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Linda Urbina\Downloads\"/>
    </mc:Choice>
  </mc:AlternateContent>
  <xr:revisionPtr revIDLastSave="0" documentId="13_ncr:1_{567BC643-0183-4542-8250-289D96369C4D}" xr6:coauthVersionLast="47" xr6:coauthVersionMax="47" xr10:uidLastSave="{00000000-0000-0000-0000-000000000000}"/>
  <bookViews>
    <workbookView xWindow="-108" yWindow="-108" windowWidth="23256" windowHeight="12456" tabRatio="923" xr2:uid="{00000000-000D-0000-FFFF-FFFF00000000}"/>
  </bookViews>
  <sheets>
    <sheet name="LOCALIZACION Y REPLANTEO" sheetId="2" r:id="rId1"/>
    <sheet name="LAMPARA" sheetId="35" r:id="rId2"/>
    <sheet name="POSTE 1050" sheetId="32" r:id="rId3"/>
    <sheet name="POSTE 510" sheetId="33" r:id="rId4"/>
    <sheet name="REINSTALADA POSTE" sheetId="34" r:id="rId5"/>
    <sheet name="CABLE" sheetId="31" r:id="rId6"/>
    <sheet name="RETIRO DE CABLE" sheetId="29" r:id="rId7"/>
    <sheet name="FOTOMETRIA" sheetId="25" r:id="rId8"/>
    <sheet name="DESGLOSE AIU" sheetId="36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36" l="1"/>
  <c r="B37" i="36" l="1"/>
  <c r="B8" i="36"/>
  <c r="C32" i="36" s="1"/>
  <c r="B39" i="36" s="1"/>
  <c r="D39" i="36" s="1"/>
  <c r="B7" i="36"/>
  <c r="C31" i="36" s="1"/>
  <c r="B38" i="36" s="1"/>
  <c r="D38" i="36" s="1"/>
  <c r="B6" i="36"/>
  <c r="D22" i="2"/>
  <c r="F22" i="2" s="1"/>
  <c r="H22" i="2" s="1"/>
  <c r="H18" i="2"/>
  <c r="H17" i="2"/>
  <c r="H16" i="2"/>
  <c r="H15" i="2"/>
  <c r="I19" i="2" s="1"/>
  <c r="H11" i="2"/>
  <c r="H10" i="2"/>
  <c r="I12" i="2" s="1"/>
  <c r="H23" i="25"/>
  <c r="H22" i="25"/>
  <c r="H21" i="25"/>
  <c r="I29" i="25" s="1"/>
  <c r="H17" i="25"/>
  <c r="H16" i="25"/>
  <c r="H15" i="25"/>
  <c r="H14" i="25"/>
  <c r="H13" i="25"/>
  <c r="H12" i="25"/>
  <c r="H11" i="25"/>
  <c r="H10" i="25"/>
  <c r="I18" i="25" s="1"/>
  <c r="I32" i="25" s="1"/>
  <c r="D21" i="29"/>
  <c r="F21" i="29" s="1"/>
  <c r="H21" i="29" s="1"/>
  <c r="I17" i="29"/>
  <c r="H10" i="29"/>
  <c r="H22" i="35"/>
  <c r="H21" i="35"/>
  <c r="H20" i="35"/>
  <c r="H19" i="35"/>
  <c r="H18" i="35"/>
  <c r="H17" i="35"/>
  <c r="H16" i="35"/>
  <c r="H15" i="35"/>
  <c r="H14" i="35"/>
  <c r="I23" i="35" s="1"/>
  <c r="I11" i="35"/>
  <c r="H10" i="35"/>
  <c r="H18" i="33"/>
  <c r="K17" i="33"/>
  <c r="H17" i="33"/>
  <c r="K16" i="33"/>
  <c r="H16" i="33"/>
  <c r="I20" i="33" s="1"/>
  <c r="H11" i="33"/>
  <c r="K10" i="33"/>
  <c r="H10" i="33"/>
  <c r="K14" i="31"/>
  <c r="H14" i="31"/>
  <c r="I17" i="31" s="1"/>
  <c r="K10" i="31"/>
  <c r="H10" i="31"/>
  <c r="K24" i="32"/>
  <c r="H18" i="32"/>
  <c r="K17" i="32"/>
  <c r="H17" i="32"/>
  <c r="K16" i="32"/>
  <c r="H16" i="32"/>
  <c r="I20" i="32" s="1"/>
  <c r="I12" i="32"/>
  <c r="H11" i="32"/>
  <c r="K10" i="32"/>
  <c r="H10" i="32"/>
  <c r="I20" i="34"/>
  <c r="H17" i="34"/>
  <c r="H16" i="34"/>
  <c r="H11" i="34"/>
  <c r="I12" i="34" s="1"/>
  <c r="H10" i="34"/>
  <c r="B9" i="36" l="1"/>
  <c r="I12" i="33"/>
  <c r="D37" i="36"/>
  <c r="B40" i="36"/>
  <c r="D27" i="35"/>
  <c r="D20" i="29"/>
  <c r="D23" i="2"/>
  <c r="F23" i="2" s="1"/>
  <c r="H23" i="2" s="1"/>
  <c r="I24" i="2" s="1"/>
  <c r="I27" i="2" s="1"/>
  <c r="D40" i="36" l="1"/>
  <c r="F20" i="29"/>
  <c r="H20" i="29" s="1"/>
  <c r="I22" i="29" s="1"/>
  <c r="I25" i="29" s="1"/>
  <c r="D26" i="35"/>
  <c r="F27" i="35"/>
  <c r="H27" i="35" s="1"/>
  <c r="D25" i="33"/>
  <c r="F26" i="35" l="1"/>
  <c r="H26" i="35" s="1"/>
  <c r="I28" i="35" s="1"/>
  <c r="I31" i="35" s="1"/>
  <c r="D24" i="33"/>
  <c r="F25" i="33"/>
  <c r="H25" i="33" s="1"/>
  <c r="D21" i="31"/>
  <c r="F21" i="31" l="1"/>
  <c r="H21" i="31" s="1"/>
  <c r="D25" i="32"/>
  <c r="F24" i="33"/>
  <c r="H24" i="33" s="1"/>
  <c r="I26" i="33" s="1"/>
  <c r="I29" i="33" s="1"/>
  <c r="D20" i="31"/>
  <c r="F25" i="32" l="1"/>
  <c r="H25" i="32" s="1"/>
  <c r="D24" i="34"/>
  <c r="F24" i="34" s="1"/>
  <c r="H24" i="34" s="1"/>
  <c r="D24" i="32"/>
  <c r="F20" i="31"/>
  <c r="H20" i="31" s="1"/>
  <c r="I22" i="31" s="1"/>
  <c r="I25" i="31" s="1"/>
  <c r="F24" i="32" l="1"/>
  <c r="H24" i="32" s="1"/>
  <c r="I26" i="32" s="1"/>
  <c r="I29" i="32" s="1"/>
  <c r="D23" i="34"/>
  <c r="F23" i="34" s="1"/>
  <c r="H23" i="34" s="1"/>
  <c r="I25" i="34" s="1"/>
  <c r="I28" i="34" s="1"/>
  <c r="B5" i="36" l="1"/>
  <c r="E18" i="36" l="1"/>
  <c r="E16" i="36"/>
  <c r="E15" i="36"/>
  <c r="E26" i="36" s="1"/>
  <c r="C37" i="36" s="1"/>
  <c r="C40" i="36" s="1"/>
  <c r="B43" i="36" s="1"/>
  <c r="B44" i="36" s="1"/>
  <c r="E21" i="36"/>
  <c r="D31" i="36"/>
  <c r="C38" i="36" s="1"/>
  <c r="E20" i="36"/>
  <c r="B42" i="36"/>
  <c r="E23" i="36"/>
  <c r="D32" i="36"/>
  <c r="C39" i="36" s="1"/>
  <c r="E25" i="36"/>
  <c r="E22" i="36"/>
  <c r="B10" i="36"/>
</calcChain>
</file>

<file path=xl/sharedStrings.xml><?xml version="1.0" encoding="utf-8"?>
<sst xmlns="http://schemas.openxmlformats.org/spreadsheetml/2006/main" count="469" uniqueCount="130">
  <si>
    <t>ÍTEM</t>
  </si>
  <si>
    <t>ML</t>
  </si>
  <si>
    <t>UND</t>
  </si>
  <si>
    <t>ESTUDIO FOTOMETRICO</t>
  </si>
  <si>
    <t>GL</t>
  </si>
  <si>
    <t xml:space="preserve">REPÚBLICA DE COLOMBIA
ESPINAL TOLIMA
INSTITUTO MUNICIPAL DEL DEPORTE Y LA RECREACION “IMDRE”
</t>
  </si>
  <si>
    <t>ANALISIS DE PRECIOS UNITARIOS</t>
  </si>
  <si>
    <t>ZONA:</t>
  </si>
  <si>
    <t>MUNICIPIO:</t>
  </si>
  <si>
    <t>ESPINAL TOLIMA</t>
  </si>
  <si>
    <t>ITEM:</t>
  </si>
  <si>
    <t>FECHA:</t>
  </si>
  <si>
    <t>CÓDIGO:</t>
  </si>
  <si>
    <t>UNIDAD:</t>
  </si>
  <si>
    <t>UN</t>
  </si>
  <si>
    <t>I. EQUIPO</t>
  </si>
  <si>
    <t>Id Equipo</t>
  </si>
  <si>
    <t>Descripción</t>
  </si>
  <si>
    <t>Tipo</t>
  </si>
  <si>
    <t>Tarifa/hora</t>
  </si>
  <si>
    <t>Rendimiento</t>
  </si>
  <si>
    <t>Valor-Unit</t>
  </si>
  <si>
    <t>Herramienta Menor</t>
  </si>
  <si>
    <t>hr</t>
  </si>
  <si>
    <t xml:space="preserve">grua mobil </t>
  </si>
  <si>
    <t>Sub-total</t>
  </si>
  <si>
    <t>II. MATERIALES EN OBRA</t>
  </si>
  <si>
    <t>Id Insumo</t>
  </si>
  <si>
    <t>Unidad</t>
  </si>
  <si>
    <t>Precio-Unit</t>
  </si>
  <si>
    <t>Cantidad</t>
  </si>
  <si>
    <t>concreto 3000 PSI fundido en sitio</t>
  </si>
  <si>
    <t>M3</t>
  </si>
  <si>
    <t>microfibras aceradas</t>
  </si>
  <si>
    <t>kg</t>
  </si>
  <si>
    <t>IV. MANO DE OBRA</t>
  </si>
  <si>
    <t>Id Cuadrilla</t>
  </si>
  <si>
    <t>Jornal</t>
  </si>
  <si>
    <t>Prestaciones</t>
  </si>
  <si>
    <t>Jornal Total</t>
  </si>
  <si>
    <t>Oficial (1)</t>
  </si>
  <si>
    <t>85%</t>
  </si>
  <si>
    <t>Ayudante (1)</t>
  </si>
  <si>
    <t>Total Costo Directo</t>
  </si>
  <si>
    <t>OBSERVACIÓN</t>
  </si>
  <si>
    <t>poste en concreto 1050 kgf</t>
  </si>
  <si>
    <t>und</t>
  </si>
  <si>
    <t>m C. TRIPLEX 2 x 4 + 4 N.A. CONDUCOL</t>
  </si>
  <si>
    <t>poste en concreto 510 kgf</t>
  </si>
  <si>
    <t>LAMP LED HIGH BAY 100w ENERLUX</t>
  </si>
  <si>
    <t>Un</t>
  </si>
  <si>
    <t>BRAZO HORIZON 1 1/2"x1.5mt INCLUYE COLLARIN</t>
  </si>
  <si>
    <t>CABLE ENCAUCHETADO CONDUMEX 3*14 600v 90 °C</t>
  </si>
  <si>
    <t>CONECTOR DENTADO ALUMBRA PRI 2 DER 8-2</t>
  </si>
  <si>
    <t>PERCHA TIPO PESADO DE 1 PUESTO + AISLADOR CARRETE</t>
  </si>
  <si>
    <t>CABLE ALUMINIO AISLADO #8</t>
  </si>
  <si>
    <t>mt</t>
  </si>
  <si>
    <t>CINTA SCOTT 23</t>
  </si>
  <si>
    <t>rollo</t>
  </si>
  <si>
    <t>CINTA SCOTT 33</t>
  </si>
  <si>
    <t>COLLARIN PARA PERCHA</t>
  </si>
  <si>
    <t>RET</t>
  </si>
  <si>
    <t>PERSONAL E INFORMES</t>
  </si>
  <si>
    <t>Profesional especializado en diseño de iluminación/fotometría</t>
  </si>
  <si>
    <t>horas</t>
  </si>
  <si>
    <t>Técnico de apoyo / levantamiento de información</t>
  </si>
  <si>
    <t>Levantamiento de información en campo</t>
  </si>
  <si>
    <t>Elaboración de modelo fotométrico y simulación</t>
  </si>
  <si>
    <t>global</t>
  </si>
  <si>
    <t>Elaboración de planos y curvas isolux</t>
  </si>
  <si>
    <t>Plano de distribución.</t>
  </si>
  <si>
    <t>Informe técnico firmado por profesional competente.</t>
  </si>
  <si>
    <t>EQUIPOS Y TRANSPORTES</t>
  </si>
  <si>
    <t>Transporte y desplazamiento</t>
  </si>
  <si>
    <t>Papelería, impresión y entrega</t>
  </si>
  <si>
    <t>Software especializado / procesamiento</t>
  </si>
  <si>
    <t>Equipo completo de topografía</t>
  </si>
  <si>
    <t>Guadua L=5m</t>
  </si>
  <si>
    <t>Cuartón de Otobo 2"*4"*2.90m</t>
  </si>
  <si>
    <t>Puntilla 3"</t>
  </si>
  <si>
    <t>lb</t>
  </si>
  <si>
    <t xml:space="preserve">Nylon </t>
  </si>
  <si>
    <t>m</t>
  </si>
  <si>
    <t>Comisión de Topografía  (1)</t>
  </si>
  <si>
    <t>DESGLOSE DEL AIU – MEJORAMIENTO DEL SISTEMA DE ILUMINACIÓN
UNIDAD DEPORTIVA VILLA OLÍMPICA – EL ESPINAL, TOLIMA</t>
  </si>
  <si>
    <t>PARÁMETRO</t>
  </si>
  <si>
    <t>VALOR</t>
  </si>
  <si>
    <t>Costo directo</t>
  </si>
  <si>
    <t>Administración (A)</t>
  </si>
  <si>
    <t>Imprevistos (I)</t>
  </si>
  <si>
    <t>Utilidad (U)</t>
  </si>
  <si>
    <t>AIU total</t>
  </si>
  <si>
    <t>Costo total presupuesto</t>
  </si>
  <si>
    <t>A. DESGLOSE DE ADMINISTRACIÓN</t>
  </si>
  <si>
    <t>CONCEPTO</t>
  </si>
  <si>
    <t>BASE DE CÁLCULO</t>
  </si>
  <si>
    <t>% COSTO DIRECTO</t>
  </si>
  <si>
    <t>Seguridad y Salud en el Trabajo – SG-SST</t>
  </si>
  <si>
    <t>Pólizas y garantías del contrato</t>
  </si>
  <si>
    <t>Transporte y desplazamientos administrativos</t>
  </si>
  <si>
    <t>Oficina, papelería, comunicaciones e informes</t>
  </si>
  <si>
    <t>Impuestos, tasas, estampillas y contribuciones atribuibles al contrato</t>
  </si>
  <si>
    <t>TOTAL ADMINISTRACIÓN</t>
  </si>
  <si>
    <t>B. IMPREVISTOS Y UTILIDAD</t>
  </si>
  <si>
    <t>BASE</t>
  </si>
  <si>
    <t>%</t>
  </si>
  <si>
    <t>REFERENCIA</t>
  </si>
  <si>
    <t>PRESUPUESTO</t>
  </si>
  <si>
    <t>RESUMEN DEL AIU</t>
  </si>
  <si>
    <t>CONTROL</t>
  </si>
  <si>
    <t>Administración</t>
  </si>
  <si>
    <t>Imprevistos</t>
  </si>
  <si>
    <t>Utilidad</t>
  </si>
  <si>
    <t>TOTAL AIU</t>
  </si>
  <si>
    <t>AIU</t>
  </si>
  <si>
    <t>TOTAL PRESUPUESTO</t>
  </si>
  <si>
    <t>PERSONAL PROFESIONAL</t>
  </si>
  <si>
    <t>Director de Obra - Ingeniero Civil Especialista</t>
  </si>
  <si>
    <t>Residente de Obra - Ingeniero Civil</t>
  </si>
  <si>
    <t>PERSONAL TECNICO</t>
  </si>
  <si>
    <t>Maestro de Obra</t>
  </si>
  <si>
    <t>COSTOS ADMINISTRATIVOS</t>
  </si>
  <si>
    <t>GASTOS DE LEGALIZACION</t>
  </si>
  <si>
    <t>LOCALIZACIÓN Y REPLANTEO</t>
  </si>
  <si>
    <t xml:space="preserve">LAMP LED HIGH BAY </t>
  </si>
  <si>
    <t>POSTE EN CONCRETO 1050 Kgf</t>
  </si>
  <si>
    <t>POSTE EN CONCRETO 510 Kgf</t>
  </si>
  <si>
    <t>REINSTALADA DE POSTE EN CONCRETO EXISTENTE</t>
  </si>
  <si>
    <t>CABLE m C. TRIPLEX</t>
  </si>
  <si>
    <t>RETIRO E INSTALACION DE CABLE EXISTENTE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</si>
</sst>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5" formatCode="&quot;$ &quot;#,##0.00_-"/>
    <numFmt numFmtId="166" formatCode="yyyy\-mm\-dd;@"/>
    <numFmt numFmtId="167" formatCode="0.0"/>
    <numFmt numFmtId="168" formatCode="\$\ #,##0.00"/>
  </numFmts>
  <fonts count="11" x14ac:knownFonts="1">
    <font>
      <sz val="11"/>
      <color theme="1"/>
      <name val="Calibri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8"/>
      <color rgb="FF000000"/>
      <name val="Arial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</patternFill>
    </fill>
    <fill>
      <patternFill patternType="solid">
        <fgColor rgb="FFFCE4D6"/>
      </patternFill>
    </fill>
    <fill>
      <patternFill patternType="solid">
        <fgColor rgb="FFD9E1F2"/>
      </patternFill>
    </fill>
    <fill>
      <patternFill patternType="solid">
        <fgColor rgb="FFFFE699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FFF2CC"/>
        <bgColor rgb="FF000000"/>
      </patternFill>
    </fill>
  </fills>
  <borders count="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3">
    <xf numFmtId="0" fontId="0" fillId="0" borderId="0"/>
    <xf numFmtId="0" fontId="3" fillId="0" borderId="0"/>
    <xf numFmtId="44" fontId="4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9" xfId="0" applyFont="1" applyBorder="1" applyAlignment="1">
      <alignment horizontal="center"/>
    </xf>
    <xf numFmtId="165" fontId="2" fillId="0" borderId="9" xfId="0" applyNumberFormat="1" applyFont="1" applyBorder="1"/>
    <xf numFmtId="0" fontId="1" fillId="0" borderId="0" xfId="0" applyFont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1"/>
    <xf numFmtId="0" fontId="1" fillId="0" borderId="0" xfId="1" applyFont="1"/>
    <xf numFmtId="0" fontId="2" fillId="0" borderId="0" xfId="1" applyFont="1"/>
    <xf numFmtId="0" fontId="1" fillId="0" borderId="9" xfId="1" applyFont="1" applyBorder="1" applyAlignment="1">
      <alignment horizontal="center"/>
    </xf>
    <xf numFmtId="0" fontId="3" fillId="0" borderId="0" xfId="1" applyAlignment="1">
      <alignment horizontal="center"/>
    </xf>
    <xf numFmtId="0" fontId="2" fillId="0" borderId="9" xfId="1" applyFont="1" applyBorder="1"/>
    <xf numFmtId="0" fontId="2" fillId="0" borderId="9" xfId="1" applyFont="1" applyBorder="1" applyAlignment="1">
      <alignment horizontal="center"/>
    </xf>
    <xf numFmtId="165" fontId="2" fillId="0" borderId="9" xfId="1" applyNumberFormat="1" applyFont="1" applyBorder="1"/>
    <xf numFmtId="0" fontId="1" fillId="0" borderId="0" xfId="1" applyFont="1" applyAlignment="1">
      <alignment horizontal="center"/>
    </xf>
    <xf numFmtId="165" fontId="1" fillId="0" borderId="9" xfId="1" applyNumberFormat="1" applyFont="1" applyBorder="1" applyAlignment="1">
      <alignment horizontal="center"/>
    </xf>
    <xf numFmtId="0" fontId="1" fillId="0" borderId="0" xfId="1" applyFont="1" applyAlignment="1">
      <alignment vertical="center"/>
    </xf>
    <xf numFmtId="2" fontId="2" fillId="0" borderId="9" xfId="1" applyNumberFormat="1" applyFont="1" applyBorder="1"/>
    <xf numFmtId="166" fontId="2" fillId="0" borderId="0" xfId="0" applyNumberFormat="1" applyFont="1" applyAlignment="1">
      <alignment horizontal="left"/>
    </xf>
    <xf numFmtId="165" fontId="2" fillId="3" borderId="9" xfId="0" applyNumberFormat="1" applyFont="1" applyFill="1" applyBorder="1"/>
    <xf numFmtId="165" fontId="1" fillId="0" borderId="0" xfId="1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0" borderId="11" xfId="0" applyFont="1" applyBorder="1"/>
    <xf numFmtId="165" fontId="1" fillId="0" borderId="10" xfId="0" applyNumberFormat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2" fontId="2" fillId="0" borderId="9" xfId="0" applyNumberFormat="1" applyFont="1" applyBorder="1"/>
    <xf numFmtId="165" fontId="2" fillId="0" borderId="0" xfId="0" applyNumberFormat="1" applyFont="1"/>
    <xf numFmtId="4" fontId="0" fillId="0" borderId="0" xfId="0" applyNumberFormat="1"/>
    <xf numFmtId="0" fontId="5" fillId="0" borderId="9" xfId="1" applyFont="1" applyBorder="1" applyAlignment="1">
      <alignment horizontal="center"/>
    </xf>
    <xf numFmtId="165" fontId="5" fillId="0" borderId="9" xfId="1" applyNumberFormat="1" applyFont="1" applyBorder="1"/>
    <xf numFmtId="0" fontId="5" fillId="0" borderId="9" xfId="1" applyFont="1" applyBorder="1"/>
    <xf numFmtId="167" fontId="2" fillId="0" borderId="9" xfId="1" applyNumberFormat="1" applyFont="1" applyBorder="1"/>
    <xf numFmtId="0" fontId="7" fillId="5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8" borderId="0" xfId="0" applyFont="1" applyFill="1" applyAlignment="1">
      <alignment vertical="center" wrapText="1"/>
    </xf>
    <xf numFmtId="0" fontId="7" fillId="6" borderId="0" xfId="0" applyFont="1" applyFill="1" applyAlignment="1">
      <alignment vertical="center" wrapText="1"/>
    </xf>
    <xf numFmtId="168" fontId="0" fillId="0" borderId="0" xfId="0" applyNumberFormat="1" applyAlignment="1">
      <alignment vertical="center" wrapText="1"/>
    </xf>
    <xf numFmtId="168" fontId="7" fillId="8" borderId="0" xfId="0" applyNumberFormat="1" applyFont="1" applyFill="1" applyAlignment="1">
      <alignment vertical="center" wrapText="1"/>
    </xf>
    <xf numFmtId="168" fontId="7" fillId="6" borderId="0" xfId="0" applyNumberFormat="1" applyFont="1" applyFill="1" applyAlignment="1">
      <alignment vertical="center" wrapText="1"/>
    </xf>
    <xf numFmtId="10" fontId="0" fillId="0" borderId="0" xfId="0" applyNumberFormat="1" applyAlignment="1">
      <alignment vertical="center" wrapText="1"/>
    </xf>
    <xf numFmtId="10" fontId="7" fillId="8" borderId="0" xfId="0" applyNumberFormat="1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10" fontId="7" fillId="7" borderId="0" xfId="0" applyNumberFormat="1" applyFont="1" applyFill="1" applyAlignment="1">
      <alignment horizontal="center" vertical="center" wrapText="1"/>
    </xf>
    <xf numFmtId="168" fontId="0" fillId="0" borderId="0" xfId="0" applyNumberFormat="1" applyAlignment="1">
      <alignment horizontal="center" vertical="center" wrapText="1"/>
    </xf>
    <xf numFmtId="10" fontId="7" fillId="8" borderId="0" xfId="0" applyNumberFormat="1" applyFont="1" applyFill="1" applyAlignment="1">
      <alignment horizontal="center" vertical="center" wrapText="1"/>
    </xf>
    <xf numFmtId="168" fontId="7" fillId="8" borderId="0" xfId="0" applyNumberFormat="1" applyFont="1" applyFill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10" fontId="10" fillId="9" borderId="1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vertical="top"/>
    </xf>
    <xf numFmtId="0" fontId="1" fillId="2" borderId="4" xfId="0" applyFont="1" applyFill="1" applyBorder="1" applyAlignment="1">
      <alignment vertical="top"/>
    </xf>
    <xf numFmtId="0" fontId="1" fillId="2" borderId="0" xfId="0" applyFont="1" applyFill="1" applyAlignment="1">
      <alignment vertical="top"/>
    </xf>
    <xf numFmtId="0" fontId="1" fillId="2" borderId="5" xfId="0" applyFont="1" applyFill="1" applyBorder="1" applyAlignment="1">
      <alignment vertical="top"/>
    </xf>
    <xf numFmtId="0" fontId="1" fillId="2" borderId="6" xfId="0" applyFont="1" applyFill="1" applyBorder="1" applyAlignment="1">
      <alignment vertical="top"/>
    </xf>
    <xf numFmtId="0" fontId="7" fillId="0" borderId="0" xfId="0" applyFont="1" applyAlignment="1">
      <alignment vertical="center" wrapText="1"/>
    </xf>
    <xf numFmtId="0" fontId="2" fillId="0" borderId="0" xfId="1" applyFont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10" fillId="0" borderId="13" xfId="0" applyFont="1" applyBorder="1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9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center" vertical="top"/>
    </xf>
    <xf numFmtId="0" fontId="2" fillId="0" borderId="9" xfId="0" applyFont="1" applyBorder="1"/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" fillId="0" borderId="9" xfId="1" applyFont="1" applyBorder="1" applyAlignment="1">
      <alignment horizontal="center"/>
    </xf>
    <xf numFmtId="0" fontId="2" fillId="0" borderId="9" xfId="1" applyFont="1" applyBorder="1"/>
    <xf numFmtId="0" fontId="1" fillId="0" borderId="0" xfId="1" applyFont="1" applyAlignment="1">
      <alignment horizontal="center"/>
    </xf>
    <xf numFmtId="0" fontId="1" fillId="0" borderId="9" xfId="1" applyFont="1" applyBorder="1" applyAlignment="1">
      <alignment vertical="center"/>
    </xf>
    <xf numFmtId="0" fontId="1" fillId="0" borderId="9" xfId="1" applyFont="1" applyBorder="1" applyAlignment="1">
      <alignment vertical="center" wrapText="1"/>
    </xf>
    <xf numFmtId="0" fontId="5" fillId="0" borderId="9" xfId="1" applyFont="1" applyBorder="1"/>
    <xf numFmtId="0" fontId="2" fillId="0" borderId="9" xfId="1" applyFont="1" applyBorder="1" applyAlignment="1">
      <alignment wrapText="1"/>
    </xf>
  </cellXfs>
  <cellStyles count="3">
    <cellStyle name="Moneda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733425</xdr:colOff>
      <xdr:row>0</xdr:row>
      <xdr:rowOff>0</xdr:rowOff>
    </xdr:from>
    <xdr:to>
      <xdr:col>8</xdr:col>
      <xdr:colOff>847725</xdr:colOff>
      <xdr:row>2</xdr:row>
      <xdr:rowOff>38100</xdr:rowOff>
    </xdr:to>
    <xdr:pic>
      <xdr:nvPicPr>
        <xdr:cNvPr id="2" name="/xl/media/image4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733425</xdr:colOff>
      <xdr:row>0</xdr:row>
      <xdr:rowOff>0</xdr:rowOff>
    </xdr:from>
    <xdr:to>
      <xdr:col>9</xdr:col>
      <xdr:colOff>247650</xdr:colOff>
      <xdr:row>2</xdr:row>
      <xdr:rowOff>38100</xdr:rowOff>
    </xdr:to>
    <xdr:pic>
      <xdr:nvPicPr>
        <xdr:cNvPr id="2" name="/xl/media/image4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523875</xdr:colOff>
      <xdr:row>0</xdr:row>
      <xdr:rowOff>28575</xdr:rowOff>
    </xdr:from>
    <xdr:to>
      <xdr:col>8</xdr:col>
      <xdr:colOff>714375</xdr:colOff>
      <xdr:row>2</xdr:row>
      <xdr:rowOff>66675</xdr:rowOff>
    </xdr:to>
    <xdr:pic>
      <xdr:nvPicPr>
        <xdr:cNvPr id="2" name="/xl/media/image2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514350</xdr:colOff>
      <xdr:row>0</xdr:row>
      <xdr:rowOff>28575</xdr:rowOff>
    </xdr:from>
    <xdr:to>
      <xdr:col>8</xdr:col>
      <xdr:colOff>647700</xdr:colOff>
      <xdr:row>2</xdr:row>
      <xdr:rowOff>66675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485775</xdr:colOff>
      <xdr:row>0</xdr:row>
      <xdr:rowOff>19050</xdr:rowOff>
    </xdr:from>
    <xdr:to>
      <xdr:col>8</xdr:col>
      <xdr:colOff>695325</xdr:colOff>
      <xdr:row>2</xdr:row>
      <xdr:rowOff>57150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533400</xdr:colOff>
      <xdr:row>0</xdr:row>
      <xdr:rowOff>28575</xdr:rowOff>
    </xdr:from>
    <xdr:to>
      <xdr:col>8</xdr:col>
      <xdr:colOff>752475</xdr:colOff>
      <xdr:row>2</xdr:row>
      <xdr:rowOff>66675</xdr:rowOff>
    </xdr:to>
    <xdr:pic>
      <xdr:nvPicPr>
        <xdr:cNvPr id="2" name="/xl/media/image3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514351</xdr:colOff>
      <xdr:row>0</xdr:row>
      <xdr:rowOff>28575</xdr:rowOff>
    </xdr:from>
    <xdr:to>
      <xdr:col>8</xdr:col>
      <xdr:colOff>752476</xdr:colOff>
      <xdr:row>2</xdr:row>
      <xdr:rowOff>66675</xdr:rowOff>
    </xdr:to>
    <xdr:pic>
      <xdr:nvPicPr>
        <xdr:cNvPr id="2" name="/xl/media/image5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552450</xdr:colOff>
      <xdr:row>0</xdr:row>
      <xdr:rowOff>0</xdr:rowOff>
    </xdr:from>
    <xdr:to>
      <xdr:col>8</xdr:col>
      <xdr:colOff>781050</xdr:colOff>
      <xdr:row>2</xdr:row>
      <xdr:rowOff>38100</xdr:rowOff>
    </xdr:to>
    <xdr:pic>
      <xdr:nvPicPr>
        <xdr:cNvPr id="2" name="/xl/media/image6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I31"/>
  <sheetViews>
    <sheetView tabSelected="1" workbookViewId="0">
      <selection activeCell="C5" sqref="C5"/>
    </sheetView>
  </sheetViews>
  <sheetFormatPr baseColWidth="10" defaultColWidth="10.33203125" defaultRowHeight="14.4" x14ac:dyDescent="0.3"/>
  <cols>
    <col min="2" max="2" width="13.5546875" customWidth="1"/>
    <col min="3" max="3" width="14.109375" customWidth="1"/>
    <col min="4" max="4" width="17.5546875" customWidth="1"/>
    <col min="6" max="6" width="13.5546875" customWidth="1"/>
    <col min="8" max="9" width="14.6640625" customWidth="1"/>
  </cols>
  <sheetData>
    <row r="1" spans="1:9" s="56" customFormat="1" ht="18" customHeight="1" x14ac:dyDescent="0.3">
      <c r="A1" s="70" t="s">
        <v>5</v>
      </c>
      <c r="B1" s="71"/>
      <c r="C1" s="71"/>
      <c r="D1" s="72"/>
      <c r="E1" s="79" t="s">
        <v>6</v>
      </c>
      <c r="F1" s="80"/>
      <c r="G1" s="80"/>
      <c r="H1" s="80"/>
      <c r="I1" s="81"/>
    </row>
    <row r="2" spans="1:9" s="56" customFormat="1" ht="18" customHeight="1" x14ac:dyDescent="0.3">
      <c r="A2" s="73"/>
      <c r="B2" s="74"/>
      <c r="C2" s="74"/>
      <c r="D2" s="75"/>
      <c r="E2" s="57" t="s">
        <v>7</v>
      </c>
      <c r="F2" s="58"/>
      <c r="G2" s="58"/>
      <c r="H2" s="58"/>
      <c r="I2" s="59"/>
    </row>
    <row r="3" spans="1:9" s="56" customFormat="1" ht="18" customHeight="1" x14ac:dyDescent="0.3">
      <c r="A3" s="76"/>
      <c r="B3" s="77"/>
      <c r="C3" s="77"/>
      <c r="D3" s="78"/>
      <c r="E3" s="60" t="s">
        <v>8</v>
      </c>
      <c r="F3" s="77" t="s">
        <v>9</v>
      </c>
      <c r="G3" s="82"/>
      <c r="H3" s="82"/>
      <c r="I3" s="83"/>
    </row>
    <row r="5" spans="1:9" x14ac:dyDescent="0.3">
      <c r="A5" s="1" t="s">
        <v>10</v>
      </c>
      <c r="B5" s="2" t="s">
        <v>123</v>
      </c>
      <c r="D5" s="2"/>
      <c r="E5" s="2"/>
      <c r="F5" s="2"/>
      <c r="G5" s="2"/>
      <c r="H5" s="1" t="s">
        <v>11</v>
      </c>
      <c r="I5" s="22">
        <v>46173</v>
      </c>
    </row>
    <row r="6" spans="1:9" x14ac:dyDescent="0.3">
      <c r="A6" s="1" t="s">
        <v>12</v>
      </c>
      <c r="B6" s="2">
        <v>1</v>
      </c>
      <c r="C6" s="2"/>
      <c r="D6" s="2"/>
      <c r="E6" s="2"/>
      <c r="F6" s="2"/>
      <c r="G6" s="2"/>
      <c r="H6" s="1" t="s">
        <v>13</v>
      </c>
      <c r="I6" s="2" t="s">
        <v>1</v>
      </c>
    </row>
    <row r="8" spans="1:9" x14ac:dyDescent="0.3">
      <c r="B8" s="1" t="s">
        <v>15</v>
      </c>
    </row>
    <row r="9" spans="1:9" x14ac:dyDescent="0.3">
      <c r="A9" s="3" t="s">
        <v>16</v>
      </c>
      <c r="B9" s="69" t="s">
        <v>17</v>
      </c>
      <c r="C9" s="69"/>
      <c r="D9" s="69"/>
      <c r="E9" s="3" t="s">
        <v>18</v>
      </c>
      <c r="F9" s="3" t="s">
        <v>19</v>
      </c>
      <c r="G9" s="3" t="s">
        <v>20</v>
      </c>
      <c r="H9" s="3" t="s">
        <v>21</v>
      </c>
      <c r="I9" s="3"/>
    </row>
    <row r="10" spans="1:9" x14ac:dyDescent="0.3">
      <c r="A10" s="4"/>
      <c r="B10" s="84" t="s">
        <v>76</v>
      </c>
      <c r="C10" s="84"/>
      <c r="D10" s="84"/>
      <c r="E10" s="5" t="s">
        <v>23</v>
      </c>
      <c r="F10" s="6">
        <v>40696.12794000002</v>
      </c>
      <c r="G10" s="4">
        <v>0.05</v>
      </c>
      <c r="H10" s="6">
        <f>+F10*G10</f>
        <v>2034.8063970000012</v>
      </c>
      <c r="I10" s="4"/>
    </row>
    <row r="11" spans="1:9" x14ac:dyDescent="0.3">
      <c r="A11" s="4"/>
      <c r="B11" s="84" t="s">
        <v>22</v>
      </c>
      <c r="C11" s="84"/>
      <c r="D11" s="84"/>
      <c r="E11" s="5" t="s">
        <v>23</v>
      </c>
      <c r="F11" s="6">
        <v>200</v>
      </c>
      <c r="G11" s="4">
        <v>3</v>
      </c>
      <c r="H11" s="23">
        <f>+F11*3</f>
        <v>600</v>
      </c>
      <c r="I11" s="4"/>
    </row>
    <row r="12" spans="1:9" x14ac:dyDescent="0.3">
      <c r="H12" s="7" t="s">
        <v>25</v>
      </c>
      <c r="I12" s="8">
        <f>+H10+H11</f>
        <v>2634.8063970000012</v>
      </c>
    </row>
    <row r="13" spans="1:9" x14ac:dyDescent="0.3">
      <c r="B13" s="1" t="s">
        <v>26</v>
      </c>
    </row>
    <row r="14" spans="1:9" x14ac:dyDescent="0.3">
      <c r="A14" s="3" t="s">
        <v>27</v>
      </c>
      <c r="B14" s="69" t="s">
        <v>17</v>
      </c>
      <c r="C14" s="69"/>
      <c r="D14" s="69"/>
      <c r="E14" s="3" t="s">
        <v>28</v>
      </c>
      <c r="F14" s="3" t="s">
        <v>29</v>
      </c>
      <c r="G14" s="3" t="s">
        <v>30</v>
      </c>
      <c r="H14" s="3" t="s">
        <v>21</v>
      </c>
      <c r="I14" s="3"/>
    </row>
    <row r="15" spans="1:9" x14ac:dyDescent="0.3">
      <c r="A15" s="4"/>
      <c r="B15" s="84" t="s">
        <v>77</v>
      </c>
      <c r="C15" s="84"/>
      <c r="D15" s="84"/>
      <c r="E15" s="5" t="s">
        <v>46</v>
      </c>
      <c r="F15" s="6">
        <v>11050</v>
      </c>
      <c r="G15" s="4">
        <v>5.0000000000000001E-3</v>
      </c>
      <c r="H15" s="6">
        <f>+F15*G15</f>
        <v>55.25</v>
      </c>
      <c r="I15" s="4"/>
    </row>
    <row r="16" spans="1:9" x14ac:dyDescent="0.3">
      <c r="A16" s="4"/>
      <c r="B16" s="84" t="s">
        <v>78</v>
      </c>
      <c r="C16" s="84"/>
      <c r="D16" s="84"/>
      <c r="E16" s="5" t="s">
        <v>46</v>
      </c>
      <c r="F16" s="6">
        <v>10347.708019999998</v>
      </c>
      <c r="G16" s="4">
        <v>0.04</v>
      </c>
      <c r="H16" s="6">
        <f t="shared" ref="H16:H18" si="0">+F16*G16</f>
        <v>413.90832079999996</v>
      </c>
      <c r="I16" s="4"/>
    </row>
    <row r="17" spans="1:9" x14ac:dyDescent="0.3">
      <c r="A17" s="4"/>
      <c r="B17" s="84" t="s">
        <v>79</v>
      </c>
      <c r="C17" s="84"/>
      <c r="D17" s="84"/>
      <c r="E17" s="5" t="s">
        <v>80</v>
      </c>
      <c r="F17" s="6">
        <v>2600</v>
      </c>
      <c r="G17" s="4">
        <v>0.02</v>
      </c>
      <c r="H17" s="6">
        <f t="shared" si="0"/>
        <v>52</v>
      </c>
      <c r="I17" s="4"/>
    </row>
    <row r="18" spans="1:9" x14ac:dyDescent="0.3">
      <c r="A18" s="4"/>
      <c r="B18" s="84" t="s">
        <v>81</v>
      </c>
      <c r="C18" s="84"/>
      <c r="D18" s="84"/>
      <c r="E18" s="5" t="s">
        <v>82</v>
      </c>
      <c r="F18" s="6">
        <v>72.8</v>
      </c>
      <c r="G18" s="4">
        <v>0.2</v>
      </c>
      <c r="H18" s="6">
        <f t="shared" si="0"/>
        <v>14.56</v>
      </c>
      <c r="I18" s="4"/>
    </row>
    <row r="19" spans="1:9" x14ac:dyDescent="0.3">
      <c r="H19" s="7" t="s">
        <v>25</v>
      </c>
      <c r="I19" s="8">
        <f>+H15+H16+H17+H18</f>
        <v>535.7183207999999</v>
      </c>
    </row>
    <row r="20" spans="1:9" x14ac:dyDescent="0.3">
      <c r="B20" s="1" t="s">
        <v>35</v>
      </c>
    </row>
    <row r="21" spans="1:9" x14ac:dyDescent="0.3">
      <c r="A21" s="3" t="s">
        <v>36</v>
      </c>
      <c r="B21" s="69" t="s">
        <v>17</v>
      </c>
      <c r="C21" s="69"/>
      <c r="D21" s="3" t="s">
        <v>37</v>
      </c>
      <c r="E21" s="3" t="s">
        <v>38</v>
      </c>
      <c r="F21" s="3" t="s">
        <v>39</v>
      </c>
      <c r="G21" s="3" t="s">
        <v>20</v>
      </c>
      <c r="H21" s="3" t="s">
        <v>21</v>
      </c>
      <c r="I21" s="3"/>
    </row>
    <row r="22" spans="1:9" x14ac:dyDescent="0.3">
      <c r="A22" s="4"/>
      <c r="B22" s="84" t="s">
        <v>42</v>
      </c>
      <c r="C22" s="84"/>
      <c r="D22" s="6">
        <f>1750000/30</f>
        <v>58333.333333333336</v>
      </c>
      <c r="E22" s="5" t="s">
        <v>41</v>
      </c>
      <c r="F22" s="6">
        <f>+D22*1.85</f>
        <v>107916.66666666667</v>
      </c>
      <c r="G22" s="4">
        <v>1E-3</v>
      </c>
      <c r="H22" s="6">
        <f>+F22*G22</f>
        <v>107.91666666666667</v>
      </c>
      <c r="I22" s="4"/>
    </row>
    <row r="23" spans="1:9" x14ac:dyDescent="0.3">
      <c r="A23" s="4"/>
      <c r="B23" s="84" t="s">
        <v>83</v>
      </c>
      <c r="C23" s="84"/>
      <c r="D23" s="6">
        <f>+D22*5.26</f>
        <v>306833.33333333331</v>
      </c>
      <c r="E23" s="5" t="s">
        <v>41</v>
      </c>
      <c r="F23" s="6">
        <f>+D23*1.85</f>
        <v>567641.66666666663</v>
      </c>
      <c r="G23" s="4">
        <v>1E-3</v>
      </c>
      <c r="H23" s="6">
        <f>+F23*G23</f>
        <v>567.64166666666665</v>
      </c>
      <c r="I23" s="4"/>
    </row>
    <row r="24" spans="1:9" x14ac:dyDescent="0.3">
      <c r="H24" s="7" t="s">
        <v>25</v>
      </c>
      <c r="I24" s="8">
        <f>+H22+H23</f>
        <v>675.55833333333328</v>
      </c>
    </row>
    <row r="27" spans="1:9" x14ac:dyDescent="0.3">
      <c r="F27" s="85" t="s">
        <v>43</v>
      </c>
      <c r="G27" s="85"/>
      <c r="H27" s="9"/>
      <c r="I27" s="8">
        <f>+I12+I19+I24</f>
        <v>3846.0830511333343</v>
      </c>
    </row>
    <row r="30" spans="1:9" x14ac:dyDescent="0.3">
      <c r="A30" s="69" t="s">
        <v>44</v>
      </c>
      <c r="B30" s="69"/>
      <c r="C30" s="69"/>
      <c r="D30" s="69"/>
      <c r="E30" s="69"/>
      <c r="F30" s="69"/>
      <c r="G30" s="69"/>
      <c r="H30" s="69"/>
      <c r="I30" s="69"/>
    </row>
    <row r="31" spans="1:9" x14ac:dyDescent="0.3">
      <c r="A31" s="86"/>
      <c r="B31" s="87"/>
      <c r="C31" s="87"/>
      <c r="D31" s="87"/>
      <c r="E31" s="87"/>
      <c r="F31" s="87"/>
      <c r="G31" s="87"/>
      <c r="H31" s="87"/>
      <c r="I31" s="87"/>
    </row>
  </sheetData>
  <mergeCells count="17">
    <mergeCell ref="B22:C22"/>
    <mergeCell ref="B23:C23"/>
    <mergeCell ref="F27:G27"/>
    <mergeCell ref="A30:I30"/>
    <mergeCell ref="A31:I31"/>
    <mergeCell ref="B21:C21"/>
    <mergeCell ref="A1:D3"/>
    <mergeCell ref="E1:I1"/>
    <mergeCell ref="F3:I3"/>
    <mergeCell ref="B9:D9"/>
    <mergeCell ref="B10:D10"/>
    <mergeCell ref="B11:D11"/>
    <mergeCell ref="B14:D14"/>
    <mergeCell ref="B15:D15"/>
    <mergeCell ref="B16:D16"/>
    <mergeCell ref="B17:D17"/>
    <mergeCell ref="B18:D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I35"/>
  <sheetViews>
    <sheetView workbookViewId="0">
      <selection activeCell="B5" sqref="B5"/>
    </sheetView>
  </sheetViews>
  <sheetFormatPr baseColWidth="10" defaultRowHeight="14.4" x14ac:dyDescent="0.3"/>
  <cols>
    <col min="4" max="4" width="19.6640625" customWidth="1"/>
    <col min="6" max="6" width="11.88671875" customWidth="1"/>
    <col min="7" max="7" width="11.44140625" customWidth="1"/>
    <col min="8" max="9" width="11.88671875" customWidth="1"/>
  </cols>
  <sheetData>
    <row r="1" spans="1:9" s="56" customFormat="1" ht="18" customHeight="1" x14ac:dyDescent="0.3">
      <c r="A1" s="70" t="s">
        <v>5</v>
      </c>
      <c r="B1" s="71"/>
      <c r="C1" s="71"/>
      <c r="D1" s="72"/>
      <c r="E1" s="79" t="s">
        <v>6</v>
      </c>
      <c r="F1" s="80"/>
      <c r="G1" s="80"/>
      <c r="H1" s="80"/>
      <c r="I1" s="81"/>
    </row>
    <row r="2" spans="1:9" s="56" customFormat="1" ht="18" customHeight="1" x14ac:dyDescent="0.3">
      <c r="A2" s="73"/>
      <c r="B2" s="74"/>
      <c r="C2" s="74"/>
      <c r="D2" s="75"/>
      <c r="E2" s="57" t="s">
        <v>7</v>
      </c>
      <c r="F2" s="58"/>
      <c r="G2" s="58"/>
      <c r="H2" s="58"/>
      <c r="I2" s="59"/>
    </row>
    <row r="3" spans="1:9" s="56" customFormat="1" ht="18" customHeight="1" x14ac:dyDescent="0.3">
      <c r="A3" s="76"/>
      <c r="B3" s="77"/>
      <c r="C3" s="77"/>
      <c r="D3" s="78"/>
      <c r="E3" s="60" t="s">
        <v>8</v>
      </c>
      <c r="F3" s="77" t="s">
        <v>9</v>
      </c>
      <c r="G3" s="82"/>
      <c r="H3" s="82"/>
      <c r="I3" s="83"/>
    </row>
    <row r="5" spans="1:9" x14ac:dyDescent="0.3">
      <c r="A5" s="11" t="s">
        <v>10</v>
      </c>
      <c r="B5" s="12" t="s">
        <v>124</v>
      </c>
      <c r="D5" s="12"/>
      <c r="E5" s="12"/>
      <c r="F5" s="12"/>
      <c r="G5" s="12"/>
      <c r="H5" s="11" t="s">
        <v>11</v>
      </c>
      <c r="I5" s="22">
        <v>46173</v>
      </c>
    </row>
    <row r="6" spans="1:9" x14ac:dyDescent="0.3">
      <c r="A6" s="11" t="s">
        <v>12</v>
      </c>
      <c r="B6" s="12">
        <v>2</v>
      </c>
      <c r="C6" s="12"/>
      <c r="D6" s="12"/>
      <c r="E6" s="12"/>
      <c r="F6" s="12"/>
      <c r="G6" s="12"/>
      <c r="H6" s="11" t="s">
        <v>13</v>
      </c>
      <c r="I6" s="12" t="s">
        <v>2</v>
      </c>
    </row>
    <row r="8" spans="1:9" ht="15.6" x14ac:dyDescent="0.3">
      <c r="A8" s="10"/>
      <c r="B8" s="11" t="s">
        <v>15</v>
      </c>
      <c r="C8" s="10"/>
      <c r="D8" s="10"/>
      <c r="E8" s="10"/>
      <c r="F8" s="10"/>
      <c r="G8" s="10"/>
      <c r="H8" s="10"/>
      <c r="I8" s="10"/>
    </row>
    <row r="9" spans="1:9" x14ac:dyDescent="0.3">
      <c r="A9" s="13" t="s">
        <v>16</v>
      </c>
      <c r="B9" s="88" t="s">
        <v>17</v>
      </c>
      <c r="C9" s="88"/>
      <c r="D9" s="88"/>
      <c r="E9" s="13" t="s">
        <v>18</v>
      </c>
      <c r="F9" s="13" t="s">
        <v>19</v>
      </c>
      <c r="G9" s="13" t="s">
        <v>20</v>
      </c>
      <c r="H9" s="13" t="s">
        <v>21</v>
      </c>
      <c r="I9" s="13"/>
    </row>
    <row r="10" spans="1:9" x14ac:dyDescent="0.3">
      <c r="A10" s="15"/>
      <c r="B10" s="89" t="s">
        <v>22</v>
      </c>
      <c r="C10" s="89"/>
      <c r="D10" s="89"/>
      <c r="E10" s="5" t="s">
        <v>23</v>
      </c>
      <c r="F10" s="17">
        <v>200</v>
      </c>
      <c r="G10" s="21">
        <v>4.9986999999999533</v>
      </c>
      <c r="H10" s="17">
        <f>+F10*G10</f>
        <v>999.73999999999069</v>
      </c>
      <c r="I10" s="15"/>
    </row>
    <row r="11" spans="1:9" ht="15.6" x14ac:dyDescent="0.3">
      <c r="A11" s="10"/>
      <c r="B11" s="10"/>
      <c r="C11" s="10"/>
      <c r="D11" s="10"/>
      <c r="E11" s="10"/>
      <c r="F11" s="10"/>
      <c r="G11" s="10"/>
      <c r="H11" s="18" t="s">
        <v>25</v>
      </c>
      <c r="I11" s="19">
        <f>+H10</f>
        <v>999.73999999999069</v>
      </c>
    </row>
    <row r="12" spans="1:9" ht="15.6" x14ac:dyDescent="0.3">
      <c r="A12" s="10"/>
      <c r="B12" s="11" t="s">
        <v>26</v>
      </c>
      <c r="C12" s="10"/>
      <c r="D12" s="10"/>
      <c r="E12" s="10"/>
      <c r="F12" s="10"/>
      <c r="G12" s="10"/>
      <c r="H12" s="10"/>
      <c r="I12" s="10"/>
    </row>
    <row r="13" spans="1:9" x14ac:dyDescent="0.3">
      <c r="A13" s="13" t="s">
        <v>27</v>
      </c>
      <c r="B13" s="88" t="s">
        <v>17</v>
      </c>
      <c r="C13" s="88"/>
      <c r="D13" s="88"/>
      <c r="E13" s="13" t="s">
        <v>28</v>
      </c>
      <c r="F13" s="13" t="s">
        <v>29</v>
      </c>
      <c r="G13" s="13" t="s">
        <v>30</v>
      </c>
      <c r="H13" s="13" t="s">
        <v>21</v>
      </c>
      <c r="I13" s="13"/>
    </row>
    <row r="14" spans="1:9" x14ac:dyDescent="0.3">
      <c r="A14" s="15"/>
      <c r="B14" s="89" t="s">
        <v>49</v>
      </c>
      <c r="C14" s="89"/>
      <c r="D14" s="89"/>
      <c r="E14" s="16" t="s">
        <v>50</v>
      </c>
      <c r="F14" s="17">
        <v>195000</v>
      </c>
      <c r="G14" s="15">
        <v>1</v>
      </c>
      <c r="H14" s="17">
        <f t="shared" ref="H14:H20" si="0">+F14*G14</f>
        <v>195000</v>
      </c>
      <c r="I14" s="15"/>
    </row>
    <row r="15" spans="1:9" x14ac:dyDescent="0.3">
      <c r="A15" s="15"/>
      <c r="B15" s="89" t="s">
        <v>51</v>
      </c>
      <c r="C15" s="89"/>
      <c r="D15" s="89"/>
      <c r="E15" s="16" t="s">
        <v>50</v>
      </c>
      <c r="F15" s="17">
        <v>163800</v>
      </c>
      <c r="G15" s="15">
        <v>1</v>
      </c>
      <c r="H15" s="17">
        <f t="shared" si="0"/>
        <v>163800</v>
      </c>
      <c r="I15" s="15"/>
    </row>
    <row r="16" spans="1:9" x14ac:dyDescent="0.3">
      <c r="A16" s="15"/>
      <c r="B16" s="89" t="s">
        <v>52</v>
      </c>
      <c r="C16" s="89"/>
      <c r="D16" s="89"/>
      <c r="E16" s="16" t="s">
        <v>50</v>
      </c>
      <c r="F16" s="17">
        <v>9750</v>
      </c>
      <c r="G16" s="15">
        <v>2</v>
      </c>
      <c r="H16" s="17">
        <f t="shared" si="0"/>
        <v>19500</v>
      </c>
      <c r="I16" s="15"/>
    </row>
    <row r="17" spans="1:9" x14ac:dyDescent="0.3">
      <c r="A17" s="15"/>
      <c r="B17" s="89" t="s">
        <v>53</v>
      </c>
      <c r="C17" s="89"/>
      <c r="D17" s="89"/>
      <c r="E17" s="16" t="s">
        <v>50</v>
      </c>
      <c r="F17" s="17">
        <v>6760</v>
      </c>
      <c r="G17" s="15">
        <v>3</v>
      </c>
      <c r="H17" s="17">
        <f t="shared" si="0"/>
        <v>20280</v>
      </c>
      <c r="I17" s="15"/>
    </row>
    <row r="18" spans="1:9" x14ac:dyDescent="0.3">
      <c r="A18" s="15"/>
      <c r="B18" s="89" t="s">
        <v>54</v>
      </c>
      <c r="C18" s="89"/>
      <c r="D18" s="89"/>
      <c r="E18" s="16" t="s">
        <v>50</v>
      </c>
      <c r="F18" s="17">
        <v>26000</v>
      </c>
      <c r="G18" s="15">
        <v>1</v>
      </c>
      <c r="H18" s="17">
        <f t="shared" si="0"/>
        <v>26000</v>
      </c>
      <c r="I18" s="15"/>
    </row>
    <row r="19" spans="1:9" x14ac:dyDescent="0.3">
      <c r="A19" s="15"/>
      <c r="B19" s="89" t="s">
        <v>55</v>
      </c>
      <c r="C19" s="89"/>
      <c r="D19" s="89"/>
      <c r="E19" s="16" t="s">
        <v>56</v>
      </c>
      <c r="F19" s="17">
        <v>2600</v>
      </c>
      <c r="G19" s="15">
        <v>1</v>
      </c>
      <c r="H19" s="17">
        <f t="shared" si="0"/>
        <v>2600</v>
      </c>
      <c r="I19" s="15"/>
    </row>
    <row r="20" spans="1:9" x14ac:dyDescent="0.3">
      <c r="A20" s="15"/>
      <c r="B20" s="89" t="s">
        <v>57</v>
      </c>
      <c r="C20" s="89"/>
      <c r="D20" s="89"/>
      <c r="E20" s="16" t="s">
        <v>58</v>
      </c>
      <c r="F20" s="17">
        <v>96200</v>
      </c>
      <c r="G20" s="15">
        <v>0.13</v>
      </c>
      <c r="H20" s="17">
        <f t="shared" si="0"/>
        <v>12506</v>
      </c>
      <c r="I20" s="15"/>
    </row>
    <row r="21" spans="1:9" x14ac:dyDescent="0.3">
      <c r="A21" s="15"/>
      <c r="B21" s="89" t="s">
        <v>59</v>
      </c>
      <c r="C21" s="89"/>
      <c r="D21" s="89"/>
      <c r="E21" s="16" t="s">
        <v>58</v>
      </c>
      <c r="F21" s="17">
        <v>39000</v>
      </c>
      <c r="G21" s="15">
        <v>0.15</v>
      </c>
      <c r="H21" s="17">
        <f t="shared" ref="H21:H22" si="1">+F21*G21</f>
        <v>5850</v>
      </c>
      <c r="I21" s="15"/>
    </row>
    <row r="22" spans="1:9" x14ac:dyDescent="0.3">
      <c r="A22" s="15"/>
      <c r="B22" s="89" t="s">
        <v>60</v>
      </c>
      <c r="C22" s="89"/>
      <c r="D22" s="89"/>
      <c r="E22" s="16" t="s">
        <v>46</v>
      </c>
      <c r="F22" s="17">
        <v>35100</v>
      </c>
      <c r="G22" s="15">
        <v>1</v>
      </c>
      <c r="H22" s="17">
        <f t="shared" si="1"/>
        <v>35100</v>
      </c>
      <c r="I22" s="15"/>
    </row>
    <row r="23" spans="1:9" ht="15.6" x14ac:dyDescent="0.3">
      <c r="A23" s="10"/>
      <c r="B23" s="10"/>
      <c r="C23" s="10"/>
      <c r="D23" s="10"/>
      <c r="E23" s="10"/>
      <c r="F23" s="10"/>
      <c r="G23" s="10"/>
      <c r="H23" s="18" t="s">
        <v>25</v>
      </c>
      <c r="I23" s="19">
        <f>SUM(H14:H22)</f>
        <v>480636</v>
      </c>
    </row>
    <row r="24" spans="1:9" ht="15.6" x14ac:dyDescent="0.3">
      <c r="A24" s="10"/>
      <c r="B24" s="11" t="s">
        <v>35</v>
      </c>
      <c r="C24" s="10"/>
      <c r="D24" s="10"/>
      <c r="E24" s="10"/>
      <c r="F24" s="10"/>
      <c r="G24" s="10"/>
      <c r="H24" s="10"/>
      <c r="I24" s="10"/>
    </row>
    <row r="25" spans="1:9" x14ac:dyDescent="0.3">
      <c r="A25" s="13" t="s">
        <v>36</v>
      </c>
      <c r="B25" s="88" t="s">
        <v>17</v>
      </c>
      <c r="C25" s="88"/>
      <c r="D25" s="13" t="s">
        <v>37</v>
      </c>
      <c r="E25" s="13" t="s">
        <v>38</v>
      </c>
      <c r="F25" s="13" t="s">
        <v>39</v>
      </c>
      <c r="G25" s="13" t="s">
        <v>20</v>
      </c>
      <c r="H25" s="13" t="s">
        <v>21</v>
      </c>
      <c r="I25" s="13"/>
    </row>
    <row r="26" spans="1:9" x14ac:dyDescent="0.3">
      <c r="A26" s="15"/>
      <c r="B26" s="89" t="s">
        <v>40</v>
      </c>
      <c r="C26" s="89"/>
      <c r="D26" s="6">
        <f>+'RETIRO DE CABLE'!D20</f>
        <v>107916.66666666667</v>
      </c>
      <c r="E26" s="16" t="s">
        <v>41</v>
      </c>
      <c r="F26" s="17">
        <f>+D26*1.85</f>
        <v>199645.83333333334</v>
      </c>
      <c r="G26" s="15">
        <v>0.5</v>
      </c>
      <c r="H26" s="17">
        <f>+F26*G26</f>
        <v>99822.916666666672</v>
      </c>
      <c r="I26" s="15"/>
    </row>
    <row r="27" spans="1:9" x14ac:dyDescent="0.3">
      <c r="A27" s="15"/>
      <c r="B27" s="89" t="s">
        <v>42</v>
      </c>
      <c r="C27" s="89"/>
      <c r="D27" s="6">
        <f>+'RETIRO DE CABLE'!D21</f>
        <v>58333.333333333336</v>
      </c>
      <c r="E27" s="16" t="s">
        <v>41</v>
      </c>
      <c r="F27" s="17">
        <f>+D27*1.85</f>
        <v>107916.66666666667</v>
      </c>
      <c r="G27" s="15">
        <v>0.5</v>
      </c>
      <c r="H27" s="17">
        <f>+F27*G27</f>
        <v>53958.333333333336</v>
      </c>
      <c r="I27" s="15"/>
    </row>
    <row r="28" spans="1:9" ht="15.6" x14ac:dyDescent="0.3">
      <c r="A28" s="10"/>
      <c r="B28" s="10"/>
      <c r="C28" s="10"/>
      <c r="D28" s="10"/>
      <c r="E28" s="10"/>
      <c r="F28" s="10"/>
      <c r="G28" s="10"/>
      <c r="H28" s="18" t="s">
        <v>25</v>
      </c>
      <c r="I28" s="19">
        <f>+H26+H27</f>
        <v>153781.25</v>
      </c>
    </row>
    <row r="31" spans="1:9" ht="15.6" x14ac:dyDescent="0.3">
      <c r="A31" s="10"/>
      <c r="B31" s="10"/>
      <c r="C31" s="10"/>
      <c r="D31" s="10"/>
      <c r="E31" s="10"/>
      <c r="F31" s="90" t="s">
        <v>43</v>
      </c>
      <c r="G31" s="90"/>
      <c r="H31" s="14"/>
      <c r="I31" s="19">
        <f>+I11+I23+I28</f>
        <v>635416.99</v>
      </c>
    </row>
    <row r="34" spans="1:9" x14ac:dyDescent="0.3">
      <c r="A34" s="88" t="s">
        <v>44</v>
      </c>
      <c r="B34" s="88"/>
      <c r="C34" s="88"/>
      <c r="D34" s="88"/>
      <c r="E34" s="88"/>
      <c r="F34" s="88"/>
      <c r="G34" s="88"/>
      <c r="H34" s="88"/>
      <c r="I34" s="88"/>
    </row>
    <row r="35" spans="1:9" x14ac:dyDescent="0.3">
      <c r="A35" s="91"/>
      <c r="B35" s="91"/>
      <c r="C35" s="91"/>
      <c r="D35" s="91"/>
      <c r="E35" s="91"/>
      <c r="F35" s="91"/>
      <c r="G35" s="91"/>
      <c r="H35" s="91"/>
      <c r="I35" s="91"/>
    </row>
  </sheetData>
  <mergeCells count="21">
    <mergeCell ref="F31:G31"/>
    <mergeCell ref="A34:I34"/>
    <mergeCell ref="A35:I35"/>
    <mergeCell ref="B14:D14"/>
    <mergeCell ref="B21:D21"/>
    <mergeCell ref="B22:D22"/>
    <mergeCell ref="B25:C25"/>
    <mergeCell ref="B26:C26"/>
    <mergeCell ref="B27:C27"/>
    <mergeCell ref="B15:D15"/>
    <mergeCell ref="B16:D16"/>
    <mergeCell ref="B17:D17"/>
    <mergeCell ref="B18:D18"/>
    <mergeCell ref="B19:D19"/>
    <mergeCell ref="B20:D20"/>
    <mergeCell ref="B13:D13"/>
    <mergeCell ref="A1:D3"/>
    <mergeCell ref="E1:I1"/>
    <mergeCell ref="F3:I3"/>
    <mergeCell ref="B9:D9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K33"/>
  <sheetViews>
    <sheetView workbookViewId="0">
      <selection activeCell="D7" sqref="D7"/>
    </sheetView>
  </sheetViews>
  <sheetFormatPr baseColWidth="10" defaultRowHeight="14.4" x14ac:dyDescent="0.3"/>
  <cols>
    <col min="6" max="6" width="11.88671875" customWidth="1"/>
    <col min="7" max="7" width="11.6640625" customWidth="1"/>
    <col min="8" max="8" width="11.88671875" customWidth="1"/>
    <col min="9" max="9" width="12.44140625" customWidth="1"/>
  </cols>
  <sheetData>
    <row r="1" spans="1:11" s="56" customFormat="1" ht="18" customHeight="1" x14ac:dyDescent="0.3">
      <c r="A1" s="70" t="s">
        <v>5</v>
      </c>
      <c r="B1" s="71"/>
      <c r="C1" s="71"/>
      <c r="D1" s="72"/>
      <c r="E1" s="79" t="s">
        <v>6</v>
      </c>
      <c r="F1" s="80"/>
      <c r="G1" s="80"/>
      <c r="H1" s="80"/>
      <c r="I1" s="81"/>
    </row>
    <row r="2" spans="1:11" s="56" customFormat="1" ht="18" customHeight="1" x14ac:dyDescent="0.3">
      <c r="A2" s="73"/>
      <c r="B2" s="74"/>
      <c r="C2" s="74"/>
      <c r="D2" s="75"/>
      <c r="E2" s="57" t="s">
        <v>7</v>
      </c>
      <c r="F2" s="58"/>
      <c r="G2" s="58"/>
      <c r="H2" s="58"/>
      <c r="I2" s="59"/>
    </row>
    <row r="3" spans="1:11" s="56" customFormat="1" ht="18" customHeight="1" x14ac:dyDescent="0.3">
      <c r="A3" s="76"/>
      <c r="B3" s="77"/>
      <c r="C3" s="77"/>
      <c r="D3" s="78"/>
      <c r="E3" s="60" t="s">
        <v>8</v>
      </c>
      <c r="F3" s="77" t="s">
        <v>9</v>
      </c>
      <c r="G3" s="82"/>
      <c r="H3" s="82"/>
      <c r="I3" s="83"/>
    </row>
    <row r="5" spans="1:11" ht="25.5" customHeight="1" x14ac:dyDescent="0.3">
      <c r="A5" s="11" t="s">
        <v>10</v>
      </c>
      <c r="B5" s="12" t="s">
        <v>125</v>
      </c>
      <c r="C5" s="62"/>
      <c r="D5" s="62"/>
      <c r="E5" s="62"/>
      <c r="F5" s="62"/>
      <c r="G5" s="62"/>
      <c r="H5" s="11" t="s">
        <v>11</v>
      </c>
      <c r="I5" s="22">
        <v>46173</v>
      </c>
    </row>
    <row r="6" spans="1:11" x14ac:dyDescent="0.3">
      <c r="A6" s="11" t="s">
        <v>12</v>
      </c>
      <c r="B6" s="12">
        <v>3</v>
      </c>
      <c r="D6" s="12"/>
      <c r="E6" s="12"/>
      <c r="F6" s="12"/>
      <c r="G6" s="12"/>
      <c r="H6" s="11" t="s">
        <v>13</v>
      </c>
      <c r="I6" s="12" t="s">
        <v>14</v>
      </c>
    </row>
    <row r="8" spans="1:11" ht="15.6" x14ac:dyDescent="0.3">
      <c r="A8" s="10"/>
      <c r="B8" s="11" t="s">
        <v>15</v>
      </c>
      <c r="C8" s="10"/>
      <c r="D8" s="10"/>
      <c r="E8" s="10"/>
      <c r="F8" s="10"/>
      <c r="G8" s="10"/>
      <c r="H8" s="10"/>
      <c r="I8" s="10"/>
    </row>
    <row r="9" spans="1:11" x14ac:dyDescent="0.3">
      <c r="A9" s="13" t="s">
        <v>16</v>
      </c>
      <c r="B9" s="88" t="s">
        <v>17</v>
      </c>
      <c r="C9" s="88"/>
      <c r="D9" s="88"/>
      <c r="E9" s="13" t="s">
        <v>18</v>
      </c>
      <c r="F9" s="13" t="s">
        <v>19</v>
      </c>
      <c r="G9" s="13" t="s">
        <v>20</v>
      </c>
      <c r="H9" s="13" t="s">
        <v>21</v>
      </c>
      <c r="I9" s="13"/>
    </row>
    <row r="10" spans="1:11" x14ac:dyDescent="0.3">
      <c r="A10" s="15"/>
      <c r="B10" s="89" t="s">
        <v>22</v>
      </c>
      <c r="C10" s="89"/>
      <c r="D10" s="89"/>
      <c r="E10" s="5" t="s">
        <v>23</v>
      </c>
      <c r="F10" s="17">
        <v>260</v>
      </c>
      <c r="G10" s="4">
        <v>4</v>
      </c>
      <c r="H10" s="17">
        <f>+F10*G10</f>
        <v>1040</v>
      </c>
      <c r="I10" s="15"/>
      <c r="K10">
        <f>+F10*1.3</f>
        <v>338</v>
      </c>
    </row>
    <row r="11" spans="1:11" x14ac:dyDescent="0.3">
      <c r="A11" s="15"/>
      <c r="B11" s="89" t="s">
        <v>24</v>
      </c>
      <c r="C11" s="89"/>
      <c r="D11" s="89"/>
      <c r="E11" s="5" t="s">
        <v>23</v>
      </c>
      <c r="F11" s="17">
        <v>187000</v>
      </c>
      <c r="G11" s="30">
        <v>1.5000003208556152</v>
      </c>
      <c r="H11" s="17">
        <f>+F11*G11</f>
        <v>280500.06000000006</v>
      </c>
      <c r="I11" s="15"/>
    </row>
    <row r="12" spans="1:11" ht="15.6" x14ac:dyDescent="0.3">
      <c r="A12" s="10"/>
      <c r="B12" s="10"/>
      <c r="C12" s="10"/>
      <c r="D12" s="10"/>
      <c r="E12" s="10"/>
      <c r="F12" s="10"/>
      <c r="G12" s="10"/>
      <c r="H12" s="18" t="s">
        <v>25</v>
      </c>
      <c r="I12" s="19">
        <f>+H10+H11</f>
        <v>281540.06000000006</v>
      </c>
    </row>
    <row r="13" spans="1:11" ht="15.6" x14ac:dyDescent="0.3">
      <c r="A13" s="10"/>
      <c r="B13" s="10"/>
      <c r="C13" s="10"/>
      <c r="D13" s="10"/>
      <c r="E13" s="10"/>
      <c r="F13" s="10"/>
      <c r="G13" s="10"/>
      <c r="H13" s="18"/>
      <c r="I13" s="24"/>
    </row>
    <row r="14" spans="1:11" x14ac:dyDescent="0.3">
      <c r="B14" s="1" t="s">
        <v>26</v>
      </c>
    </row>
    <row r="15" spans="1:11" x14ac:dyDescent="0.3">
      <c r="A15" s="3" t="s">
        <v>27</v>
      </c>
      <c r="B15" s="69" t="s">
        <v>17</v>
      </c>
      <c r="C15" s="69"/>
      <c r="D15" s="69"/>
      <c r="E15" s="3" t="s">
        <v>28</v>
      </c>
      <c r="F15" s="3" t="s">
        <v>29</v>
      </c>
      <c r="G15" s="3" t="s">
        <v>30</v>
      </c>
      <c r="H15" s="3" t="s">
        <v>21</v>
      </c>
      <c r="I15" s="3"/>
    </row>
    <row r="16" spans="1:11" x14ac:dyDescent="0.3">
      <c r="A16" s="4"/>
      <c r="B16" s="84" t="s">
        <v>45</v>
      </c>
      <c r="C16" s="84"/>
      <c r="D16" s="84"/>
      <c r="E16" s="5" t="s">
        <v>46</v>
      </c>
      <c r="F16" s="6">
        <v>1690000</v>
      </c>
      <c r="G16" s="4">
        <v>1</v>
      </c>
      <c r="H16" s="6">
        <f>+F16*G16</f>
        <v>1690000</v>
      </c>
      <c r="I16" s="4"/>
      <c r="K16">
        <f t="shared" ref="K16:K17" si="0">+F16*1.3</f>
        <v>2197000</v>
      </c>
    </row>
    <row r="17" spans="1:11" x14ac:dyDescent="0.3">
      <c r="A17" s="4"/>
      <c r="B17" s="84" t="s">
        <v>31</v>
      </c>
      <c r="C17" s="84"/>
      <c r="D17" s="84"/>
      <c r="E17" s="5" t="s">
        <v>32</v>
      </c>
      <c r="F17" s="6">
        <v>1105000</v>
      </c>
      <c r="G17" s="4">
        <v>0.12</v>
      </c>
      <c r="H17" s="6">
        <f>+F17*G17</f>
        <v>132600</v>
      </c>
      <c r="I17" s="4"/>
      <c r="K17">
        <f t="shared" si="0"/>
        <v>1436500</v>
      </c>
    </row>
    <row r="18" spans="1:11" x14ac:dyDescent="0.3">
      <c r="A18" s="4"/>
      <c r="B18" s="93" t="s">
        <v>33</v>
      </c>
      <c r="C18" s="93"/>
      <c r="D18" s="93"/>
      <c r="E18" s="33" t="s">
        <v>34</v>
      </c>
      <c r="F18" s="34">
        <v>68000</v>
      </c>
      <c r="G18" s="35">
        <v>0.25</v>
      </c>
      <c r="H18" s="34">
        <f>+F18*G18</f>
        <v>17000</v>
      </c>
      <c r="I18" s="4"/>
    </row>
    <row r="19" spans="1:11" x14ac:dyDescent="0.3">
      <c r="A19" s="4"/>
      <c r="B19" s="84"/>
      <c r="C19" s="84"/>
      <c r="D19" s="84"/>
      <c r="E19" s="5"/>
      <c r="F19" s="6"/>
      <c r="G19" s="4"/>
      <c r="H19" s="6"/>
      <c r="I19" s="26"/>
    </row>
    <row r="20" spans="1:11" x14ac:dyDescent="0.3">
      <c r="H20" s="7"/>
      <c r="I20" s="27">
        <f>+H16+H17+H18+H19</f>
        <v>1839600</v>
      </c>
    </row>
    <row r="21" spans="1:11" x14ac:dyDescent="0.3">
      <c r="H21" s="7"/>
      <c r="I21" s="25"/>
    </row>
    <row r="22" spans="1:11" x14ac:dyDescent="0.3">
      <c r="B22" s="1" t="s">
        <v>35</v>
      </c>
      <c r="H22" s="7"/>
      <c r="I22" s="25"/>
    </row>
    <row r="23" spans="1:11" x14ac:dyDescent="0.3">
      <c r="A23" s="13" t="s">
        <v>36</v>
      </c>
      <c r="B23" s="88" t="s">
        <v>17</v>
      </c>
      <c r="C23" s="88"/>
      <c r="D23" s="13" t="s">
        <v>37</v>
      </c>
      <c r="E23" s="13" t="s">
        <v>38</v>
      </c>
      <c r="F23" s="13" t="s">
        <v>39</v>
      </c>
      <c r="G23" s="13" t="s">
        <v>20</v>
      </c>
      <c r="H23" s="28" t="s">
        <v>21</v>
      </c>
      <c r="I23" s="29"/>
    </row>
    <row r="24" spans="1:11" x14ac:dyDescent="0.3">
      <c r="A24" s="4"/>
      <c r="B24" s="84" t="s">
        <v>40</v>
      </c>
      <c r="C24" s="84"/>
      <c r="D24" s="6">
        <f>+CABLE!D20</f>
        <v>107916.66666666667</v>
      </c>
      <c r="E24" s="5" t="s">
        <v>41</v>
      </c>
      <c r="F24" s="6">
        <f>+D24*1.85</f>
        <v>199645.83333333334</v>
      </c>
      <c r="G24" s="4">
        <v>0.4</v>
      </c>
      <c r="H24" s="6">
        <f>+F24*G24</f>
        <v>79858.333333333343</v>
      </c>
      <c r="I24" s="4"/>
      <c r="K24">
        <f>2000000/30</f>
        <v>66666.666666666672</v>
      </c>
    </row>
    <row r="25" spans="1:11" x14ac:dyDescent="0.3">
      <c r="A25" s="4"/>
      <c r="B25" s="84" t="s">
        <v>42</v>
      </c>
      <c r="C25" s="84"/>
      <c r="D25" s="6">
        <f>+CABLE!D21</f>
        <v>58333.333333333336</v>
      </c>
      <c r="E25" s="5" t="s">
        <v>41</v>
      </c>
      <c r="F25" s="6">
        <f>+D25*1.85</f>
        <v>107916.66666666667</v>
      </c>
      <c r="G25" s="4">
        <v>0.4</v>
      </c>
      <c r="H25" s="6">
        <f>+F25*G25</f>
        <v>43166.666666666672</v>
      </c>
      <c r="I25" s="4"/>
    </row>
    <row r="26" spans="1:11" ht="15.6" x14ac:dyDescent="0.3">
      <c r="A26" s="10"/>
      <c r="B26" s="10"/>
      <c r="C26" s="10"/>
      <c r="D26" s="10"/>
      <c r="E26" s="10"/>
      <c r="F26" s="10"/>
      <c r="G26" s="10"/>
      <c r="H26" s="18" t="s">
        <v>25</v>
      </c>
      <c r="I26" s="19">
        <f>+H24+H25</f>
        <v>123025.00000000001</v>
      </c>
    </row>
    <row r="29" spans="1:11" ht="15.6" x14ac:dyDescent="0.3">
      <c r="A29" s="10"/>
      <c r="B29" s="10"/>
      <c r="C29" s="10"/>
      <c r="D29" s="10"/>
      <c r="E29" s="10"/>
      <c r="F29" s="90" t="s">
        <v>43</v>
      </c>
      <c r="G29" s="90"/>
      <c r="H29" s="14"/>
      <c r="I29" s="19">
        <f>+I12+I26+I20</f>
        <v>2244165.06</v>
      </c>
    </row>
    <row r="32" spans="1:11" x14ac:dyDescent="0.3">
      <c r="A32" s="88" t="s">
        <v>44</v>
      </c>
      <c r="B32" s="88"/>
      <c r="C32" s="88"/>
      <c r="D32" s="88"/>
      <c r="E32" s="88"/>
      <c r="F32" s="88"/>
      <c r="G32" s="88"/>
      <c r="H32" s="88"/>
      <c r="I32" s="88"/>
    </row>
    <row r="33" spans="1:9" x14ac:dyDescent="0.3">
      <c r="A33" s="92"/>
      <c r="B33" s="91"/>
      <c r="C33" s="91"/>
      <c r="D33" s="91"/>
      <c r="E33" s="91"/>
      <c r="F33" s="91"/>
      <c r="G33" s="91"/>
      <c r="H33" s="91"/>
      <c r="I33" s="91"/>
    </row>
  </sheetData>
  <mergeCells count="17">
    <mergeCell ref="E1:I1"/>
    <mergeCell ref="F3:I3"/>
    <mergeCell ref="A1:D3"/>
    <mergeCell ref="B9:D9"/>
    <mergeCell ref="B10:D10"/>
    <mergeCell ref="A33:I33"/>
    <mergeCell ref="B11:D11"/>
    <mergeCell ref="B23:C23"/>
    <mergeCell ref="B24:C24"/>
    <mergeCell ref="F29:G29"/>
    <mergeCell ref="A32:I32"/>
    <mergeCell ref="B15:D15"/>
    <mergeCell ref="B16:D16"/>
    <mergeCell ref="B17:D17"/>
    <mergeCell ref="B18:D18"/>
    <mergeCell ref="B19:D19"/>
    <mergeCell ref="B25:C2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K33"/>
  <sheetViews>
    <sheetView workbookViewId="0">
      <selection activeCell="B5" sqref="B5"/>
    </sheetView>
  </sheetViews>
  <sheetFormatPr baseColWidth="10" defaultRowHeight="14.4" x14ac:dyDescent="0.3"/>
  <cols>
    <col min="6" max="6" width="14.109375" customWidth="1"/>
    <col min="8" max="8" width="13" customWidth="1"/>
    <col min="9" max="9" width="13.44140625" customWidth="1"/>
  </cols>
  <sheetData>
    <row r="1" spans="1:11" s="56" customFormat="1" ht="18" customHeight="1" x14ac:dyDescent="0.3">
      <c r="A1" s="70" t="s">
        <v>5</v>
      </c>
      <c r="B1" s="71"/>
      <c r="C1" s="71"/>
      <c r="D1" s="72"/>
      <c r="E1" s="79" t="s">
        <v>6</v>
      </c>
      <c r="F1" s="80"/>
      <c r="G1" s="80"/>
      <c r="H1" s="80"/>
      <c r="I1" s="81"/>
    </row>
    <row r="2" spans="1:11" s="56" customFormat="1" ht="18" customHeight="1" x14ac:dyDescent="0.3">
      <c r="A2" s="73"/>
      <c r="B2" s="74"/>
      <c r="C2" s="74"/>
      <c r="D2" s="75"/>
      <c r="E2" s="57" t="s">
        <v>7</v>
      </c>
      <c r="F2" s="58"/>
      <c r="G2" s="58"/>
      <c r="H2" s="58"/>
      <c r="I2" s="59"/>
    </row>
    <row r="3" spans="1:11" s="56" customFormat="1" ht="18" customHeight="1" x14ac:dyDescent="0.3">
      <c r="A3" s="76"/>
      <c r="B3" s="77"/>
      <c r="C3" s="77"/>
      <c r="D3" s="78"/>
      <c r="E3" s="60" t="s">
        <v>8</v>
      </c>
      <c r="F3" s="77" t="s">
        <v>9</v>
      </c>
      <c r="G3" s="82"/>
      <c r="H3" s="82"/>
      <c r="I3" s="83"/>
    </row>
    <row r="5" spans="1:11" ht="23.25" customHeight="1" x14ac:dyDescent="0.3">
      <c r="A5" s="11" t="s">
        <v>10</v>
      </c>
      <c r="B5" s="12" t="s">
        <v>126</v>
      </c>
      <c r="C5" s="62"/>
      <c r="D5" s="62"/>
      <c r="E5" s="62"/>
      <c r="F5" s="62"/>
      <c r="G5" s="62"/>
      <c r="H5" s="11" t="s">
        <v>11</v>
      </c>
      <c r="I5" s="22">
        <v>46173</v>
      </c>
    </row>
    <row r="6" spans="1:11" x14ac:dyDescent="0.3">
      <c r="A6" s="11" t="s">
        <v>12</v>
      </c>
      <c r="B6" s="12">
        <v>4</v>
      </c>
      <c r="D6" s="12"/>
      <c r="E6" s="12"/>
      <c r="F6" s="12"/>
      <c r="G6" s="12"/>
      <c r="H6" s="11" t="s">
        <v>13</v>
      </c>
      <c r="I6" s="12" t="s">
        <v>14</v>
      </c>
    </row>
    <row r="8" spans="1:11" ht="15.6" x14ac:dyDescent="0.3">
      <c r="A8" s="10"/>
      <c r="B8" s="11" t="s">
        <v>15</v>
      </c>
      <c r="C8" s="10"/>
      <c r="D8" s="10"/>
      <c r="E8" s="10"/>
      <c r="F8" s="10"/>
      <c r="G8" s="10"/>
      <c r="H8" s="10"/>
      <c r="I8" s="10"/>
    </row>
    <row r="9" spans="1:11" x14ac:dyDescent="0.3">
      <c r="A9" s="13" t="s">
        <v>16</v>
      </c>
      <c r="B9" s="88" t="s">
        <v>17</v>
      </c>
      <c r="C9" s="88"/>
      <c r="D9" s="88"/>
      <c r="E9" s="13" t="s">
        <v>18</v>
      </c>
      <c r="F9" s="13" t="s">
        <v>19</v>
      </c>
      <c r="G9" s="13" t="s">
        <v>20</v>
      </c>
      <c r="H9" s="13" t="s">
        <v>21</v>
      </c>
      <c r="I9" s="13"/>
    </row>
    <row r="10" spans="1:11" x14ac:dyDescent="0.3">
      <c r="A10" s="15"/>
      <c r="B10" s="89" t="s">
        <v>22</v>
      </c>
      <c r="C10" s="89"/>
      <c r="D10" s="89"/>
      <c r="E10" s="5" t="s">
        <v>23</v>
      </c>
      <c r="F10" s="17">
        <v>260</v>
      </c>
      <c r="G10" s="4">
        <v>4</v>
      </c>
      <c r="H10" s="17">
        <f>+F10*G10</f>
        <v>1040</v>
      </c>
      <c r="I10" s="15"/>
      <c r="K10">
        <f>+F10*1.3</f>
        <v>338</v>
      </c>
    </row>
    <row r="11" spans="1:11" x14ac:dyDescent="0.3">
      <c r="A11" s="15"/>
      <c r="B11" s="89" t="s">
        <v>24</v>
      </c>
      <c r="C11" s="89"/>
      <c r="D11" s="89"/>
      <c r="E11" s="5" t="s">
        <v>23</v>
      </c>
      <c r="F11" s="17">
        <v>187000</v>
      </c>
      <c r="G11" s="30">
        <v>1.5000003208556152</v>
      </c>
      <c r="H11" s="17">
        <f>+F11*G11</f>
        <v>280500.06000000006</v>
      </c>
      <c r="I11" s="15"/>
    </row>
    <row r="12" spans="1:11" ht="15.6" x14ac:dyDescent="0.3">
      <c r="A12" s="10"/>
      <c r="B12" s="10"/>
      <c r="C12" s="10"/>
      <c r="D12" s="10"/>
      <c r="E12" s="10"/>
      <c r="F12" s="10"/>
      <c r="G12" s="10"/>
      <c r="H12" s="18" t="s">
        <v>25</v>
      </c>
      <c r="I12" s="19">
        <f>+H10+H11</f>
        <v>281540.06000000006</v>
      </c>
    </row>
    <row r="13" spans="1:11" ht="15.6" x14ac:dyDescent="0.3">
      <c r="A13" s="10"/>
      <c r="B13" s="10"/>
      <c r="C13" s="10"/>
      <c r="D13" s="10"/>
      <c r="E13" s="10"/>
      <c r="F13" s="10"/>
      <c r="G13" s="10"/>
      <c r="H13" s="18"/>
      <c r="I13" s="24"/>
    </row>
    <row r="14" spans="1:11" x14ac:dyDescent="0.3">
      <c r="B14" s="1" t="s">
        <v>26</v>
      </c>
    </row>
    <row r="15" spans="1:11" x14ac:dyDescent="0.3">
      <c r="A15" s="3" t="s">
        <v>27</v>
      </c>
      <c r="B15" s="69" t="s">
        <v>17</v>
      </c>
      <c r="C15" s="69"/>
      <c r="D15" s="69"/>
      <c r="E15" s="3" t="s">
        <v>28</v>
      </c>
      <c r="F15" s="3" t="s">
        <v>29</v>
      </c>
      <c r="G15" s="3" t="s">
        <v>30</v>
      </c>
      <c r="H15" s="3" t="s">
        <v>21</v>
      </c>
      <c r="I15" s="3"/>
    </row>
    <row r="16" spans="1:11" x14ac:dyDescent="0.3">
      <c r="A16" s="4"/>
      <c r="B16" s="84" t="s">
        <v>48</v>
      </c>
      <c r="C16" s="84"/>
      <c r="D16" s="84"/>
      <c r="E16" s="5" t="s">
        <v>46</v>
      </c>
      <c r="F16" s="6">
        <v>1105000</v>
      </c>
      <c r="G16" s="4">
        <v>1</v>
      </c>
      <c r="H16" s="6">
        <f>+F16*G16</f>
        <v>1105000</v>
      </c>
      <c r="I16" s="4"/>
      <c r="K16">
        <f t="shared" ref="K16:K17" si="0">+F16*1.3</f>
        <v>1436500</v>
      </c>
    </row>
    <row r="17" spans="1:11" x14ac:dyDescent="0.3">
      <c r="A17" s="4"/>
      <c r="B17" s="84" t="s">
        <v>31</v>
      </c>
      <c r="C17" s="84"/>
      <c r="D17" s="84"/>
      <c r="E17" s="5" t="s">
        <v>32</v>
      </c>
      <c r="F17" s="6">
        <v>1105000</v>
      </c>
      <c r="G17" s="4">
        <v>0.12</v>
      </c>
      <c r="H17" s="6">
        <f>+F17*G17</f>
        <v>132600</v>
      </c>
      <c r="I17" s="4"/>
      <c r="K17">
        <f t="shared" si="0"/>
        <v>1436500</v>
      </c>
    </row>
    <row r="18" spans="1:11" x14ac:dyDescent="0.3">
      <c r="A18" s="4"/>
      <c r="B18" s="93" t="s">
        <v>33</v>
      </c>
      <c r="C18" s="93"/>
      <c r="D18" s="93"/>
      <c r="E18" s="33" t="s">
        <v>34</v>
      </c>
      <c r="F18" s="34">
        <v>68000</v>
      </c>
      <c r="G18" s="35">
        <v>0.25</v>
      </c>
      <c r="H18" s="34">
        <f>+F18*G18</f>
        <v>17000</v>
      </c>
      <c r="I18" s="4"/>
    </row>
    <row r="19" spans="1:11" x14ac:dyDescent="0.3">
      <c r="A19" s="4"/>
      <c r="B19" s="84"/>
      <c r="C19" s="84"/>
      <c r="D19" s="84"/>
      <c r="E19" s="5"/>
      <c r="F19" s="6"/>
      <c r="G19" s="4"/>
      <c r="H19" s="6"/>
      <c r="I19" s="26"/>
    </row>
    <row r="20" spans="1:11" x14ac:dyDescent="0.3">
      <c r="H20" s="7"/>
      <c r="I20" s="27">
        <f>+H16+H17+H18+H19</f>
        <v>1254600</v>
      </c>
    </row>
    <row r="21" spans="1:11" x14ac:dyDescent="0.3">
      <c r="H21" s="7"/>
      <c r="I21" s="25"/>
    </row>
    <row r="22" spans="1:11" x14ac:dyDescent="0.3">
      <c r="B22" s="11" t="s">
        <v>35</v>
      </c>
      <c r="H22" s="7"/>
      <c r="I22" s="25"/>
    </row>
    <row r="23" spans="1:11" x14ac:dyDescent="0.3">
      <c r="A23" s="13" t="s">
        <v>36</v>
      </c>
      <c r="B23" s="88" t="s">
        <v>17</v>
      </c>
      <c r="C23" s="88"/>
      <c r="D23" s="13" t="s">
        <v>37</v>
      </c>
      <c r="E23" s="13" t="s">
        <v>38</v>
      </c>
      <c r="F23" s="13" t="s">
        <v>39</v>
      </c>
      <c r="G23" s="13" t="s">
        <v>20</v>
      </c>
      <c r="H23" s="28" t="s">
        <v>21</v>
      </c>
      <c r="I23" s="29"/>
    </row>
    <row r="24" spans="1:11" x14ac:dyDescent="0.3">
      <c r="A24" s="4"/>
      <c r="B24" s="84" t="s">
        <v>40</v>
      </c>
      <c r="C24" s="84"/>
      <c r="D24" s="6">
        <f>+LAMPARA!D26</f>
        <v>107916.66666666667</v>
      </c>
      <c r="E24" s="5" t="s">
        <v>41</v>
      </c>
      <c r="F24" s="6">
        <f>+D24*1.85</f>
        <v>199645.83333333334</v>
      </c>
      <c r="G24" s="4">
        <v>0.4</v>
      </c>
      <c r="H24" s="6">
        <f>+F24*G24</f>
        <v>79858.333333333343</v>
      </c>
      <c r="I24" s="4"/>
    </row>
    <row r="25" spans="1:11" x14ac:dyDescent="0.3">
      <c r="A25" s="4"/>
      <c r="B25" s="84" t="s">
        <v>42</v>
      </c>
      <c r="C25" s="84"/>
      <c r="D25" s="6">
        <f>+LAMPARA!D27</f>
        <v>58333.333333333336</v>
      </c>
      <c r="E25" s="5" t="s">
        <v>41</v>
      </c>
      <c r="F25" s="6">
        <f>+D25*1.85</f>
        <v>107916.66666666667</v>
      </c>
      <c r="G25" s="4">
        <v>0.4</v>
      </c>
      <c r="H25" s="6">
        <f>+F25*G25</f>
        <v>43166.666666666672</v>
      </c>
      <c r="I25" s="4"/>
    </row>
    <row r="26" spans="1:11" ht="15.6" x14ac:dyDescent="0.3">
      <c r="A26" s="10"/>
      <c r="B26" s="10"/>
      <c r="C26" s="10"/>
      <c r="D26" s="10"/>
      <c r="E26" s="10"/>
      <c r="F26" s="10"/>
      <c r="G26" s="10"/>
      <c r="H26" s="18" t="s">
        <v>25</v>
      </c>
      <c r="I26" s="19">
        <f>+H24+H25</f>
        <v>123025.00000000001</v>
      </c>
    </row>
    <row r="29" spans="1:11" ht="15.6" x14ac:dyDescent="0.3">
      <c r="A29" s="10"/>
      <c r="B29" s="10"/>
      <c r="C29" s="10"/>
      <c r="D29" s="10"/>
      <c r="E29" s="10"/>
      <c r="F29" s="90" t="s">
        <v>43</v>
      </c>
      <c r="G29" s="90"/>
      <c r="H29" s="14"/>
      <c r="I29" s="19">
        <f>+I12+I26+I20</f>
        <v>1659165.06</v>
      </c>
    </row>
    <row r="32" spans="1:11" x14ac:dyDescent="0.3">
      <c r="A32" s="88" t="s">
        <v>44</v>
      </c>
      <c r="B32" s="88"/>
      <c r="C32" s="88"/>
      <c r="D32" s="88"/>
      <c r="E32" s="88"/>
      <c r="F32" s="88"/>
      <c r="G32" s="88"/>
      <c r="H32" s="88"/>
      <c r="I32" s="88"/>
    </row>
    <row r="33" spans="1:9" x14ac:dyDescent="0.3">
      <c r="A33" s="92"/>
      <c r="B33" s="91"/>
      <c r="C33" s="91"/>
      <c r="D33" s="91"/>
      <c r="E33" s="91"/>
      <c r="F33" s="91"/>
      <c r="G33" s="91"/>
      <c r="H33" s="91"/>
      <c r="I33" s="91"/>
    </row>
  </sheetData>
  <mergeCells count="17">
    <mergeCell ref="A33:I33"/>
    <mergeCell ref="B25:C25"/>
    <mergeCell ref="B19:D19"/>
    <mergeCell ref="B23:C23"/>
    <mergeCell ref="B24:C24"/>
    <mergeCell ref="F29:G29"/>
    <mergeCell ref="A32:I32"/>
    <mergeCell ref="B11:D11"/>
    <mergeCell ref="B16:D16"/>
    <mergeCell ref="B17:D17"/>
    <mergeCell ref="B18:D18"/>
    <mergeCell ref="B15:D15"/>
    <mergeCell ref="A1:D3"/>
    <mergeCell ref="E1:I1"/>
    <mergeCell ref="F3:I3"/>
    <mergeCell ref="B9:D9"/>
    <mergeCell ref="B10:D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K32"/>
  <sheetViews>
    <sheetView workbookViewId="0">
      <selection activeCell="B5" sqref="B5"/>
    </sheetView>
  </sheetViews>
  <sheetFormatPr baseColWidth="10" defaultRowHeight="14.4" x14ac:dyDescent="0.3"/>
  <cols>
    <col min="7" max="7" width="12.6640625" customWidth="1"/>
    <col min="8" max="9" width="11.88671875" customWidth="1"/>
  </cols>
  <sheetData>
    <row r="1" spans="1:9" s="56" customFormat="1" ht="18" customHeight="1" x14ac:dyDescent="0.3">
      <c r="A1" s="70" t="s">
        <v>5</v>
      </c>
      <c r="B1" s="71"/>
      <c r="C1" s="71"/>
      <c r="D1" s="72"/>
      <c r="E1" s="79" t="s">
        <v>6</v>
      </c>
      <c r="F1" s="80"/>
      <c r="G1" s="80"/>
      <c r="H1" s="80"/>
      <c r="I1" s="81"/>
    </row>
    <row r="2" spans="1:9" s="56" customFormat="1" ht="18" customHeight="1" x14ac:dyDescent="0.3">
      <c r="A2" s="73"/>
      <c r="B2" s="74"/>
      <c r="C2" s="74"/>
      <c r="D2" s="75"/>
      <c r="E2" s="57" t="s">
        <v>7</v>
      </c>
      <c r="F2" s="58"/>
      <c r="G2" s="58"/>
      <c r="H2" s="58"/>
      <c r="I2" s="59"/>
    </row>
    <row r="3" spans="1:9" s="56" customFormat="1" ht="18" customHeight="1" x14ac:dyDescent="0.3">
      <c r="A3" s="76"/>
      <c r="B3" s="77"/>
      <c r="C3" s="77"/>
      <c r="D3" s="78"/>
      <c r="E3" s="60" t="s">
        <v>8</v>
      </c>
      <c r="F3" s="77" t="s">
        <v>9</v>
      </c>
      <c r="G3" s="82"/>
      <c r="H3" s="82"/>
      <c r="I3" s="83"/>
    </row>
    <row r="5" spans="1:9" ht="24.75" customHeight="1" x14ac:dyDescent="0.3">
      <c r="A5" s="1" t="s">
        <v>10</v>
      </c>
      <c r="B5" s="2" t="s">
        <v>127</v>
      </c>
      <c r="C5" s="63"/>
      <c r="D5" s="63"/>
      <c r="E5" s="63"/>
      <c r="F5" s="63"/>
      <c r="G5" s="63"/>
      <c r="H5" s="1" t="s">
        <v>11</v>
      </c>
      <c r="I5" s="22">
        <v>46173</v>
      </c>
    </row>
    <row r="6" spans="1:9" x14ac:dyDescent="0.3">
      <c r="A6" s="1" t="s">
        <v>12</v>
      </c>
      <c r="B6" s="2">
        <v>5</v>
      </c>
      <c r="D6" s="2"/>
      <c r="E6" s="2"/>
      <c r="F6" s="2"/>
      <c r="G6" s="2"/>
      <c r="H6" s="1" t="s">
        <v>13</v>
      </c>
      <c r="I6" s="12" t="s">
        <v>14</v>
      </c>
    </row>
    <row r="8" spans="1:9" x14ac:dyDescent="0.3">
      <c r="B8" s="1" t="s">
        <v>15</v>
      </c>
    </row>
    <row r="9" spans="1:9" x14ac:dyDescent="0.3">
      <c r="A9" s="3" t="s">
        <v>16</v>
      </c>
      <c r="B9" s="69" t="s">
        <v>17</v>
      </c>
      <c r="C9" s="69"/>
      <c r="D9" s="69"/>
      <c r="E9" s="13" t="s">
        <v>18</v>
      </c>
      <c r="F9" s="3" t="s">
        <v>19</v>
      </c>
      <c r="G9" s="3" t="s">
        <v>20</v>
      </c>
      <c r="H9" s="3" t="s">
        <v>21</v>
      </c>
      <c r="I9" s="3"/>
    </row>
    <row r="10" spans="1:9" x14ac:dyDescent="0.3">
      <c r="A10" s="4"/>
      <c r="B10" s="84" t="s">
        <v>22</v>
      </c>
      <c r="C10" s="84"/>
      <c r="D10" s="84"/>
      <c r="E10" s="5" t="s">
        <v>23</v>
      </c>
      <c r="F10" s="6">
        <v>200</v>
      </c>
      <c r="G10" s="4">
        <v>10</v>
      </c>
      <c r="H10" s="6">
        <f>+F10*G10</f>
        <v>2000</v>
      </c>
      <c r="I10" s="4"/>
    </row>
    <row r="11" spans="1:9" x14ac:dyDescent="0.3">
      <c r="A11" s="4"/>
      <c r="B11" s="89" t="s">
        <v>24</v>
      </c>
      <c r="C11" s="89"/>
      <c r="D11" s="89"/>
      <c r="E11" s="5" t="s">
        <v>23</v>
      </c>
      <c r="F11" s="17">
        <v>187000</v>
      </c>
      <c r="G11" s="30">
        <v>1.5000019786096257</v>
      </c>
      <c r="H11" s="17">
        <f>+F11*G11</f>
        <v>280500.37</v>
      </c>
      <c r="I11" s="4"/>
    </row>
    <row r="12" spans="1:9" x14ac:dyDescent="0.3">
      <c r="H12" s="7" t="s">
        <v>25</v>
      </c>
      <c r="I12" s="8">
        <f>+H10+H11</f>
        <v>282500.37</v>
      </c>
    </row>
    <row r="13" spans="1:9" x14ac:dyDescent="0.3">
      <c r="H13" s="7"/>
      <c r="I13" s="25"/>
    </row>
    <row r="14" spans="1:9" x14ac:dyDescent="0.3">
      <c r="B14" s="1" t="s">
        <v>26</v>
      </c>
    </row>
    <row r="15" spans="1:9" x14ac:dyDescent="0.3">
      <c r="A15" s="3" t="s">
        <v>27</v>
      </c>
      <c r="B15" s="69" t="s">
        <v>17</v>
      </c>
      <c r="C15" s="69"/>
      <c r="D15" s="69"/>
      <c r="E15" s="3" t="s">
        <v>28</v>
      </c>
      <c r="F15" s="3" t="s">
        <v>29</v>
      </c>
      <c r="G15" s="3" t="s">
        <v>30</v>
      </c>
      <c r="H15" s="3" t="s">
        <v>21</v>
      </c>
      <c r="I15" s="3"/>
    </row>
    <row r="16" spans="1:9" x14ac:dyDescent="0.3">
      <c r="A16" s="4"/>
      <c r="B16" s="84" t="s">
        <v>31</v>
      </c>
      <c r="C16" s="84"/>
      <c r="D16" s="84"/>
      <c r="E16" s="5" t="s">
        <v>32</v>
      </c>
      <c r="F16" s="6">
        <v>850000</v>
      </c>
      <c r="G16" s="4">
        <v>0.12</v>
      </c>
      <c r="H16" s="6">
        <f>+F16*G16</f>
        <v>102000</v>
      </c>
      <c r="I16" s="4"/>
    </row>
    <row r="17" spans="1:11" x14ac:dyDescent="0.3">
      <c r="A17" s="4"/>
      <c r="B17" s="93" t="s">
        <v>33</v>
      </c>
      <c r="C17" s="93"/>
      <c r="D17" s="93"/>
      <c r="E17" s="33" t="s">
        <v>34</v>
      </c>
      <c r="F17" s="34">
        <v>68000</v>
      </c>
      <c r="G17" s="35">
        <v>0.25</v>
      </c>
      <c r="H17" s="34">
        <f>+F17*G17</f>
        <v>17000</v>
      </c>
      <c r="I17" s="4"/>
    </row>
    <row r="18" spans="1:11" x14ac:dyDescent="0.3">
      <c r="A18" s="4"/>
      <c r="B18" s="84"/>
      <c r="C18" s="84"/>
      <c r="D18" s="84"/>
      <c r="E18" s="5"/>
      <c r="F18" s="6"/>
      <c r="G18" s="4"/>
      <c r="H18" s="6"/>
      <c r="I18" s="4"/>
    </row>
    <row r="19" spans="1:11" x14ac:dyDescent="0.3">
      <c r="A19" s="4"/>
      <c r="B19" s="84"/>
      <c r="C19" s="84"/>
      <c r="D19" s="84"/>
      <c r="E19" s="5"/>
      <c r="F19" s="6"/>
      <c r="G19" s="4"/>
      <c r="H19" s="6"/>
      <c r="I19" s="4"/>
    </row>
    <row r="20" spans="1:11" x14ac:dyDescent="0.3">
      <c r="H20" s="7" t="s">
        <v>25</v>
      </c>
      <c r="I20" s="8">
        <f>+H16+H18+H17+H19</f>
        <v>119000</v>
      </c>
    </row>
    <row r="21" spans="1:11" x14ac:dyDescent="0.3">
      <c r="B21" s="1" t="s">
        <v>35</v>
      </c>
    </row>
    <row r="22" spans="1:11" x14ac:dyDescent="0.3">
      <c r="A22" s="3" t="s">
        <v>36</v>
      </c>
      <c r="B22" s="69" t="s">
        <v>17</v>
      </c>
      <c r="C22" s="69"/>
      <c r="D22" s="3" t="s">
        <v>37</v>
      </c>
      <c r="E22" s="3" t="s">
        <v>38</v>
      </c>
      <c r="F22" s="3" t="s">
        <v>39</v>
      </c>
      <c r="G22" s="3" t="s">
        <v>20</v>
      </c>
      <c r="H22" s="3" t="s">
        <v>21</v>
      </c>
      <c r="I22" s="3"/>
    </row>
    <row r="23" spans="1:11" x14ac:dyDescent="0.3">
      <c r="A23" s="4"/>
      <c r="B23" s="84" t="s">
        <v>40</v>
      </c>
      <c r="C23" s="84"/>
      <c r="D23" s="6">
        <f>+'POSTE 1050'!D24</f>
        <v>107916.66666666667</v>
      </c>
      <c r="E23" s="5" t="s">
        <v>41</v>
      </c>
      <c r="F23" s="6">
        <f>+D23*1.85</f>
        <v>199645.83333333334</v>
      </c>
      <c r="G23" s="4">
        <v>1</v>
      </c>
      <c r="H23" s="6">
        <f>+F23*G23</f>
        <v>199645.83333333334</v>
      </c>
      <c r="I23" s="4"/>
      <c r="K23" s="31"/>
    </row>
    <row r="24" spans="1:11" x14ac:dyDescent="0.3">
      <c r="A24" s="4"/>
      <c r="B24" s="84" t="s">
        <v>42</v>
      </c>
      <c r="C24" s="84"/>
      <c r="D24" s="6">
        <f>+'POSTE 1050'!D25</f>
        <v>58333.333333333336</v>
      </c>
      <c r="E24" s="5" t="s">
        <v>41</v>
      </c>
      <c r="F24" s="6">
        <f>+D24*1.85</f>
        <v>107916.66666666667</v>
      </c>
      <c r="G24" s="4">
        <v>1</v>
      </c>
      <c r="H24" s="6">
        <f>+F24*G24</f>
        <v>107916.66666666667</v>
      </c>
      <c r="I24" s="4"/>
      <c r="K24" s="31"/>
    </row>
    <row r="25" spans="1:11" x14ac:dyDescent="0.3">
      <c r="H25" s="7" t="s">
        <v>25</v>
      </c>
      <c r="I25" s="8">
        <f>+H23+H24</f>
        <v>307562.5</v>
      </c>
    </row>
    <row r="28" spans="1:11" x14ac:dyDescent="0.3">
      <c r="F28" s="85" t="s">
        <v>43</v>
      </c>
      <c r="G28" s="85"/>
      <c r="H28" s="9"/>
      <c r="I28" s="8">
        <f>+I12+I20+I25</f>
        <v>709062.87</v>
      </c>
    </row>
    <row r="31" spans="1:11" x14ac:dyDescent="0.3">
      <c r="A31" s="69" t="s">
        <v>44</v>
      </c>
      <c r="B31" s="69"/>
      <c r="C31" s="69"/>
      <c r="D31" s="69"/>
      <c r="E31" s="69"/>
      <c r="F31" s="69"/>
      <c r="G31" s="69"/>
      <c r="H31" s="69"/>
      <c r="I31" s="69"/>
    </row>
    <row r="32" spans="1:11" x14ac:dyDescent="0.3">
      <c r="A32" s="87"/>
      <c r="B32" s="87"/>
      <c r="C32" s="87"/>
      <c r="D32" s="87"/>
      <c r="E32" s="87"/>
      <c r="F32" s="87"/>
      <c r="G32" s="87"/>
      <c r="H32" s="87"/>
      <c r="I32" s="87"/>
    </row>
  </sheetData>
  <mergeCells count="17">
    <mergeCell ref="B24:C24"/>
    <mergeCell ref="F28:G28"/>
    <mergeCell ref="A31:I31"/>
    <mergeCell ref="A32:I32"/>
    <mergeCell ref="B16:D16"/>
    <mergeCell ref="B17:D17"/>
    <mergeCell ref="B18:D18"/>
    <mergeCell ref="B19:D19"/>
    <mergeCell ref="B22:C22"/>
    <mergeCell ref="B23:C23"/>
    <mergeCell ref="B15:D15"/>
    <mergeCell ref="A1:D3"/>
    <mergeCell ref="E1:I1"/>
    <mergeCell ref="F3:I3"/>
    <mergeCell ref="B9:D9"/>
    <mergeCell ref="B10:D10"/>
    <mergeCell ref="B11:D1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K29"/>
  <sheetViews>
    <sheetView workbookViewId="0">
      <selection activeCell="B5" sqref="B5"/>
    </sheetView>
  </sheetViews>
  <sheetFormatPr baseColWidth="10" defaultRowHeight="14.4" x14ac:dyDescent="0.3"/>
  <cols>
    <col min="6" max="6" width="11.88671875" customWidth="1"/>
    <col min="8" max="9" width="11.88671875" customWidth="1"/>
  </cols>
  <sheetData>
    <row r="1" spans="1:11" s="56" customFormat="1" ht="18" customHeight="1" x14ac:dyDescent="0.3">
      <c r="A1" s="70" t="s">
        <v>5</v>
      </c>
      <c r="B1" s="71"/>
      <c r="C1" s="71"/>
      <c r="D1" s="72"/>
      <c r="E1" s="79" t="s">
        <v>6</v>
      </c>
      <c r="F1" s="80"/>
      <c r="G1" s="80"/>
      <c r="H1" s="80"/>
      <c r="I1" s="81"/>
    </row>
    <row r="2" spans="1:11" s="56" customFormat="1" ht="18" customHeight="1" x14ac:dyDescent="0.3">
      <c r="A2" s="73"/>
      <c r="B2" s="74"/>
      <c r="C2" s="74"/>
      <c r="D2" s="75"/>
      <c r="E2" s="57" t="s">
        <v>7</v>
      </c>
      <c r="F2" s="58"/>
      <c r="G2" s="58"/>
      <c r="H2" s="58"/>
      <c r="I2" s="59"/>
    </row>
    <row r="3" spans="1:11" s="56" customFormat="1" ht="18" customHeight="1" x14ac:dyDescent="0.3">
      <c r="A3" s="76"/>
      <c r="B3" s="77"/>
      <c r="C3" s="77"/>
      <c r="D3" s="78"/>
      <c r="E3" s="60" t="s">
        <v>8</v>
      </c>
      <c r="F3" s="77" t="s">
        <v>9</v>
      </c>
      <c r="G3" s="82"/>
      <c r="H3" s="82"/>
      <c r="I3" s="83"/>
    </row>
    <row r="5" spans="1:11" ht="23.25" customHeight="1" x14ac:dyDescent="0.3">
      <c r="A5" s="20" t="s">
        <v>10</v>
      </c>
      <c r="B5" s="12" t="s">
        <v>128</v>
      </c>
      <c r="C5" s="62"/>
      <c r="D5" s="62"/>
      <c r="E5" s="62"/>
      <c r="F5" s="62"/>
      <c r="G5" s="62"/>
      <c r="H5" s="20" t="s">
        <v>11</v>
      </c>
      <c r="I5" s="22">
        <v>46173</v>
      </c>
    </row>
    <row r="6" spans="1:11" x14ac:dyDescent="0.3">
      <c r="A6" s="11" t="s">
        <v>12</v>
      </c>
      <c r="B6" s="12">
        <v>6</v>
      </c>
      <c r="D6" s="12"/>
      <c r="E6" s="12"/>
      <c r="F6" s="12"/>
      <c r="G6" s="12"/>
      <c r="H6" s="11" t="s">
        <v>13</v>
      </c>
      <c r="I6" s="12" t="s">
        <v>1</v>
      </c>
    </row>
    <row r="8" spans="1:11" ht="15.6" x14ac:dyDescent="0.3">
      <c r="A8" s="10"/>
      <c r="B8" s="11" t="s">
        <v>15</v>
      </c>
      <c r="C8" s="10"/>
      <c r="D8" s="10"/>
      <c r="E8" s="10"/>
      <c r="F8" s="10"/>
      <c r="G8" s="10"/>
      <c r="H8" s="10"/>
      <c r="I8" s="10"/>
    </row>
    <row r="9" spans="1:11" x14ac:dyDescent="0.3">
      <c r="A9" s="13" t="s">
        <v>16</v>
      </c>
      <c r="B9" s="88" t="s">
        <v>17</v>
      </c>
      <c r="C9" s="88"/>
      <c r="D9" s="88"/>
      <c r="E9" s="13" t="s">
        <v>18</v>
      </c>
      <c r="F9" s="13" t="s">
        <v>19</v>
      </c>
      <c r="G9" s="13" t="s">
        <v>20</v>
      </c>
      <c r="H9" s="13" t="s">
        <v>21</v>
      </c>
      <c r="I9" s="13"/>
    </row>
    <row r="10" spans="1:11" x14ac:dyDescent="0.3">
      <c r="A10" s="15"/>
      <c r="B10" s="89" t="s">
        <v>22</v>
      </c>
      <c r="C10" s="89"/>
      <c r="D10" s="89"/>
      <c r="E10" s="5" t="s">
        <v>23</v>
      </c>
      <c r="F10" s="17">
        <v>260</v>
      </c>
      <c r="G10" s="15">
        <v>4</v>
      </c>
      <c r="H10" s="17">
        <f>+F10*G10</f>
        <v>1040</v>
      </c>
      <c r="I10" s="15"/>
      <c r="K10">
        <f>+F10*1.3</f>
        <v>338</v>
      </c>
    </row>
    <row r="11" spans="1:11" ht="15.6" x14ac:dyDescent="0.3">
      <c r="A11" s="10"/>
      <c r="B11" s="10"/>
      <c r="C11" s="10"/>
      <c r="D11" s="10"/>
      <c r="E11" s="10"/>
      <c r="F11" s="10"/>
      <c r="G11" s="10"/>
      <c r="H11" s="18" t="s">
        <v>25</v>
      </c>
      <c r="I11" s="19">
        <v>1081.2194500000001</v>
      </c>
    </row>
    <row r="12" spans="1:11" ht="15.6" x14ac:dyDescent="0.3">
      <c r="A12" s="10"/>
      <c r="B12" s="11" t="s">
        <v>26</v>
      </c>
      <c r="C12" s="10"/>
      <c r="D12" s="10"/>
      <c r="E12" s="10"/>
      <c r="F12" s="10"/>
      <c r="G12" s="10"/>
      <c r="H12" s="10"/>
      <c r="I12" s="10"/>
    </row>
    <row r="13" spans="1:11" x14ac:dyDescent="0.3">
      <c r="A13" s="13" t="s">
        <v>27</v>
      </c>
      <c r="B13" s="88" t="s">
        <v>17</v>
      </c>
      <c r="C13" s="88"/>
      <c r="D13" s="88"/>
      <c r="E13" s="13" t="s">
        <v>28</v>
      </c>
      <c r="F13" s="13" t="s">
        <v>29</v>
      </c>
      <c r="G13" s="13" t="s">
        <v>30</v>
      </c>
      <c r="H13" s="13" t="s">
        <v>21</v>
      </c>
      <c r="I13" s="13"/>
    </row>
    <row r="14" spans="1:11" x14ac:dyDescent="0.3">
      <c r="A14" s="15"/>
      <c r="B14" s="94" t="s">
        <v>47</v>
      </c>
      <c r="C14" s="94"/>
      <c r="D14" s="94"/>
      <c r="E14" s="16" t="s">
        <v>1</v>
      </c>
      <c r="F14" s="17">
        <v>13780</v>
      </c>
      <c r="G14" s="15">
        <v>1.05</v>
      </c>
      <c r="H14" s="17">
        <f>+F14*G14</f>
        <v>14469</v>
      </c>
      <c r="I14" s="15"/>
      <c r="K14">
        <f>+F14*1.3</f>
        <v>17914</v>
      </c>
    </row>
    <row r="15" spans="1:11" ht="14.25" customHeight="1" x14ac:dyDescent="0.3">
      <c r="A15" s="15"/>
      <c r="B15" s="94"/>
      <c r="C15" s="94"/>
      <c r="D15" s="94"/>
      <c r="E15" s="16"/>
      <c r="F15" s="17"/>
      <c r="G15" s="15"/>
      <c r="H15" s="17"/>
      <c r="I15" s="15"/>
    </row>
    <row r="16" spans="1:11" x14ac:dyDescent="0.3">
      <c r="A16" s="15"/>
      <c r="B16" s="89"/>
      <c r="C16" s="89"/>
      <c r="D16" s="89"/>
      <c r="E16" s="16"/>
      <c r="F16" s="17"/>
      <c r="G16" s="15"/>
      <c r="H16" s="17"/>
      <c r="I16" s="15"/>
    </row>
    <row r="17" spans="1:9" ht="15.6" x14ac:dyDescent="0.3">
      <c r="A17" s="10"/>
      <c r="B17" s="10"/>
      <c r="C17" s="10"/>
      <c r="D17" s="10"/>
      <c r="E17" s="10"/>
      <c r="F17" s="10"/>
      <c r="G17" s="10"/>
      <c r="H17" s="18" t="s">
        <v>25</v>
      </c>
      <c r="I17" s="19">
        <f>SUM(H14:H16)</f>
        <v>14469</v>
      </c>
    </row>
    <row r="18" spans="1:9" ht="15.6" x14ac:dyDescent="0.3">
      <c r="A18" s="10"/>
      <c r="B18" s="11" t="s">
        <v>35</v>
      </c>
      <c r="C18" s="10"/>
      <c r="D18" s="10"/>
      <c r="E18" s="10"/>
      <c r="F18" s="10"/>
      <c r="G18" s="10"/>
      <c r="H18" s="10"/>
      <c r="I18" s="10"/>
    </row>
    <row r="19" spans="1:9" x14ac:dyDescent="0.3">
      <c r="A19" s="13" t="s">
        <v>36</v>
      </c>
      <c r="B19" s="88" t="s">
        <v>17</v>
      </c>
      <c r="C19" s="88"/>
      <c r="D19" s="13" t="s">
        <v>37</v>
      </c>
      <c r="E19" s="13" t="s">
        <v>38</v>
      </c>
      <c r="F19" s="13" t="s">
        <v>39</v>
      </c>
      <c r="G19" s="13" t="s">
        <v>20</v>
      </c>
      <c r="H19" s="13" t="s">
        <v>21</v>
      </c>
      <c r="I19" s="13"/>
    </row>
    <row r="20" spans="1:9" x14ac:dyDescent="0.3">
      <c r="A20" s="15"/>
      <c r="B20" s="89" t="s">
        <v>40</v>
      </c>
      <c r="C20" s="89"/>
      <c r="D20" s="6">
        <f>+'POSTE 510'!D24</f>
        <v>107916.66666666667</v>
      </c>
      <c r="E20" s="16" t="s">
        <v>41</v>
      </c>
      <c r="F20" s="17">
        <f>+D20*1.85</f>
        <v>199645.83333333334</v>
      </c>
      <c r="G20" s="15">
        <v>0.05</v>
      </c>
      <c r="H20" s="17">
        <f>+F20*G20</f>
        <v>9982.2916666666679</v>
      </c>
      <c r="I20" s="15"/>
    </row>
    <row r="21" spans="1:9" x14ac:dyDescent="0.3">
      <c r="A21" s="15"/>
      <c r="B21" s="89" t="s">
        <v>42</v>
      </c>
      <c r="C21" s="89"/>
      <c r="D21" s="6">
        <f>+'POSTE 510'!D25</f>
        <v>58333.333333333336</v>
      </c>
      <c r="E21" s="16" t="s">
        <v>41</v>
      </c>
      <c r="F21" s="17">
        <f>+D21*1.85</f>
        <v>107916.66666666667</v>
      </c>
      <c r="G21" s="15">
        <v>0.05</v>
      </c>
      <c r="H21" s="17">
        <f>+F21*G21</f>
        <v>5395.8333333333339</v>
      </c>
      <c r="I21" s="15"/>
    </row>
    <row r="22" spans="1:9" ht="15.6" x14ac:dyDescent="0.3">
      <c r="A22" s="10"/>
      <c r="B22" s="10"/>
      <c r="C22" s="10"/>
      <c r="D22" s="10"/>
      <c r="E22" s="10"/>
      <c r="F22" s="10"/>
      <c r="G22" s="10"/>
      <c r="H22" s="18" t="s">
        <v>25</v>
      </c>
      <c r="I22" s="19">
        <f>+H20+H21</f>
        <v>15378.125000000002</v>
      </c>
    </row>
    <row r="25" spans="1:9" ht="15.6" x14ac:dyDescent="0.3">
      <c r="A25" s="10"/>
      <c r="B25" s="10"/>
      <c r="C25" s="10"/>
      <c r="D25" s="10"/>
      <c r="E25" s="10"/>
      <c r="F25" s="90" t="s">
        <v>43</v>
      </c>
      <c r="G25" s="90"/>
      <c r="H25" s="14"/>
      <c r="I25" s="19">
        <f>+I11+I17+I22</f>
        <v>30928.344450000004</v>
      </c>
    </row>
    <row r="28" spans="1:9" x14ac:dyDescent="0.3">
      <c r="A28" s="88" t="s">
        <v>44</v>
      </c>
      <c r="B28" s="88"/>
      <c r="C28" s="88"/>
      <c r="D28" s="88"/>
      <c r="E28" s="88"/>
      <c r="F28" s="88"/>
      <c r="G28" s="88"/>
      <c r="H28" s="88"/>
      <c r="I28" s="88"/>
    </row>
    <row r="29" spans="1:9" x14ac:dyDescent="0.3">
      <c r="A29" s="91"/>
      <c r="B29" s="91"/>
      <c r="C29" s="91"/>
      <c r="D29" s="91"/>
      <c r="E29" s="91"/>
      <c r="F29" s="91"/>
      <c r="G29" s="91"/>
      <c r="H29" s="91"/>
      <c r="I29" s="91"/>
    </row>
  </sheetData>
  <mergeCells count="15">
    <mergeCell ref="B14:D14"/>
    <mergeCell ref="F25:G25"/>
    <mergeCell ref="A28:I28"/>
    <mergeCell ref="A29:I29"/>
    <mergeCell ref="B15:D15"/>
    <mergeCell ref="B16:D16"/>
    <mergeCell ref="B19:C19"/>
    <mergeCell ref="B20:C20"/>
    <mergeCell ref="B21:C21"/>
    <mergeCell ref="B13:D13"/>
    <mergeCell ref="A1:D3"/>
    <mergeCell ref="E1:I1"/>
    <mergeCell ref="F3:I3"/>
    <mergeCell ref="B9:D9"/>
    <mergeCell ref="B10:D1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I29"/>
  <sheetViews>
    <sheetView workbookViewId="0">
      <selection activeCell="M17" sqref="M17"/>
    </sheetView>
  </sheetViews>
  <sheetFormatPr baseColWidth="10" defaultRowHeight="14.4" x14ac:dyDescent="0.3"/>
  <cols>
    <col min="6" max="6" width="11.88671875" customWidth="1"/>
    <col min="8" max="9" width="11.88671875" customWidth="1"/>
  </cols>
  <sheetData>
    <row r="1" spans="1:9" s="56" customFormat="1" ht="18" customHeight="1" x14ac:dyDescent="0.3">
      <c r="A1" s="70" t="s">
        <v>5</v>
      </c>
      <c r="B1" s="71"/>
      <c r="C1" s="71"/>
      <c r="D1" s="72"/>
      <c r="E1" s="79" t="s">
        <v>6</v>
      </c>
      <c r="F1" s="80"/>
      <c r="G1" s="80"/>
      <c r="H1" s="80"/>
      <c r="I1" s="81"/>
    </row>
    <row r="2" spans="1:9" s="56" customFormat="1" ht="18" customHeight="1" x14ac:dyDescent="0.3">
      <c r="A2" s="73"/>
      <c r="B2" s="74"/>
      <c r="C2" s="74"/>
      <c r="D2" s="75"/>
      <c r="E2" s="57" t="s">
        <v>7</v>
      </c>
      <c r="F2" s="58"/>
      <c r="G2" s="58"/>
      <c r="H2" s="58"/>
      <c r="I2" s="59"/>
    </row>
    <row r="3" spans="1:9" s="56" customFormat="1" ht="18" customHeight="1" x14ac:dyDescent="0.3">
      <c r="A3" s="76"/>
      <c r="B3" s="77"/>
      <c r="C3" s="77"/>
      <c r="D3" s="78"/>
      <c r="E3" s="60" t="s">
        <v>8</v>
      </c>
      <c r="F3" s="77" t="s">
        <v>9</v>
      </c>
      <c r="G3" s="82"/>
      <c r="H3" s="82"/>
      <c r="I3" s="83"/>
    </row>
    <row r="5" spans="1:9" x14ac:dyDescent="0.3">
      <c r="A5" s="11" t="s">
        <v>10</v>
      </c>
      <c r="B5" s="12" t="s">
        <v>129</v>
      </c>
      <c r="C5" s="12"/>
      <c r="D5" s="12"/>
      <c r="E5" s="12"/>
      <c r="F5" s="12"/>
      <c r="G5" s="12"/>
      <c r="H5" s="11" t="s">
        <v>11</v>
      </c>
      <c r="I5" s="22">
        <v>46173</v>
      </c>
    </row>
    <row r="6" spans="1:9" x14ac:dyDescent="0.3">
      <c r="A6" s="11" t="s">
        <v>12</v>
      </c>
      <c r="B6" s="12">
        <v>7</v>
      </c>
      <c r="D6" s="12"/>
      <c r="E6" s="12"/>
      <c r="F6" s="12"/>
      <c r="G6" s="12"/>
      <c r="H6" s="11" t="s">
        <v>13</v>
      </c>
      <c r="I6" s="12" t="s">
        <v>2</v>
      </c>
    </row>
    <row r="8" spans="1:9" ht="15.6" x14ac:dyDescent="0.3">
      <c r="A8" s="10"/>
      <c r="B8" s="11" t="s">
        <v>15</v>
      </c>
      <c r="C8" s="10"/>
      <c r="D8" s="10"/>
      <c r="E8" s="10"/>
      <c r="F8" s="10"/>
      <c r="G8" s="10"/>
      <c r="H8" s="10"/>
      <c r="I8" s="10"/>
    </row>
    <row r="9" spans="1:9" x14ac:dyDescent="0.3">
      <c r="A9" s="13" t="s">
        <v>16</v>
      </c>
      <c r="B9" s="88" t="s">
        <v>17</v>
      </c>
      <c r="C9" s="88"/>
      <c r="D9" s="88"/>
      <c r="E9" s="13" t="s">
        <v>18</v>
      </c>
      <c r="F9" s="13" t="s">
        <v>19</v>
      </c>
      <c r="G9" s="13" t="s">
        <v>20</v>
      </c>
      <c r="H9" s="13" t="s">
        <v>21</v>
      </c>
      <c r="I9" s="13"/>
    </row>
    <row r="10" spans="1:9" x14ac:dyDescent="0.3">
      <c r="A10" s="15"/>
      <c r="B10" s="89" t="s">
        <v>22</v>
      </c>
      <c r="C10" s="89"/>
      <c r="D10" s="89"/>
      <c r="E10" s="5" t="s">
        <v>23</v>
      </c>
      <c r="F10" s="17">
        <v>200</v>
      </c>
      <c r="G10" s="21">
        <v>4.9986999999999533</v>
      </c>
      <c r="H10" s="17">
        <f>+F10*G10</f>
        <v>999.73999999999069</v>
      </c>
      <c r="I10" s="15"/>
    </row>
    <row r="11" spans="1:9" ht="15.6" x14ac:dyDescent="0.3">
      <c r="A11" s="10"/>
      <c r="B11" s="10"/>
      <c r="C11" s="10"/>
      <c r="D11" s="10"/>
      <c r="E11" s="10"/>
      <c r="F11" s="10"/>
      <c r="G11" s="10"/>
      <c r="H11" s="18" t="s">
        <v>25</v>
      </c>
      <c r="I11" s="19">
        <v>1081.2194500000001</v>
      </c>
    </row>
    <row r="12" spans="1:9" ht="15.6" x14ac:dyDescent="0.3">
      <c r="A12" s="10"/>
      <c r="B12" s="11" t="s">
        <v>26</v>
      </c>
      <c r="C12" s="10"/>
      <c r="D12" s="10"/>
      <c r="E12" s="10"/>
      <c r="F12" s="10"/>
      <c r="G12" s="10"/>
      <c r="H12" s="10"/>
      <c r="I12" s="10"/>
    </row>
    <row r="13" spans="1:9" x14ac:dyDescent="0.3">
      <c r="A13" s="13" t="s">
        <v>27</v>
      </c>
      <c r="B13" s="88" t="s">
        <v>17</v>
      </c>
      <c r="C13" s="88"/>
      <c r="D13" s="88"/>
      <c r="E13" s="13" t="s">
        <v>28</v>
      </c>
      <c r="F13" s="13" t="s">
        <v>29</v>
      </c>
      <c r="G13" s="13" t="s">
        <v>30</v>
      </c>
      <c r="H13" s="13" t="s">
        <v>21</v>
      </c>
      <c r="I13" s="13"/>
    </row>
    <row r="14" spans="1:9" x14ac:dyDescent="0.3">
      <c r="A14" s="15"/>
      <c r="B14" s="89"/>
      <c r="C14" s="89"/>
      <c r="D14" s="89"/>
      <c r="E14" s="16"/>
      <c r="F14" s="17"/>
      <c r="G14" s="15"/>
      <c r="H14" s="17"/>
      <c r="I14" s="15"/>
    </row>
    <row r="15" spans="1:9" x14ac:dyDescent="0.3">
      <c r="A15" s="15"/>
      <c r="B15" s="89"/>
      <c r="C15" s="89"/>
      <c r="D15" s="89"/>
      <c r="E15" s="16"/>
      <c r="F15" s="17"/>
      <c r="G15" s="15"/>
      <c r="H15" s="17"/>
      <c r="I15" s="15"/>
    </row>
    <row r="16" spans="1:9" x14ac:dyDescent="0.3">
      <c r="A16" s="15"/>
      <c r="B16" s="89"/>
      <c r="C16" s="89"/>
      <c r="D16" s="89"/>
      <c r="E16" s="16"/>
      <c r="F16" s="17"/>
      <c r="G16" s="15"/>
      <c r="H16" s="17"/>
      <c r="I16" s="15"/>
    </row>
    <row r="17" spans="1:9" ht="15.6" x14ac:dyDescent="0.3">
      <c r="A17" s="10"/>
      <c r="B17" s="10"/>
      <c r="C17" s="10"/>
      <c r="D17" s="10"/>
      <c r="E17" s="10"/>
      <c r="F17" s="10"/>
      <c r="G17" s="10"/>
      <c r="H17" s="18" t="s">
        <v>25</v>
      </c>
      <c r="I17" s="19">
        <f>SUM(H14:H16)</f>
        <v>0</v>
      </c>
    </row>
    <row r="18" spans="1:9" ht="15.6" x14ac:dyDescent="0.3">
      <c r="A18" s="10"/>
      <c r="B18" s="11" t="s">
        <v>35</v>
      </c>
      <c r="C18" s="10"/>
      <c r="D18" s="10"/>
      <c r="E18" s="10"/>
      <c r="F18" s="10"/>
      <c r="G18" s="10"/>
      <c r="H18" s="10"/>
      <c r="I18" s="10"/>
    </row>
    <row r="19" spans="1:9" x14ac:dyDescent="0.3">
      <c r="A19" s="13" t="s">
        <v>36</v>
      </c>
      <c r="B19" s="88" t="s">
        <v>17</v>
      </c>
      <c r="C19" s="88"/>
      <c r="D19" s="13" t="s">
        <v>37</v>
      </c>
      <c r="E19" s="13" t="s">
        <v>38</v>
      </c>
      <c r="F19" s="13" t="s">
        <v>39</v>
      </c>
      <c r="G19" s="13" t="s">
        <v>20</v>
      </c>
      <c r="H19" s="13" t="s">
        <v>21</v>
      </c>
      <c r="I19" s="13"/>
    </row>
    <row r="20" spans="1:9" x14ac:dyDescent="0.3">
      <c r="A20" s="15"/>
      <c r="B20" s="89" t="s">
        <v>40</v>
      </c>
      <c r="C20" s="89"/>
      <c r="D20" s="6">
        <f>+D21*1.85</f>
        <v>107916.66666666667</v>
      </c>
      <c r="E20" s="16" t="s">
        <v>41</v>
      </c>
      <c r="F20" s="17">
        <f>+D20*1.85</f>
        <v>199645.83333333334</v>
      </c>
      <c r="G20" s="15">
        <v>0.05</v>
      </c>
      <c r="H20" s="17">
        <f>+F20*G20</f>
        <v>9982.2916666666679</v>
      </c>
      <c r="I20" s="15"/>
    </row>
    <row r="21" spans="1:9" x14ac:dyDescent="0.3">
      <c r="A21" s="15"/>
      <c r="B21" s="89" t="s">
        <v>42</v>
      </c>
      <c r="C21" s="89"/>
      <c r="D21" s="6">
        <f>1750000/30</f>
        <v>58333.333333333336</v>
      </c>
      <c r="E21" s="16" t="s">
        <v>41</v>
      </c>
      <c r="F21" s="17">
        <f>+D21*1.85</f>
        <v>107916.66666666667</v>
      </c>
      <c r="G21" s="15">
        <v>0.05</v>
      </c>
      <c r="H21" s="17">
        <f>+F21*G21</f>
        <v>5395.8333333333339</v>
      </c>
      <c r="I21" s="15"/>
    </row>
    <row r="22" spans="1:9" ht="15.6" x14ac:dyDescent="0.3">
      <c r="A22" s="10"/>
      <c r="B22" s="10"/>
      <c r="C22" s="10"/>
      <c r="D22" s="10"/>
      <c r="E22" s="10"/>
      <c r="F22" s="10"/>
      <c r="G22" s="10"/>
      <c r="H22" s="18" t="s">
        <v>25</v>
      </c>
      <c r="I22" s="19">
        <f>+H20+H21</f>
        <v>15378.125000000002</v>
      </c>
    </row>
    <row r="25" spans="1:9" ht="15.6" x14ac:dyDescent="0.3">
      <c r="A25" s="10"/>
      <c r="B25" s="10"/>
      <c r="C25" s="10"/>
      <c r="D25" s="10"/>
      <c r="E25" s="10"/>
      <c r="F25" s="90" t="s">
        <v>43</v>
      </c>
      <c r="G25" s="90"/>
      <c r="H25" s="14"/>
      <c r="I25" s="19">
        <f>+I11+I17+I22</f>
        <v>16459.344450000001</v>
      </c>
    </row>
    <row r="28" spans="1:9" x14ac:dyDescent="0.3">
      <c r="A28" s="88" t="s">
        <v>44</v>
      </c>
      <c r="B28" s="88"/>
      <c r="C28" s="88"/>
      <c r="D28" s="88"/>
      <c r="E28" s="88"/>
      <c r="F28" s="88"/>
      <c r="G28" s="88"/>
      <c r="H28" s="88"/>
      <c r="I28" s="88"/>
    </row>
    <row r="29" spans="1:9" x14ac:dyDescent="0.3">
      <c r="A29" s="91" t="s">
        <v>61</v>
      </c>
      <c r="B29" s="91"/>
      <c r="C29" s="91"/>
      <c r="D29" s="91"/>
      <c r="E29" s="91"/>
      <c r="F29" s="91"/>
      <c r="G29" s="91"/>
      <c r="H29" s="91"/>
      <c r="I29" s="91"/>
    </row>
  </sheetData>
  <mergeCells count="15">
    <mergeCell ref="F25:G25"/>
    <mergeCell ref="A28:I28"/>
    <mergeCell ref="A29:I29"/>
    <mergeCell ref="B14:D14"/>
    <mergeCell ref="B15:D15"/>
    <mergeCell ref="B16:D16"/>
    <mergeCell ref="B19:C19"/>
    <mergeCell ref="B20:C20"/>
    <mergeCell ref="B21:C21"/>
    <mergeCell ref="B13:D13"/>
    <mergeCell ref="A1:D3"/>
    <mergeCell ref="E1:I1"/>
    <mergeCell ref="F3:I3"/>
    <mergeCell ref="B9:D9"/>
    <mergeCell ref="B10:D1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I35"/>
  <sheetViews>
    <sheetView workbookViewId="0">
      <selection activeCell="B5" sqref="B5"/>
    </sheetView>
  </sheetViews>
  <sheetFormatPr baseColWidth="10" defaultRowHeight="14.4" x14ac:dyDescent="0.3"/>
  <cols>
    <col min="4" max="4" width="13.44140625" customWidth="1"/>
    <col min="6" max="6" width="11.88671875" customWidth="1"/>
    <col min="8" max="9" width="11.88671875" customWidth="1"/>
    <col min="11" max="11" width="24.5546875" customWidth="1"/>
  </cols>
  <sheetData>
    <row r="1" spans="1:9" s="56" customFormat="1" ht="18" customHeight="1" x14ac:dyDescent="0.3">
      <c r="A1" s="70" t="s">
        <v>5</v>
      </c>
      <c r="B1" s="71"/>
      <c r="C1" s="71"/>
      <c r="D1" s="72"/>
      <c r="E1" s="79" t="s">
        <v>6</v>
      </c>
      <c r="F1" s="80"/>
      <c r="G1" s="80"/>
      <c r="H1" s="80"/>
      <c r="I1" s="81"/>
    </row>
    <row r="2" spans="1:9" s="56" customFormat="1" ht="18" customHeight="1" x14ac:dyDescent="0.3">
      <c r="A2" s="73"/>
      <c r="B2" s="74"/>
      <c r="C2" s="74"/>
      <c r="D2" s="75"/>
      <c r="E2" s="57" t="s">
        <v>7</v>
      </c>
      <c r="F2" s="58"/>
      <c r="G2" s="58"/>
      <c r="H2" s="58"/>
      <c r="I2" s="59"/>
    </row>
    <row r="3" spans="1:9" s="56" customFormat="1" ht="18" customHeight="1" x14ac:dyDescent="0.3">
      <c r="A3" s="76"/>
      <c r="B3" s="77"/>
      <c r="C3" s="77"/>
      <c r="D3" s="78"/>
      <c r="E3" s="60" t="s">
        <v>8</v>
      </c>
      <c r="F3" s="77" t="s">
        <v>9</v>
      </c>
      <c r="G3" s="82"/>
      <c r="H3" s="82"/>
      <c r="I3" s="83"/>
    </row>
    <row r="5" spans="1:9" x14ac:dyDescent="0.3">
      <c r="A5" s="11" t="s">
        <v>10</v>
      </c>
      <c r="B5" s="12" t="s">
        <v>3</v>
      </c>
      <c r="C5" s="12"/>
      <c r="D5" s="12"/>
      <c r="E5" s="12"/>
      <c r="F5" s="12"/>
      <c r="G5" s="12"/>
      <c r="H5" s="11" t="s">
        <v>11</v>
      </c>
      <c r="I5" s="22">
        <v>46173</v>
      </c>
    </row>
    <row r="6" spans="1:9" x14ac:dyDescent="0.3">
      <c r="A6" s="11" t="s">
        <v>12</v>
      </c>
      <c r="B6" s="12">
        <v>8</v>
      </c>
      <c r="D6" s="12"/>
      <c r="E6" s="12"/>
      <c r="F6" s="12"/>
      <c r="G6" s="12"/>
      <c r="H6" s="11" t="s">
        <v>13</v>
      </c>
      <c r="I6" s="12" t="s">
        <v>4</v>
      </c>
    </row>
    <row r="8" spans="1:9" ht="15.6" x14ac:dyDescent="0.3">
      <c r="A8" s="10"/>
      <c r="B8" s="11" t="s">
        <v>62</v>
      </c>
      <c r="C8" s="10"/>
      <c r="D8" s="10"/>
      <c r="E8" s="10"/>
      <c r="F8" s="10"/>
      <c r="G8" s="10"/>
      <c r="H8" s="10"/>
      <c r="I8" s="10"/>
    </row>
    <row r="9" spans="1:9" x14ac:dyDescent="0.3">
      <c r="A9" s="13" t="s">
        <v>27</v>
      </c>
      <c r="B9" s="88" t="s">
        <v>17</v>
      </c>
      <c r="C9" s="88"/>
      <c r="D9" s="88"/>
      <c r="E9" s="13" t="s">
        <v>28</v>
      </c>
      <c r="F9" s="13" t="s">
        <v>29</v>
      </c>
      <c r="G9" s="13" t="s">
        <v>30</v>
      </c>
      <c r="H9" s="13" t="s">
        <v>21</v>
      </c>
      <c r="I9" s="13"/>
    </row>
    <row r="10" spans="1:9" x14ac:dyDescent="0.3">
      <c r="A10" s="15"/>
      <c r="B10" s="89" t="s">
        <v>63</v>
      </c>
      <c r="C10" s="89"/>
      <c r="D10" s="89"/>
      <c r="E10" s="16" t="s">
        <v>64</v>
      </c>
      <c r="F10" s="17">
        <v>170000</v>
      </c>
      <c r="G10" s="15">
        <v>8</v>
      </c>
      <c r="H10" s="17">
        <f>+F10*G10</f>
        <v>1360000</v>
      </c>
      <c r="I10" s="15"/>
    </row>
    <row r="11" spans="1:9" x14ac:dyDescent="0.3">
      <c r="A11" s="15"/>
      <c r="B11" s="89" t="s">
        <v>65</v>
      </c>
      <c r="C11" s="89"/>
      <c r="D11" s="89"/>
      <c r="E11" s="16" t="s">
        <v>64</v>
      </c>
      <c r="F11" s="17">
        <v>100000</v>
      </c>
      <c r="G11" s="15">
        <v>4</v>
      </c>
      <c r="H11" s="17">
        <f t="shared" ref="H11:H17" si="0">+F11*G11</f>
        <v>400000</v>
      </c>
      <c r="I11" s="15"/>
    </row>
    <row r="12" spans="1:9" x14ac:dyDescent="0.3">
      <c r="A12" s="15"/>
      <c r="B12" s="89" t="s">
        <v>66</v>
      </c>
      <c r="C12" s="89"/>
      <c r="D12" s="89"/>
      <c r="E12" s="16" t="s">
        <v>64</v>
      </c>
      <c r="F12" s="17">
        <v>150000</v>
      </c>
      <c r="G12" s="15">
        <v>4</v>
      </c>
      <c r="H12" s="17">
        <f t="shared" si="0"/>
        <v>600000</v>
      </c>
      <c r="I12" s="15"/>
    </row>
    <row r="13" spans="1:9" x14ac:dyDescent="0.3">
      <c r="A13" s="15"/>
      <c r="B13" s="89" t="s">
        <v>67</v>
      </c>
      <c r="C13" s="89"/>
      <c r="D13" s="89"/>
      <c r="E13" s="16" t="s">
        <v>68</v>
      </c>
      <c r="F13" s="17">
        <v>500000</v>
      </c>
      <c r="G13" s="15">
        <v>1</v>
      </c>
      <c r="H13" s="17">
        <f t="shared" si="0"/>
        <v>500000</v>
      </c>
      <c r="I13" s="15"/>
    </row>
    <row r="14" spans="1:9" x14ac:dyDescent="0.3">
      <c r="A14" s="15"/>
      <c r="B14" s="89" t="s">
        <v>69</v>
      </c>
      <c r="C14" s="89"/>
      <c r="D14" s="89"/>
      <c r="E14" s="16" t="s">
        <v>68</v>
      </c>
      <c r="F14" s="17">
        <v>500000</v>
      </c>
      <c r="G14" s="15">
        <v>1</v>
      </c>
      <c r="H14" s="17">
        <f t="shared" si="0"/>
        <v>500000</v>
      </c>
      <c r="I14" s="15"/>
    </row>
    <row r="15" spans="1:9" x14ac:dyDescent="0.3">
      <c r="A15" s="15"/>
      <c r="B15" s="89" t="s">
        <v>70</v>
      </c>
      <c r="C15" s="89"/>
      <c r="D15" s="89"/>
      <c r="E15" s="16" t="s">
        <v>68</v>
      </c>
      <c r="F15" s="17">
        <v>500000</v>
      </c>
      <c r="G15" s="15">
        <v>1</v>
      </c>
      <c r="H15" s="17">
        <f t="shared" si="0"/>
        <v>500000</v>
      </c>
      <c r="I15" s="15"/>
    </row>
    <row r="16" spans="1:9" x14ac:dyDescent="0.3">
      <c r="A16" s="15"/>
      <c r="B16" s="89" t="s">
        <v>71</v>
      </c>
      <c r="C16" s="89"/>
      <c r="D16" s="89"/>
      <c r="E16" s="16" t="s">
        <v>68</v>
      </c>
      <c r="F16" s="17">
        <v>900000</v>
      </c>
      <c r="G16" s="15">
        <v>1</v>
      </c>
      <c r="H16" s="17">
        <f t="shared" si="0"/>
        <v>900000</v>
      </c>
      <c r="I16" s="15"/>
    </row>
    <row r="17" spans="1:9" x14ac:dyDescent="0.3">
      <c r="A17" s="15"/>
      <c r="B17" s="89"/>
      <c r="C17" s="89"/>
      <c r="D17" s="89"/>
      <c r="E17" s="16"/>
      <c r="F17" s="17"/>
      <c r="G17" s="15"/>
      <c r="H17" s="17">
        <f t="shared" si="0"/>
        <v>0</v>
      </c>
      <c r="I17" s="15"/>
    </row>
    <row r="18" spans="1:9" ht="15.6" x14ac:dyDescent="0.3">
      <c r="A18" s="10"/>
      <c r="B18" s="10"/>
      <c r="C18" s="10"/>
      <c r="D18" s="10"/>
      <c r="E18" s="10"/>
      <c r="F18" s="10"/>
      <c r="G18" s="10"/>
      <c r="H18" s="18" t="s">
        <v>25</v>
      </c>
      <c r="I18" s="19">
        <f>SUM(H10:H17)</f>
        <v>4760000</v>
      </c>
    </row>
    <row r="19" spans="1:9" ht="15.6" x14ac:dyDescent="0.3">
      <c r="A19" s="10"/>
      <c r="B19" s="11" t="s">
        <v>72</v>
      </c>
      <c r="C19" s="10"/>
      <c r="D19" s="10"/>
      <c r="E19" s="10"/>
      <c r="F19" s="10"/>
      <c r="G19" s="10"/>
      <c r="H19" s="10"/>
      <c r="I19" s="10"/>
    </row>
    <row r="20" spans="1:9" x14ac:dyDescent="0.3">
      <c r="A20" s="13" t="s">
        <v>27</v>
      </c>
      <c r="B20" s="88" t="s">
        <v>17</v>
      </c>
      <c r="C20" s="88"/>
      <c r="D20" s="88"/>
      <c r="E20" s="13" t="s">
        <v>28</v>
      </c>
      <c r="F20" s="13" t="s">
        <v>29</v>
      </c>
      <c r="G20" s="13" t="s">
        <v>30</v>
      </c>
      <c r="H20" s="13" t="s">
        <v>21</v>
      </c>
      <c r="I20" s="13"/>
    </row>
    <row r="21" spans="1:9" x14ac:dyDescent="0.3">
      <c r="A21" s="15"/>
      <c r="B21" s="89" t="s">
        <v>73</v>
      </c>
      <c r="C21" s="89"/>
      <c r="D21" s="89"/>
      <c r="E21" s="16" t="s">
        <v>68</v>
      </c>
      <c r="F21" s="17">
        <v>200000</v>
      </c>
      <c r="G21" s="15">
        <v>1</v>
      </c>
      <c r="H21" s="17">
        <f>+F21*G21</f>
        <v>200000</v>
      </c>
      <c r="I21" s="15"/>
    </row>
    <row r="22" spans="1:9" x14ac:dyDescent="0.3">
      <c r="A22" s="15"/>
      <c r="B22" s="89" t="s">
        <v>74</v>
      </c>
      <c r="C22" s="89"/>
      <c r="D22" s="89"/>
      <c r="E22" s="16" t="s">
        <v>68</v>
      </c>
      <c r="F22" s="17">
        <v>180000</v>
      </c>
      <c r="G22" s="36">
        <v>4.4968736139915579</v>
      </c>
      <c r="H22" s="17">
        <f t="shared" ref="H22:H23" si="1">+F22*G22</f>
        <v>809437.25051848043</v>
      </c>
      <c r="I22" s="15"/>
    </row>
    <row r="23" spans="1:9" x14ac:dyDescent="0.3">
      <c r="A23" s="15"/>
      <c r="B23" s="89" t="s">
        <v>75</v>
      </c>
      <c r="C23" s="89"/>
      <c r="D23" s="89"/>
      <c r="E23" s="16" t="s">
        <v>68</v>
      </c>
      <c r="F23" s="17">
        <v>400000</v>
      </c>
      <c r="G23" s="15">
        <v>1</v>
      </c>
      <c r="H23" s="17">
        <f t="shared" si="1"/>
        <v>400000</v>
      </c>
      <c r="I23" s="15"/>
    </row>
    <row r="24" spans="1:9" x14ac:dyDescent="0.3">
      <c r="A24" s="15"/>
      <c r="B24" s="89"/>
      <c r="C24" s="89"/>
      <c r="D24" s="89"/>
      <c r="E24" s="16"/>
      <c r="F24" s="17"/>
      <c r="G24" s="15"/>
      <c r="H24" s="17"/>
      <c r="I24" s="15"/>
    </row>
    <row r="25" spans="1:9" x14ac:dyDescent="0.3">
      <c r="A25" s="15"/>
      <c r="B25" s="89"/>
      <c r="C25" s="89"/>
      <c r="D25" s="89"/>
      <c r="E25" s="16"/>
      <c r="F25" s="17"/>
      <c r="G25" s="15"/>
      <c r="H25" s="17"/>
      <c r="I25" s="15"/>
    </row>
    <row r="26" spans="1:9" x14ac:dyDescent="0.3">
      <c r="A26" s="15"/>
      <c r="B26" s="89"/>
      <c r="C26" s="89"/>
      <c r="D26" s="89"/>
      <c r="E26" s="16"/>
      <c r="F26" s="17"/>
      <c r="G26" s="15"/>
      <c r="H26" s="17"/>
      <c r="I26" s="15"/>
    </row>
    <row r="27" spans="1:9" x14ac:dyDescent="0.3">
      <c r="A27" s="15"/>
      <c r="B27" s="89"/>
      <c r="C27" s="89"/>
      <c r="D27" s="89"/>
      <c r="E27" s="16"/>
      <c r="F27" s="17"/>
      <c r="G27" s="15"/>
      <c r="H27" s="17"/>
      <c r="I27" s="15"/>
    </row>
    <row r="28" spans="1:9" x14ac:dyDescent="0.3">
      <c r="A28" s="15"/>
      <c r="B28" s="89"/>
      <c r="C28" s="89"/>
      <c r="D28" s="89"/>
      <c r="E28" s="16"/>
      <c r="F28" s="17"/>
      <c r="G28" s="15"/>
      <c r="H28" s="17"/>
      <c r="I28" s="15"/>
    </row>
    <row r="29" spans="1:9" ht="15.6" x14ac:dyDescent="0.3">
      <c r="A29" s="10"/>
      <c r="B29" s="10"/>
      <c r="C29" s="10"/>
      <c r="D29" s="10"/>
      <c r="E29" s="10"/>
      <c r="F29" s="10"/>
      <c r="G29" s="10"/>
      <c r="H29" s="18" t="s">
        <v>25</v>
      </c>
      <c r="I29" s="19">
        <f>SUM(H21:H28)</f>
        <v>1409437.2505184803</v>
      </c>
    </row>
    <row r="30" spans="1:9" x14ac:dyDescent="0.3">
      <c r="A30" s="91"/>
      <c r="B30" s="91"/>
      <c r="C30" s="91"/>
      <c r="D30" s="91"/>
      <c r="E30" s="91"/>
      <c r="F30" s="91"/>
      <c r="G30" s="91"/>
      <c r="H30" s="91"/>
      <c r="I30" s="91"/>
    </row>
    <row r="31" spans="1:9" x14ac:dyDescent="0.3">
      <c r="I31" s="32"/>
    </row>
    <row r="32" spans="1:9" x14ac:dyDescent="0.3">
      <c r="G32" s="90" t="s">
        <v>43</v>
      </c>
      <c r="H32" s="90"/>
      <c r="I32" s="19">
        <f>+I18+I24+I29</f>
        <v>6169437.2505184803</v>
      </c>
    </row>
    <row r="34" spans="1:9" x14ac:dyDescent="0.3">
      <c r="A34" s="88" t="s">
        <v>44</v>
      </c>
      <c r="B34" s="88"/>
      <c r="C34" s="88"/>
      <c r="D34" s="88"/>
      <c r="E34" s="88"/>
      <c r="F34" s="88"/>
      <c r="G34" s="88"/>
      <c r="H34" s="88"/>
      <c r="I34" s="88"/>
    </row>
    <row r="35" spans="1:9" x14ac:dyDescent="0.3">
      <c r="A35" s="91" t="s">
        <v>61</v>
      </c>
      <c r="B35" s="91"/>
      <c r="C35" s="91"/>
      <c r="D35" s="91"/>
      <c r="E35" s="91"/>
      <c r="F35" s="91"/>
      <c r="G35" s="91"/>
      <c r="H35" s="91"/>
      <c r="I35" s="91"/>
    </row>
  </sheetData>
  <mergeCells count="25">
    <mergeCell ref="A30:I30"/>
    <mergeCell ref="B21:D21"/>
    <mergeCell ref="B22:D22"/>
    <mergeCell ref="B23:D23"/>
    <mergeCell ref="B24:D24"/>
    <mergeCell ref="B25:D25"/>
    <mergeCell ref="B26:D26"/>
    <mergeCell ref="B27:D27"/>
    <mergeCell ref="B28:D28"/>
    <mergeCell ref="G32:H32"/>
    <mergeCell ref="A34:I34"/>
    <mergeCell ref="A35:I35"/>
    <mergeCell ref="B20:D20"/>
    <mergeCell ref="E1:I1"/>
    <mergeCell ref="F3:I3"/>
    <mergeCell ref="A1:D3"/>
    <mergeCell ref="B9:D9"/>
    <mergeCell ref="B10:D10"/>
    <mergeCell ref="B16:D16"/>
    <mergeCell ref="B17:D17"/>
    <mergeCell ref="B11:D11"/>
    <mergeCell ref="B12:D12"/>
    <mergeCell ref="B13:D13"/>
    <mergeCell ref="B14:D14"/>
    <mergeCell ref="B15:D1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4"/>
  <sheetViews>
    <sheetView workbookViewId="0">
      <selection activeCell="D26" sqref="D26"/>
    </sheetView>
  </sheetViews>
  <sheetFormatPr baseColWidth="10" defaultColWidth="9.109375" defaultRowHeight="14.4" x14ac:dyDescent="0.3"/>
  <cols>
    <col min="1" max="1" width="16.109375" customWidth="1"/>
    <col min="2" max="2" width="46" customWidth="1"/>
    <col min="3" max="3" width="18" customWidth="1"/>
    <col min="4" max="4" width="17" customWidth="1"/>
    <col min="5" max="5" width="20" customWidth="1"/>
  </cols>
  <sheetData>
    <row r="1" spans="1:5" ht="30" customHeight="1" x14ac:dyDescent="0.3">
      <c r="A1" s="65" t="s">
        <v>84</v>
      </c>
      <c r="B1" s="65"/>
      <c r="C1" s="65"/>
      <c r="D1" s="65"/>
      <c r="E1" s="65"/>
    </row>
    <row r="2" spans="1:5" ht="30" customHeight="1" x14ac:dyDescent="0.3">
      <c r="A2" s="65"/>
      <c r="B2" s="65"/>
      <c r="C2" s="65"/>
      <c r="D2" s="65"/>
      <c r="E2" s="65"/>
    </row>
    <row r="4" spans="1:5" ht="15" customHeight="1" x14ac:dyDescent="0.3">
      <c r="A4" s="37" t="s">
        <v>85</v>
      </c>
      <c r="B4" s="37" t="s">
        <v>86</v>
      </c>
    </row>
    <row r="5" spans="1:5" ht="15" customHeight="1" x14ac:dyDescent="0.3">
      <c r="A5" s="38" t="s">
        <v>87</v>
      </c>
      <c r="B5" s="41" t="e">
        <f>#REF!</f>
        <v>#REF!</v>
      </c>
    </row>
    <row r="6" spans="1:5" ht="26.4" customHeight="1" x14ac:dyDescent="0.3">
      <c r="A6" s="38" t="s">
        <v>88</v>
      </c>
      <c r="B6" s="44" t="e">
        <f>#REF!</f>
        <v>#REF!</v>
      </c>
    </row>
    <row r="7" spans="1:5" ht="15" customHeight="1" x14ac:dyDescent="0.3">
      <c r="A7" s="38" t="s">
        <v>89</v>
      </c>
      <c r="B7" s="44" t="e">
        <f>#REF!</f>
        <v>#REF!</v>
      </c>
    </row>
    <row r="8" spans="1:5" ht="15" customHeight="1" x14ac:dyDescent="0.3">
      <c r="A8" s="38" t="s">
        <v>90</v>
      </c>
      <c r="B8" s="44" t="e">
        <f>#REF!</f>
        <v>#REF!</v>
      </c>
    </row>
    <row r="9" spans="1:5" ht="15" customHeight="1" x14ac:dyDescent="0.3">
      <c r="A9" s="38" t="s">
        <v>91</v>
      </c>
      <c r="B9" s="44" t="e">
        <f>SUM(B6:B8)</f>
        <v>#REF!</v>
      </c>
    </row>
    <row r="10" spans="1:5" ht="26.4" customHeight="1" x14ac:dyDescent="0.3">
      <c r="A10" s="38" t="s">
        <v>92</v>
      </c>
      <c r="B10" s="41" t="e">
        <f>#REF!</f>
        <v>#REF!</v>
      </c>
    </row>
    <row r="12" spans="1:5" ht="15" customHeight="1" x14ac:dyDescent="0.3">
      <c r="A12" s="66" t="s">
        <v>93</v>
      </c>
      <c r="B12" s="66"/>
      <c r="C12" s="66"/>
      <c r="D12" s="66"/>
      <c r="E12" s="66"/>
    </row>
    <row r="13" spans="1:5" ht="15" customHeight="1" x14ac:dyDescent="0.3">
      <c r="A13" s="37" t="s">
        <v>0</v>
      </c>
      <c r="B13" s="37" t="s">
        <v>94</v>
      </c>
      <c r="C13" s="37" t="s">
        <v>95</v>
      </c>
      <c r="D13" s="37" t="s">
        <v>96</v>
      </c>
      <c r="E13" s="37" t="s">
        <v>86</v>
      </c>
    </row>
    <row r="14" spans="1:5" ht="15" customHeight="1" x14ac:dyDescent="0.3">
      <c r="A14" s="55">
        <v>1</v>
      </c>
      <c r="B14" s="64" t="s">
        <v>116</v>
      </c>
      <c r="D14" s="54"/>
      <c r="E14" s="48"/>
    </row>
    <row r="15" spans="1:5" ht="15" customHeight="1" x14ac:dyDescent="0.3">
      <c r="A15" s="55"/>
      <c r="B15" s="52" t="s">
        <v>117</v>
      </c>
      <c r="C15" s="53" t="s">
        <v>87</v>
      </c>
      <c r="D15" s="54">
        <v>0.01</v>
      </c>
      <c r="E15" s="48" t="e">
        <f t="shared" ref="E15:E25" si="0">$B$5*D15</f>
        <v>#REF!</v>
      </c>
    </row>
    <row r="16" spans="1:5" ht="15" customHeight="1" x14ac:dyDescent="0.3">
      <c r="A16" s="55"/>
      <c r="B16" s="52" t="s">
        <v>118</v>
      </c>
      <c r="C16" s="53" t="s">
        <v>87</v>
      </c>
      <c r="D16" s="54">
        <v>0.03</v>
      </c>
      <c r="E16" s="48" t="e">
        <f t="shared" si="0"/>
        <v>#REF!</v>
      </c>
    </row>
    <row r="17" spans="1:5" ht="15" customHeight="1" x14ac:dyDescent="0.3">
      <c r="A17" s="55"/>
      <c r="B17" s="64" t="s">
        <v>119</v>
      </c>
      <c r="C17" s="53"/>
      <c r="D17" s="54"/>
      <c r="E17" s="48"/>
    </row>
    <row r="18" spans="1:5" ht="15" customHeight="1" x14ac:dyDescent="0.3">
      <c r="A18" s="55"/>
      <c r="B18" s="52" t="s">
        <v>120</v>
      </c>
      <c r="C18" s="53" t="s">
        <v>87</v>
      </c>
      <c r="D18" s="54">
        <v>0.02</v>
      </c>
      <c r="E18" s="48" t="e">
        <f t="shared" si="0"/>
        <v>#REF!</v>
      </c>
    </row>
    <row r="19" spans="1:5" ht="15" customHeight="1" x14ac:dyDescent="0.3">
      <c r="A19" s="55">
        <v>2</v>
      </c>
      <c r="B19" s="64" t="s">
        <v>121</v>
      </c>
      <c r="C19" s="53"/>
      <c r="D19" s="54"/>
      <c r="E19" s="48"/>
    </row>
    <row r="20" spans="1:5" ht="15" customHeight="1" x14ac:dyDescent="0.3">
      <c r="A20" s="55"/>
      <c r="B20" s="38" t="s">
        <v>97</v>
      </c>
      <c r="C20" s="46" t="s">
        <v>87</v>
      </c>
      <c r="D20" s="47">
        <v>3.0000000000000001E-3</v>
      </c>
      <c r="E20" s="48" t="e">
        <f t="shared" si="0"/>
        <v>#REF!</v>
      </c>
    </row>
    <row r="21" spans="1:5" ht="15" customHeight="1" x14ac:dyDescent="0.3">
      <c r="A21" s="55"/>
      <c r="B21" s="38" t="s">
        <v>98</v>
      </c>
      <c r="C21" s="46" t="s">
        <v>87</v>
      </c>
      <c r="D21" s="47">
        <v>2E-3</v>
      </c>
      <c r="E21" s="48" t="e">
        <f t="shared" si="0"/>
        <v>#REF!</v>
      </c>
    </row>
    <row r="22" spans="1:5" ht="15" customHeight="1" x14ac:dyDescent="0.3">
      <c r="A22" s="55"/>
      <c r="B22" s="38" t="s">
        <v>99</v>
      </c>
      <c r="C22" s="46" t="s">
        <v>87</v>
      </c>
      <c r="D22" s="47">
        <v>1E-3</v>
      </c>
      <c r="E22" s="48" t="e">
        <f t="shared" si="0"/>
        <v>#REF!</v>
      </c>
    </row>
    <row r="23" spans="1:5" ht="15" customHeight="1" x14ac:dyDescent="0.3">
      <c r="A23" s="55"/>
      <c r="B23" s="38" t="s">
        <v>100</v>
      </c>
      <c r="C23" s="46" t="s">
        <v>87</v>
      </c>
      <c r="D23" s="47">
        <v>3.0000000000000001E-3</v>
      </c>
      <c r="E23" s="48" t="e">
        <f t="shared" si="0"/>
        <v>#REF!</v>
      </c>
    </row>
    <row r="24" spans="1:5" ht="15" customHeight="1" x14ac:dyDescent="0.3">
      <c r="A24" s="55">
        <v>3</v>
      </c>
      <c r="B24" s="61" t="s">
        <v>122</v>
      </c>
      <c r="C24" s="46"/>
      <c r="D24" s="47"/>
      <c r="E24" s="48"/>
    </row>
    <row r="25" spans="1:5" ht="26.4" customHeight="1" x14ac:dyDescent="0.3">
      <c r="A25" s="55"/>
      <c r="B25" s="38" t="s">
        <v>101</v>
      </c>
      <c r="C25" s="46" t="s">
        <v>87</v>
      </c>
      <c r="D25" s="47">
        <v>0.17100000000000001</v>
      </c>
      <c r="E25" s="48" t="e">
        <f t="shared" si="0"/>
        <v>#REF!</v>
      </c>
    </row>
    <row r="26" spans="1:5" ht="15" customHeight="1" x14ac:dyDescent="0.3">
      <c r="A26" s="67" t="s">
        <v>102</v>
      </c>
      <c r="B26" s="68"/>
      <c r="C26" s="67"/>
      <c r="D26" s="49">
        <f>SUM(D14:D25)</f>
        <v>0.24000000000000002</v>
      </c>
      <c r="E26" s="50" t="e">
        <f>SUM(E14:E25)</f>
        <v>#REF!</v>
      </c>
    </row>
    <row r="29" spans="1:5" ht="15" customHeight="1" x14ac:dyDescent="0.3">
      <c r="A29" s="66" t="s">
        <v>103</v>
      </c>
      <c r="B29" s="66"/>
      <c r="C29" s="66"/>
      <c r="D29" s="66"/>
      <c r="E29" s="66"/>
    </row>
    <row r="30" spans="1:5" ht="15" customHeight="1" x14ac:dyDescent="0.3">
      <c r="A30" s="37" t="s">
        <v>94</v>
      </c>
      <c r="B30" s="37" t="s">
        <v>104</v>
      </c>
      <c r="C30" s="37" t="s">
        <v>105</v>
      </c>
      <c r="D30" s="37" t="s">
        <v>86</v>
      </c>
      <c r="E30" s="37" t="s">
        <v>106</v>
      </c>
    </row>
    <row r="31" spans="1:5" ht="15" customHeight="1" x14ac:dyDescent="0.3">
      <c r="A31" s="46" t="s">
        <v>89</v>
      </c>
      <c r="B31" s="46" t="s">
        <v>87</v>
      </c>
      <c r="C31" s="51" t="e">
        <f>$B$7</f>
        <v>#REF!</v>
      </c>
      <c r="D31" s="48" t="e">
        <f>$B$5*C31</f>
        <v>#REF!</v>
      </c>
      <c r="E31" s="46" t="s">
        <v>107</v>
      </c>
    </row>
    <row r="32" spans="1:5" ht="15" customHeight="1" x14ac:dyDescent="0.3">
      <c r="A32" s="46" t="s">
        <v>90</v>
      </c>
      <c r="B32" s="46" t="s">
        <v>87</v>
      </c>
      <c r="C32" s="51" t="e">
        <f>$B$8</f>
        <v>#REF!</v>
      </c>
      <c r="D32" s="48" t="e">
        <f>$B$5*C32</f>
        <v>#REF!</v>
      </c>
      <c r="E32" s="46" t="s">
        <v>107</v>
      </c>
    </row>
    <row r="35" spans="1:5" ht="15" customHeight="1" x14ac:dyDescent="0.3">
      <c r="A35" s="66" t="s">
        <v>108</v>
      </c>
      <c r="B35" s="66"/>
      <c r="C35" s="66"/>
      <c r="D35" s="66"/>
      <c r="E35" s="66"/>
    </row>
    <row r="36" spans="1:5" ht="15" customHeight="1" x14ac:dyDescent="0.3">
      <c r="A36" s="37" t="s">
        <v>94</v>
      </c>
      <c r="B36" s="37" t="s">
        <v>105</v>
      </c>
      <c r="C36" s="37" t="s">
        <v>86</v>
      </c>
      <c r="D36" s="37" t="s">
        <v>109</v>
      </c>
    </row>
    <row r="37" spans="1:5" ht="15" customHeight="1" x14ac:dyDescent="0.3">
      <c r="A37" s="38" t="s">
        <v>110</v>
      </c>
      <c r="B37" s="44">
        <f>D26</f>
        <v>0.24000000000000002</v>
      </c>
      <c r="C37" s="41" t="e">
        <f>E26</f>
        <v>#REF!</v>
      </c>
      <c r="D37" s="38" t="e">
        <f>IF(ABS(B37-$B$6)&lt;0.000001,"OK","REVISAR")</f>
        <v>#REF!</v>
      </c>
    </row>
    <row r="38" spans="1:5" ht="15" customHeight="1" x14ac:dyDescent="0.3">
      <c r="A38" s="38" t="s">
        <v>111</v>
      </c>
      <c r="B38" s="44" t="e">
        <f>C31</f>
        <v>#REF!</v>
      </c>
      <c r="C38" s="41" t="e">
        <f>D31</f>
        <v>#REF!</v>
      </c>
      <c r="D38" s="38" t="e">
        <f>IF(ABS(B38-$B$7)&lt;0.000001,"OK","REVISAR")</f>
        <v>#REF!</v>
      </c>
    </row>
    <row r="39" spans="1:5" ht="15" customHeight="1" x14ac:dyDescent="0.3">
      <c r="A39" s="38" t="s">
        <v>112</v>
      </c>
      <c r="B39" s="44" t="e">
        <f>C32</f>
        <v>#REF!</v>
      </c>
      <c r="C39" s="41" t="e">
        <f>D32</f>
        <v>#REF!</v>
      </c>
      <c r="D39" s="38" t="e">
        <f>IF(ABS(B39-$B$8)&lt;0.000001,"OK","REVISAR")</f>
        <v>#REF!</v>
      </c>
    </row>
    <row r="40" spans="1:5" ht="15" customHeight="1" x14ac:dyDescent="0.3">
      <c r="A40" s="39" t="s">
        <v>113</v>
      </c>
      <c r="B40" s="45" t="e">
        <f>SUM(B37:B39)</f>
        <v>#REF!</v>
      </c>
      <c r="C40" s="42" t="e">
        <f>SUM(C37:C39)</f>
        <v>#REF!</v>
      </c>
      <c r="D40" s="39" t="e">
        <f>IF(ABS(B40-$B$9)&lt;0.000001,"OK","REVISAR")</f>
        <v>#REF!</v>
      </c>
    </row>
    <row r="42" spans="1:5" ht="15" customHeight="1" x14ac:dyDescent="0.3">
      <c r="A42" s="38" t="s">
        <v>87</v>
      </c>
      <c r="B42" s="41" t="e">
        <f>$B$5</f>
        <v>#REF!</v>
      </c>
    </row>
    <row r="43" spans="1:5" ht="15" customHeight="1" x14ac:dyDescent="0.3">
      <c r="A43" s="38" t="s">
        <v>114</v>
      </c>
      <c r="B43" s="41" t="e">
        <f>C40</f>
        <v>#REF!</v>
      </c>
    </row>
    <row r="44" spans="1:5" ht="26.4" customHeight="1" x14ac:dyDescent="0.3">
      <c r="A44" s="40" t="s">
        <v>115</v>
      </c>
      <c r="B44" s="43" t="e">
        <f>SUM(B42:B43)</f>
        <v>#REF!</v>
      </c>
    </row>
  </sheetData>
  <mergeCells count="5">
    <mergeCell ref="A1:E2"/>
    <mergeCell ref="A12:E12"/>
    <mergeCell ref="A26:C26"/>
    <mergeCell ref="A29:E29"/>
    <mergeCell ref="A35:E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LOCALIZACION Y REPLANTEO</vt:lpstr>
      <vt:lpstr>LAMPARA</vt:lpstr>
      <vt:lpstr>POSTE 1050</vt:lpstr>
      <vt:lpstr>POSTE 510</vt:lpstr>
      <vt:lpstr>REINSTALADA POSTE</vt:lpstr>
      <vt:lpstr>CABLE</vt:lpstr>
      <vt:lpstr>RETIRO DE CABLE</vt:lpstr>
      <vt:lpstr>FOTOMETRIA</vt:lpstr>
      <vt:lpstr>DESGLOSE AIU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Linda Urbina</cp:lastModifiedBy>
  <dcterms:modified xsi:type="dcterms:W3CDTF">2026-10-19T15:57:11Z</dcterms:modified>
</cp:coreProperties>
</file>