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54eed9f52a2b237d/Documentos/INSTITUTO DE CULTURA Y TURISMO SAN GIL/2026/CONTRATACION/MENOR CUANTIA/SAMC-002-2026 - ALUMBRADO NAVIDEÑO/"/>
    </mc:Choice>
  </mc:AlternateContent>
  <xr:revisionPtr revIDLastSave="0" documentId="8_{4C30C989-4D34-4F59-9A39-CE0EA346A36A}" xr6:coauthVersionLast="47" xr6:coauthVersionMax="47" xr10:uidLastSave="{00000000-0000-0000-0000-000000000000}"/>
  <bookViews>
    <workbookView xWindow="-108" yWindow="-108" windowWidth="23256" windowHeight="13896" firstSheet="1" activeTab="15" xr2:uid="{00000000-000D-0000-FFFF-FFFF00000000}"/>
  </bookViews>
  <sheets>
    <sheet name="Salarios OBRA" sheetId="4" r:id="rId1"/>
    <sheet name="PRESUPUESTO" sheetId="1" r:id="rId2"/>
    <sheet name="1.1" sheetId="16" r:id="rId3"/>
    <sheet name="1.2" sheetId="2" r:id="rId4"/>
    <sheet name="2.1" sheetId="5" r:id="rId5"/>
    <sheet name="2.2" sheetId="17" r:id="rId6"/>
    <sheet name="2.3" sheetId="6" r:id="rId7"/>
    <sheet name="3.1" sheetId="7" r:id="rId8"/>
    <sheet name="3.2" sheetId="18" r:id="rId9"/>
    <sheet name="3.3." sheetId="20" r:id="rId10"/>
    <sheet name="3.4" sheetId="19" r:id="rId11"/>
    <sheet name="3.5" sheetId="21" r:id="rId12"/>
    <sheet name="3.6" sheetId="22" r:id="rId13"/>
    <sheet name="3.7" sheetId="23" r:id="rId14"/>
    <sheet name="3.8" sheetId="24" r:id="rId15"/>
    <sheet name="4.1" sheetId="25" r:id="rId16"/>
    <sheet name="5.1" sheetId="26" r:id="rId17"/>
    <sheet name="5.2" sheetId="27" r:id="rId18"/>
    <sheet name="5.3" sheetId="28" r:id="rId19"/>
    <sheet name="5.4" sheetId="29" r:id="rId20"/>
    <sheet name="5.5" sheetId="30" r:id="rId21"/>
    <sheet name="6.1" sheetId="8" r:id="rId22"/>
    <sheet name="6.2" sheetId="9" r:id="rId23"/>
    <sheet name="7.1" sheetId="32" r:id="rId24"/>
    <sheet name="7.2" sheetId="10" r:id="rId25"/>
    <sheet name="7.3" sheetId="11" r:id="rId26"/>
    <sheet name="8.1" sheetId="31" r:id="rId27"/>
    <sheet name="9.1" sheetId="12" r:id="rId28"/>
    <sheet name="9.2" sheetId="33" r:id="rId29"/>
    <sheet name="9.3" sheetId="34" r:id="rId30"/>
    <sheet name="9.4" sheetId="35" r:id="rId31"/>
    <sheet name="9.6" sheetId="36" r:id="rId32"/>
    <sheet name="10.1" sheetId="13" r:id="rId33"/>
    <sheet name="11.1" sheetId="14" r:id="rId34"/>
    <sheet name="12.1" sheetId="15" r:id="rId35"/>
    <sheet name="12.2" sheetId="37" r:id="rId36"/>
    <sheet name="13.1" sheetId="38" r:id="rId37"/>
    <sheet name="13.2" sheetId="39" r:id="rId38"/>
    <sheet name="14.1" sheetId="43" r:id="rId39"/>
    <sheet name="15.1" sheetId="41" r:id="rId40"/>
    <sheet name="15.2" sheetId="42" r:id="rId41"/>
    <sheet name="17.2" sheetId="44" r:id="rId42"/>
    <sheet name="17.3" sheetId="45" r:id="rId43"/>
    <sheet name="18.1" sheetId="46" r:id="rId44"/>
    <sheet name="18.2" sheetId="47" r:id="rId45"/>
    <sheet name="18.3" sheetId="48" r:id="rId46"/>
    <sheet name="18.4" sheetId="49" r:id="rId47"/>
    <sheet name="18.5" sheetId="50" r:id="rId48"/>
    <sheet name="19.2" sheetId="51" r:id="rId49"/>
    <sheet name="19.3" sheetId="52" r:id="rId50"/>
    <sheet name="20.2" sheetId="53" r:id="rId51"/>
    <sheet name="PRECIOS" sheetId="3" r:id="rId52"/>
    <sheet name="Hoja16" sheetId="40" r:id="rId53"/>
  </sheets>
  <externalReferences>
    <externalReference r:id="rId54"/>
    <externalReference r:id="rId55"/>
  </externalReferences>
  <definedNames>
    <definedName name="_Fill" localSheetId="32" hidden="1">#REF!</definedName>
    <definedName name="_Fill" localSheetId="33" hidden="1">#REF!</definedName>
    <definedName name="_Fill" localSheetId="34" hidden="1">#REF!</definedName>
    <definedName name="_Fill" localSheetId="35" hidden="1">#REF!</definedName>
    <definedName name="_Fill" localSheetId="36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40" hidden="1">#REF!</definedName>
    <definedName name="_Fill" localSheetId="41" hidden="1">#REF!</definedName>
    <definedName name="_Fill" localSheetId="42" hidden="1">#REF!</definedName>
    <definedName name="_Fill" localSheetId="43" hidden="1">#REF!</definedName>
    <definedName name="_Fill" localSheetId="44" hidden="1">#REF!</definedName>
    <definedName name="_Fill" localSheetId="45" hidden="1">#REF!</definedName>
    <definedName name="_Fill" localSheetId="46" hidden="1">#REF!</definedName>
    <definedName name="_Fill" localSheetId="47" hidden="1">#REF!</definedName>
    <definedName name="_Fill" localSheetId="48" hidden="1">#REF!</definedName>
    <definedName name="_Fill" localSheetId="49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50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51" hidden="1">#REF!</definedName>
    <definedName name="_Fill" hidden="1">#REF!</definedName>
    <definedName name="_Key1" localSheetId="32" hidden="1">#REF!</definedName>
    <definedName name="_Key1" localSheetId="33" hidden="1">#REF!</definedName>
    <definedName name="_Key1" localSheetId="34" hidden="1">#REF!</definedName>
    <definedName name="_Key1" localSheetId="35" hidden="1">#REF!</definedName>
    <definedName name="_Key1" localSheetId="36" hidden="1">#REF!</definedName>
    <definedName name="_Key1" localSheetId="37" hidden="1">#REF!</definedName>
    <definedName name="_Key1" localSheetId="38" hidden="1">#REF!</definedName>
    <definedName name="_Key1" localSheetId="39" hidden="1">#REF!</definedName>
    <definedName name="_Key1" localSheetId="40" hidden="1">#REF!</definedName>
    <definedName name="_Key1" localSheetId="41" hidden="1">#REF!</definedName>
    <definedName name="_Key1" localSheetId="42" hidden="1">#REF!</definedName>
    <definedName name="_Key1" localSheetId="43" hidden="1">#REF!</definedName>
    <definedName name="_Key1" localSheetId="44" hidden="1">#REF!</definedName>
    <definedName name="_Key1" localSheetId="45" hidden="1">#REF!</definedName>
    <definedName name="_Key1" localSheetId="46" hidden="1">#REF!</definedName>
    <definedName name="_Key1" localSheetId="47" hidden="1">#REF!</definedName>
    <definedName name="_Key1" localSheetId="48" hidden="1">#REF!</definedName>
    <definedName name="_Key1" localSheetId="49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50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51" hidden="1">#REF!</definedName>
    <definedName name="_Key1" hidden="1">#REF!</definedName>
    <definedName name="_Key2" localSheetId="32" hidden="1">#REF!</definedName>
    <definedName name="_Key2" localSheetId="33" hidden="1">#REF!</definedName>
    <definedName name="_Key2" localSheetId="34" hidden="1">#REF!</definedName>
    <definedName name="_Key2" localSheetId="35" hidden="1">#REF!</definedName>
    <definedName name="_Key2" localSheetId="36" hidden="1">#REF!</definedName>
    <definedName name="_Key2" localSheetId="37" hidden="1">#REF!</definedName>
    <definedName name="_Key2" localSheetId="38" hidden="1">#REF!</definedName>
    <definedName name="_Key2" localSheetId="39" hidden="1">#REF!</definedName>
    <definedName name="_Key2" localSheetId="40" hidden="1">#REF!</definedName>
    <definedName name="_Key2" localSheetId="41" hidden="1">#REF!</definedName>
    <definedName name="_Key2" localSheetId="42" hidden="1">#REF!</definedName>
    <definedName name="_Key2" localSheetId="43" hidden="1">#REF!</definedName>
    <definedName name="_Key2" localSheetId="44" hidden="1">#REF!</definedName>
    <definedName name="_Key2" localSheetId="45" hidden="1">#REF!</definedName>
    <definedName name="_Key2" localSheetId="46" hidden="1">#REF!</definedName>
    <definedName name="_Key2" localSheetId="47" hidden="1">#REF!</definedName>
    <definedName name="_Key2" localSheetId="48" hidden="1">#REF!</definedName>
    <definedName name="_Key2" localSheetId="49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50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51" hidden="1">#REF!</definedName>
    <definedName name="_Key2" hidden="1">#REF!</definedName>
    <definedName name="_Order1" hidden="1">255</definedName>
    <definedName name="_Order2" hidden="1">255</definedName>
    <definedName name="_Sort" localSheetId="32" hidden="1">#REF!</definedName>
    <definedName name="_Sort" localSheetId="33" hidden="1">#REF!</definedName>
    <definedName name="_Sort" localSheetId="34" hidden="1">#REF!</definedName>
    <definedName name="_Sort" localSheetId="35" hidden="1">#REF!</definedName>
    <definedName name="_Sort" localSheetId="36" hidden="1">#REF!</definedName>
    <definedName name="_Sort" localSheetId="37" hidden="1">#REF!</definedName>
    <definedName name="_Sort" localSheetId="38" hidden="1">#REF!</definedName>
    <definedName name="_Sort" localSheetId="39" hidden="1">#REF!</definedName>
    <definedName name="_Sort" localSheetId="40" hidden="1">#REF!</definedName>
    <definedName name="_Sort" localSheetId="41" hidden="1">#REF!</definedName>
    <definedName name="_Sort" localSheetId="42" hidden="1">#REF!</definedName>
    <definedName name="_Sort" localSheetId="43" hidden="1">#REF!</definedName>
    <definedName name="_Sort" localSheetId="44" hidden="1">#REF!</definedName>
    <definedName name="_Sort" localSheetId="45" hidden="1">#REF!</definedName>
    <definedName name="_Sort" localSheetId="46" hidden="1">#REF!</definedName>
    <definedName name="_Sort" localSheetId="47" hidden="1">#REF!</definedName>
    <definedName name="_Sort" localSheetId="48" hidden="1">#REF!</definedName>
    <definedName name="_Sort" localSheetId="49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50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51" hidden="1">#REF!</definedName>
    <definedName name="_Sort" hidden="1">#REF!</definedName>
    <definedName name="_xlnm.Print_Area" localSheetId="1">PRESUPUESTO!$A$1:$F$94</definedName>
    <definedName name="MA" localSheetId="32" hidden="1">#REF!</definedName>
    <definedName name="MA" localSheetId="33" hidden="1">#REF!</definedName>
    <definedName name="MA" localSheetId="34" hidden="1">#REF!</definedName>
    <definedName name="MA" localSheetId="35" hidden="1">#REF!</definedName>
    <definedName name="MA" localSheetId="36" hidden="1">#REF!</definedName>
    <definedName name="MA" localSheetId="37" hidden="1">#REF!</definedName>
    <definedName name="MA" localSheetId="38" hidden="1">#REF!</definedName>
    <definedName name="MA" localSheetId="39" hidden="1">#REF!</definedName>
    <definedName name="MA" localSheetId="40" hidden="1">#REF!</definedName>
    <definedName name="MA" localSheetId="41" hidden="1">#REF!</definedName>
    <definedName name="MA" localSheetId="42" hidden="1">#REF!</definedName>
    <definedName name="MA" localSheetId="43" hidden="1">#REF!</definedName>
    <definedName name="MA" localSheetId="44" hidden="1">#REF!</definedName>
    <definedName name="MA" localSheetId="45" hidden="1">#REF!</definedName>
    <definedName name="MA" localSheetId="46" hidden="1">#REF!</definedName>
    <definedName name="MA" localSheetId="47" hidden="1">#REF!</definedName>
    <definedName name="MA" localSheetId="48" hidden="1">#REF!</definedName>
    <definedName name="MA" localSheetId="49" hidden="1">#REF!</definedName>
    <definedName name="MA" localSheetId="4" hidden="1">#REF!</definedName>
    <definedName name="MA" localSheetId="5" hidden="1">#REF!</definedName>
    <definedName name="MA" localSheetId="6" hidden="1">#REF!</definedName>
    <definedName name="MA" localSheetId="50" hidden="1">#REF!</definedName>
    <definedName name="MA" localSheetId="7" hidden="1">#REF!</definedName>
    <definedName name="MA" localSheetId="8" hidden="1">#REF!</definedName>
    <definedName name="MA" localSheetId="9" hidden="1">#REF!</definedName>
    <definedName name="MA" localSheetId="10" hidden="1">#REF!</definedName>
    <definedName name="MA" localSheetId="11" hidden="1">#REF!</definedName>
    <definedName name="MA" localSheetId="12" hidden="1">#REF!</definedName>
    <definedName name="MA" localSheetId="13" hidden="1">#REF!</definedName>
    <definedName name="MA" localSheetId="14" hidden="1">#REF!</definedName>
    <definedName name="MA" localSheetId="15" hidden="1">#REF!</definedName>
    <definedName name="MA" localSheetId="16" hidden="1">#REF!</definedName>
    <definedName name="MA" localSheetId="17" hidden="1">#REF!</definedName>
    <definedName name="MA" localSheetId="18" hidden="1">#REF!</definedName>
    <definedName name="MA" localSheetId="19" hidden="1">#REF!</definedName>
    <definedName name="MA" localSheetId="20" hidden="1">#REF!</definedName>
    <definedName name="MA" localSheetId="21" hidden="1">#REF!</definedName>
    <definedName name="MA" localSheetId="22" hidden="1">#REF!</definedName>
    <definedName name="MA" localSheetId="23" hidden="1">#REF!</definedName>
    <definedName name="MA" localSheetId="24" hidden="1">#REF!</definedName>
    <definedName name="MA" localSheetId="25" hidden="1">#REF!</definedName>
    <definedName name="MA" localSheetId="26" hidden="1">#REF!</definedName>
    <definedName name="MA" localSheetId="27" hidden="1">#REF!</definedName>
    <definedName name="MA" localSheetId="28" hidden="1">#REF!</definedName>
    <definedName name="MA" localSheetId="29" hidden="1">#REF!</definedName>
    <definedName name="MA" localSheetId="30" hidden="1">#REF!</definedName>
    <definedName name="MA" localSheetId="31" hidden="1">#REF!</definedName>
    <definedName name="MA" localSheetId="51" hidden="1">#REF!</definedName>
    <definedName name="MA" hidden="1">#REF!</definedName>
    <definedName name="MAQUINA" localSheetId="32" hidden="1">#REF!</definedName>
    <definedName name="MAQUINA" localSheetId="33" hidden="1">#REF!</definedName>
    <definedName name="MAQUINA" localSheetId="34" hidden="1">#REF!</definedName>
    <definedName name="MAQUINA" localSheetId="35" hidden="1">#REF!</definedName>
    <definedName name="MAQUINA" localSheetId="36" hidden="1">#REF!</definedName>
    <definedName name="MAQUINA" localSheetId="37" hidden="1">#REF!</definedName>
    <definedName name="MAQUINA" localSheetId="38" hidden="1">#REF!</definedName>
    <definedName name="MAQUINA" localSheetId="39" hidden="1">#REF!</definedName>
    <definedName name="MAQUINA" localSheetId="40" hidden="1">#REF!</definedName>
    <definedName name="MAQUINA" localSheetId="41" hidden="1">#REF!</definedName>
    <definedName name="MAQUINA" localSheetId="42" hidden="1">#REF!</definedName>
    <definedName name="MAQUINA" localSheetId="43" hidden="1">#REF!</definedName>
    <definedName name="MAQUINA" localSheetId="44" hidden="1">#REF!</definedName>
    <definedName name="MAQUINA" localSheetId="45" hidden="1">#REF!</definedName>
    <definedName name="MAQUINA" localSheetId="46" hidden="1">#REF!</definedName>
    <definedName name="MAQUINA" localSheetId="47" hidden="1">#REF!</definedName>
    <definedName name="MAQUINA" localSheetId="48" hidden="1">#REF!</definedName>
    <definedName name="MAQUINA" localSheetId="49" hidden="1">#REF!</definedName>
    <definedName name="MAQUINA" localSheetId="4" hidden="1">#REF!</definedName>
    <definedName name="MAQUINA" localSheetId="5" hidden="1">#REF!</definedName>
    <definedName name="MAQUINA" localSheetId="6" hidden="1">#REF!</definedName>
    <definedName name="MAQUINA" localSheetId="50" hidden="1">#REF!</definedName>
    <definedName name="MAQUINA" localSheetId="7" hidden="1">#REF!</definedName>
    <definedName name="MAQUINA" localSheetId="8" hidden="1">#REF!</definedName>
    <definedName name="MAQUINA" localSheetId="9" hidden="1">#REF!</definedName>
    <definedName name="MAQUINA" localSheetId="10" hidden="1">#REF!</definedName>
    <definedName name="MAQUINA" localSheetId="11" hidden="1">#REF!</definedName>
    <definedName name="MAQUINA" localSheetId="12" hidden="1">#REF!</definedName>
    <definedName name="MAQUINA" localSheetId="13" hidden="1">#REF!</definedName>
    <definedName name="MAQUINA" localSheetId="14" hidden="1">#REF!</definedName>
    <definedName name="MAQUINA" localSheetId="15" hidden="1">#REF!</definedName>
    <definedName name="MAQUINA" localSheetId="16" hidden="1">#REF!</definedName>
    <definedName name="MAQUINA" localSheetId="17" hidden="1">#REF!</definedName>
    <definedName name="MAQUINA" localSheetId="18" hidden="1">#REF!</definedName>
    <definedName name="MAQUINA" localSheetId="19" hidden="1">#REF!</definedName>
    <definedName name="MAQUINA" localSheetId="20" hidden="1">#REF!</definedName>
    <definedName name="MAQUINA" localSheetId="21" hidden="1">#REF!</definedName>
    <definedName name="MAQUINA" localSheetId="22" hidden="1">#REF!</definedName>
    <definedName name="MAQUINA" localSheetId="23" hidden="1">#REF!</definedName>
    <definedName name="MAQUINA" localSheetId="24" hidden="1">#REF!</definedName>
    <definedName name="MAQUINA" localSheetId="25" hidden="1">#REF!</definedName>
    <definedName name="MAQUINA" localSheetId="26" hidden="1">#REF!</definedName>
    <definedName name="MAQUINA" localSheetId="27" hidden="1">#REF!</definedName>
    <definedName name="MAQUINA" localSheetId="28" hidden="1">#REF!</definedName>
    <definedName name="MAQUINA" localSheetId="29" hidden="1">#REF!</definedName>
    <definedName name="MAQUINA" localSheetId="30" hidden="1">#REF!</definedName>
    <definedName name="MAQUINA" localSheetId="31" hidden="1">#REF!</definedName>
    <definedName name="MAQUINA" localSheetId="51" hidden="1">#REF!</definedName>
    <definedName name="MAQUINA" hidden="1">#REF!</definedName>
    <definedName name="PERS" localSheetId="32" hidden="1">#REF!</definedName>
    <definedName name="PERS" localSheetId="33" hidden="1">#REF!</definedName>
    <definedName name="PERS" localSheetId="34" hidden="1">#REF!</definedName>
    <definedName name="PERS" localSheetId="35" hidden="1">#REF!</definedName>
    <definedName name="PERS" localSheetId="36" hidden="1">#REF!</definedName>
    <definedName name="PERS" localSheetId="37" hidden="1">#REF!</definedName>
    <definedName name="PERS" localSheetId="38" hidden="1">#REF!</definedName>
    <definedName name="PERS" localSheetId="39" hidden="1">#REF!</definedName>
    <definedName name="PERS" localSheetId="40" hidden="1">#REF!</definedName>
    <definedName name="PERS" localSheetId="41" hidden="1">#REF!</definedName>
    <definedName name="PERS" localSheetId="42" hidden="1">#REF!</definedName>
    <definedName name="PERS" localSheetId="43" hidden="1">#REF!</definedName>
    <definedName name="PERS" localSheetId="44" hidden="1">#REF!</definedName>
    <definedName name="PERS" localSheetId="45" hidden="1">#REF!</definedName>
    <definedName name="PERS" localSheetId="46" hidden="1">#REF!</definedName>
    <definedName name="PERS" localSheetId="47" hidden="1">#REF!</definedName>
    <definedName name="PERS" localSheetId="48" hidden="1">#REF!</definedName>
    <definedName name="PERS" localSheetId="49" hidden="1">#REF!</definedName>
    <definedName name="PERS" localSheetId="4" hidden="1">#REF!</definedName>
    <definedName name="PERS" localSheetId="5" hidden="1">#REF!</definedName>
    <definedName name="PERS" localSheetId="6" hidden="1">#REF!</definedName>
    <definedName name="PERS" localSheetId="50" hidden="1">#REF!</definedName>
    <definedName name="PERS" localSheetId="7" hidden="1">#REF!</definedName>
    <definedName name="PERS" localSheetId="8" hidden="1">#REF!</definedName>
    <definedName name="PERS" localSheetId="9" hidden="1">#REF!</definedName>
    <definedName name="PERS" localSheetId="10" hidden="1">#REF!</definedName>
    <definedName name="PERS" localSheetId="11" hidden="1">#REF!</definedName>
    <definedName name="PERS" localSheetId="12" hidden="1">#REF!</definedName>
    <definedName name="PERS" localSheetId="13" hidden="1">#REF!</definedName>
    <definedName name="PERS" localSheetId="14" hidden="1">#REF!</definedName>
    <definedName name="PERS" localSheetId="15" hidden="1">#REF!</definedName>
    <definedName name="PERS" localSheetId="16" hidden="1">#REF!</definedName>
    <definedName name="PERS" localSheetId="17" hidden="1">#REF!</definedName>
    <definedName name="PERS" localSheetId="18" hidden="1">#REF!</definedName>
    <definedName name="PERS" localSheetId="19" hidden="1">#REF!</definedName>
    <definedName name="PERS" localSheetId="20" hidden="1">#REF!</definedName>
    <definedName name="PERS" localSheetId="21" hidden="1">#REF!</definedName>
    <definedName name="PERS" localSheetId="22" hidden="1">#REF!</definedName>
    <definedName name="PERS" localSheetId="23" hidden="1">#REF!</definedName>
    <definedName name="PERS" localSheetId="24" hidden="1">#REF!</definedName>
    <definedName name="PERS" localSheetId="25" hidden="1">#REF!</definedName>
    <definedName name="PERS" localSheetId="26" hidden="1">#REF!</definedName>
    <definedName name="PERS" localSheetId="27" hidden="1">#REF!</definedName>
    <definedName name="PERS" localSheetId="28" hidden="1">#REF!</definedName>
    <definedName name="PERS" localSheetId="29" hidden="1">#REF!</definedName>
    <definedName name="PERS" localSheetId="30" hidden="1">#REF!</definedName>
    <definedName name="PERS" localSheetId="31" hidden="1">#REF!</definedName>
    <definedName name="PERS" localSheetId="51" hidden="1">#REF!</definedName>
    <definedName name="PERS" hidden="1">#REF!</definedName>
    <definedName name="PERSONAL" localSheetId="32" hidden="1">#REF!</definedName>
    <definedName name="PERSONAL" localSheetId="33" hidden="1">#REF!</definedName>
    <definedName name="PERSONAL" localSheetId="34" hidden="1">#REF!</definedName>
    <definedName name="PERSONAL" localSheetId="35" hidden="1">#REF!</definedName>
    <definedName name="PERSONAL" localSheetId="36" hidden="1">#REF!</definedName>
    <definedName name="PERSONAL" localSheetId="37" hidden="1">#REF!</definedName>
    <definedName name="PERSONAL" localSheetId="38" hidden="1">#REF!</definedName>
    <definedName name="PERSONAL" localSheetId="39" hidden="1">#REF!</definedName>
    <definedName name="PERSONAL" localSheetId="40" hidden="1">#REF!</definedName>
    <definedName name="PERSONAL" localSheetId="41" hidden="1">#REF!</definedName>
    <definedName name="PERSONAL" localSheetId="42" hidden="1">#REF!</definedName>
    <definedName name="PERSONAL" localSheetId="43" hidden="1">#REF!</definedName>
    <definedName name="PERSONAL" localSheetId="44" hidden="1">#REF!</definedName>
    <definedName name="PERSONAL" localSheetId="45" hidden="1">#REF!</definedName>
    <definedName name="PERSONAL" localSheetId="46" hidden="1">#REF!</definedName>
    <definedName name="PERSONAL" localSheetId="47" hidden="1">#REF!</definedName>
    <definedName name="PERSONAL" localSheetId="48" hidden="1">#REF!</definedName>
    <definedName name="PERSONAL" localSheetId="49" hidden="1">#REF!</definedName>
    <definedName name="PERSONAL" localSheetId="4" hidden="1">#REF!</definedName>
    <definedName name="PERSONAL" localSheetId="5" hidden="1">#REF!</definedName>
    <definedName name="PERSONAL" localSheetId="6" hidden="1">#REF!</definedName>
    <definedName name="PERSONAL" localSheetId="50" hidden="1">#REF!</definedName>
    <definedName name="PERSONAL" localSheetId="7" hidden="1">#REF!</definedName>
    <definedName name="PERSONAL" localSheetId="8" hidden="1">#REF!</definedName>
    <definedName name="PERSONAL" localSheetId="9" hidden="1">#REF!</definedName>
    <definedName name="PERSONAL" localSheetId="10" hidden="1">#REF!</definedName>
    <definedName name="PERSONAL" localSheetId="11" hidden="1">#REF!</definedName>
    <definedName name="PERSONAL" localSheetId="12" hidden="1">#REF!</definedName>
    <definedName name="PERSONAL" localSheetId="13" hidden="1">#REF!</definedName>
    <definedName name="PERSONAL" localSheetId="14" hidden="1">#REF!</definedName>
    <definedName name="PERSONAL" localSheetId="15" hidden="1">#REF!</definedName>
    <definedName name="PERSONAL" localSheetId="16" hidden="1">#REF!</definedName>
    <definedName name="PERSONAL" localSheetId="17" hidden="1">#REF!</definedName>
    <definedName name="PERSONAL" localSheetId="18" hidden="1">#REF!</definedName>
    <definedName name="PERSONAL" localSheetId="19" hidden="1">#REF!</definedName>
    <definedName name="PERSONAL" localSheetId="20" hidden="1">#REF!</definedName>
    <definedName name="PERSONAL" localSheetId="21" hidden="1">#REF!</definedName>
    <definedName name="PERSONAL" localSheetId="22" hidden="1">#REF!</definedName>
    <definedName name="PERSONAL" localSheetId="23" hidden="1">#REF!</definedName>
    <definedName name="PERSONAL" localSheetId="24" hidden="1">#REF!</definedName>
    <definedName name="PERSONAL" localSheetId="25" hidden="1">#REF!</definedName>
    <definedName name="PERSONAL" localSheetId="26" hidden="1">#REF!</definedName>
    <definedName name="PERSONAL" localSheetId="27" hidden="1">#REF!</definedName>
    <definedName name="PERSONAL" localSheetId="28" hidden="1">#REF!</definedName>
    <definedName name="PERSONAL" localSheetId="29" hidden="1">#REF!</definedName>
    <definedName name="PERSONAL" localSheetId="30" hidden="1">#REF!</definedName>
    <definedName name="PERSONAL" localSheetId="31" hidden="1">#REF!</definedName>
    <definedName name="PERSONAL" localSheetId="51" hidden="1">#REF!</definedName>
    <definedName name="PERSONAL" hidden="1">#REF!</definedName>
    <definedName name="personalito" localSheetId="32" hidden="1">#REF!</definedName>
    <definedName name="personalito" localSheetId="33" hidden="1">#REF!</definedName>
    <definedName name="personalito" localSheetId="34" hidden="1">#REF!</definedName>
    <definedName name="personalito" localSheetId="35" hidden="1">#REF!</definedName>
    <definedName name="personalito" localSheetId="36" hidden="1">#REF!</definedName>
    <definedName name="personalito" localSheetId="37" hidden="1">#REF!</definedName>
    <definedName name="personalito" localSheetId="38" hidden="1">#REF!</definedName>
    <definedName name="personalito" localSheetId="39" hidden="1">#REF!</definedName>
    <definedName name="personalito" localSheetId="40" hidden="1">#REF!</definedName>
    <definedName name="personalito" localSheetId="41" hidden="1">#REF!</definedName>
    <definedName name="personalito" localSheetId="42" hidden="1">#REF!</definedName>
    <definedName name="personalito" localSheetId="43" hidden="1">#REF!</definedName>
    <definedName name="personalito" localSheetId="44" hidden="1">#REF!</definedName>
    <definedName name="personalito" localSheetId="45" hidden="1">#REF!</definedName>
    <definedName name="personalito" localSheetId="46" hidden="1">#REF!</definedName>
    <definedName name="personalito" localSheetId="47" hidden="1">#REF!</definedName>
    <definedName name="personalito" localSheetId="48" hidden="1">#REF!</definedName>
    <definedName name="personalito" localSheetId="49" hidden="1">#REF!</definedName>
    <definedName name="personalito" localSheetId="4" hidden="1">#REF!</definedName>
    <definedName name="personalito" localSheetId="5" hidden="1">#REF!</definedName>
    <definedName name="personalito" localSheetId="6" hidden="1">#REF!</definedName>
    <definedName name="personalito" localSheetId="50" hidden="1">#REF!</definedName>
    <definedName name="personalito" localSheetId="7" hidden="1">#REF!</definedName>
    <definedName name="personalito" localSheetId="8" hidden="1">#REF!</definedName>
    <definedName name="personalito" localSheetId="9" hidden="1">#REF!</definedName>
    <definedName name="personalito" localSheetId="10" hidden="1">#REF!</definedName>
    <definedName name="personalito" localSheetId="11" hidden="1">#REF!</definedName>
    <definedName name="personalito" localSheetId="12" hidden="1">#REF!</definedName>
    <definedName name="personalito" localSheetId="13" hidden="1">#REF!</definedName>
    <definedName name="personalito" localSheetId="14" hidden="1">#REF!</definedName>
    <definedName name="personalito" localSheetId="15" hidden="1">#REF!</definedName>
    <definedName name="personalito" localSheetId="16" hidden="1">#REF!</definedName>
    <definedName name="personalito" localSheetId="17" hidden="1">#REF!</definedName>
    <definedName name="personalito" localSheetId="18" hidden="1">#REF!</definedName>
    <definedName name="personalito" localSheetId="19" hidden="1">#REF!</definedName>
    <definedName name="personalito" localSheetId="20" hidden="1">#REF!</definedName>
    <definedName name="personalito" localSheetId="21" hidden="1">#REF!</definedName>
    <definedName name="personalito" localSheetId="22" hidden="1">#REF!</definedName>
    <definedName name="personalito" localSheetId="23" hidden="1">#REF!</definedName>
    <definedName name="personalito" localSheetId="24" hidden="1">#REF!</definedName>
    <definedName name="personalito" localSheetId="25" hidden="1">#REF!</definedName>
    <definedName name="personalito" localSheetId="26" hidden="1">#REF!</definedName>
    <definedName name="personalito" localSheetId="27" hidden="1">#REF!</definedName>
    <definedName name="personalito" localSheetId="28" hidden="1">#REF!</definedName>
    <definedName name="personalito" localSheetId="29" hidden="1">#REF!</definedName>
    <definedName name="personalito" localSheetId="30" hidden="1">#REF!</definedName>
    <definedName name="personalito" localSheetId="31" hidden="1">#REF!</definedName>
    <definedName name="personalito" localSheetId="51" hidden="1">#REF!</definedName>
    <definedName name="personalito" hidden="1">#REF!</definedName>
    <definedName name="transporte" localSheetId="32" hidden="1">#REF!</definedName>
    <definedName name="transporte" localSheetId="33" hidden="1">#REF!</definedName>
    <definedName name="transporte" localSheetId="34" hidden="1">#REF!</definedName>
    <definedName name="transporte" localSheetId="35" hidden="1">#REF!</definedName>
    <definedName name="transporte" localSheetId="36" hidden="1">#REF!</definedName>
    <definedName name="transporte" localSheetId="37" hidden="1">#REF!</definedName>
    <definedName name="transporte" localSheetId="38" hidden="1">#REF!</definedName>
    <definedName name="transporte" localSheetId="39" hidden="1">#REF!</definedName>
    <definedName name="transporte" localSheetId="40" hidden="1">#REF!</definedName>
    <definedName name="transporte" localSheetId="41" hidden="1">#REF!</definedName>
    <definedName name="transporte" localSheetId="42" hidden="1">#REF!</definedName>
    <definedName name="transporte" localSheetId="43" hidden="1">#REF!</definedName>
    <definedName name="transporte" localSheetId="44" hidden="1">#REF!</definedName>
    <definedName name="transporte" localSheetId="45" hidden="1">#REF!</definedName>
    <definedName name="transporte" localSheetId="46" hidden="1">#REF!</definedName>
    <definedName name="transporte" localSheetId="47" hidden="1">#REF!</definedName>
    <definedName name="transporte" localSheetId="48" hidden="1">#REF!</definedName>
    <definedName name="transporte" localSheetId="49" hidden="1">#REF!</definedName>
    <definedName name="transporte" localSheetId="4" hidden="1">#REF!</definedName>
    <definedName name="transporte" localSheetId="5" hidden="1">#REF!</definedName>
    <definedName name="transporte" localSheetId="6" hidden="1">#REF!</definedName>
    <definedName name="transporte" localSheetId="50" hidden="1">#REF!</definedName>
    <definedName name="transporte" localSheetId="7" hidden="1">#REF!</definedName>
    <definedName name="transporte" localSheetId="8" hidden="1">#REF!</definedName>
    <definedName name="transporte" localSheetId="9" hidden="1">#REF!</definedName>
    <definedName name="transporte" localSheetId="10" hidden="1">#REF!</definedName>
    <definedName name="transporte" localSheetId="11" hidden="1">#REF!</definedName>
    <definedName name="transporte" localSheetId="12" hidden="1">#REF!</definedName>
    <definedName name="transporte" localSheetId="13" hidden="1">#REF!</definedName>
    <definedName name="transporte" localSheetId="14" hidden="1">#REF!</definedName>
    <definedName name="transporte" localSheetId="15" hidden="1">#REF!</definedName>
    <definedName name="transporte" localSheetId="16" hidden="1">#REF!</definedName>
    <definedName name="transporte" localSheetId="17" hidden="1">#REF!</definedName>
    <definedName name="transporte" localSheetId="18" hidden="1">#REF!</definedName>
    <definedName name="transporte" localSheetId="19" hidden="1">#REF!</definedName>
    <definedName name="transporte" localSheetId="20" hidden="1">#REF!</definedName>
    <definedName name="transporte" localSheetId="21" hidden="1">#REF!</definedName>
    <definedName name="transporte" localSheetId="22" hidden="1">#REF!</definedName>
    <definedName name="transporte" localSheetId="23" hidden="1">#REF!</definedName>
    <definedName name="transporte" localSheetId="24" hidden="1">#REF!</definedName>
    <definedName name="transporte" localSheetId="25" hidden="1">#REF!</definedName>
    <definedName name="transporte" localSheetId="26" hidden="1">#REF!</definedName>
    <definedName name="transporte" localSheetId="27" hidden="1">#REF!</definedName>
    <definedName name="transporte" localSheetId="28" hidden="1">#REF!</definedName>
    <definedName name="transporte" localSheetId="29" hidden="1">#REF!</definedName>
    <definedName name="transporte" localSheetId="30" hidden="1">#REF!</definedName>
    <definedName name="transporte" localSheetId="31" hidden="1">#REF!</definedName>
    <definedName name="transporte" localSheetId="51" hidden="1">#REF!</definedName>
    <definedName name="transporte" hidden="1">#REF!</definedName>
    <definedName name="WWW" localSheetId="32" hidden="1">#REF!</definedName>
    <definedName name="WWW" localSheetId="33" hidden="1">#REF!</definedName>
    <definedName name="WWW" localSheetId="34" hidden="1">#REF!</definedName>
    <definedName name="WWW" localSheetId="35" hidden="1">#REF!</definedName>
    <definedName name="WWW" localSheetId="36" hidden="1">#REF!</definedName>
    <definedName name="WWW" localSheetId="37" hidden="1">#REF!</definedName>
    <definedName name="WWW" localSheetId="38" hidden="1">#REF!</definedName>
    <definedName name="WWW" localSheetId="39" hidden="1">#REF!</definedName>
    <definedName name="WWW" localSheetId="40" hidden="1">#REF!</definedName>
    <definedName name="WWW" localSheetId="41" hidden="1">#REF!</definedName>
    <definedName name="WWW" localSheetId="42" hidden="1">#REF!</definedName>
    <definedName name="WWW" localSheetId="43" hidden="1">#REF!</definedName>
    <definedName name="WWW" localSheetId="44" hidden="1">#REF!</definedName>
    <definedName name="WWW" localSheetId="45" hidden="1">#REF!</definedName>
    <definedName name="WWW" localSheetId="46" hidden="1">#REF!</definedName>
    <definedName name="WWW" localSheetId="47" hidden="1">#REF!</definedName>
    <definedName name="WWW" localSheetId="48" hidden="1">#REF!</definedName>
    <definedName name="WWW" localSheetId="49" hidden="1">#REF!</definedName>
    <definedName name="WWW" localSheetId="4" hidden="1">#REF!</definedName>
    <definedName name="WWW" localSheetId="5" hidden="1">#REF!</definedName>
    <definedName name="WWW" localSheetId="6" hidden="1">#REF!</definedName>
    <definedName name="WWW" localSheetId="50" hidden="1">#REF!</definedName>
    <definedName name="WWW" localSheetId="7" hidden="1">#REF!</definedName>
    <definedName name="WWW" localSheetId="8" hidden="1">#REF!</definedName>
    <definedName name="WWW" localSheetId="9" hidden="1">#REF!</definedName>
    <definedName name="WWW" localSheetId="10" hidden="1">#REF!</definedName>
    <definedName name="WWW" localSheetId="11" hidden="1">#REF!</definedName>
    <definedName name="WWW" localSheetId="12" hidden="1">#REF!</definedName>
    <definedName name="WWW" localSheetId="13" hidden="1">#REF!</definedName>
    <definedName name="WWW" localSheetId="14" hidden="1">#REF!</definedName>
    <definedName name="WWW" localSheetId="15" hidden="1">#REF!</definedName>
    <definedName name="WWW" localSheetId="16" hidden="1">#REF!</definedName>
    <definedName name="WWW" localSheetId="17" hidden="1">#REF!</definedName>
    <definedName name="WWW" localSheetId="18" hidden="1">#REF!</definedName>
    <definedName name="WWW" localSheetId="19" hidden="1">#REF!</definedName>
    <definedName name="WWW" localSheetId="20" hidden="1">#REF!</definedName>
    <definedName name="WWW" localSheetId="21" hidden="1">#REF!</definedName>
    <definedName name="WWW" localSheetId="22" hidden="1">#REF!</definedName>
    <definedName name="WWW" localSheetId="23" hidden="1">#REF!</definedName>
    <definedName name="WWW" localSheetId="24" hidden="1">#REF!</definedName>
    <definedName name="WWW" localSheetId="25" hidden="1">#REF!</definedName>
    <definedName name="WWW" localSheetId="26" hidden="1">#REF!</definedName>
    <definedName name="WWW" localSheetId="27" hidden="1">#REF!</definedName>
    <definedName name="WWW" localSheetId="28" hidden="1">#REF!</definedName>
    <definedName name="WWW" localSheetId="29" hidden="1">#REF!</definedName>
    <definedName name="WWW" localSheetId="30" hidden="1">#REF!</definedName>
    <definedName name="WWW" localSheetId="31" hidden="1">#REF!</definedName>
    <definedName name="WWW" localSheetId="51" hidden="1">#REF!</definedName>
    <definedName name="WWW" hidden="1">#REF!</definedName>
    <definedName name="ZZZ" localSheetId="32" hidden="1">#REF!</definedName>
    <definedName name="ZZZ" localSheetId="33" hidden="1">#REF!</definedName>
    <definedName name="ZZZ" localSheetId="34" hidden="1">#REF!</definedName>
    <definedName name="ZZZ" localSheetId="35" hidden="1">#REF!</definedName>
    <definedName name="ZZZ" localSheetId="36" hidden="1">#REF!</definedName>
    <definedName name="ZZZ" localSheetId="37" hidden="1">#REF!</definedName>
    <definedName name="ZZZ" localSheetId="38" hidden="1">#REF!</definedName>
    <definedName name="ZZZ" localSheetId="39" hidden="1">#REF!</definedName>
    <definedName name="ZZZ" localSheetId="40" hidden="1">#REF!</definedName>
    <definedName name="ZZZ" localSheetId="41" hidden="1">#REF!</definedName>
    <definedName name="ZZZ" localSheetId="42" hidden="1">#REF!</definedName>
    <definedName name="ZZZ" localSheetId="43" hidden="1">#REF!</definedName>
    <definedName name="ZZZ" localSheetId="44" hidden="1">#REF!</definedName>
    <definedName name="ZZZ" localSheetId="45" hidden="1">#REF!</definedName>
    <definedName name="ZZZ" localSheetId="46" hidden="1">#REF!</definedName>
    <definedName name="ZZZ" localSheetId="47" hidden="1">#REF!</definedName>
    <definedName name="ZZZ" localSheetId="48" hidden="1">#REF!</definedName>
    <definedName name="ZZZ" localSheetId="49" hidden="1">#REF!</definedName>
    <definedName name="ZZZ" localSheetId="4" hidden="1">#REF!</definedName>
    <definedName name="ZZZ" localSheetId="5" hidden="1">#REF!</definedName>
    <definedName name="ZZZ" localSheetId="6" hidden="1">#REF!</definedName>
    <definedName name="ZZZ" localSheetId="50" hidden="1">#REF!</definedName>
    <definedName name="ZZZ" localSheetId="7" hidden="1">#REF!</definedName>
    <definedName name="ZZZ" localSheetId="8" hidden="1">#REF!</definedName>
    <definedName name="ZZZ" localSheetId="9" hidden="1">#REF!</definedName>
    <definedName name="ZZZ" localSheetId="10" hidden="1">#REF!</definedName>
    <definedName name="ZZZ" localSheetId="11" hidden="1">#REF!</definedName>
    <definedName name="ZZZ" localSheetId="12" hidden="1">#REF!</definedName>
    <definedName name="ZZZ" localSheetId="13" hidden="1">#REF!</definedName>
    <definedName name="ZZZ" localSheetId="14" hidden="1">#REF!</definedName>
    <definedName name="ZZZ" localSheetId="15" hidden="1">#REF!</definedName>
    <definedName name="ZZZ" localSheetId="16" hidden="1">#REF!</definedName>
    <definedName name="ZZZ" localSheetId="17" hidden="1">#REF!</definedName>
    <definedName name="ZZZ" localSheetId="18" hidden="1">#REF!</definedName>
    <definedName name="ZZZ" localSheetId="19" hidden="1">#REF!</definedName>
    <definedName name="ZZZ" localSheetId="20" hidden="1">#REF!</definedName>
    <definedName name="ZZZ" localSheetId="21" hidden="1">#REF!</definedName>
    <definedName name="ZZZ" localSheetId="22" hidden="1">#REF!</definedName>
    <definedName name="ZZZ" localSheetId="23" hidden="1">#REF!</definedName>
    <definedName name="ZZZ" localSheetId="24" hidden="1">#REF!</definedName>
    <definedName name="ZZZ" localSheetId="25" hidden="1">#REF!</definedName>
    <definedName name="ZZZ" localSheetId="26" hidden="1">#REF!</definedName>
    <definedName name="ZZZ" localSheetId="27" hidden="1">#REF!</definedName>
    <definedName name="ZZZ" localSheetId="28" hidden="1">#REF!</definedName>
    <definedName name="ZZZ" localSheetId="29" hidden="1">#REF!</definedName>
    <definedName name="ZZZ" localSheetId="30" hidden="1">#REF!</definedName>
    <definedName name="ZZZ" localSheetId="31" hidden="1">#REF!</definedName>
    <definedName name="ZZZ" localSheetId="51" hidden="1">#REF!</definedName>
    <definedName name="ZZZ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3" i="1" l="1"/>
  <c r="M42" i="5"/>
  <c r="E48" i="1" s="1"/>
  <c r="F48" i="1" s="1"/>
  <c r="F43" i="1" s="1"/>
  <c r="E31" i="1"/>
  <c r="E37" i="1"/>
  <c r="E72" i="1"/>
  <c r="F85" i="1"/>
  <c r="F81" i="1"/>
  <c r="F75" i="1"/>
  <c r="F69" i="1"/>
  <c r="F63" i="1"/>
  <c r="F60" i="1"/>
  <c r="F56" i="1"/>
  <c r="F54" i="1"/>
  <c r="F51" i="1"/>
  <c r="F40" i="1"/>
  <c r="F32" i="1"/>
  <c r="F23" i="1"/>
  <c r="F7" i="1"/>
  <c r="F87" i="1"/>
  <c r="E87" i="1"/>
  <c r="A39" i="53"/>
  <c r="A38" i="53"/>
  <c r="A37" i="53"/>
  <c r="M30" i="53"/>
  <c r="M32" i="53" s="1"/>
  <c r="K30" i="53"/>
  <c r="A30" i="53"/>
  <c r="M22" i="53"/>
  <c r="M25" i="53" s="1"/>
  <c r="M9" i="53"/>
  <c r="K9" i="53"/>
  <c r="B9" i="53"/>
  <c r="D6" i="53"/>
  <c r="A5" i="53"/>
  <c r="D4" i="53"/>
  <c r="D3" i="53"/>
  <c r="F86" i="1"/>
  <c r="E86" i="1"/>
  <c r="F84" i="1"/>
  <c r="E84" i="1"/>
  <c r="A39" i="52"/>
  <c r="I39" i="52" s="1"/>
  <c r="A38" i="52"/>
  <c r="I38" i="52" s="1"/>
  <c r="A37" i="52"/>
  <c r="I37" i="52" s="1"/>
  <c r="M30" i="52"/>
  <c r="M32" i="52" s="1"/>
  <c r="K30" i="52"/>
  <c r="A30" i="52"/>
  <c r="M22" i="52"/>
  <c r="M25" i="52" s="1"/>
  <c r="M9" i="52"/>
  <c r="K9" i="52"/>
  <c r="B9" i="52"/>
  <c r="D6" i="52"/>
  <c r="A5" i="52"/>
  <c r="D4" i="52"/>
  <c r="D3" i="52"/>
  <c r="E83" i="1"/>
  <c r="F83" i="1" s="1"/>
  <c r="A39" i="51"/>
  <c r="I39" i="51" s="1"/>
  <c r="A38" i="51"/>
  <c r="I38" i="51" s="1"/>
  <c r="A37" i="51"/>
  <c r="I37" i="51" s="1"/>
  <c r="M30" i="51"/>
  <c r="M32" i="51" s="1"/>
  <c r="K30" i="51"/>
  <c r="A30" i="51"/>
  <c r="M22" i="51"/>
  <c r="M25" i="51" s="1"/>
  <c r="M9" i="51"/>
  <c r="K9" i="51"/>
  <c r="B9" i="51"/>
  <c r="D6" i="51"/>
  <c r="A5" i="51"/>
  <c r="D4" i="51"/>
  <c r="D3" i="51"/>
  <c r="E82" i="1"/>
  <c r="F82" i="1" s="1"/>
  <c r="E80" i="1"/>
  <c r="F80" i="1" s="1"/>
  <c r="A39" i="50"/>
  <c r="I39" i="50" s="1"/>
  <c r="A38" i="50"/>
  <c r="I38" i="50" s="1"/>
  <c r="A37" i="50"/>
  <c r="I37" i="50" s="1"/>
  <c r="M30" i="50"/>
  <c r="M32" i="50" s="1"/>
  <c r="K30" i="50"/>
  <c r="A30" i="50"/>
  <c r="M22" i="50"/>
  <c r="M25" i="50" s="1"/>
  <c r="M9" i="50"/>
  <c r="K9" i="50"/>
  <c r="B9" i="50"/>
  <c r="D6" i="50"/>
  <c r="A5" i="50"/>
  <c r="D4" i="50"/>
  <c r="D3" i="50"/>
  <c r="E79" i="1"/>
  <c r="F79" i="1" s="1"/>
  <c r="A39" i="49"/>
  <c r="I39" i="49" s="1"/>
  <c r="A38" i="49"/>
  <c r="I38" i="49" s="1"/>
  <c r="A37" i="49"/>
  <c r="I37" i="49" s="1"/>
  <c r="M30" i="49"/>
  <c r="M32" i="49" s="1"/>
  <c r="K30" i="49"/>
  <c r="A30" i="49"/>
  <c r="M22" i="49"/>
  <c r="M25" i="49" s="1"/>
  <c r="M9" i="49"/>
  <c r="K9" i="49"/>
  <c r="B9" i="49"/>
  <c r="D6" i="49"/>
  <c r="A5" i="49"/>
  <c r="D4" i="49"/>
  <c r="D3" i="49"/>
  <c r="E78" i="1"/>
  <c r="F78" i="1" s="1"/>
  <c r="A39" i="48"/>
  <c r="I39" i="48" s="1"/>
  <c r="I38" i="48"/>
  <c r="J38" i="48" s="1"/>
  <c r="M38" i="48" s="1"/>
  <c r="A38" i="48"/>
  <c r="H38" i="48" s="1"/>
  <c r="A37" i="48"/>
  <c r="I37" i="48" s="1"/>
  <c r="M30" i="48"/>
  <c r="M32" i="48" s="1"/>
  <c r="K30" i="48"/>
  <c r="A30" i="48"/>
  <c r="M22" i="48"/>
  <c r="M25" i="48" s="1"/>
  <c r="J15" i="48"/>
  <c r="M15" i="48" s="1"/>
  <c r="A15" i="48"/>
  <c r="M9" i="48"/>
  <c r="K9" i="48"/>
  <c r="B9" i="48"/>
  <c r="D6" i="48"/>
  <c r="A5" i="48"/>
  <c r="D4" i="48"/>
  <c r="D3" i="48"/>
  <c r="E77" i="1"/>
  <c r="F77" i="1" s="1"/>
  <c r="A39" i="47"/>
  <c r="I39" i="47" s="1"/>
  <c r="A38" i="47"/>
  <c r="I38" i="47" s="1"/>
  <c r="A37" i="47"/>
  <c r="I37" i="47" s="1"/>
  <c r="M30" i="47"/>
  <c r="M32" i="47" s="1"/>
  <c r="K30" i="47"/>
  <c r="A30" i="47"/>
  <c r="M22" i="47"/>
  <c r="M25" i="47" s="1"/>
  <c r="M9" i="47"/>
  <c r="K9" i="47"/>
  <c r="B9" i="47"/>
  <c r="D6" i="47"/>
  <c r="A5" i="47"/>
  <c r="D4" i="47"/>
  <c r="D3" i="47"/>
  <c r="E76" i="1"/>
  <c r="F76" i="1" s="1"/>
  <c r="A39" i="46"/>
  <c r="I39" i="46" s="1"/>
  <c r="I38" i="46"/>
  <c r="J38" i="46" s="1"/>
  <c r="M38" i="46" s="1"/>
  <c r="A38" i="46"/>
  <c r="H38" i="46" s="1"/>
  <c r="A37" i="46"/>
  <c r="I37" i="46" s="1"/>
  <c r="M30" i="46"/>
  <c r="M32" i="46" s="1"/>
  <c r="K30" i="46"/>
  <c r="A30" i="46"/>
  <c r="M22" i="46"/>
  <c r="M9" i="46"/>
  <c r="K9" i="46"/>
  <c r="B9" i="46"/>
  <c r="D6" i="46"/>
  <c r="A5" i="46"/>
  <c r="D4" i="46"/>
  <c r="D3" i="46"/>
  <c r="E74" i="1"/>
  <c r="F74" i="1" s="1"/>
  <c r="M24" i="45"/>
  <c r="M23" i="45"/>
  <c r="A39" i="45"/>
  <c r="I39" i="45" s="1"/>
  <c r="A38" i="45"/>
  <c r="I38" i="45" s="1"/>
  <c r="I37" i="45"/>
  <c r="A37" i="45"/>
  <c r="H37" i="45" s="1"/>
  <c r="M30" i="45"/>
  <c r="M32" i="45" s="1"/>
  <c r="K30" i="45"/>
  <c r="A30" i="45"/>
  <c r="M22" i="45"/>
  <c r="J16" i="45"/>
  <c r="M16" i="45" s="1"/>
  <c r="A16" i="45"/>
  <c r="J15" i="45"/>
  <c r="M15" i="45" s="1"/>
  <c r="A15" i="45"/>
  <c r="M9" i="45"/>
  <c r="K9" i="45"/>
  <c r="B9" i="45"/>
  <c r="D6" i="45"/>
  <c r="A5" i="45"/>
  <c r="D4" i="45"/>
  <c r="D3" i="45"/>
  <c r="E73" i="1"/>
  <c r="F73" i="1" s="1"/>
  <c r="I39" i="44"/>
  <c r="A39" i="44"/>
  <c r="H39" i="44" s="1"/>
  <c r="A38" i="44"/>
  <c r="I38" i="44" s="1"/>
  <c r="A37" i="44"/>
  <c r="I37" i="44" s="1"/>
  <c r="K30" i="44"/>
  <c r="M30" i="44" s="1"/>
  <c r="M32" i="44" s="1"/>
  <c r="A30" i="44"/>
  <c r="M22" i="44"/>
  <c r="M25" i="44" s="1"/>
  <c r="J16" i="44"/>
  <c r="M16" i="44" s="1"/>
  <c r="A16" i="44"/>
  <c r="J15" i="44"/>
  <c r="M15" i="44" s="1"/>
  <c r="A15" i="44"/>
  <c r="M9" i="44"/>
  <c r="K9" i="44"/>
  <c r="B9" i="44"/>
  <c r="D6" i="44"/>
  <c r="A5" i="44"/>
  <c r="D4" i="44"/>
  <c r="D3" i="44"/>
  <c r="F72" i="1"/>
  <c r="F71" i="1" s="1"/>
  <c r="E64" i="1"/>
  <c r="F64" i="1" s="1"/>
  <c r="A39" i="43"/>
  <c r="I39" i="43" s="1"/>
  <c r="A38" i="43"/>
  <c r="I38" i="43" s="1"/>
  <c r="A37" i="43"/>
  <c r="I37" i="43" s="1"/>
  <c r="M30" i="43"/>
  <c r="M32" i="43" s="1"/>
  <c r="K30" i="43"/>
  <c r="A30" i="43"/>
  <c r="M23" i="43"/>
  <c r="M22" i="43"/>
  <c r="M25" i="43" s="1"/>
  <c r="M9" i="43"/>
  <c r="K9" i="43"/>
  <c r="B9" i="43"/>
  <c r="D6" i="43"/>
  <c r="A5" i="43"/>
  <c r="D4" i="43"/>
  <c r="D3" i="43"/>
  <c r="E70" i="1"/>
  <c r="F70" i="1" s="1"/>
  <c r="E68" i="1"/>
  <c r="F68" i="1" s="1"/>
  <c r="F66" i="1" s="1"/>
  <c r="A39" i="42"/>
  <c r="I39" i="42" s="1"/>
  <c r="A38" i="42"/>
  <c r="I38" i="42" s="1"/>
  <c r="A37" i="42"/>
  <c r="I37" i="42" s="1"/>
  <c r="M30" i="42"/>
  <c r="M32" i="42" s="1"/>
  <c r="K30" i="42"/>
  <c r="A30" i="42"/>
  <c r="M25" i="42"/>
  <c r="M9" i="42"/>
  <c r="K9" i="42"/>
  <c r="B9" i="42"/>
  <c r="D6" i="42"/>
  <c r="A5" i="42"/>
  <c r="D4" i="42"/>
  <c r="D3" i="42"/>
  <c r="E67" i="1"/>
  <c r="F67" i="1" s="1"/>
  <c r="A39" i="41"/>
  <c r="I39" i="41" s="1"/>
  <c r="I38" i="41"/>
  <c r="J38" i="41" s="1"/>
  <c r="M38" i="41" s="1"/>
  <c r="A38" i="41"/>
  <c r="H38" i="41" s="1"/>
  <c r="A37" i="41"/>
  <c r="I37" i="41" s="1"/>
  <c r="M30" i="41"/>
  <c r="M32" i="41" s="1"/>
  <c r="K30" i="41"/>
  <c r="A30" i="41"/>
  <c r="M25" i="41"/>
  <c r="M9" i="41"/>
  <c r="K9" i="41"/>
  <c r="B9" i="41"/>
  <c r="D6" i="41"/>
  <c r="A5" i="41"/>
  <c r="D4" i="41"/>
  <c r="D3" i="41"/>
  <c r="E65" i="1"/>
  <c r="F65" i="1" s="1"/>
  <c r="E62" i="1"/>
  <c r="F62" i="1" s="1"/>
  <c r="M23" i="39"/>
  <c r="M22" i="39"/>
  <c r="A39" i="39"/>
  <c r="I39" i="39" s="1"/>
  <c r="A38" i="39"/>
  <c r="I38" i="39" s="1"/>
  <c r="H37" i="39"/>
  <c r="A37" i="39"/>
  <c r="I37" i="39" s="1"/>
  <c r="J37" i="39" s="1"/>
  <c r="M37" i="39" s="1"/>
  <c r="M30" i="39"/>
  <c r="M32" i="39" s="1"/>
  <c r="K30" i="39"/>
  <c r="A30" i="39"/>
  <c r="M9" i="39"/>
  <c r="K9" i="39"/>
  <c r="B9" i="39"/>
  <c r="D6" i="39"/>
  <c r="A5" i="39"/>
  <c r="D4" i="39"/>
  <c r="D3" i="39"/>
  <c r="E61" i="1"/>
  <c r="F61" i="1" s="1"/>
  <c r="A39" i="38"/>
  <c r="I39" i="38" s="1"/>
  <c r="A38" i="38"/>
  <c r="I38" i="38" s="1"/>
  <c r="I37" i="38"/>
  <c r="J37" i="38" s="1"/>
  <c r="M37" i="38" s="1"/>
  <c r="H37" i="38"/>
  <c r="A37" i="38"/>
  <c r="K30" i="38"/>
  <c r="M30" i="38" s="1"/>
  <c r="M32" i="38" s="1"/>
  <c r="A30" i="38"/>
  <c r="M25" i="38"/>
  <c r="M9" i="38"/>
  <c r="K9" i="38"/>
  <c r="B9" i="38"/>
  <c r="D6" i="38"/>
  <c r="A5" i="38"/>
  <c r="D4" i="38"/>
  <c r="D3" i="38"/>
  <c r="E59" i="1"/>
  <c r="F59" i="1" s="1"/>
  <c r="E58" i="1"/>
  <c r="F58" i="1" s="1"/>
  <c r="I39" i="37"/>
  <c r="A39" i="37"/>
  <c r="H39" i="37" s="1"/>
  <c r="A38" i="37"/>
  <c r="I38" i="37" s="1"/>
  <c r="A37" i="37"/>
  <c r="I37" i="37" s="1"/>
  <c r="K30" i="37"/>
  <c r="M30" i="37" s="1"/>
  <c r="M32" i="37" s="1"/>
  <c r="A30" i="37"/>
  <c r="M25" i="37"/>
  <c r="M9" i="37"/>
  <c r="K9" i="37"/>
  <c r="B9" i="37"/>
  <c r="D6" i="37"/>
  <c r="A5" i="37"/>
  <c r="D4" i="37"/>
  <c r="D3" i="37"/>
  <c r="E57" i="1"/>
  <c r="F57" i="1" s="1"/>
  <c r="E55" i="1"/>
  <c r="F55" i="1" s="1"/>
  <c r="K25" i="14"/>
  <c r="M25" i="14" s="1"/>
  <c r="M24" i="14"/>
  <c r="K24" i="14"/>
  <c r="E53" i="1"/>
  <c r="F53" i="1" s="1"/>
  <c r="E52" i="1"/>
  <c r="F52" i="1" s="1"/>
  <c r="M22" i="13"/>
  <c r="E50" i="1"/>
  <c r="F50" i="1" s="1"/>
  <c r="A40" i="36"/>
  <c r="I40" i="36" s="1"/>
  <c r="A39" i="36"/>
  <c r="I39" i="36" s="1"/>
  <c r="A38" i="36"/>
  <c r="I38" i="36" s="1"/>
  <c r="K31" i="36"/>
  <c r="M31" i="36" s="1"/>
  <c r="M33" i="36" s="1"/>
  <c r="A31" i="36"/>
  <c r="M26" i="36"/>
  <c r="M9" i="36"/>
  <c r="K9" i="36"/>
  <c r="B9" i="36"/>
  <c r="D6" i="36"/>
  <c r="A5" i="36"/>
  <c r="D4" i="36"/>
  <c r="D3" i="36"/>
  <c r="E47" i="1"/>
  <c r="F47" i="1" s="1"/>
  <c r="A40" i="35"/>
  <c r="I40" i="35" s="1"/>
  <c r="A39" i="35"/>
  <c r="I39" i="35" s="1"/>
  <c r="A38" i="35"/>
  <c r="I38" i="35" s="1"/>
  <c r="M31" i="35"/>
  <c r="M33" i="35" s="1"/>
  <c r="K31" i="35"/>
  <c r="A31" i="35"/>
  <c r="M26" i="35"/>
  <c r="M15" i="35"/>
  <c r="A15" i="35"/>
  <c r="M9" i="35"/>
  <c r="K9" i="35"/>
  <c r="B9" i="35"/>
  <c r="D6" i="35"/>
  <c r="A5" i="35"/>
  <c r="D4" i="35"/>
  <c r="D3" i="35"/>
  <c r="E46" i="1"/>
  <c r="F46" i="1" s="1"/>
  <c r="M15" i="34"/>
  <c r="M14" i="34"/>
  <c r="A40" i="34"/>
  <c r="I40" i="34" s="1"/>
  <c r="A39" i="34"/>
  <c r="I39" i="34" s="1"/>
  <c r="A38" i="34"/>
  <c r="I38" i="34" s="1"/>
  <c r="M31" i="34"/>
  <c r="M33" i="34" s="1"/>
  <c r="K31" i="34"/>
  <c r="A31" i="34"/>
  <c r="M24" i="34"/>
  <c r="M23" i="34"/>
  <c r="M22" i="34"/>
  <c r="A15" i="34"/>
  <c r="M9" i="34"/>
  <c r="K9" i="34"/>
  <c r="B9" i="34"/>
  <c r="D6" i="34"/>
  <c r="A5" i="34"/>
  <c r="D4" i="34"/>
  <c r="D3" i="34"/>
  <c r="E45" i="1"/>
  <c r="F45" i="1" s="1"/>
  <c r="A40" i="33"/>
  <c r="I40" i="33" s="1"/>
  <c r="A39" i="33"/>
  <c r="I39" i="33" s="1"/>
  <c r="A38" i="33"/>
  <c r="I38" i="33" s="1"/>
  <c r="M31" i="33"/>
  <c r="M33" i="33" s="1"/>
  <c r="K31" i="33"/>
  <c r="A31" i="33"/>
  <c r="M25" i="33"/>
  <c r="M24" i="33"/>
  <c r="M23" i="33"/>
  <c r="M22" i="33"/>
  <c r="M15" i="33"/>
  <c r="J15" i="33"/>
  <c r="A15" i="33"/>
  <c r="M9" i="33"/>
  <c r="K9" i="33"/>
  <c r="B9" i="33"/>
  <c r="D6" i="33"/>
  <c r="A5" i="33"/>
  <c r="D4" i="33"/>
  <c r="D3" i="33"/>
  <c r="E44" i="1"/>
  <c r="F44" i="1" s="1"/>
  <c r="M16" i="12"/>
  <c r="M15" i="12"/>
  <c r="M25" i="12"/>
  <c r="M24" i="12"/>
  <c r="M23" i="12"/>
  <c r="M22" i="12"/>
  <c r="E42" i="1"/>
  <c r="F42" i="1" s="1"/>
  <c r="E41" i="1"/>
  <c r="F41" i="1" s="1"/>
  <c r="E8" i="1"/>
  <c r="E39" i="1"/>
  <c r="F39" i="1" s="1"/>
  <c r="E38" i="1"/>
  <c r="F38" i="1" s="1"/>
  <c r="F37" i="1"/>
  <c r="F35" i="1" s="1"/>
  <c r="E36" i="1"/>
  <c r="F36" i="1" s="1"/>
  <c r="A38" i="32"/>
  <c r="I38" i="32" s="1"/>
  <c r="A37" i="32"/>
  <c r="I37" i="32" s="1"/>
  <c r="A36" i="32"/>
  <c r="I36" i="32" s="1"/>
  <c r="M29" i="32"/>
  <c r="M31" i="32" s="1"/>
  <c r="K29" i="32"/>
  <c r="A29" i="32"/>
  <c r="M22" i="32"/>
  <c r="M24" i="32" s="1"/>
  <c r="M9" i="32"/>
  <c r="K9" i="32"/>
  <c r="B9" i="32"/>
  <c r="D6" i="32"/>
  <c r="A5" i="32"/>
  <c r="D4" i="32"/>
  <c r="D3" i="32"/>
  <c r="E34" i="1"/>
  <c r="F34" i="1" s="1"/>
  <c r="M22" i="9"/>
  <c r="E33" i="1"/>
  <c r="F33" i="1" s="1"/>
  <c r="M23" i="8"/>
  <c r="M22" i="8"/>
  <c r="M24" i="31"/>
  <c r="A41" i="31"/>
  <c r="I41" i="31" s="1"/>
  <c r="J41" i="31" s="1"/>
  <c r="M41" i="31" s="1"/>
  <c r="A40" i="31"/>
  <c r="I40" i="31" s="1"/>
  <c r="A39" i="31"/>
  <c r="I39" i="31" s="1"/>
  <c r="K32" i="31"/>
  <c r="M32" i="31" s="1"/>
  <c r="M34" i="31" s="1"/>
  <c r="A32" i="31"/>
  <c r="M23" i="31"/>
  <c r="M22" i="31"/>
  <c r="M9" i="31"/>
  <c r="K9" i="31"/>
  <c r="B9" i="31"/>
  <c r="D6" i="31"/>
  <c r="A5" i="31"/>
  <c r="D4" i="31"/>
  <c r="D3" i="31"/>
  <c r="E30" i="1"/>
  <c r="F30" i="1" s="1"/>
  <c r="A39" i="30"/>
  <c r="I39" i="30" s="1"/>
  <c r="J39" i="30" s="1"/>
  <c r="M39" i="30" s="1"/>
  <c r="H38" i="30"/>
  <c r="A38" i="30"/>
  <c r="I38" i="30" s="1"/>
  <c r="J38" i="30" s="1"/>
  <c r="M38" i="30" s="1"/>
  <c r="A37" i="30"/>
  <c r="I37" i="30" s="1"/>
  <c r="M30" i="30"/>
  <c r="M32" i="30" s="1"/>
  <c r="K30" i="30"/>
  <c r="A30" i="30"/>
  <c r="M23" i="30"/>
  <c r="M22" i="30"/>
  <c r="M9" i="30"/>
  <c r="K9" i="30"/>
  <c r="B9" i="30"/>
  <c r="D6" i="30"/>
  <c r="A5" i="30"/>
  <c r="D4" i="30"/>
  <c r="D3" i="30"/>
  <c r="E29" i="1"/>
  <c r="F29" i="1" s="1"/>
  <c r="M22" i="29"/>
  <c r="I39" i="29"/>
  <c r="J39" i="29" s="1"/>
  <c r="M39" i="29" s="1"/>
  <c r="A39" i="29"/>
  <c r="A38" i="29"/>
  <c r="I38" i="29" s="1"/>
  <c r="A37" i="29"/>
  <c r="I37" i="29" s="1"/>
  <c r="M30" i="29"/>
  <c r="M32" i="29" s="1"/>
  <c r="K30" i="29"/>
  <c r="A30" i="29"/>
  <c r="M23" i="29"/>
  <c r="M9" i="29"/>
  <c r="K9" i="29"/>
  <c r="B9" i="29"/>
  <c r="D6" i="29"/>
  <c r="A5" i="29"/>
  <c r="D4" i="29"/>
  <c r="D3" i="29"/>
  <c r="E28" i="1"/>
  <c r="F28" i="1" s="1"/>
  <c r="I39" i="28"/>
  <c r="J39" i="28" s="1"/>
  <c r="M39" i="28" s="1"/>
  <c r="A39" i="28"/>
  <c r="A38" i="28"/>
  <c r="I38" i="28" s="1"/>
  <c r="I37" i="28"/>
  <c r="A37" i="28"/>
  <c r="H37" i="28" s="1"/>
  <c r="M30" i="28"/>
  <c r="M32" i="28" s="1"/>
  <c r="K30" i="28"/>
  <c r="A30" i="28"/>
  <c r="M23" i="28"/>
  <c r="M25" i="28"/>
  <c r="M9" i="28"/>
  <c r="K9" i="28"/>
  <c r="B9" i="28"/>
  <c r="D6" i="28"/>
  <c r="A5" i="28"/>
  <c r="D4" i="28"/>
  <c r="D3" i="28"/>
  <c r="E27" i="1"/>
  <c r="F27" i="1" s="1"/>
  <c r="I39" i="27"/>
  <c r="J39" i="27" s="1"/>
  <c r="M39" i="27" s="1"/>
  <c r="A39" i="27"/>
  <c r="I38" i="27"/>
  <c r="A38" i="27"/>
  <c r="H38" i="27" s="1"/>
  <c r="I37" i="27"/>
  <c r="J37" i="27" s="1"/>
  <c r="M37" i="27" s="1"/>
  <c r="H37" i="27"/>
  <c r="A37" i="27"/>
  <c r="K30" i="27"/>
  <c r="M30" i="27" s="1"/>
  <c r="M32" i="27" s="1"/>
  <c r="A30" i="27"/>
  <c r="M23" i="27"/>
  <c r="M22" i="27"/>
  <c r="A15" i="27"/>
  <c r="M9" i="27"/>
  <c r="K9" i="27"/>
  <c r="B9" i="27"/>
  <c r="D6" i="27"/>
  <c r="A5" i="27"/>
  <c r="D4" i="27"/>
  <c r="D3" i="27"/>
  <c r="E26" i="1"/>
  <c r="F26" i="1" s="1"/>
  <c r="M25" i="26"/>
  <c r="M24" i="26"/>
  <c r="A39" i="26"/>
  <c r="I39" i="26" s="1"/>
  <c r="J39" i="26" s="1"/>
  <c r="M39" i="26" s="1"/>
  <c r="A38" i="26"/>
  <c r="I38" i="26" s="1"/>
  <c r="A37" i="26"/>
  <c r="I37" i="26" s="1"/>
  <c r="K30" i="26"/>
  <c r="M30" i="26" s="1"/>
  <c r="M32" i="26" s="1"/>
  <c r="A30" i="26"/>
  <c r="M23" i="26"/>
  <c r="M22" i="26"/>
  <c r="A15" i="26"/>
  <c r="M9" i="26"/>
  <c r="K9" i="26"/>
  <c r="B9" i="26"/>
  <c r="D6" i="26"/>
  <c r="A5" i="26"/>
  <c r="D4" i="26"/>
  <c r="D3" i="26"/>
  <c r="E24" i="1"/>
  <c r="F24" i="1" s="1"/>
  <c r="J38" i="25"/>
  <c r="I38" i="25"/>
  <c r="A38" i="25"/>
  <c r="A37" i="25"/>
  <c r="I37" i="25" s="1"/>
  <c r="I36" i="25"/>
  <c r="J36" i="25" s="1"/>
  <c r="M36" i="25" s="1"/>
  <c r="H36" i="25"/>
  <c r="A36" i="25"/>
  <c r="K29" i="25"/>
  <c r="M29" i="25" s="1"/>
  <c r="M31" i="25" s="1"/>
  <c r="A29" i="25"/>
  <c r="M23" i="25"/>
  <c r="M22" i="25"/>
  <c r="A15" i="25"/>
  <c r="M9" i="25"/>
  <c r="K9" i="25"/>
  <c r="B9" i="25"/>
  <c r="D6" i="25"/>
  <c r="A5" i="25"/>
  <c r="D4" i="25"/>
  <c r="D3" i="25"/>
  <c r="H38" i="52" l="1"/>
  <c r="J38" i="52" s="1"/>
  <c r="M38" i="52" s="1"/>
  <c r="H39" i="52"/>
  <c r="J39" i="52" s="1"/>
  <c r="M39" i="52" s="1"/>
  <c r="H37" i="52"/>
  <c r="J37" i="52" s="1"/>
  <c r="M37" i="52" s="1"/>
  <c r="H38" i="51"/>
  <c r="J38" i="51" s="1"/>
  <c r="M38" i="51" s="1"/>
  <c r="H39" i="51"/>
  <c r="J39" i="51" s="1"/>
  <c r="M39" i="51" s="1"/>
  <c r="H37" i="51"/>
  <c r="J37" i="51" s="1"/>
  <c r="M37" i="51" s="1"/>
  <c r="H38" i="50"/>
  <c r="J38" i="50" s="1"/>
  <c r="M38" i="50" s="1"/>
  <c r="H39" i="50"/>
  <c r="J39" i="50" s="1"/>
  <c r="M39" i="50" s="1"/>
  <c r="H37" i="50"/>
  <c r="J37" i="50" s="1"/>
  <c r="M37" i="50" s="1"/>
  <c r="H38" i="49"/>
  <c r="J38" i="49" s="1"/>
  <c r="M38" i="49" s="1"/>
  <c r="H39" i="49"/>
  <c r="J39" i="49" s="1"/>
  <c r="M39" i="49" s="1"/>
  <c r="H37" i="49"/>
  <c r="J37" i="49" s="1"/>
  <c r="M37" i="49" s="1"/>
  <c r="H39" i="48"/>
  <c r="J39" i="48" s="1"/>
  <c r="M39" i="48" s="1"/>
  <c r="H37" i="48"/>
  <c r="J37" i="48" s="1"/>
  <c r="M37" i="48" s="1"/>
  <c r="H38" i="47"/>
  <c r="J38" i="47" s="1"/>
  <c r="M38" i="47" s="1"/>
  <c r="H39" i="47"/>
  <c r="J39" i="47" s="1"/>
  <c r="M39" i="47" s="1"/>
  <c r="H37" i="47"/>
  <c r="J37" i="47" s="1"/>
  <c r="M37" i="47" s="1"/>
  <c r="M25" i="46"/>
  <c r="H39" i="46"/>
  <c r="J39" i="46" s="1"/>
  <c r="M39" i="46" s="1"/>
  <c r="H37" i="46"/>
  <c r="J37" i="46" s="1"/>
  <c r="M37" i="46" s="1"/>
  <c r="M25" i="45"/>
  <c r="J37" i="45"/>
  <c r="M37" i="45" s="1"/>
  <c r="H38" i="45"/>
  <c r="J38" i="45" s="1"/>
  <c r="M38" i="45" s="1"/>
  <c r="H39" i="45"/>
  <c r="J39" i="45" s="1"/>
  <c r="M39" i="45" s="1"/>
  <c r="J39" i="44"/>
  <c r="M39" i="44" s="1"/>
  <c r="H38" i="44"/>
  <c r="J38" i="44" s="1"/>
  <c r="M38" i="44" s="1"/>
  <c r="H37" i="44"/>
  <c r="J37" i="44" s="1"/>
  <c r="M37" i="44" s="1"/>
  <c r="H38" i="43"/>
  <c r="J38" i="43" s="1"/>
  <c r="M38" i="43" s="1"/>
  <c r="H39" i="43"/>
  <c r="J39" i="43" s="1"/>
  <c r="M39" i="43" s="1"/>
  <c r="H37" i="43"/>
  <c r="J37" i="43" s="1"/>
  <c r="M37" i="43" s="1"/>
  <c r="H38" i="42"/>
  <c r="J38" i="42" s="1"/>
  <c r="M38" i="42" s="1"/>
  <c r="H39" i="42"/>
  <c r="J39" i="42" s="1"/>
  <c r="M39" i="42" s="1"/>
  <c r="H37" i="42"/>
  <c r="J37" i="42" s="1"/>
  <c r="M37" i="42" s="1"/>
  <c r="H39" i="41"/>
  <c r="J39" i="41" s="1"/>
  <c r="M39" i="41" s="1"/>
  <c r="H37" i="41"/>
  <c r="J37" i="41" s="1"/>
  <c r="M37" i="41" s="1"/>
  <c r="M25" i="39"/>
  <c r="H38" i="39"/>
  <c r="J38" i="39" s="1"/>
  <c r="M38" i="39" s="1"/>
  <c r="M41" i="39" s="1"/>
  <c r="H39" i="39"/>
  <c r="J39" i="39" s="1"/>
  <c r="M39" i="39" s="1"/>
  <c r="H38" i="38"/>
  <c r="J38" i="38" s="1"/>
  <c r="M38" i="38" s="1"/>
  <c r="H39" i="38"/>
  <c r="J39" i="38" s="1"/>
  <c r="M39" i="38" s="1"/>
  <c r="J39" i="37"/>
  <c r="M39" i="37" s="1"/>
  <c r="H38" i="37"/>
  <c r="J38" i="37" s="1"/>
  <c r="M38" i="37" s="1"/>
  <c r="H37" i="37"/>
  <c r="J37" i="37" s="1"/>
  <c r="M37" i="37" s="1"/>
  <c r="H39" i="36"/>
  <c r="J39" i="36" s="1"/>
  <c r="M39" i="36" s="1"/>
  <c r="H40" i="36"/>
  <c r="J40" i="36" s="1"/>
  <c r="M40" i="36" s="1"/>
  <c r="H38" i="36"/>
  <c r="J38" i="36" s="1"/>
  <c r="M38" i="36" s="1"/>
  <c r="H39" i="35"/>
  <c r="J39" i="35" s="1"/>
  <c r="M39" i="35" s="1"/>
  <c r="H40" i="35"/>
  <c r="J40" i="35" s="1"/>
  <c r="M40" i="35" s="1"/>
  <c r="H38" i="35"/>
  <c r="J38" i="35" s="1"/>
  <c r="M38" i="35" s="1"/>
  <c r="M26" i="34"/>
  <c r="H39" i="34"/>
  <c r="J39" i="34" s="1"/>
  <c r="M39" i="34" s="1"/>
  <c r="H40" i="34"/>
  <c r="J40" i="34" s="1"/>
  <c r="M40" i="34" s="1"/>
  <c r="H38" i="34"/>
  <c r="J38" i="34" s="1"/>
  <c r="M38" i="34" s="1"/>
  <c r="M26" i="33"/>
  <c r="H39" i="33"/>
  <c r="J39" i="33" s="1"/>
  <c r="M39" i="33" s="1"/>
  <c r="H40" i="33"/>
  <c r="J40" i="33" s="1"/>
  <c r="M40" i="33" s="1"/>
  <c r="H38" i="33"/>
  <c r="J38" i="33" s="1"/>
  <c r="M38" i="33" s="1"/>
  <c r="M26" i="12"/>
  <c r="H37" i="32"/>
  <c r="J37" i="32" s="1"/>
  <c r="M37" i="32" s="1"/>
  <c r="H38" i="32"/>
  <c r="J38" i="32" s="1"/>
  <c r="M38" i="32" s="1"/>
  <c r="H36" i="32"/>
  <c r="J36" i="32" s="1"/>
  <c r="M36" i="32" s="1"/>
  <c r="M27" i="31"/>
  <c r="H40" i="31"/>
  <c r="J40" i="31" s="1"/>
  <c r="M40" i="31" s="1"/>
  <c r="H39" i="31"/>
  <c r="J39" i="31" s="1"/>
  <c r="M39" i="31" s="1"/>
  <c r="M25" i="30"/>
  <c r="H37" i="30"/>
  <c r="J37" i="30" s="1"/>
  <c r="M37" i="30" s="1"/>
  <c r="M41" i="30" s="1"/>
  <c r="M25" i="29"/>
  <c r="H38" i="29"/>
  <c r="J38" i="29" s="1"/>
  <c r="M38" i="29" s="1"/>
  <c r="H37" i="29"/>
  <c r="J37" i="29" s="1"/>
  <c r="M37" i="29" s="1"/>
  <c r="J37" i="28"/>
  <c r="M37" i="28" s="1"/>
  <c r="H38" i="28"/>
  <c r="J38" i="28" s="1"/>
  <c r="M38" i="28" s="1"/>
  <c r="M25" i="27"/>
  <c r="J38" i="27"/>
  <c r="M38" i="27" s="1"/>
  <c r="M41" i="27" s="1"/>
  <c r="H38" i="26"/>
  <c r="J38" i="26" s="1"/>
  <c r="M38" i="26" s="1"/>
  <c r="H37" i="26"/>
  <c r="J37" i="26" s="1"/>
  <c r="M37" i="26" s="1"/>
  <c r="M24" i="25"/>
  <c r="M38" i="25"/>
  <c r="H37" i="25"/>
  <c r="J37" i="25" s="1"/>
  <c r="M37" i="25" s="1"/>
  <c r="M41" i="52" l="1"/>
  <c r="J14" i="52"/>
  <c r="M14" i="52" s="1"/>
  <c r="M17" i="52" s="1"/>
  <c r="M43" i="52" s="1"/>
  <c r="M41" i="51"/>
  <c r="J14" i="51"/>
  <c r="M14" i="51" s="1"/>
  <c r="M17" i="51" s="1"/>
  <c r="M43" i="51" s="1"/>
  <c r="M41" i="50"/>
  <c r="M41" i="49"/>
  <c r="M41" i="48"/>
  <c r="J14" i="48" s="1"/>
  <c r="M14" i="48" s="1"/>
  <c r="M17" i="48" s="1"/>
  <c r="M43" i="48" s="1"/>
  <c r="M41" i="47"/>
  <c r="M41" i="46"/>
  <c r="J14" i="46" s="1"/>
  <c r="M14" i="46" s="1"/>
  <c r="M17" i="46" s="1"/>
  <c r="M43" i="46" s="1"/>
  <c r="M41" i="45"/>
  <c r="M41" i="44"/>
  <c r="M41" i="43"/>
  <c r="J14" i="43"/>
  <c r="M14" i="43" s="1"/>
  <c r="M17" i="43" s="1"/>
  <c r="M43" i="43" s="1"/>
  <c r="M41" i="42"/>
  <c r="J14" i="42" s="1"/>
  <c r="M14" i="42" s="1"/>
  <c r="M17" i="42" s="1"/>
  <c r="M43" i="42" s="1"/>
  <c r="M41" i="41"/>
  <c r="J14" i="41" s="1"/>
  <c r="M14" i="41" s="1"/>
  <c r="M17" i="41" s="1"/>
  <c r="M43" i="41" s="1"/>
  <c r="J14" i="39"/>
  <c r="M14" i="39" s="1"/>
  <c r="M17" i="39" s="1"/>
  <c r="M43" i="39" s="1"/>
  <c r="M41" i="38"/>
  <c r="M41" i="37"/>
  <c r="J14" i="37" s="1"/>
  <c r="M14" i="37" s="1"/>
  <c r="M17" i="37" s="1"/>
  <c r="M43" i="37" s="1"/>
  <c r="M42" i="36"/>
  <c r="M42" i="35"/>
  <c r="J14" i="35" s="1"/>
  <c r="M14" i="35" s="1"/>
  <c r="M17" i="35" s="1"/>
  <c r="M44" i="35" s="1"/>
  <c r="M42" i="34"/>
  <c r="M42" i="33"/>
  <c r="J14" i="33" s="1"/>
  <c r="M14" i="33" s="1"/>
  <c r="M17" i="33" s="1"/>
  <c r="M44" i="33" s="1"/>
  <c r="M40" i="32"/>
  <c r="M43" i="31"/>
  <c r="J14" i="31" s="1"/>
  <c r="M14" i="31" s="1"/>
  <c r="M17" i="31" s="1"/>
  <c r="M45" i="31" s="1"/>
  <c r="F31" i="1" s="1"/>
  <c r="F25" i="1" s="1"/>
  <c r="J14" i="30"/>
  <c r="M14" i="30" s="1"/>
  <c r="M17" i="30" s="1"/>
  <c r="M43" i="30" s="1"/>
  <c r="M41" i="29"/>
  <c r="J14" i="29" s="1"/>
  <c r="M14" i="29" s="1"/>
  <c r="M17" i="29" s="1"/>
  <c r="M43" i="29" s="1"/>
  <c r="M41" i="28"/>
  <c r="J14" i="27"/>
  <c r="M14" i="27" s="1"/>
  <c r="M17" i="27" s="1"/>
  <c r="M43" i="27" s="1"/>
  <c r="M41" i="26"/>
  <c r="J14" i="26"/>
  <c r="M14" i="26" s="1"/>
  <c r="M17" i="26" s="1"/>
  <c r="M43" i="26" s="1"/>
  <c r="M40" i="25"/>
  <c r="J14" i="25" s="1"/>
  <c r="M14" i="25" s="1"/>
  <c r="M17" i="25" s="1"/>
  <c r="M42" i="25" s="1"/>
  <c r="E22" i="1"/>
  <c r="F22" i="1" s="1"/>
  <c r="M17" i="24"/>
  <c r="J17" i="24"/>
  <c r="M25" i="24"/>
  <c r="J16" i="24"/>
  <c r="M16" i="24" s="1"/>
  <c r="A16" i="24"/>
  <c r="A40" i="24"/>
  <c r="I40" i="24" s="1"/>
  <c r="A39" i="24"/>
  <c r="H39" i="24" s="1"/>
  <c r="A38" i="24"/>
  <c r="I38" i="24" s="1"/>
  <c r="K31" i="24"/>
  <c r="M31" i="24" s="1"/>
  <c r="M33" i="24" s="1"/>
  <c r="A31" i="24"/>
  <c r="M24" i="24"/>
  <c r="M23" i="24"/>
  <c r="A15" i="24"/>
  <c r="M9" i="24"/>
  <c r="K9" i="24"/>
  <c r="B9" i="24"/>
  <c r="D6" i="24"/>
  <c r="A5" i="24"/>
  <c r="D4" i="24"/>
  <c r="D3" i="24"/>
  <c r="E21" i="1"/>
  <c r="F21" i="1" s="1"/>
  <c r="A38" i="23"/>
  <c r="I38" i="23" s="1"/>
  <c r="I37" i="23"/>
  <c r="J37" i="23" s="1"/>
  <c r="M37" i="23" s="1"/>
  <c r="H37" i="23"/>
  <c r="A37" i="23"/>
  <c r="A36" i="23"/>
  <c r="I36" i="23" s="1"/>
  <c r="K29" i="23"/>
  <c r="M29" i="23" s="1"/>
  <c r="M31" i="23" s="1"/>
  <c r="A29" i="23"/>
  <c r="M23" i="23"/>
  <c r="M22" i="23"/>
  <c r="A15" i="23"/>
  <c r="M9" i="23"/>
  <c r="K9" i="23"/>
  <c r="B9" i="23"/>
  <c r="D6" i="23"/>
  <c r="A5" i="23"/>
  <c r="D4" i="23"/>
  <c r="D3" i="23"/>
  <c r="M14" i="53" l="1"/>
  <c r="M17" i="53" s="1"/>
  <c r="M43" i="53" s="1"/>
  <c r="J14" i="50"/>
  <c r="M14" i="50" s="1"/>
  <c r="M17" i="50" s="1"/>
  <c r="M43" i="50" s="1"/>
  <c r="J14" i="49"/>
  <c r="M14" i="49" s="1"/>
  <c r="M17" i="49" s="1"/>
  <c r="M43" i="49" s="1"/>
  <c r="J14" i="47"/>
  <c r="M14" i="47" s="1"/>
  <c r="M17" i="47" s="1"/>
  <c r="M43" i="47" s="1"/>
  <c r="J14" i="45"/>
  <c r="M14" i="45" s="1"/>
  <c r="M17" i="45" s="1"/>
  <c r="M43" i="45" s="1"/>
  <c r="J14" i="44"/>
  <c r="M14" i="44" s="1"/>
  <c r="M17" i="44" s="1"/>
  <c r="M43" i="44" s="1"/>
  <c r="J14" i="38"/>
  <c r="M14" i="38" s="1"/>
  <c r="M17" i="38" s="1"/>
  <c r="M43" i="38" s="1"/>
  <c r="J14" i="36"/>
  <c r="M14" i="36" s="1"/>
  <c r="M17" i="36" s="1"/>
  <c r="M44" i="36" s="1"/>
  <c r="E49" i="1" s="1"/>
  <c r="F49" i="1" s="1"/>
  <c r="J14" i="34"/>
  <c r="M17" i="34" s="1"/>
  <c r="M44" i="34" s="1"/>
  <c r="J14" i="32"/>
  <c r="M14" i="32" s="1"/>
  <c r="M17" i="32" s="1"/>
  <c r="M42" i="32" s="1"/>
  <c r="J14" i="28"/>
  <c r="M14" i="28" s="1"/>
  <c r="M17" i="28" s="1"/>
  <c r="M43" i="28" s="1"/>
  <c r="M26" i="24"/>
  <c r="I39" i="24"/>
  <c r="J39" i="24" s="1"/>
  <c r="M39" i="24" s="1"/>
  <c r="H40" i="24"/>
  <c r="J40" i="24" s="1"/>
  <c r="M40" i="24" s="1"/>
  <c r="H38" i="24"/>
  <c r="J38" i="24" s="1"/>
  <c r="M38" i="24" s="1"/>
  <c r="M24" i="23"/>
  <c r="H38" i="23"/>
  <c r="J38" i="23" s="1"/>
  <c r="M38" i="23" s="1"/>
  <c r="H36" i="23"/>
  <c r="J36" i="23" s="1"/>
  <c r="M36" i="23" s="1"/>
  <c r="M42" i="24" l="1"/>
  <c r="J14" i="24" s="1"/>
  <c r="M14" i="24" s="1"/>
  <c r="M18" i="24" s="1"/>
  <c r="M40" i="23"/>
  <c r="E20" i="1"/>
  <c r="F20" i="1" s="1"/>
  <c r="A38" i="22"/>
  <c r="I38" i="22" s="1"/>
  <c r="A37" i="22"/>
  <c r="A36" i="22"/>
  <c r="M29" i="22"/>
  <c r="M31" i="22" s="1"/>
  <c r="K29" i="22"/>
  <c r="A29" i="22"/>
  <c r="M23" i="22"/>
  <c r="M22" i="22"/>
  <c r="M9" i="22"/>
  <c r="K9" i="22"/>
  <c r="B9" i="22"/>
  <c r="D6" i="22"/>
  <c r="A5" i="22"/>
  <c r="D4" i="22"/>
  <c r="D3" i="22"/>
  <c r="E19" i="1"/>
  <c r="F19" i="1" s="1"/>
  <c r="B9" i="21"/>
  <c r="A38" i="21"/>
  <c r="I38" i="21" s="1"/>
  <c r="A37" i="21"/>
  <c r="I37" i="21" s="1"/>
  <c r="A36" i="21"/>
  <c r="I36" i="21" s="1"/>
  <c r="M29" i="21"/>
  <c r="M31" i="21" s="1"/>
  <c r="K29" i="21"/>
  <c r="A29" i="21"/>
  <c r="M23" i="21"/>
  <c r="M22" i="21"/>
  <c r="A15" i="21"/>
  <c r="M9" i="21"/>
  <c r="K9" i="21"/>
  <c r="D6" i="21"/>
  <c r="A5" i="21"/>
  <c r="D4" i="21"/>
  <c r="D3" i="21"/>
  <c r="E18" i="1"/>
  <c r="A38" i="20"/>
  <c r="I38" i="20" s="1"/>
  <c r="I37" i="20"/>
  <c r="A37" i="20"/>
  <c r="H37" i="20" s="1"/>
  <c r="A36" i="20"/>
  <c r="I36" i="20" s="1"/>
  <c r="M29" i="20"/>
  <c r="M31" i="20" s="1"/>
  <c r="K29" i="20"/>
  <c r="A29" i="20"/>
  <c r="M23" i="20"/>
  <c r="M22" i="20"/>
  <c r="A15" i="20"/>
  <c r="M9" i="20"/>
  <c r="K9" i="20"/>
  <c r="B9" i="20"/>
  <c r="D6" i="20"/>
  <c r="A5" i="20"/>
  <c r="D4" i="20"/>
  <c r="D3" i="20"/>
  <c r="A38" i="19"/>
  <c r="I38" i="19" s="1"/>
  <c r="A37" i="19"/>
  <c r="I37" i="19" s="1"/>
  <c r="A36" i="19"/>
  <c r="I36" i="19" s="1"/>
  <c r="K29" i="19"/>
  <c r="M29" i="19" s="1"/>
  <c r="M31" i="19" s="1"/>
  <c r="A29" i="19"/>
  <c r="M23" i="19"/>
  <c r="M22" i="19"/>
  <c r="A15" i="19"/>
  <c r="M9" i="19"/>
  <c r="K9" i="19"/>
  <c r="B9" i="19"/>
  <c r="D6" i="19"/>
  <c r="A5" i="19"/>
  <c r="D4" i="19"/>
  <c r="D3" i="19"/>
  <c r="J14" i="18"/>
  <c r="A38" i="18"/>
  <c r="I38" i="18" s="1"/>
  <c r="A37" i="18"/>
  <c r="I37" i="18" s="1"/>
  <c r="A36" i="18"/>
  <c r="I36" i="18" s="1"/>
  <c r="K29" i="18"/>
  <c r="M29" i="18" s="1"/>
  <c r="M31" i="18" s="1"/>
  <c r="A29" i="18"/>
  <c r="M23" i="18"/>
  <c r="M22" i="18"/>
  <c r="J15" i="18"/>
  <c r="M15" i="18" s="1"/>
  <c r="A15" i="18"/>
  <c r="M9" i="18"/>
  <c r="K9" i="18"/>
  <c r="B9" i="18"/>
  <c r="D6" i="18"/>
  <c r="A5" i="18"/>
  <c r="D4" i="18"/>
  <c r="D3" i="18"/>
  <c r="E15" i="1"/>
  <c r="M23" i="7"/>
  <c r="M22" i="7"/>
  <c r="B9" i="7"/>
  <c r="M22" i="6"/>
  <c r="B9" i="6"/>
  <c r="M24" i="20" l="1"/>
  <c r="M44" i="24"/>
  <c r="J14" i="23"/>
  <c r="M14" i="23" s="1"/>
  <c r="M17" i="23" s="1"/>
  <c r="M42" i="23" s="1"/>
  <c r="M24" i="22"/>
  <c r="H38" i="22"/>
  <c r="J38" i="22" s="1"/>
  <c r="M38" i="22" s="1"/>
  <c r="M24" i="21"/>
  <c r="H37" i="21"/>
  <c r="J37" i="21" s="1"/>
  <c r="M37" i="21" s="1"/>
  <c r="H38" i="21"/>
  <c r="J38" i="21" s="1"/>
  <c r="M38" i="21" s="1"/>
  <c r="H36" i="21"/>
  <c r="J36" i="21" s="1"/>
  <c r="M36" i="21" s="1"/>
  <c r="J37" i="20"/>
  <c r="M37" i="20" s="1"/>
  <c r="H38" i="20"/>
  <c r="J38" i="20" s="1"/>
  <c r="M38" i="20" s="1"/>
  <c r="H36" i="20"/>
  <c r="J36" i="20" s="1"/>
  <c r="M36" i="20" s="1"/>
  <c r="M40" i="20" s="1"/>
  <c r="M24" i="19"/>
  <c r="J38" i="19"/>
  <c r="M38" i="19" s="1"/>
  <c r="H37" i="19"/>
  <c r="J37" i="19" s="1"/>
  <c r="M37" i="19" s="1"/>
  <c r="H38" i="19"/>
  <c r="H36" i="19"/>
  <c r="J36" i="19" s="1"/>
  <c r="M36" i="19" s="1"/>
  <c r="M24" i="18"/>
  <c r="H37" i="18"/>
  <c r="J37" i="18" s="1"/>
  <c r="M37" i="18" s="1"/>
  <c r="H38" i="18"/>
  <c r="J38" i="18" s="1"/>
  <c r="M38" i="18" s="1"/>
  <c r="H36" i="18"/>
  <c r="J36" i="18" s="1"/>
  <c r="M36" i="18" s="1"/>
  <c r="H36" i="6"/>
  <c r="A38" i="17"/>
  <c r="I38" i="17" s="1"/>
  <c r="A37" i="17"/>
  <c r="H37" i="17" s="1"/>
  <c r="A36" i="17"/>
  <c r="I36" i="17" s="1"/>
  <c r="M29" i="17"/>
  <c r="M31" i="17" s="1"/>
  <c r="K29" i="17"/>
  <c r="A29" i="17"/>
  <c r="M24" i="17"/>
  <c r="M15" i="17"/>
  <c r="J15" i="17"/>
  <c r="A15" i="17"/>
  <c r="M9" i="17"/>
  <c r="K9" i="17"/>
  <c r="D6" i="17"/>
  <c r="A5" i="17"/>
  <c r="D4" i="17"/>
  <c r="D3" i="17"/>
  <c r="E11" i="1"/>
  <c r="M22" i="5"/>
  <c r="M9" i="5"/>
  <c r="K9" i="5"/>
  <c r="B9" i="5"/>
  <c r="K29" i="2"/>
  <c r="M29" i="2" s="1"/>
  <c r="A29" i="2"/>
  <c r="M22" i="2"/>
  <c r="B9" i="2"/>
  <c r="A38" i="16"/>
  <c r="I38" i="16" s="1"/>
  <c r="A37" i="16"/>
  <c r="H37" i="16" s="1"/>
  <c r="A36" i="16"/>
  <c r="I36" i="16" s="1"/>
  <c r="M29" i="16"/>
  <c r="M31" i="16" s="1"/>
  <c r="K29" i="16"/>
  <c r="A29" i="16"/>
  <c r="M22" i="16"/>
  <c r="M24" i="16" s="1"/>
  <c r="M15" i="16"/>
  <c r="M17" i="16" s="1"/>
  <c r="J15" i="16"/>
  <c r="A15" i="16"/>
  <c r="M14" i="16"/>
  <c r="M9" i="16"/>
  <c r="K9" i="16"/>
  <c r="B9" i="16"/>
  <c r="A9" i="16"/>
  <c r="D6" i="16"/>
  <c r="A5" i="16"/>
  <c r="D4" i="16"/>
  <c r="D3" i="16"/>
  <c r="M40" i="22" l="1"/>
  <c r="M40" i="21"/>
  <c r="J14" i="20"/>
  <c r="M14" i="20" s="1"/>
  <c r="M17" i="20" s="1"/>
  <c r="M42" i="20" s="1"/>
  <c r="M40" i="19"/>
  <c r="J14" i="19" s="1"/>
  <c r="M14" i="19" s="1"/>
  <c r="M17" i="19" s="1"/>
  <c r="M42" i="19" s="1"/>
  <c r="M40" i="18"/>
  <c r="M14" i="18" s="1"/>
  <c r="M17" i="18" s="1"/>
  <c r="M42" i="18" s="1"/>
  <c r="E16" i="1" s="1"/>
  <c r="F16" i="1" s="1"/>
  <c r="I37" i="17"/>
  <c r="J37" i="17" s="1"/>
  <c r="M37" i="17" s="1"/>
  <c r="H38" i="17"/>
  <c r="J38" i="17" s="1"/>
  <c r="M38" i="17" s="1"/>
  <c r="H36" i="17"/>
  <c r="J36" i="17" s="1"/>
  <c r="M36" i="17" s="1"/>
  <c r="M40" i="17" s="1"/>
  <c r="I37" i="16"/>
  <c r="J37" i="16" s="1"/>
  <c r="M37" i="16" s="1"/>
  <c r="H38" i="16"/>
  <c r="J38" i="16" s="1"/>
  <c r="M38" i="16" s="1"/>
  <c r="H36" i="16"/>
  <c r="J36" i="16" s="1"/>
  <c r="M36" i="16" s="1"/>
  <c r="M40" i="16" s="1"/>
  <c r="M42" i="16" s="1"/>
  <c r="F29" i="4"/>
  <c r="D3" i="3"/>
  <c r="F18" i="1" l="1"/>
  <c r="E17" i="1"/>
  <c r="F17" i="1" s="1"/>
  <c r="F14" i="1" s="1"/>
  <c r="M14" i="22"/>
  <c r="M17" i="22" s="1"/>
  <c r="M42" i="22" s="1"/>
  <c r="J14" i="21"/>
  <c r="M14" i="21" s="1"/>
  <c r="M17" i="21" s="1"/>
  <c r="M42" i="21" s="1"/>
  <c r="J14" i="17"/>
  <c r="M14" i="17" s="1"/>
  <c r="M17" i="17" s="1"/>
  <c r="M42" i="17" s="1"/>
  <c r="I24" i="15"/>
  <c r="A24" i="15"/>
  <c r="A30" i="15"/>
  <c r="I23" i="15"/>
  <c r="A23" i="15"/>
  <c r="A16" i="15"/>
  <c r="A15" i="15"/>
  <c r="M9" i="15"/>
  <c r="K9" i="15"/>
  <c r="B9" i="15"/>
  <c r="D6" i="15"/>
  <c r="A5" i="15"/>
  <c r="D4" i="15"/>
  <c r="D3" i="15"/>
  <c r="A16" i="14"/>
  <c r="I23" i="14"/>
  <c r="A23" i="14"/>
  <c r="I22" i="14"/>
  <c r="A33" i="14"/>
  <c r="A15" i="14"/>
  <c r="M9" i="14"/>
  <c r="K9" i="14"/>
  <c r="B9" i="14"/>
  <c r="D6" i="14"/>
  <c r="A5" i="14"/>
  <c r="D4" i="14"/>
  <c r="D3" i="14"/>
  <c r="A29" i="13"/>
  <c r="M24" i="13"/>
  <c r="A15" i="13"/>
  <c r="M9" i="13"/>
  <c r="K9" i="13"/>
  <c r="B9" i="13"/>
  <c r="D6" i="13"/>
  <c r="A5" i="13"/>
  <c r="D4" i="13"/>
  <c r="D3" i="13"/>
  <c r="A31" i="12"/>
  <c r="A15" i="12"/>
  <c r="M9" i="12"/>
  <c r="K9" i="12"/>
  <c r="B9" i="12"/>
  <c r="D6" i="12"/>
  <c r="A5" i="12"/>
  <c r="D4" i="12"/>
  <c r="D3" i="12"/>
  <c r="A29" i="11"/>
  <c r="M24" i="11"/>
  <c r="M9" i="11"/>
  <c r="K9" i="11"/>
  <c r="B9" i="11"/>
  <c r="D6" i="11"/>
  <c r="A5" i="11"/>
  <c r="D4" i="11"/>
  <c r="D3" i="11"/>
  <c r="A16" i="10"/>
  <c r="A29" i="10"/>
  <c r="M24" i="10"/>
  <c r="A15" i="10"/>
  <c r="M9" i="10"/>
  <c r="K9" i="10"/>
  <c r="B9" i="10"/>
  <c r="D6" i="10"/>
  <c r="A5" i="10"/>
  <c r="D4" i="10"/>
  <c r="D3" i="10"/>
  <c r="A29" i="9"/>
  <c r="M24" i="9"/>
  <c r="M9" i="9"/>
  <c r="K9" i="9"/>
  <c r="B9" i="9"/>
  <c r="D6" i="9"/>
  <c r="A5" i="9"/>
  <c r="D4" i="9"/>
  <c r="D3" i="9"/>
  <c r="A29" i="8"/>
  <c r="M24" i="8"/>
  <c r="A15" i="8"/>
  <c r="M9" i="8"/>
  <c r="K9" i="8"/>
  <c r="B9" i="8"/>
  <c r="D6" i="8"/>
  <c r="A5" i="8"/>
  <c r="D4" i="8"/>
  <c r="D3" i="8"/>
  <c r="A29" i="7"/>
  <c r="M24" i="7"/>
  <c r="A15" i="7"/>
  <c r="M9" i="7"/>
  <c r="K9" i="7"/>
  <c r="D6" i="7"/>
  <c r="A5" i="7"/>
  <c r="D4" i="7"/>
  <c r="D3" i="7"/>
  <c r="K29" i="6"/>
  <c r="M29" i="6" s="1"/>
  <c r="M31" i="6" s="1"/>
  <c r="A29" i="6"/>
  <c r="M24" i="6"/>
  <c r="A15" i="6"/>
  <c r="M9" i="6"/>
  <c r="K9" i="6"/>
  <c r="D6" i="6"/>
  <c r="A5" i="6"/>
  <c r="D4" i="6"/>
  <c r="D3" i="6"/>
  <c r="A29" i="5"/>
  <c r="M24" i="5"/>
  <c r="A15" i="5"/>
  <c r="D6" i="5"/>
  <c r="A5" i="5"/>
  <c r="D4" i="5"/>
  <c r="D3" i="5"/>
  <c r="A15" i="2"/>
  <c r="M9" i="2"/>
  <c r="K9" i="2"/>
  <c r="A9" i="2"/>
  <c r="D3" i="2"/>
  <c r="D4" i="2"/>
  <c r="C31" i="3"/>
  <c r="A38" i="15" s="1"/>
  <c r="I38" i="15" s="1"/>
  <c r="C30" i="3"/>
  <c r="A40" i="14" s="1"/>
  <c r="C3" i="4"/>
  <c r="C4" i="4"/>
  <c r="D53" i="4"/>
  <c r="G38" i="4"/>
  <c r="F38" i="4"/>
  <c r="E38" i="4"/>
  <c r="G37" i="4"/>
  <c r="F37" i="4"/>
  <c r="E37" i="4"/>
  <c r="F34" i="4"/>
  <c r="E34" i="4"/>
  <c r="G33" i="4"/>
  <c r="F33" i="4"/>
  <c r="E33" i="4"/>
  <c r="G30" i="4"/>
  <c r="G28" i="4" s="1"/>
  <c r="F30" i="4"/>
  <c r="E30" i="4"/>
  <c r="F28" i="4"/>
  <c r="E29" i="4"/>
  <c r="I25" i="4"/>
  <c r="E55" i="4" s="1"/>
  <c r="F55" i="4" s="1"/>
  <c r="G55" i="4" s="1"/>
  <c r="C25" i="4"/>
  <c r="H38" i="4" s="1"/>
  <c r="J16" i="3"/>
  <c r="J16" i="15" s="1"/>
  <c r="M16" i="15" s="1"/>
  <c r="J15" i="3"/>
  <c r="J15" i="14" s="1"/>
  <c r="M15" i="14" s="1"/>
  <c r="J14" i="3"/>
  <c r="J15" i="2" s="1"/>
  <c r="M15" i="2" s="1"/>
  <c r="J21" i="3"/>
  <c r="K30" i="15" s="1"/>
  <c r="M30" i="15" s="1"/>
  <c r="M32" i="15" s="1"/>
  <c r="D4" i="3"/>
  <c r="J42" i="3"/>
  <c r="J41" i="3"/>
  <c r="J40" i="3"/>
  <c r="K24" i="15" s="1"/>
  <c r="M24" i="15" s="1"/>
  <c r="J39" i="3"/>
  <c r="M22" i="15" s="1"/>
  <c r="J38" i="3"/>
  <c r="M23" i="15" s="1"/>
  <c r="J37" i="3"/>
  <c r="J35" i="3"/>
  <c r="K22" i="14" s="1"/>
  <c r="M22" i="14" s="1"/>
  <c r="C29" i="3"/>
  <c r="C28" i="3"/>
  <c r="C27" i="3"/>
  <c r="A42" i="14" s="1"/>
  <c r="C26" i="3"/>
  <c r="J22" i="3"/>
  <c r="J13" i="3"/>
  <c r="J12" i="3"/>
  <c r="J11" i="3"/>
  <c r="M24" i="2"/>
  <c r="D6" i="2"/>
  <c r="A5" i="2"/>
  <c r="I38" i="4" l="1"/>
  <c r="H31" i="3" s="1"/>
  <c r="J31" i="3" s="1"/>
  <c r="A37" i="10"/>
  <c r="I37" i="10" s="1"/>
  <c r="M31" i="2"/>
  <c r="F36" i="4"/>
  <c r="A37" i="2"/>
  <c r="I37" i="2" s="1"/>
  <c r="K29" i="13"/>
  <c r="M29" i="13" s="1"/>
  <c r="M31" i="13" s="1"/>
  <c r="A37" i="13"/>
  <c r="I37" i="13" s="1"/>
  <c r="J16" i="14"/>
  <c r="M16" i="14" s="1"/>
  <c r="A37" i="6"/>
  <c r="H37" i="6" s="1"/>
  <c r="K29" i="10"/>
  <c r="M29" i="10" s="1"/>
  <c r="M31" i="10" s="1"/>
  <c r="H40" i="14"/>
  <c r="I40" i="14"/>
  <c r="J15" i="6"/>
  <c r="M15" i="6" s="1"/>
  <c r="A36" i="7"/>
  <c r="A38" i="7"/>
  <c r="J15" i="10"/>
  <c r="M15" i="10" s="1"/>
  <c r="A37" i="15"/>
  <c r="H37" i="2"/>
  <c r="J37" i="2" s="1"/>
  <c r="M37" i="2" s="1"/>
  <c r="K29" i="5"/>
  <c r="M29" i="5" s="1"/>
  <c r="M31" i="5" s="1"/>
  <c r="A37" i="5"/>
  <c r="I37" i="5" s="1"/>
  <c r="A36" i="6"/>
  <c r="A38" i="6"/>
  <c r="K29" i="9"/>
  <c r="M29" i="9" s="1"/>
  <c r="M31" i="9" s="1"/>
  <c r="A37" i="9"/>
  <c r="I37" i="9" s="1"/>
  <c r="A36" i="10"/>
  <c r="A38" i="10"/>
  <c r="A36" i="13"/>
  <c r="A38" i="13"/>
  <c r="K23" i="14"/>
  <c r="M23" i="14" s="1"/>
  <c r="M28" i="14" s="1"/>
  <c r="J15" i="15"/>
  <c r="M15" i="15" s="1"/>
  <c r="A39" i="15"/>
  <c r="A36" i="2"/>
  <c r="A36" i="5"/>
  <c r="A38" i="5"/>
  <c r="J15" i="5"/>
  <c r="M15" i="5" s="1"/>
  <c r="J15" i="8"/>
  <c r="M15" i="8" s="1"/>
  <c r="K29" i="8"/>
  <c r="M29" i="8" s="1"/>
  <c r="M31" i="8" s="1"/>
  <c r="A37" i="8"/>
  <c r="I37" i="8" s="1"/>
  <c r="A36" i="9"/>
  <c r="A38" i="9"/>
  <c r="K29" i="11"/>
  <c r="M29" i="11" s="1"/>
  <c r="M31" i="11" s="1"/>
  <c r="A37" i="11"/>
  <c r="I37" i="11" s="1"/>
  <c r="J15" i="13"/>
  <c r="M15" i="13" s="1"/>
  <c r="K33" i="14"/>
  <c r="M33" i="14" s="1"/>
  <c r="M35" i="14" s="1"/>
  <c r="A41" i="14"/>
  <c r="I41" i="14" s="1"/>
  <c r="A38" i="12"/>
  <c r="A40" i="12"/>
  <c r="H40" i="12" s="1"/>
  <c r="A38" i="2"/>
  <c r="J15" i="7"/>
  <c r="M15" i="7" s="1"/>
  <c r="K29" i="7"/>
  <c r="M29" i="7" s="1"/>
  <c r="M31" i="7" s="1"/>
  <c r="A37" i="7"/>
  <c r="I37" i="7" s="1"/>
  <c r="A36" i="8"/>
  <c r="A38" i="8"/>
  <c r="J16" i="10"/>
  <c r="M16" i="10" s="1"/>
  <c r="A36" i="11"/>
  <c r="A38" i="11"/>
  <c r="J15" i="12"/>
  <c r="K31" i="12"/>
  <c r="M31" i="12" s="1"/>
  <c r="M33" i="12" s="1"/>
  <c r="A39" i="12"/>
  <c r="I39" i="12" s="1"/>
  <c r="M25" i="15"/>
  <c r="H38" i="15"/>
  <c r="J38" i="15" s="1"/>
  <c r="M38" i="15" s="1"/>
  <c r="H42" i="14"/>
  <c r="H37" i="13"/>
  <c r="H38" i="13"/>
  <c r="H37" i="11"/>
  <c r="J37" i="11" s="1"/>
  <c r="M37" i="11" s="1"/>
  <c r="H38" i="11"/>
  <c r="H37" i="10"/>
  <c r="H37" i="9"/>
  <c r="H38" i="9"/>
  <c r="H37" i="8"/>
  <c r="H38" i="8"/>
  <c r="H37" i="7"/>
  <c r="J37" i="7" s="1"/>
  <c r="M37" i="7" s="1"/>
  <c r="H38" i="7"/>
  <c r="I37" i="6"/>
  <c r="H38" i="6"/>
  <c r="E45" i="4"/>
  <c r="F45" i="4" s="1"/>
  <c r="G45" i="4" s="1"/>
  <c r="F32" i="4"/>
  <c r="E49" i="4"/>
  <c r="F49" i="4" s="1"/>
  <c r="G49" i="4" s="1"/>
  <c r="H34" i="4"/>
  <c r="G36" i="4"/>
  <c r="I36" i="4" s="1"/>
  <c r="E54" i="4"/>
  <c r="F54" i="4" s="1"/>
  <c r="G54" i="4" s="1"/>
  <c r="H29" i="4"/>
  <c r="I29" i="4" s="1"/>
  <c r="H26" i="3" s="1"/>
  <c r="J26" i="3" s="1"/>
  <c r="H37" i="4"/>
  <c r="H36" i="4" s="1"/>
  <c r="H30" i="4"/>
  <c r="I30" i="4" s="1"/>
  <c r="H27" i="3" s="1"/>
  <c r="J27" i="3" s="1"/>
  <c r="H33" i="4"/>
  <c r="I33" i="4" s="1"/>
  <c r="H28" i="3" s="1"/>
  <c r="J28" i="3" s="1"/>
  <c r="G34" i="4"/>
  <c r="G32" i="4" s="1"/>
  <c r="E43" i="4"/>
  <c r="F43" i="4" s="1"/>
  <c r="G43" i="4" s="1"/>
  <c r="E47" i="4"/>
  <c r="F47" i="4" s="1"/>
  <c r="G47" i="4" s="1"/>
  <c r="E51" i="4"/>
  <c r="F51" i="4" s="1"/>
  <c r="G51" i="4" s="1"/>
  <c r="E56" i="4"/>
  <c r="F56" i="4" s="1"/>
  <c r="G56" i="4" s="1"/>
  <c r="E44" i="4"/>
  <c r="F44" i="4" s="1"/>
  <c r="G44" i="4" s="1"/>
  <c r="E48" i="4"/>
  <c r="F48" i="4" s="1"/>
  <c r="G48" i="4" s="1"/>
  <c r="E52" i="4"/>
  <c r="F52" i="4" s="1"/>
  <c r="G52" i="4" s="1"/>
  <c r="E53" i="4"/>
  <c r="F53" i="4" s="1"/>
  <c r="G53" i="4" s="1"/>
  <c r="E57" i="4"/>
  <c r="F57" i="4" s="1"/>
  <c r="G57" i="4" s="1"/>
  <c r="E42" i="4"/>
  <c r="F42" i="4" s="1"/>
  <c r="G42" i="4" s="1"/>
  <c r="E46" i="4"/>
  <c r="F46" i="4" s="1"/>
  <c r="G46" i="4" s="1"/>
  <c r="E50" i="4"/>
  <c r="F50" i="4" s="1"/>
  <c r="G50" i="4" s="1"/>
  <c r="J40" i="14" l="1"/>
  <c r="M40" i="14" s="1"/>
  <c r="J37" i="6"/>
  <c r="M37" i="6" s="1"/>
  <c r="I38" i="11"/>
  <c r="J38" i="11" s="1"/>
  <c r="M38" i="11" s="1"/>
  <c r="J37" i="9"/>
  <c r="M37" i="9" s="1"/>
  <c r="J37" i="13"/>
  <c r="M37" i="13" s="1"/>
  <c r="I42" i="14"/>
  <c r="J42" i="14" s="1"/>
  <c r="M42" i="14" s="1"/>
  <c r="I38" i="10"/>
  <c r="J37" i="10"/>
  <c r="M37" i="10" s="1"/>
  <c r="J37" i="8"/>
  <c r="M37" i="8" s="1"/>
  <c r="I40" i="12"/>
  <c r="J40" i="12" s="1"/>
  <c r="M40" i="12" s="1"/>
  <c r="I38" i="9"/>
  <c r="J38" i="9" s="1"/>
  <c r="M38" i="9" s="1"/>
  <c r="I37" i="4"/>
  <c r="H30" i="3" s="1"/>
  <c r="J30" i="3" s="1"/>
  <c r="H37" i="5"/>
  <c r="J37" i="5" s="1"/>
  <c r="M37" i="5" s="1"/>
  <c r="I39" i="15"/>
  <c r="H38" i="10"/>
  <c r="I38" i="8"/>
  <c r="J38" i="8" s="1"/>
  <c r="M38" i="8" s="1"/>
  <c r="I38" i="7"/>
  <c r="J38" i="7" s="1"/>
  <c r="M38" i="7" s="1"/>
  <c r="I38" i="6"/>
  <c r="J38" i="6" s="1"/>
  <c r="M38" i="6" s="1"/>
  <c r="I34" i="4"/>
  <c r="H29" i="3" s="1"/>
  <c r="J29" i="3" s="1"/>
  <c r="I38" i="13"/>
  <c r="J38" i="13" s="1"/>
  <c r="M38" i="13" s="1"/>
  <c r="H38" i="5"/>
  <c r="I38" i="5"/>
  <c r="I36" i="13"/>
  <c r="H36" i="13"/>
  <c r="H39" i="12"/>
  <c r="J39" i="12" s="1"/>
  <c r="M39" i="12" s="1"/>
  <c r="H41" i="14"/>
  <c r="J41" i="14" s="1"/>
  <c r="M41" i="14" s="1"/>
  <c r="I36" i="8"/>
  <c r="H36" i="8"/>
  <c r="I38" i="2"/>
  <c r="H38" i="2"/>
  <c r="H36" i="5"/>
  <c r="I36" i="5"/>
  <c r="I36" i="10"/>
  <c r="H36" i="10"/>
  <c r="I36" i="7"/>
  <c r="H36" i="7"/>
  <c r="I38" i="12"/>
  <c r="H38" i="12"/>
  <c r="H36" i="9"/>
  <c r="I36" i="9"/>
  <c r="H39" i="15"/>
  <c r="I36" i="11"/>
  <c r="H36" i="11"/>
  <c r="I36" i="2"/>
  <c r="H36" i="2"/>
  <c r="I36" i="6"/>
  <c r="I37" i="15"/>
  <c r="H37" i="15"/>
  <c r="H32" i="4"/>
  <c r="I32" i="4" s="1"/>
  <c r="H28" i="4"/>
  <c r="I28" i="4" s="1"/>
  <c r="J38" i="5" l="1"/>
  <c r="M38" i="5" s="1"/>
  <c r="J36" i="9"/>
  <c r="M36" i="9" s="1"/>
  <c r="M40" i="9" s="1"/>
  <c r="J14" i="9" s="1"/>
  <c r="M14" i="9" s="1"/>
  <c r="M17" i="9" s="1"/>
  <c r="M44" i="14"/>
  <c r="J14" i="14" s="1"/>
  <c r="M14" i="14" s="1"/>
  <c r="M17" i="14" s="1"/>
  <c r="M46" i="14" s="1"/>
  <c r="J38" i="10"/>
  <c r="M38" i="10" s="1"/>
  <c r="J36" i="5"/>
  <c r="M36" i="5" s="1"/>
  <c r="J36" i="10"/>
  <c r="M36" i="10" s="1"/>
  <c r="J39" i="15"/>
  <c r="M39" i="15" s="1"/>
  <c r="J38" i="12"/>
  <c r="M38" i="12" s="1"/>
  <c r="M42" i="12" s="1"/>
  <c r="J14" i="12" s="1"/>
  <c r="M14" i="12" s="1"/>
  <c r="J38" i="2"/>
  <c r="M38" i="2" s="1"/>
  <c r="J37" i="15"/>
  <c r="M37" i="15" s="1"/>
  <c r="J36" i="2"/>
  <c r="M36" i="2" s="1"/>
  <c r="M40" i="2" s="1"/>
  <c r="J36" i="7"/>
  <c r="M36" i="7" s="1"/>
  <c r="M40" i="7" s="1"/>
  <c r="J36" i="8"/>
  <c r="M36" i="8" s="1"/>
  <c r="M40" i="8" s="1"/>
  <c r="J36" i="13"/>
  <c r="M36" i="13" s="1"/>
  <c r="M40" i="13" s="1"/>
  <c r="J36" i="6"/>
  <c r="M36" i="6" s="1"/>
  <c r="M40" i="6" s="1"/>
  <c r="J36" i="11"/>
  <c r="M36" i="11" s="1"/>
  <c r="M40" i="11" s="1"/>
  <c r="J14" i="11" s="1"/>
  <c r="M14" i="11" s="1"/>
  <c r="M17" i="11" s="1"/>
  <c r="M42" i="11" s="1"/>
  <c r="M17" i="12" l="1"/>
  <c r="M44" i="12" s="1"/>
  <c r="M40" i="10"/>
  <c r="J14" i="10" s="1"/>
  <c r="M14" i="10" s="1"/>
  <c r="M17" i="10" s="1"/>
  <c r="M40" i="5"/>
  <c r="J14" i="5" s="1"/>
  <c r="M14" i="5" s="1"/>
  <c r="M17" i="5" s="1"/>
  <c r="F11" i="1" s="1"/>
  <c r="F10" i="1" s="1"/>
  <c r="F88" i="1" s="1"/>
  <c r="J14" i="6"/>
  <c r="M14" i="6" s="1"/>
  <c r="M17" i="6" s="1"/>
  <c r="M42" i="6" s="1"/>
  <c r="J14" i="7"/>
  <c r="M14" i="7" s="1"/>
  <c r="M17" i="7" s="1"/>
  <c r="M41" i="15"/>
  <c r="J14" i="8"/>
  <c r="M14" i="8" s="1"/>
  <c r="M17" i="8" s="1"/>
  <c r="M42" i="8" s="1"/>
  <c r="J14" i="13"/>
  <c r="M14" i="13" s="1"/>
  <c r="M17" i="13" s="1"/>
  <c r="M42" i="9"/>
  <c r="E12" i="1" l="1"/>
  <c r="F12" i="1" s="1"/>
  <c r="E13" i="1"/>
  <c r="F13" i="1" s="1"/>
  <c r="M14" i="2"/>
  <c r="M17" i="2" s="1"/>
  <c r="M42" i="2" s="1"/>
  <c r="J14" i="15"/>
  <c r="M14" i="15" s="1"/>
  <c r="M17" i="15" s="1"/>
  <c r="M43" i="15" s="1"/>
  <c r="M42" i="10"/>
  <c r="F15" i="1"/>
  <c r="M42" i="7"/>
  <c r="M42" i="13"/>
  <c r="E92" i="1"/>
  <c r="F8" i="1" l="1"/>
  <c r="E9" i="1"/>
  <c r="F9" i="1" s="1"/>
  <c r="F89" i="1" l="1"/>
  <c r="F90" i="1" l="1"/>
  <c r="F92" i="1"/>
  <c r="F91" i="1"/>
</calcChain>
</file>

<file path=xl/sharedStrings.xml><?xml version="1.0" encoding="utf-8"?>
<sst xmlns="http://schemas.openxmlformats.org/spreadsheetml/2006/main" count="2548" uniqueCount="276">
  <si>
    <t>SAN  GIL SANTANDER</t>
  </si>
  <si>
    <t>ITEM</t>
  </si>
  <si>
    <t xml:space="preserve">DESCRIPCION </t>
  </si>
  <si>
    <t>UNID</t>
  </si>
  <si>
    <t>CANT</t>
  </si>
  <si>
    <t>Vr. UNITARIO</t>
  </si>
  <si>
    <t>Vr. PARCIAL</t>
  </si>
  <si>
    <t>UND</t>
  </si>
  <si>
    <t>ml</t>
  </si>
  <si>
    <t>TOTAL COSTOS DIRECTOS</t>
  </si>
  <si>
    <t>ADMINISTRACION</t>
  </si>
  <si>
    <t>IMPREVISTOS</t>
  </si>
  <si>
    <t>UTILIDAD</t>
  </si>
  <si>
    <t>TOTAL A.I.U</t>
  </si>
  <si>
    <t>COSTO TOTAL DE LA OBRA</t>
  </si>
  <si>
    <t>Rollo</t>
  </si>
  <si>
    <t>ANALISIS DE PRECIOS UNITARIOS</t>
  </si>
  <si>
    <t>ENTIDAD</t>
  </si>
  <si>
    <t>PROYECTO:</t>
  </si>
  <si>
    <t>LOCALIZACION:</t>
  </si>
  <si>
    <t>FECHA:</t>
  </si>
  <si>
    <t>DESCRIPCIÓN</t>
  </si>
  <si>
    <t>UNIDAD</t>
  </si>
  <si>
    <t>CANTIDAD</t>
  </si>
  <si>
    <t>I. EQUIPO</t>
  </si>
  <si>
    <t>MARCA</t>
  </si>
  <si>
    <t>TIPO</t>
  </si>
  <si>
    <t>TARIFA/HORA</t>
  </si>
  <si>
    <t>RENDIMIENTO</t>
  </si>
  <si>
    <t>HERRAMIENTA MENOR</t>
  </si>
  <si>
    <t>SUBTOTAL $</t>
  </si>
  <si>
    <t>II. MATERIALES</t>
  </si>
  <si>
    <t>PRECIO UNIT.</t>
  </si>
  <si>
    <t>III. TRANSPORTES</t>
  </si>
  <si>
    <t>MATERIAL</t>
  </si>
  <si>
    <t>VOL. o PESO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</si>
  <si>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 xml:space="preserve"> o Ton/Km</t>
    </r>
  </si>
  <si>
    <t>TARIFA</t>
  </si>
  <si>
    <t>IV. MANO DE OBRA</t>
  </si>
  <si>
    <t>TRABAJADOR</t>
  </si>
  <si>
    <t>CANT.</t>
  </si>
  <si>
    <t>JORNAL</t>
  </si>
  <si>
    <t>PRESTACIONES</t>
  </si>
  <si>
    <t>JORNAL TOTAL</t>
  </si>
  <si>
    <t xml:space="preserve">TOTAL COSTO </t>
  </si>
  <si>
    <t>LISTADO DE INSUMOS</t>
  </si>
  <si>
    <t xml:space="preserve">PROCESO </t>
  </si>
  <si>
    <t>SAN GIL, SANTANDER</t>
  </si>
  <si>
    <t>MAQUINARIA /EQUIPOS</t>
  </si>
  <si>
    <t>No</t>
  </si>
  <si>
    <t>DESCRIPCION</t>
  </si>
  <si>
    <t xml:space="preserve">UND </t>
  </si>
  <si>
    <t>VR. UNIT</t>
  </si>
  <si>
    <t xml:space="preserve">CANT </t>
  </si>
  <si>
    <t>VR TOTAL</t>
  </si>
  <si>
    <t>HERRAMIENTA MENOR 5% MANO DE OBRA</t>
  </si>
  <si>
    <t>%</t>
  </si>
  <si>
    <t>DIA</t>
  </si>
  <si>
    <t>ANDAMIO + TABLÓN</t>
  </si>
  <si>
    <t>PISTOLA CON COMPRESOR</t>
  </si>
  <si>
    <t xml:space="preserve">HORA </t>
  </si>
  <si>
    <t>EQUIPO DE TRABAJO EN ALTURA</t>
  </si>
  <si>
    <t>TRANSPORTE</t>
  </si>
  <si>
    <t>TRANSPORTE DE MATERIALES</t>
  </si>
  <si>
    <t xml:space="preserve">MANO DE OBRA </t>
  </si>
  <si>
    <t>JORNAL+PS</t>
  </si>
  <si>
    <t>MATERIALES</t>
  </si>
  <si>
    <t>INSTALACIONES ELECTRICAS</t>
  </si>
  <si>
    <t>ALAMBRE ENCAUCHETADO DE COBRE No 12</t>
  </si>
  <si>
    <t>ML</t>
  </si>
  <si>
    <t>CINTA AISLANTE</t>
  </si>
  <si>
    <t>CAJA EN PVC</t>
  </si>
  <si>
    <t>ACCESORIOS ELECTRICOS PANEL LED 36W</t>
  </si>
  <si>
    <t>NOVIEMBRE DE 2025</t>
  </si>
  <si>
    <t>TRANSPORTE TIPO ACARREO</t>
  </si>
  <si>
    <t>VIAJE</t>
  </si>
  <si>
    <t>kG/Km</t>
  </si>
  <si>
    <t>TALADRO (electrico)</t>
  </si>
  <si>
    <t>PULIDORA (ELECTRICA)</t>
  </si>
  <si>
    <t>ESCALERA TELESCOPICA AISLADA</t>
  </si>
  <si>
    <t>SALARIOS</t>
  </si>
  <si>
    <t>ENTIDAD:</t>
  </si>
  <si>
    <t>LICALIZACIÓN</t>
  </si>
  <si>
    <t>DESGLOCE CUADRILLAS</t>
  </si>
  <si>
    <t>PORCENTAJE PRESTACIONES SOCIALES OBREROS</t>
  </si>
  <si>
    <t>PORCENTAJE PRESTACIONES SOCIALES PROFESIONALES</t>
  </si>
  <si>
    <t>Salud</t>
  </si>
  <si>
    <t>Pensión</t>
  </si>
  <si>
    <t>ARL (Riesgo 5)</t>
  </si>
  <si>
    <t>Vacaciones</t>
  </si>
  <si>
    <t>Prima de servicio</t>
  </si>
  <si>
    <t>Cesantías</t>
  </si>
  <si>
    <t>Intereses de cesantías</t>
  </si>
  <si>
    <t>Sena</t>
  </si>
  <si>
    <t>ICBF</t>
  </si>
  <si>
    <t>Caja de compensación familiar</t>
  </si>
  <si>
    <t>Dotacion y EPP (Camisa, pantalon, gafas, tapabocas N95 y botas de seguridad)</t>
  </si>
  <si>
    <t>Otros (horas extras,auxilios, ect.)</t>
  </si>
  <si>
    <t>TOTAL</t>
  </si>
  <si>
    <t>UND/FACT</t>
  </si>
  <si>
    <t>AUXILIO DE TRANSPORTE</t>
  </si>
  <si>
    <t>INCREMENTO DIARIO POR DESPLAZAMIENTO</t>
  </si>
  <si>
    <t>Pres. (80%)</t>
  </si>
  <si>
    <t>JORNAL TOTAL O VR. UNIT.</t>
  </si>
  <si>
    <t>M.O. ALBAÑILERIA</t>
  </si>
  <si>
    <t>FM</t>
  </si>
  <si>
    <t xml:space="preserve">OFICIAL DE OBRA </t>
  </si>
  <si>
    <t>AYUDANTE DE OBRA</t>
  </si>
  <si>
    <t>M.O. PINTURA</t>
  </si>
  <si>
    <t>Oficial PINTURA</t>
  </si>
  <si>
    <t>Ayudante PINTURA</t>
  </si>
  <si>
    <t>SUELDO BASICO</t>
  </si>
  <si>
    <t>PREST.</t>
  </si>
  <si>
    <t>V. PREST.</t>
  </si>
  <si>
    <t>V. APAGAR</t>
  </si>
  <si>
    <t>Director de Obra</t>
  </si>
  <si>
    <t>Residente de Obra (Ingeniero Civil)</t>
  </si>
  <si>
    <t>Auxiliar de ingenieria</t>
  </si>
  <si>
    <t>Ingeniero ambiental</t>
  </si>
  <si>
    <t>Ingeniero de apoyo(Especialista en hidraulica)</t>
  </si>
  <si>
    <t>Ingenireo de apoyo(Especialista en estructura)</t>
  </si>
  <si>
    <t>Ingenireo de apoyo(Especialista electrico)</t>
  </si>
  <si>
    <t>Apoyo ingeniería, gestión de calidad y SISO</t>
  </si>
  <si>
    <t xml:space="preserve">Secretaria </t>
  </si>
  <si>
    <t xml:space="preserve">Contadora </t>
  </si>
  <si>
    <t>Vigilancia de materiales y equipos</t>
  </si>
  <si>
    <t>Almacenista</t>
  </si>
  <si>
    <t>Conductor vehiculo</t>
  </si>
  <si>
    <t>Profesional en Seguridad y Salud en el Trabajo</t>
  </si>
  <si>
    <t xml:space="preserve">Maestro de obra </t>
  </si>
  <si>
    <t>Se asumen factores multiplicadores por cada una de las diferentes actividades de las cuadrilas, según el nivel de dificultad de la labor desarrollada y tomando en cuenta el conocimiento para la ejecucion de cada actividad.</t>
  </si>
  <si>
    <t>M.O. ELECTRICIDAD</t>
  </si>
  <si>
    <t>OFICIAL ELECTRICISTA</t>
  </si>
  <si>
    <t>AYUDANTE ELECTRICIDAD</t>
  </si>
  <si>
    <t>DISTANCIA/RENDIMIENTO</t>
  </si>
  <si>
    <t>Luz led Navideña de colores</t>
  </si>
  <si>
    <t>CABLE DUPLEX 2X16 ROLLO DE 100 MTS</t>
  </si>
  <si>
    <t>ROLLO</t>
  </si>
  <si>
    <t>GRAPA PARA CABLE BOLSA DE 50 UNDS</t>
  </si>
  <si>
    <t>BOLSA</t>
  </si>
  <si>
    <t>INSTITUTO DE CULTURA Y TURISMO SAN GIL</t>
  </si>
  <si>
    <t>ENTRADA</t>
  </si>
  <si>
    <t>Salario 2026</t>
  </si>
  <si>
    <t>Aux. Transp. 2026</t>
  </si>
  <si>
    <t>M</t>
  </si>
  <si>
    <t>Servicio de instalacion de  Arcos metalicos de 2,5 mts de alto</t>
  </si>
  <si>
    <t>Ubicación y conexión electrica  de tarjeta navideña del municipio.</t>
  </si>
  <si>
    <t>PUENTE ENTRADA</t>
  </si>
  <si>
    <t>Suministro e instalacion de la Decoracion de cuatro (4) ramas de arbol central del puente, con luces tipo lluvia color calida. Voltaje 110 v, color cable cristal.Extension de 10 mts</t>
  </si>
  <si>
    <t>luces tipo lluvia LED de 110 V, luz cálida y cable transparente</t>
  </si>
  <si>
    <t xml:space="preserve">Instalacion de Estructura metalica  en forma de regalo, forrado con tela bombril, colores dorado y rojo. Voltaje de  110 voltios. Incrustada en matera existente. </t>
  </si>
  <si>
    <t>Suministro e instalacion de extension tipo lluvia, en el perimetro lineal derecho e izquierdo del puente. Extension de 10 mts. Perimetro total a cubrir 40 mts.</t>
  </si>
  <si>
    <t>Extension Tipo Lluvia</t>
  </si>
  <si>
    <t>ROTONDA</t>
  </si>
  <si>
    <t>Suministro e instalacion de Estructura metalica en varilla de 7 mm; en forma de Reno y forrado en tela bombril dorada;  con iluminacion de luz led calida, voltaje 110 v. medida Altura maxima 1,20 mts.</t>
  </si>
  <si>
    <t xml:space="preserve">Estructura metalica en varilla de 7 mm; en forma de Reno y forrado en tela bombril dorada; </t>
  </si>
  <si>
    <t xml:space="preserve"> iluminacion de luz led calida</t>
  </si>
  <si>
    <t>m</t>
  </si>
  <si>
    <t>Suministro e instalacion de  Estructura metalica en varilla de 7 mm;  en forma de regalo, medidas 70 cms, forrado con tela bombril, colores dorado y rojo e iluminado con luz le calida. 110 voltios, color cable cristal.</t>
  </si>
  <si>
    <t xml:space="preserve">Estructura metalica en varilla de 7 mm; forrado en tela bombril dorada; </t>
  </si>
  <si>
    <t>Suministro e instalacion de  Estructura metalica  en varilla de 7 mm;  en forma de estrella , medidas 60 cms, forrado con tela bombril, colores dorado e iluminado con luz le calida. 110 voltios, color cable cristal.</t>
  </si>
  <si>
    <t>Suministro e instalacion de  Estructura metalica en varilla de 7 mm;   en forma de estrella , medidas 90 cms, forrado con tela bombril, colores dorado e iluminado con luz le calida. 110 voltios, color cable cristal.</t>
  </si>
  <si>
    <t>Suministro e instalacion de Farol metalico de piso, tubo altura 2,20 mts. Incluye bombillo led luz calida.Incluye bombillo decorativo le, luz calida. Voltaje 4 v.color negro</t>
  </si>
  <si>
    <t>Bombillo</t>
  </si>
  <si>
    <t>Tubo</t>
  </si>
  <si>
    <t>Suministro de Planta navideña floreada con matera negra plastica</t>
  </si>
  <si>
    <t>Planta y matera</t>
  </si>
  <si>
    <t>Iluminacion de arbol con luz lineal calida. Suministro e Instalacion de extension lineal de 100 mts. Voltaje 110 v. cable color cristal. Altura a iluminar 6 (seis) mts de  altur</t>
  </si>
  <si>
    <t>Extension</t>
  </si>
  <si>
    <t>Adecuacion  que incluye Pintura de estructura metalica, tapizado de las sillas,suministro e  instalacion de dos faroles con sus bombillos. Decoracion con follaje y flores navideñas en la cubierta y Suministro e instalacion de  Letrereo en Madera y pintura para exterior con Mensaje  "NAVIDAD EN EL GALLINERAL"</t>
  </si>
  <si>
    <t>Pintura</t>
  </si>
  <si>
    <t>Faroles</t>
  </si>
  <si>
    <t>letrero en madera</t>
  </si>
  <si>
    <t>TUNEL DEL AMOR</t>
  </si>
  <si>
    <t xml:space="preserve">Suministro e intalacion de Luz lineal calida, instalada en forma de arco, 6 (seis) metros cada uno. voltaje 110 . </t>
  </si>
  <si>
    <t>PARQUE FUENTES</t>
  </si>
  <si>
    <t>Suministro e Instalacion de faroles metalicos color negro en cada fuente. Incluye bombillo decorativo  luz led  calida. Voltaje 4 v.</t>
  </si>
  <si>
    <t>Farol metálico color negro</t>
  </si>
  <si>
    <t>Bombillo decorativo LED luz cálida, 4 V</t>
  </si>
  <si>
    <t>Accesorios de fijación y conexión</t>
  </si>
  <si>
    <t xml:space="preserve">Suministro e instalacion de  luz lineal calida para las plantas de las fuentes. Extension de 6 mts color cable verde. 110 voltios v. </t>
  </si>
  <si>
    <t>Extensión luminosa lineal LED cálida, cable verde, 110 V</t>
  </si>
  <si>
    <t>Pintura del techo y las lamina de las fuentes en colores navideños.(incluido en el Item de Mano de Obra)</t>
  </si>
  <si>
    <t>Suministro e instalacion de lampara de Luces indirectas para jardin. Luz calida. Voltaje  5 v.</t>
  </si>
  <si>
    <t>Lámpara LED para jardín, luz cálida, 5 V</t>
  </si>
  <si>
    <t>Cableado y accesorios de conexión</t>
  </si>
  <si>
    <t>Suministro de planta Ponsetias enmatera negra plastica;  para darle volumen  y color navideño arreglo central</t>
  </si>
  <si>
    <t>Planta Poinsettia (flor de Navidad)</t>
  </si>
  <si>
    <t>Matera plástica negra</t>
  </si>
  <si>
    <t>Suministro e instalacion de Farol metalico de piso, tubo altura 2,20 mts. Incluye bombillo led luz calida.Incluye bombillo decorativo le, luz calida. Voltaje 4 v.color negro.</t>
  </si>
  <si>
    <t>ILUMINACION IGUANA</t>
  </si>
  <si>
    <t>Suministro e instalacion de Reflectores de colores alrededor de la iguana.RGB 50 w. Voltaje 110 v</t>
  </si>
  <si>
    <t>Reflector LED RGB de 50 W, 110 V</t>
  </si>
  <si>
    <t>Cableado eléctrico y accesorios de conexión</t>
  </si>
  <si>
    <t>Orillo de la Isla de la iguana iluminado con el Suministro e instalacion de cinta led calida. Area total 100 mts.</t>
  </si>
  <si>
    <t>Cinta LED de luz cálida para exterior</t>
  </si>
  <si>
    <t xml:space="preserve">MATRIMONIO FELIZ </t>
  </si>
  <si>
    <t xml:space="preserve">Suministro e instalacion de Reflectores  RGB  de 50 w. 110 v. </t>
  </si>
  <si>
    <t>Sumnistro de Planta ponsetias en matera plastica negra, ubicadas Alrededor de la banca .</t>
  </si>
  <si>
    <t xml:space="preserve">Instalacion de reflectores </t>
  </si>
  <si>
    <t>Ubicación y conexión de tarjeta navideña del municipio.</t>
  </si>
  <si>
    <t>SENDERO A LA PLAYA</t>
  </si>
  <si>
    <t>Suministro e instalacion de faroles metalicos colgantes color negro, descolgados  por la mitad del sendero. Area total 200 mts</t>
  </si>
  <si>
    <t>Farol metálico colgante color negro</t>
  </si>
  <si>
    <t>Bombillo LED decorativo luz cálida</t>
  </si>
  <si>
    <t>Cable eléctrico para suspensión y conexión</t>
  </si>
  <si>
    <t>AREA DE LA PLAYA</t>
  </si>
  <si>
    <t>Iluminacion de dos arboles al ingresar a la playa, con Luz lluvia led calida. Incluye el suministro e instalacion de  4 extensiones de 10 mts; tipo lluvia caida de 60 cms.</t>
  </si>
  <si>
    <t>Extensión LED tipo lluvia, luz cálida, 10 m, caída 60 cm</t>
  </si>
  <si>
    <t>Cableado y conectores eléctricos</t>
  </si>
  <si>
    <t>Accesorios de fijación para árboles</t>
  </si>
  <si>
    <t>Elementos de protección y conexión eléctrica</t>
  </si>
  <si>
    <t>Iluminacion con extension de luz led lineal calida. Incluye Suministro e instalacion de extension lineal  de 100 mts</t>
  </si>
  <si>
    <t>Extensión LED lineal, luz cálida</t>
  </si>
  <si>
    <t>Suministro e instalacion de  reflector RGB de 50 vatios</t>
  </si>
  <si>
    <t>Reflector LED RGB de 50 W</t>
  </si>
  <si>
    <t>Adecuacion e instalacion electrica  de iguanas en el area de la playa.</t>
  </si>
  <si>
    <t xml:space="preserve">Iluminacion luz lluvia led calida, que descuelgue sobre la vegetacion del tronco.Incluye  Suministro e instalacion de extension lluvia de 10 mts, con caida de 60 cms. </t>
  </si>
  <si>
    <t>Adecuacion, vestida con tela bombril e instalacion  electrica sobre el tronco tumbado.</t>
  </si>
  <si>
    <t>PLAZOLETA  DE LA PLAYA</t>
  </si>
  <si>
    <t xml:space="preserve">Punto de conexión a red electrica a  110 voltios, para montajes de decoraciones institucionales.  En cable  numero 6 aluminio aislado. </t>
  </si>
  <si>
    <t>Cable  aislado calibre No. 6</t>
  </si>
  <si>
    <t>Ubicación y conexión electrica de tarjeta navideña del municipio.</t>
  </si>
  <si>
    <t xml:space="preserve">MEDIA TORTA </t>
  </si>
  <si>
    <t xml:space="preserve">Armar estructura aerea para descolgar, hacer las conexiones electricas e instalar cuarenta (40) medusas existentes del parque. </t>
  </si>
  <si>
    <t>Cable eléctrico para conexión de luminarias</t>
  </si>
  <si>
    <t>Tensores, grilletes y accesorios de anclaje</t>
  </si>
  <si>
    <t>Conectores y terminales eléctricos</t>
  </si>
  <si>
    <t>Glb</t>
  </si>
  <si>
    <t>SENDERO REGRESO</t>
  </si>
  <si>
    <t>Sendero iluminado con el suministro e instalacion de  faroles colgantes por la mitad.</t>
  </si>
  <si>
    <t>und</t>
  </si>
  <si>
    <t>Ubicación e instalacion de figuras de hongos del Municipio.</t>
  </si>
  <si>
    <t>PLAZOLETA COLIBRI</t>
  </si>
  <si>
    <t>Instalar y conexión electrica de  flores del Municipio en el contorno de la rotonda.</t>
  </si>
  <si>
    <t>Sumnistrar e instalar cinta neo flex luz de color en las alas y la cola del colibri y en el centro de la flor.</t>
  </si>
  <si>
    <t>Cinta neón flex LED de color para exterior</t>
  </si>
  <si>
    <t>Cable eléctrico para conexión</t>
  </si>
  <si>
    <t>TIENDA DE SOUVENIRS</t>
  </si>
  <si>
    <t>Suministro e instalacion de extension lluvia   de 10 mts de Luz  led  calida en el contorno total del techo..</t>
  </si>
  <si>
    <t>CAMINO A LA PISCINA</t>
  </si>
  <si>
    <t>Instalacion y conexiones electricas   de reflector en   arbol del lateral de la piscina de niños.</t>
  </si>
  <si>
    <t>Instalacion y conexión electricas  para cascabeles del municipio, en el area  trasera de la tienda de souvenirs.</t>
  </si>
  <si>
    <t>PISCINA</t>
  </si>
  <si>
    <t xml:space="preserve">Instalacion y conexión electrica de reflector paara iluminar jardin en el area interior de la piscina </t>
  </si>
  <si>
    <t>PUENTE</t>
  </si>
  <si>
    <t>Suministro e instalacion electrica de  extension de 10 mts Luz  led lluvia calida en el contorno total del techo. Caida de 60 cms.</t>
  </si>
  <si>
    <t>Extension Lluvia de 10mts</t>
  </si>
  <si>
    <t>Suministro e inatalacion electrica de Reflectores RGB dirigidos a los tres cauces que pasan por debajo del puente</t>
  </si>
  <si>
    <t>Reflector LED RGB de 50 W, para exterior</t>
  </si>
  <si>
    <t>Suministro e instalacion de cinta LED de 2 mts luz calida y arreglos con moño rojo de 23 cms x 26 cms de largo y follaje verde y pin navideño. Incluye dos arreglos navidelos por cada par de columnas</t>
  </si>
  <si>
    <t>Cinta LED luz cálida, extensión de 2 metros</t>
  </si>
  <si>
    <t>Moño rojo decorativo de 23 × 26 cm</t>
  </si>
  <si>
    <t>Alambre, amarres y accesorios de fijación</t>
  </si>
  <si>
    <t>PLAZOLETA DE LOS PUENTES</t>
  </si>
  <si>
    <t>Suministro e instalacion electrica de mini spot led exterior  luz calida  5 vatios.</t>
  </si>
  <si>
    <t>Mini spot LED para exterior, luz cálida, 5 W</t>
  </si>
  <si>
    <t>suministro de bombillo y conexión de faroles colgantes.</t>
  </si>
  <si>
    <t>Bombillo LED luz cálida</t>
  </si>
  <si>
    <t xml:space="preserve">Suministro e instalacion de reflectores de luces RGB  de 10 vatios para  el jardin posterior a cada fachada </t>
  </si>
  <si>
    <t>Reflector LED RGB de 10 W, para exterior</t>
  </si>
  <si>
    <t>Suministro de plantas ponsetias</t>
  </si>
  <si>
    <t>Planta ponsetia (flor de Navidad)</t>
  </si>
  <si>
    <t xml:space="preserve"> Suministro e instalacion de lampara de indirecta para jardin  luz calida de  5 w</t>
  </si>
  <si>
    <t>Lámpara LED para jardín, luz cálida, 5 W</t>
  </si>
  <si>
    <t>SEGUNDO PUENTE</t>
  </si>
  <si>
    <t>suministro e instalacion de extension de 10 mts Luz  led lluvia calida en el contorno total del techo. Caida 60 cms.</t>
  </si>
  <si>
    <t>Suministro e instalacion de reflector de 10 vatios de luz calida</t>
  </si>
  <si>
    <t>Reflector LED de 10 W, luz cálida, para exterior</t>
  </si>
  <si>
    <t>Suministro e instalacion de cinta led calida en la viga superior Medida 2 mts</t>
  </si>
  <si>
    <t>Cinta LED luz cálida para exterior</t>
  </si>
  <si>
    <t>TODAS LAS AREAS</t>
  </si>
  <si>
    <t xml:space="preserve">Suministro e instalacion de reflector de 10 vatios de luz calidaPara uso en diversas areas que requierean iluminacion </t>
  </si>
  <si>
    <t>cable DRO</t>
  </si>
  <si>
    <t>Cable DRO para alumbrado navideño</t>
  </si>
  <si>
    <t>ENSAMBLE, MONTAJE E INSTALACIÓN DE ALUMBRADO NAVIDEÑO (ORNAMENTAL Y DECORATIVO) EN LAS INSTALACIONES DEL PARQUE NATURAL EL GALLINERAL DEL MUNICIPIO DE SAN GIL,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</si>
</sst>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(&quot;$&quot;\ * #,##0.00_);_(&quot;$&quot;\ * \(#,##0.00\);_(&quot;$&quot;\ * &quot;-&quot;??_);_(@_)"/>
    <numFmt numFmtId="167" formatCode="&quot;$&quot;\ #,##0.00"/>
    <numFmt numFmtId="168" formatCode="_ * #,##0.00_ ;_ * \-#,##0.00_ ;_ * &quot;-&quot;??_ ;_ @_ "/>
    <numFmt numFmtId="169" formatCode="_ * #,##0_ ;_ * \-#,##0_ ;_ * &quot;-&quot;??_ ;_ @_ "/>
    <numFmt numFmtId="170" formatCode="0.00000000"/>
    <numFmt numFmtId="171" formatCode="_-&quot;$&quot;\ * #,##0.00_-;\-&quot;$&quot;\ * #,##0.00_-;_-&quot;$&quot;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2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3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3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/>
    <xf numFmtId="0" fontId="4" fillId="0" borderId="0" xfId="0" applyFont="1"/>
    <xf numFmtId="4" fontId="0" fillId="0" borderId="0" xfId="0" applyNumberForma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4" fontId="7" fillId="3" borderId="34" xfId="0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166" fontId="7" fillId="0" borderId="10" xfId="1" applyFont="1" applyBorder="1"/>
    <xf numFmtId="166" fontId="7" fillId="0" borderId="14" xfId="1" applyFont="1" applyBorder="1"/>
    <xf numFmtId="168" fontId="7" fillId="0" borderId="10" xfId="3" applyFont="1" applyBorder="1"/>
    <xf numFmtId="168" fontId="7" fillId="0" borderId="14" xfId="3" applyFont="1" applyBorder="1"/>
    <xf numFmtId="168" fontId="7" fillId="0" borderId="45" xfId="3" applyFont="1" applyBorder="1"/>
    <xf numFmtId="166" fontId="7" fillId="0" borderId="46" xfId="1" applyFont="1" applyBorder="1"/>
    <xf numFmtId="0" fontId="6" fillId="3" borderId="41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2" fontId="7" fillId="0" borderId="10" xfId="0" applyNumberFormat="1" applyFont="1" applyBorder="1"/>
    <xf numFmtId="0" fontId="7" fillId="0" borderId="47" xfId="0" applyFont="1" applyBorder="1"/>
    <xf numFmtId="0" fontId="7" fillId="0" borderId="27" xfId="0" applyFont="1" applyBorder="1"/>
    <xf numFmtId="166" fontId="7" fillId="0" borderId="19" xfId="1" applyFont="1" applyBorder="1"/>
    <xf numFmtId="0" fontId="6" fillId="3" borderId="21" xfId="0" applyFont="1" applyFill="1" applyBorder="1"/>
    <xf numFmtId="2" fontId="7" fillId="0" borderId="10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0" fontId="7" fillId="0" borderId="45" xfId="0" applyFont="1" applyBorder="1"/>
    <xf numFmtId="0" fontId="7" fillId="0" borderId="29" xfId="0" applyFont="1" applyBorder="1"/>
    <xf numFmtId="166" fontId="7" fillId="0" borderId="48" xfId="1" applyFont="1" applyBorder="1"/>
    <xf numFmtId="0" fontId="6" fillId="3" borderId="6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0" fontId="6" fillId="3" borderId="44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/>
    </xf>
    <xf numFmtId="166" fontId="7" fillId="0" borderId="10" xfId="1" applyFont="1" applyBorder="1" applyAlignment="1">
      <alignment horizontal="center"/>
    </xf>
    <xf numFmtId="166" fontId="7" fillId="0" borderId="8" xfId="1" applyFont="1" applyBorder="1" applyAlignment="1">
      <alignment horizontal="center"/>
    </xf>
    <xf numFmtId="166" fontId="7" fillId="0" borderId="49" xfId="1" applyFont="1" applyBorder="1" applyAlignment="1">
      <alignment horizontal="center" wrapText="1"/>
    </xf>
    <xf numFmtId="166" fontId="7" fillId="0" borderId="50" xfId="1" applyFont="1" applyBorder="1" applyAlignment="1">
      <alignment horizontal="center" wrapText="1"/>
    </xf>
    <xf numFmtId="44" fontId="5" fillId="0" borderId="0" xfId="0" applyNumberFormat="1" applyFont="1"/>
    <xf numFmtId="168" fontId="7" fillId="0" borderId="48" xfId="3" applyFont="1" applyBorder="1"/>
    <xf numFmtId="0" fontId="7" fillId="0" borderId="38" xfId="0" applyFont="1" applyBorder="1"/>
    <xf numFmtId="0" fontId="7" fillId="0" borderId="0" xfId="0" applyFont="1"/>
    <xf numFmtId="0" fontId="7" fillId="0" borderId="26" xfId="0" applyFont="1" applyBorder="1"/>
    <xf numFmtId="166" fontId="7" fillId="3" borderId="46" xfId="1" applyFont="1" applyFill="1" applyBorder="1"/>
    <xf numFmtId="166" fontId="5" fillId="0" borderId="0" xfId="1" applyFont="1"/>
    <xf numFmtId="0" fontId="2" fillId="0" borderId="1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" fontId="5" fillId="0" borderId="0" xfId="0" applyNumberFormat="1" applyFont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166" fontId="5" fillId="5" borderId="10" xfId="1" applyFont="1" applyFill="1" applyBorder="1" applyAlignment="1">
      <alignment horizontal="left" vertical="center"/>
    </xf>
    <xf numFmtId="166" fontId="5" fillId="0" borderId="10" xfId="1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66" fontId="7" fillId="5" borderId="10" xfId="1" applyFont="1" applyFill="1" applyBorder="1" applyAlignment="1">
      <alignment horizontal="left" vertical="center"/>
    </xf>
    <xf numFmtId="166" fontId="7" fillId="0" borderId="10" xfId="1" applyFont="1" applyBorder="1" applyAlignment="1">
      <alignment horizontal="left" vertical="center"/>
    </xf>
    <xf numFmtId="0" fontId="11" fillId="0" borderId="10" xfId="0" applyFont="1" applyBorder="1" applyAlignment="1" applyProtection="1">
      <alignment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42" fontId="5" fillId="0" borderId="10" xfId="6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2" fontId="5" fillId="0" borderId="0" xfId="6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10" xfId="0" applyFont="1" applyBorder="1" applyAlignment="1">
      <alignment wrapText="1"/>
    </xf>
    <xf numFmtId="10" fontId="5" fillId="0" borderId="10" xfId="0" applyNumberFormat="1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right" wrapText="1"/>
    </xf>
    <xf numFmtId="10" fontId="8" fillId="0" borderId="10" xfId="0" applyNumberFormat="1" applyFont="1" applyBorder="1"/>
    <xf numFmtId="169" fontId="6" fillId="8" borderId="10" xfId="2" applyNumberFormat="1" applyFont="1" applyFill="1" applyBorder="1" applyAlignment="1">
      <alignment horizontal="center" vertical="center" wrapText="1"/>
    </xf>
    <xf numFmtId="169" fontId="6" fillId="8" borderId="10" xfId="2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42" fontId="8" fillId="0" borderId="10" xfId="6" applyFont="1" applyBorder="1" applyAlignment="1">
      <alignment vertical="center"/>
    </xf>
    <xf numFmtId="0" fontId="5" fillId="0" borderId="10" xfId="0" applyFont="1" applyBorder="1" applyAlignment="1">
      <alignment horizontal="center" wrapText="1"/>
    </xf>
    <xf numFmtId="42" fontId="5" fillId="0" borderId="10" xfId="6" applyFont="1" applyBorder="1"/>
    <xf numFmtId="42" fontId="5" fillId="0" borderId="10" xfId="6" applyFont="1" applyBorder="1" applyAlignment="1">
      <alignment horizontal="right" vertical="center"/>
    </xf>
    <xf numFmtId="42" fontId="5" fillId="0" borderId="10" xfId="6" applyFont="1" applyBorder="1" applyAlignment="1">
      <alignment horizontal="center" vertical="center"/>
    </xf>
    <xf numFmtId="42" fontId="5" fillId="0" borderId="10" xfId="6" applyFont="1" applyBorder="1" applyAlignment="1">
      <alignment vertical="center"/>
    </xf>
    <xf numFmtId="170" fontId="5" fillId="0" borderId="0" xfId="0" applyNumberFormat="1" applyFont="1"/>
    <xf numFmtId="0" fontId="1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42" fontId="13" fillId="0" borderId="10" xfId="6" applyFont="1" applyBorder="1" applyAlignment="1">
      <alignment vertical="center"/>
    </xf>
    <xf numFmtId="0" fontId="14" fillId="0" borderId="10" xfId="0" applyFont="1" applyBorder="1" applyAlignment="1">
      <alignment horizontal="center" wrapText="1"/>
    </xf>
    <xf numFmtId="42" fontId="14" fillId="0" borderId="10" xfId="6" applyFont="1" applyBorder="1"/>
    <xf numFmtId="42" fontId="14" fillId="0" borderId="10" xfId="6" applyFont="1" applyBorder="1" applyAlignment="1">
      <alignment horizontal="right" vertical="center"/>
    </xf>
    <xf numFmtId="42" fontId="14" fillId="0" borderId="10" xfId="6" applyFont="1" applyBorder="1" applyAlignment="1">
      <alignment horizontal="center" vertical="center"/>
    </xf>
    <xf numFmtId="42" fontId="5" fillId="0" borderId="0" xfId="0" applyNumberFormat="1" applyFont="1"/>
    <xf numFmtId="0" fontId="6" fillId="0" borderId="10" xfId="0" applyFont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/>
    </xf>
    <xf numFmtId="169" fontId="6" fillId="2" borderId="10" xfId="2" applyNumberFormat="1" applyFont="1" applyFill="1" applyBorder="1" applyAlignment="1">
      <alignment horizontal="center" vertical="center" wrapText="1"/>
    </xf>
    <xf numFmtId="10" fontId="8" fillId="2" borderId="10" xfId="0" applyNumberFormat="1" applyFont="1" applyFill="1" applyBorder="1" applyAlignment="1">
      <alignment horizontal="center" vertical="center"/>
    </xf>
    <xf numFmtId="10" fontId="8" fillId="0" borderId="10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vertic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/>
    <xf numFmtId="42" fontId="5" fillId="0" borderId="0" xfId="6" applyFont="1" applyBorder="1" applyAlignment="1">
      <alignment vertical="center"/>
    </xf>
    <xf numFmtId="10" fontId="8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vertical="center"/>
    </xf>
    <xf numFmtId="171" fontId="5" fillId="0" borderId="10" xfId="0" applyNumberFormat="1" applyFont="1" applyBorder="1" applyAlignment="1">
      <alignment horizontal="left" vertical="center"/>
    </xf>
    <xf numFmtId="171" fontId="5" fillId="0" borderId="10" xfId="1" applyNumberFormat="1" applyFont="1" applyBorder="1" applyAlignment="1">
      <alignment horizontal="left" vertical="center"/>
    </xf>
    <xf numFmtId="166" fontId="7" fillId="0" borderId="45" xfId="1" applyFont="1" applyBorder="1"/>
    <xf numFmtId="0" fontId="0" fillId="0" borderId="11" xfId="0" applyBorder="1" applyAlignment="1">
      <alignment horizontal="center" vertical="center"/>
    </xf>
    <xf numFmtId="0" fontId="3" fillId="0" borderId="27" xfId="0" applyFont="1" applyBorder="1" applyAlignment="1">
      <alignment horizontal="justify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9" borderId="52" xfId="0" applyFont="1" applyFill="1" applyBorder="1" applyAlignment="1">
      <alignment horizontal="center"/>
    </xf>
    <xf numFmtId="0" fontId="2" fillId="9" borderId="53" xfId="0" applyFont="1" applyFill="1" applyBorder="1" applyAlignment="1">
      <alignment horizontal="center"/>
    </xf>
    <xf numFmtId="0" fontId="2" fillId="9" borderId="22" xfId="0" applyFont="1" applyFill="1" applyBorder="1" applyAlignment="1">
      <alignment horizontal="center" vertical="center"/>
    </xf>
    <xf numFmtId="165" fontId="2" fillId="9" borderId="55" xfId="1" applyNumberFormat="1" applyFont="1" applyFill="1" applyBorder="1" applyAlignment="1">
      <alignment horizontal="center" vertical="center"/>
    </xf>
    <xf numFmtId="0" fontId="0" fillId="9" borderId="15" xfId="0" applyFill="1" applyBorder="1"/>
    <xf numFmtId="165" fontId="0" fillId="0" borderId="10" xfId="1" applyNumberFormat="1" applyFont="1" applyBorder="1" applyAlignment="1">
      <alignment horizontal="center" vertical="center"/>
    </xf>
    <xf numFmtId="165" fontId="0" fillId="0" borderId="27" xfId="1" applyNumberFormat="1" applyFont="1" applyBorder="1" applyAlignment="1">
      <alignment horizontal="center" vertical="center"/>
    </xf>
    <xf numFmtId="9" fontId="0" fillId="0" borderId="10" xfId="8" applyFont="1" applyBorder="1" applyAlignment="1">
      <alignment horizontal="center" vertical="center"/>
    </xf>
    <xf numFmtId="9" fontId="2" fillId="0" borderId="10" xfId="8" applyFont="1" applyBorder="1" applyAlignment="1">
      <alignment horizontal="center" vertical="center"/>
    </xf>
    <xf numFmtId="3" fontId="0" fillId="0" borderId="14" xfId="1" applyNumberFormat="1" applyFont="1" applyBorder="1" applyAlignment="1">
      <alignment horizontal="center" vertical="center"/>
    </xf>
    <xf numFmtId="3" fontId="2" fillId="0" borderId="14" xfId="1" applyNumberFormat="1" applyFont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165" fontId="1" fillId="0" borderId="10" xfId="1" applyNumberFormat="1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7" fillId="0" borderId="39" xfId="0" applyFont="1" applyBorder="1"/>
    <xf numFmtId="0" fontId="7" fillId="0" borderId="0" xfId="0" applyFont="1" applyAlignment="1">
      <alignment horizontal="center"/>
    </xf>
    <xf numFmtId="2" fontId="7" fillId="0" borderId="0" xfId="0" applyNumberFormat="1" applyFont="1"/>
    <xf numFmtId="0" fontId="7" fillId="0" borderId="29" xfId="0" applyFont="1" applyBorder="1" applyAlignment="1">
      <alignment horizontal="right"/>
    </xf>
    <xf numFmtId="166" fontId="7" fillId="0" borderId="30" xfId="1" applyFont="1" applyBorder="1"/>
    <xf numFmtId="167" fontId="7" fillId="0" borderId="14" xfId="3" applyNumberFormat="1" applyFont="1" applyBorder="1"/>
    <xf numFmtId="168" fontId="7" fillId="0" borderId="29" xfId="3" applyFont="1" applyBorder="1"/>
    <xf numFmtId="167" fontId="7" fillId="0" borderId="26" xfId="3" applyNumberFormat="1" applyFont="1" applyBorder="1"/>
    <xf numFmtId="0" fontId="0" fillId="0" borderId="56" xfId="0" applyBorder="1" applyAlignment="1">
      <alignment horizontal="center" vertical="center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165" fontId="0" fillId="0" borderId="9" xfId="1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/>
    </xf>
    <xf numFmtId="2" fontId="7" fillId="0" borderId="9" xfId="0" applyNumberFormat="1" applyFont="1" applyBorder="1"/>
    <xf numFmtId="168" fontId="7" fillId="0" borderId="59" xfId="3" applyFont="1" applyBorder="1" applyAlignment="1">
      <alignment horizontal="center"/>
    </xf>
    <xf numFmtId="168" fontId="7" fillId="0" borderId="58" xfId="3" applyFont="1" applyBorder="1" applyAlignment="1">
      <alignment horizontal="center"/>
    </xf>
    <xf numFmtId="166" fontId="7" fillId="0" borderId="57" xfId="1" applyFont="1" applyBorder="1"/>
    <xf numFmtId="0" fontId="0" fillId="0" borderId="10" xfId="0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3" fillId="5" borderId="9" xfId="0" applyFont="1" applyFill="1" applyBorder="1" applyAlignment="1">
      <alignment horizontal="justify" vertical="center" wrapText="1"/>
    </xf>
    <xf numFmtId="0" fontId="3" fillId="5" borderId="10" xfId="0" applyFont="1" applyFill="1" applyBorder="1" applyAlignment="1">
      <alignment horizontal="center" vertical="center" wrapText="1"/>
    </xf>
    <xf numFmtId="165" fontId="0" fillId="5" borderId="9" xfId="1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51" xfId="0" applyFont="1" applyFill="1" applyBorder="1" applyAlignment="1">
      <alignment horizontal="justify" vertical="center" wrapText="1"/>
    </xf>
    <xf numFmtId="0" fontId="0" fillId="5" borderId="11" xfId="0" applyFill="1" applyBorder="1" applyAlignment="1">
      <alignment horizontal="center" vertical="center"/>
    </xf>
    <xf numFmtId="0" fontId="3" fillId="5" borderId="10" xfId="0" applyFont="1" applyFill="1" applyBorder="1" applyAlignment="1">
      <alignment horizontal="justify" vertical="center" wrapText="1"/>
    </xf>
    <xf numFmtId="165" fontId="0" fillId="5" borderId="10" xfId="1" applyNumberFormat="1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165" fontId="0" fillId="9" borderId="10" xfId="1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2" fillId="9" borderId="53" xfId="0" applyNumberFormat="1" applyFont="1" applyFill="1" applyBorder="1" applyAlignment="1">
      <alignment horizontal="center" vertical="center"/>
    </xf>
    <xf numFmtId="1" fontId="2" fillId="9" borderId="10" xfId="0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 wrapText="1"/>
    </xf>
    <xf numFmtId="1" fontId="3" fillId="9" borderId="10" xfId="0" applyNumberFormat="1" applyFont="1" applyFill="1" applyBorder="1" applyAlignment="1">
      <alignment horizontal="center" vertical="center" wrapText="1"/>
    </xf>
    <xf numFmtId="1" fontId="3" fillId="5" borderId="10" xfId="0" applyNumberFormat="1" applyFont="1" applyFill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/>
    </xf>
    <xf numFmtId="1" fontId="3" fillId="0" borderId="27" xfId="0" applyNumberFormat="1" applyFont="1" applyBorder="1" applyAlignment="1">
      <alignment horizontal="center" vertical="center" wrapText="1"/>
    </xf>
    <xf numFmtId="165" fontId="0" fillId="0" borderId="0" xfId="1" applyNumberFormat="1" applyFont="1" applyAlignment="1">
      <alignment horizontal="center"/>
    </xf>
    <xf numFmtId="165" fontId="2" fillId="9" borderId="54" xfId="1" applyNumberFormat="1" applyFont="1" applyFill="1" applyBorder="1" applyAlignment="1">
      <alignment horizontal="center" vertical="center"/>
    </xf>
    <xf numFmtId="165" fontId="2" fillId="9" borderId="10" xfId="1" applyNumberFormat="1" applyFont="1" applyFill="1" applyBorder="1" applyAlignment="1">
      <alignment horizontal="center" vertical="center"/>
    </xf>
    <xf numFmtId="165" fontId="0" fillId="0" borderId="10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165" fontId="2" fillId="9" borderId="59" xfId="1" applyNumberFormat="1" applyFont="1" applyFill="1" applyBorder="1" applyAlignment="1">
      <alignment horizontal="center" vertical="center"/>
    </xf>
    <xf numFmtId="165" fontId="0" fillId="5" borderId="59" xfId="1" applyNumberFormat="1" applyFont="1" applyFill="1" applyBorder="1" applyAlignment="1">
      <alignment horizontal="center" vertical="center"/>
    </xf>
    <xf numFmtId="165" fontId="0" fillId="0" borderId="19" xfId="1" applyNumberFormat="1" applyFont="1" applyBorder="1" applyAlignment="1">
      <alignment horizontal="center" vertical="center"/>
    </xf>
    <xf numFmtId="165" fontId="0" fillId="0" borderId="14" xfId="1" applyNumberFormat="1" applyFont="1" applyBorder="1" applyAlignment="1">
      <alignment horizontal="center" vertical="center"/>
    </xf>
    <xf numFmtId="165" fontId="2" fillId="9" borderId="14" xfId="1" applyNumberFormat="1" applyFont="1" applyFill="1" applyBorder="1" applyAlignment="1">
      <alignment horizontal="center" vertical="center"/>
    </xf>
    <xf numFmtId="165" fontId="0" fillId="5" borderId="14" xfId="1" applyNumberFormat="1" applyFont="1" applyFill="1" applyBorder="1" applyAlignment="1">
      <alignment horizontal="center" vertical="center"/>
    </xf>
    <xf numFmtId="165" fontId="0" fillId="0" borderId="57" xfId="1" applyNumberFormat="1" applyFont="1" applyBorder="1" applyAlignment="1">
      <alignment horizontal="center" vertical="center"/>
    </xf>
    <xf numFmtId="165" fontId="0" fillId="5" borderId="57" xfId="1" applyNumberFormat="1" applyFont="1" applyFill="1" applyBorder="1" applyAlignment="1">
      <alignment horizontal="center" vertical="center"/>
    </xf>
    <xf numFmtId="165" fontId="2" fillId="9" borderId="57" xfId="1" applyNumberFormat="1" applyFont="1" applyFill="1" applyBorder="1" applyAlignment="1">
      <alignment horizontal="center" vertical="center"/>
    </xf>
    <xf numFmtId="165" fontId="2" fillId="9" borderId="10" xfId="0" applyNumberFormat="1" applyFont="1" applyFill="1" applyBorder="1"/>
    <xf numFmtId="3" fontId="2" fillId="9" borderId="19" xfId="1" applyNumberFormat="1" applyFont="1" applyFill="1" applyBorder="1" applyAlignment="1">
      <alignment horizontal="center" vertical="center"/>
    </xf>
    <xf numFmtId="165" fontId="2" fillId="9" borderId="44" xfId="0" applyNumberFormat="1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2" fillId="9" borderId="44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2" fillId="9" borderId="20" xfId="0" applyFont="1" applyFill="1" applyBorder="1" applyAlignment="1">
      <alignment horizontal="center"/>
    </xf>
    <xf numFmtId="0" fontId="2" fillId="9" borderId="21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10" fillId="0" borderId="10" xfId="0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17" fontId="6" fillId="0" borderId="10" xfId="0" applyNumberFormat="1" applyFont="1" applyBorder="1" applyAlignment="1" applyProtection="1">
      <alignment horizontal="center" vertical="center" wrapText="1"/>
      <protection locked="0"/>
    </xf>
    <xf numFmtId="0" fontId="6" fillId="7" borderId="10" xfId="5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right" wrapText="1"/>
    </xf>
    <xf numFmtId="0" fontId="5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right" vertical="center" wrapText="1"/>
    </xf>
    <xf numFmtId="169" fontId="6" fillId="2" borderId="10" xfId="2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7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wrapText="1"/>
    </xf>
    <xf numFmtId="0" fontId="6" fillId="3" borderId="2" xfId="0" applyFont="1" applyFill="1" applyBorder="1" applyAlignment="1">
      <alignment horizontal="right"/>
    </xf>
    <xf numFmtId="0" fontId="6" fillId="3" borderId="3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 wrapText="1"/>
    </xf>
    <xf numFmtId="0" fontId="6" fillId="3" borderId="40" xfId="0" applyFont="1" applyFill="1" applyBorder="1" applyAlignment="1">
      <alignment horizontal="center"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2" fontId="7" fillId="0" borderId="12" xfId="0" applyNumberFormat="1" applyFont="1" applyBorder="1" applyAlignment="1">
      <alignment horizontal="center" wrapText="1"/>
    </xf>
    <xf numFmtId="2" fontId="7" fillId="0" borderId="13" xfId="0" applyNumberFormat="1" applyFont="1" applyBorder="1" applyAlignment="1">
      <alignment horizontal="center" wrapText="1"/>
    </xf>
    <xf numFmtId="1" fontId="7" fillId="0" borderId="7" xfId="0" applyNumberFormat="1" applyFont="1" applyBorder="1" applyAlignment="1">
      <alignment horizontal="left"/>
    </xf>
    <xf numFmtId="0" fontId="7" fillId="0" borderId="35" xfId="0" applyFont="1" applyBorder="1"/>
    <xf numFmtId="0" fontId="7" fillId="0" borderId="17" xfId="0" applyFont="1" applyBorder="1"/>
    <xf numFmtId="0" fontId="7" fillId="0" borderId="1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2" borderId="37" xfId="0" applyFont="1" applyFill="1" applyBorder="1" applyAlignment="1">
      <alignment horizontal="left" vertical="center"/>
    </xf>
    <xf numFmtId="0" fontId="6" fillId="2" borderId="23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0" fontId="6" fillId="2" borderId="38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6" fillId="2" borderId="39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horizontal="left" vertical="center"/>
    </xf>
    <xf numFmtId="0" fontId="7" fillId="0" borderId="18" xfId="0" applyFont="1" applyBorder="1"/>
    <xf numFmtId="0" fontId="6" fillId="3" borderId="41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1" fontId="7" fillId="0" borderId="7" xfId="0" applyNumberFormat="1" applyFont="1" applyBorder="1"/>
    <xf numFmtId="0" fontId="7" fillId="0" borderId="8" xfId="0" applyFont="1" applyBorder="1"/>
    <xf numFmtId="166" fontId="7" fillId="0" borderId="12" xfId="1" applyFont="1" applyBorder="1" applyAlignment="1">
      <alignment horizontal="center"/>
    </xf>
    <xf numFmtId="166" fontId="7" fillId="0" borderId="13" xfId="1" applyFont="1" applyBorder="1" applyAlignment="1">
      <alignment horizontal="center"/>
    </xf>
    <xf numFmtId="0" fontId="7" fillId="0" borderId="7" xfId="0" applyFont="1" applyBorder="1"/>
    <xf numFmtId="0" fontId="7" fillId="0" borderId="13" xfId="0" applyFont="1" applyBorder="1"/>
    <xf numFmtId="168" fontId="7" fillId="0" borderId="12" xfId="3" applyFont="1" applyBorder="1" applyAlignment="1">
      <alignment horizontal="center"/>
    </xf>
    <xf numFmtId="168" fontId="7" fillId="0" borderId="13" xfId="3" applyFont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2" xfId="0" applyFont="1" applyBorder="1"/>
    <xf numFmtId="0" fontId="7" fillId="0" borderId="16" xfId="0" applyFont="1" applyBorder="1"/>
    <xf numFmtId="2" fontId="7" fillId="0" borderId="16" xfId="0" applyNumberFormat="1" applyFont="1" applyBorder="1" applyAlignment="1">
      <alignment horizontal="center"/>
    </xf>
    <xf numFmtId="2" fontId="7" fillId="0" borderId="18" xfId="0" applyNumberFormat="1" applyFont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6" fillId="3" borderId="42" xfId="0" applyFont="1" applyFill="1" applyBorder="1" applyAlignment="1">
      <alignment horizontal="center"/>
    </xf>
    <xf numFmtId="0" fontId="6" fillId="3" borderId="43" xfId="0" applyFont="1" applyFill="1" applyBorder="1" applyAlignment="1">
      <alignment horizontal="center"/>
    </xf>
    <xf numFmtId="9" fontId="7" fillId="0" borderId="12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17" fontId="6" fillId="0" borderId="27" xfId="0" applyNumberFormat="1" applyFont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left" vertical="center" wrapText="1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1" fontId="7" fillId="0" borderId="35" xfId="0" applyNumberFormat="1" applyFont="1" applyBorder="1"/>
    <xf numFmtId="9" fontId="7" fillId="0" borderId="16" xfId="0" applyNumberFormat="1" applyFont="1" applyBorder="1" applyAlignment="1">
      <alignment horizontal="center"/>
    </xf>
    <xf numFmtId="9" fontId="7" fillId="0" borderId="18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left"/>
    </xf>
    <xf numFmtId="9" fontId="7" fillId="0" borderId="3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1" fontId="7" fillId="0" borderId="16" xfId="0" applyNumberFormat="1" applyFont="1" applyBorder="1" applyAlignment="1">
      <alignment horizontal="center"/>
    </xf>
    <xf numFmtId="1" fontId="7" fillId="0" borderId="18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" fontId="5" fillId="5" borderId="10" xfId="0" applyNumberFormat="1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/>
    </xf>
    <xf numFmtId="1" fontId="8" fillId="0" borderId="10" xfId="0" applyNumberFormat="1" applyFont="1" applyBorder="1" applyAlignment="1">
      <alignment horizontal="left" vertical="center"/>
    </xf>
    <xf numFmtId="0" fontId="7" fillId="5" borderId="10" xfId="0" applyFont="1" applyFill="1" applyBorder="1" applyAlignment="1">
      <alignment horizontal="left" vertical="center" wrapText="1"/>
    </xf>
    <xf numFmtId="1" fontId="5" fillId="5" borderId="10" xfId="0" applyNumberFormat="1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left" vertical="center"/>
    </xf>
    <xf numFmtId="0" fontId="6" fillId="4" borderId="12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/>
    </xf>
  </cellXfs>
  <cellStyles count="9">
    <cellStyle name="Millares" xfId="2" builtinId="3"/>
    <cellStyle name="Millares 2" xfId="3" xr:uid="{00000000-0005-0000-0000-000001000000}"/>
    <cellStyle name="Moneda" xfId="1" builtinId="4"/>
    <cellStyle name="Moneda [0] 2" xfId="6" xr:uid="{00000000-0005-0000-0000-000003000000}"/>
    <cellStyle name="Normal" xfId="0" builtinId="0"/>
    <cellStyle name="Normal 10" xfId="5" xr:uid="{00000000-0005-0000-0000-000005000000}"/>
    <cellStyle name="Normal 2" xfId="7" xr:uid="{00000000-0005-0000-0000-000006000000}"/>
    <cellStyle name="Porcentaje" xfId="8" builtinId="5"/>
    <cellStyle name="Porcentaje 2" xfId="4" xr:uid="{00000000-0005-0000-0000-000007000000}"/>
  </cellStyles>
  <dxfs count="1"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60447</xdr:colOff>
      <xdr:row>2</xdr:row>
      <xdr:rowOff>141043</xdr:rowOff>
    </xdr:from>
    <xdr:to>
      <xdr:col>5</xdr:col>
      <xdr:colOff>941676</xdr:colOff>
      <xdr:row>3</xdr:row>
      <xdr:rowOff>360595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6947" y="529981"/>
          <a:ext cx="881229" cy="4021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_CIELO\Downloads\PRESUPUESTO%20I.%20San%20Vicente%20FINAL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esktop\KEVIN%20ANDRES%20BENITEZ%20OTERO\2025\TRABAJO%202025\CONTRATOS\SUPERVISADOS%20POR%20KEVIN\ANDENES\PRECONTRACUAL\PRESUPUESTO\AMPLIACION%20Y%20REPOSICION%20DE%20ANDENE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PRESENTACIÓN "/>
      <sheetName val="AIU"/>
      <sheetName val="Salarios OBRA"/>
      <sheetName val="CRONOGRAMA"/>
      <sheetName val="CANT"/>
      <sheetName val="PRECIOS"/>
      <sheetName val="PRESUP ofi"/>
      <sheetName val="PRESUP (2)"/>
      <sheetName val="Hoja2"/>
      <sheetName val="1,01"/>
      <sheetName val="1,02"/>
      <sheetName val="1,03"/>
      <sheetName val="1,04"/>
      <sheetName val="1,05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2,11."/>
      <sheetName val="2,12"/>
      <sheetName val="3,01"/>
      <sheetName val="3,02"/>
      <sheetName val="3,03"/>
      <sheetName val="3,04"/>
      <sheetName val="3,05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5,01"/>
      <sheetName val="5,02"/>
      <sheetName val="5,03"/>
      <sheetName val="6,01"/>
      <sheetName val="6,02"/>
    </sheetNames>
    <sheetDataSet>
      <sheetData sheetId="0" refreshError="1"/>
      <sheetData sheetId="1" refreshError="1"/>
      <sheetData sheetId="2">
        <row r="6">
          <cell r="B6" t="str">
            <v xml:space="preserve">PROCESO </v>
          </cell>
        </row>
      </sheetData>
      <sheetData sheetId="3">
        <row r="31">
          <cell r="B31" t="str">
            <v xml:space="preserve">OFICIAL DE OBRA </v>
          </cell>
        </row>
        <row r="32">
          <cell r="B32" t="str">
            <v>AYUDANTE DE OBRA</v>
          </cell>
        </row>
        <row r="35">
          <cell r="B35" t="str">
            <v>Oficial PINTURA</v>
          </cell>
        </row>
        <row r="36">
          <cell r="B36" t="str">
            <v>Ayudante PINTURA</v>
          </cell>
        </row>
      </sheetData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PRESENTACION"/>
      <sheetName val="RENDIMIENTO"/>
      <sheetName val="ITEMS"/>
      <sheetName val="PPTO DIRECTO"/>
      <sheetName val="Cronograma"/>
      <sheetName val="Cantidades"/>
      <sheetName val="AIU"/>
      <sheetName val="PPTO"/>
      <sheetName val="APU ANDENES"/>
      <sheetName val="APU SARDINELES"/>
      <sheetName val="APU ESCALERAS"/>
      <sheetName val="INSUMOS"/>
      <sheetName val="COTIZACIONES"/>
      <sheetName val="DESGLOCE DE PERSONAL"/>
      <sheetName val="FM"/>
      <sheetName val="PPTO INTERVENTORIA"/>
      <sheetName val="PPTO PMA"/>
      <sheetName val="PPTO PMT"/>
      <sheetName val="Hoja4"/>
    </sheetNames>
    <sheetDataSet>
      <sheetData sheetId="0" refreshError="1">
        <row r="6">
          <cell r="A6" t="str">
            <v>SAN GIL, SANTANDER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B2:L62"/>
  <sheetViews>
    <sheetView view="pageBreakPreview" zoomScale="110" zoomScaleNormal="100" zoomScaleSheetLayoutView="110" workbookViewId="0">
      <selection activeCell="C3" sqref="C3:G3"/>
    </sheetView>
  </sheetViews>
  <sheetFormatPr baseColWidth="10" defaultColWidth="11.44140625" defaultRowHeight="13.2" x14ac:dyDescent="0.25"/>
  <cols>
    <col min="1" max="1" width="2.21875" style="9" customWidth="1"/>
    <col min="2" max="2" width="41.5546875" style="9" customWidth="1"/>
    <col min="3" max="3" width="17.21875" style="9" customWidth="1"/>
    <col min="4" max="4" width="15.44140625" style="9" bestFit="1" customWidth="1"/>
    <col min="5" max="5" width="14.77734375" style="9" bestFit="1" customWidth="1"/>
    <col min="6" max="6" width="15.77734375" style="9" customWidth="1"/>
    <col min="7" max="7" width="18.77734375" style="9" customWidth="1"/>
    <col min="8" max="8" width="12.77734375" style="9" bestFit="1" customWidth="1"/>
    <col min="9" max="9" width="15.77734375" style="9" customWidth="1"/>
    <col min="10" max="10" width="2.21875" style="9" customWidth="1"/>
    <col min="11" max="11" width="16" style="9" bestFit="1" customWidth="1"/>
    <col min="12" max="12" width="13.21875" style="9" bestFit="1" customWidth="1"/>
    <col min="13" max="16384" width="11.44140625" style="9"/>
  </cols>
  <sheetData>
    <row r="2" spans="2:9" ht="17.399999999999999" x14ac:dyDescent="0.3">
      <c r="B2" s="212" t="s">
        <v>80</v>
      </c>
      <c r="C2" s="212"/>
      <c r="D2" s="212"/>
      <c r="E2" s="212"/>
      <c r="F2" s="212"/>
      <c r="G2" s="212"/>
      <c r="H2" s="212"/>
      <c r="I2" s="212"/>
    </row>
    <row r="3" spans="2:9" ht="42.6" customHeight="1" x14ac:dyDescent="0.25">
      <c r="B3" s="65" t="s">
        <v>18</v>
      </c>
      <c r="C3" s="213" t="str">
        <f>+PRESUPUESTO!B4</f>
        <v>ENSAMBLE, MONTAJE E INSTALACIÓN DE ALUMBRADO NAVIDEÑO (ORNAMENTAL Y DECORATIVO) EN LAS INSTALACIONES DEL PARQUE NATURAL EL GALLINERAL DEL MUNICIPIO DE SAN GIL, SANTANDER</v>
      </c>
      <c r="D3" s="214"/>
      <c r="E3" s="214"/>
      <c r="F3" s="214"/>
      <c r="G3" s="215"/>
      <c r="H3" s="216"/>
      <c r="I3" s="216"/>
    </row>
    <row r="4" spans="2:9" ht="15" customHeight="1" x14ac:dyDescent="0.25">
      <c r="B4" s="65" t="s">
        <v>81</v>
      </c>
      <c r="C4" s="217" t="str">
        <f>+PRESUPUESTO!B3</f>
        <v>INSTITUTO DE CULTURA Y TURISMO SAN GIL</v>
      </c>
      <c r="D4" s="218"/>
      <c r="E4" s="218"/>
      <c r="F4" s="218"/>
      <c r="G4" s="219"/>
      <c r="H4" s="216"/>
      <c r="I4" s="216"/>
    </row>
    <row r="5" spans="2:9" ht="24" customHeight="1" x14ac:dyDescent="0.25">
      <c r="B5" s="65" t="s">
        <v>82</v>
      </c>
      <c r="C5" s="220" t="s">
        <v>47</v>
      </c>
      <c r="D5" s="221"/>
      <c r="E5" s="221"/>
      <c r="F5" s="221"/>
      <c r="G5" s="222"/>
      <c r="H5" s="223">
        <v>45962</v>
      </c>
      <c r="I5" s="216"/>
    </row>
    <row r="6" spans="2:9" ht="6" customHeight="1" x14ac:dyDescent="0.25">
      <c r="B6" s="66"/>
      <c r="C6" s="67"/>
      <c r="D6" s="67"/>
      <c r="E6" s="67"/>
      <c r="F6" s="66"/>
      <c r="G6" s="68"/>
      <c r="H6" s="67"/>
      <c r="I6" s="67"/>
    </row>
    <row r="7" spans="2:9" x14ac:dyDescent="0.25">
      <c r="B7" s="224" t="s">
        <v>83</v>
      </c>
      <c r="C7" s="224"/>
      <c r="D7" s="224"/>
      <c r="E7" s="224"/>
      <c r="F7" s="224"/>
      <c r="G7" s="224"/>
      <c r="H7" s="224"/>
      <c r="I7" s="224"/>
    </row>
    <row r="8" spans="2:9" ht="7.5" customHeight="1" x14ac:dyDescent="0.25">
      <c r="C8" s="69"/>
      <c r="D8" s="69"/>
    </row>
    <row r="9" spans="2:9" x14ac:dyDescent="0.25">
      <c r="B9" s="70" t="s">
        <v>142</v>
      </c>
      <c r="C9" s="71">
        <v>1750905</v>
      </c>
      <c r="D9" s="72"/>
      <c r="E9" s="73"/>
      <c r="F9" s="73"/>
      <c r="G9" s="74"/>
      <c r="H9" s="74"/>
      <c r="I9" s="74"/>
    </row>
    <row r="10" spans="2:9" x14ac:dyDescent="0.25">
      <c r="B10" s="70" t="s">
        <v>143</v>
      </c>
      <c r="C10" s="71">
        <v>249095</v>
      </c>
      <c r="D10" s="74"/>
      <c r="E10" s="73"/>
      <c r="F10" s="73"/>
      <c r="G10" s="74"/>
      <c r="H10" s="74"/>
      <c r="I10" s="74"/>
    </row>
    <row r="11" spans="2:9" ht="7.5" customHeight="1" x14ac:dyDescent="0.25">
      <c r="B11" s="75"/>
      <c r="D11" s="69"/>
      <c r="H11" s="69"/>
    </row>
    <row r="12" spans="2:9" ht="15" customHeight="1" x14ac:dyDescent="0.25">
      <c r="B12" s="225" t="s">
        <v>84</v>
      </c>
      <c r="C12" s="225"/>
      <c r="D12" s="69"/>
      <c r="E12" s="225" t="s">
        <v>85</v>
      </c>
      <c r="F12" s="225"/>
      <c r="G12" s="225"/>
      <c r="H12" s="225"/>
      <c r="I12" s="225"/>
    </row>
    <row r="13" spans="2:9" x14ac:dyDescent="0.25">
      <c r="B13" s="76" t="s">
        <v>86</v>
      </c>
      <c r="C13" s="77">
        <v>0.125</v>
      </c>
      <c r="D13" s="69"/>
      <c r="E13" s="211" t="s">
        <v>86</v>
      </c>
      <c r="F13" s="211"/>
      <c r="G13" s="211"/>
      <c r="H13" s="211"/>
      <c r="I13" s="77">
        <v>0.125</v>
      </c>
    </row>
    <row r="14" spans="2:9" x14ac:dyDescent="0.25">
      <c r="B14" s="76" t="s">
        <v>87</v>
      </c>
      <c r="C14" s="77">
        <v>0.16</v>
      </c>
      <c r="D14" s="69"/>
      <c r="E14" s="211" t="s">
        <v>87</v>
      </c>
      <c r="F14" s="211"/>
      <c r="G14" s="211"/>
      <c r="H14" s="211"/>
      <c r="I14" s="77">
        <v>0.16</v>
      </c>
    </row>
    <row r="15" spans="2:9" ht="15" customHeight="1" x14ac:dyDescent="0.25">
      <c r="B15" s="76" t="s">
        <v>88</v>
      </c>
      <c r="C15" s="77">
        <v>6.9599999999999995E-2</v>
      </c>
      <c r="D15" s="69"/>
      <c r="E15" s="211" t="s">
        <v>88</v>
      </c>
      <c r="F15" s="211"/>
      <c r="G15" s="211"/>
      <c r="H15" s="211"/>
      <c r="I15" s="77">
        <v>6.9599999999999995E-2</v>
      </c>
    </row>
    <row r="16" spans="2:9" x14ac:dyDescent="0.25">
      <c r="B16" s="76" t="s">
        <v>89</v>
      </c>
      <c r="C16" s="77">
        <v>4.1700000000000001E-2</v>
      </c>
      <c r="D16" s="69"/>
      <c r="E16" s="211" t="s">
        <v>89</v>
      </c>
      <c r="F16" s="211"/>
      <c r="G16" s="211"/>
      <c r="H16" s="211"/>
      <c r="I16" s="77">
        <v>4.1700000000000001E-2</v>
      </c>
    </row>
    <row r="17" spans="2:12" ht="15" customHeight="1" x14ac:dyDescent="0.25">
      <c r="B17" s="76" t="s">
        <v>90</v>
      </c>
      <c r="C17" s="77">
        <v>8.3299999999999999E-2</v>
      </c>
      <c r="D17" s="69"/>
      <c r="E17" s="211" t="s">
        <v>90</v>
      </c>
      <c r="F17" s="211"/>
      <c r="G17" s="211"/>
      <c r="H17" s="211"/>
      <c r="I17" s="77">
        <v>8.3299999999999999E-2</v>
      </c>
    </row>
    <row r="18" spans="2:12" x14ac:dyDescent="0.25">
      <c r="B18" s="76" t="s">
        <v>91</v>
      </c>
      <c r="C18" s="77">
        <v>8.3299999999999999E-2</v>
      </c>
      <c r="D18" s="69"/>
      <c r="E18" s="211" t="s">
        <v>91</v>
      </c>
      <c r="F18" s="211"/>
      <c r="G18" s="211"/>
      <c r="H18" s="211"/>
      <c r="I18" s="77">
        <v>8.3299999999999999E-2</v>
      </c>
    </row>
    <row r="19" spans="2:12" ht="15" customHeight="1" x14ac:dyDescent="0.25">
      <c r="B19" s="76" t="s">
        <v>92</v>
      </c>
      <c r="C19" s="77">
        <v>0.01</v>
      </c>
      <c r="D19" s="69"/>
      <c r="E19" s="211" t="s">
        <v>92</v>
      </c>
      <c r="F19" s="211"/>
      <c r="G19" s="211"/>
      <c r="H19" s="211"/>
      <c r="I19" s="77">
        <v>0.01</v>
      </c>
    </row>
    <row r="20" spans="2:12" x14ac:dyDescent="0.25">
      <c r="B20" s="76" t="s">
        <v>93</v>
      </c>
      <c r="C20" s="77">
        <v>0.02</v>
      </c>
      <c r="D20" s="69"/>
      <c r="E20" s="211" t="s">
        <v>93</v>
      </c>
      <c r="F20" s="211"/>
      <c r="G20" s="211"/>
      <c r="H20" s="211"/>
      <c r="I20" s="77">
        <v>0.02</v>
      </c>
    </row>
    <row r="21" spans="2:12" x14ac:dyDescent="0.25">
      <c r="B21" s="76" t="s">
        <v>94</v>
      </c>
      <c r="C21" s="77">
        <v>0.03</v>
      </c>
      <c r="D21" s="69"/>
      <c r="E21" s="211" t="s">
        <v>94</v>
      </c>
      <c r="F21" s="211"/>
      <c r="G21" s="211"/>
      <c r="H21" s="211"/>
      <c r="I21" s="77">
        <v>0.03</v>
      </c>
    </row>
    <row r="22" spans="2:12" ht="15" customHeight="1" x14ac:dyDescent="0.25">
      <c r="B22" s="76" t="s">
        <v>95</v>
      </c>
      <c r="C22" s="77">
        <v>0.04</v>
      </c>
      <c r="D22" s="69"/>
      <c r="E22" s="211" t="s">
        <v>95</v>
      </c>
      <c r="F22" s="211"/>
      <c r="G22" s="211"/>
      <c r="H22" s="211"/>
      <c r="I22" s="77">
        <v>0.04</v>
      </c>
    </row>
    <row r="23" spans="2:12" ht="30" customHeight="1" x14ac:dyDescent="0.25">
      <c r="B23" s="78" t="s">
        <v>96</v>
      </c>
      <c r="C23" s="77">
        <v>0.1</v>
      </c>
      <c r="D23" s="69"/>
      <c r="E23" s="227" t="s">
        <v>96</v>
      </c>
      <c r="F23" s="227"/>
      <c r="G23" s="227"/>
      <c r="H23" s="227"/>
      <c r="I23" s="77"/>
    </row>
    <row r="24" spans="2:12" ht="15" customHeight="1" x14ac:dyDescent="0.25">
      <c r="B24" s="78" t="s">
        <v>97</v>
      </c>
      <c r="C24" s="77">
        <v>3.7100000000000001E-2</v>
      </c>
      <c r="D24" s="69"/>
      <c r="E24" s="227" t="s">
        <v>97</v>
      </c>
      <c r="F24" s="227"/>
      <c r="G24" s="227"/>
      <c r="H24" s="227"/>
      <c r="I24" s="77"/>
    </row>
    <row r="25" spans="2:12" x14ac:dyDescent="0.25">
      <c r="B25" s="79" t="s">
        <v>98</v>
      </c>
      <c r="C25" s="80">
        <f>SUM(C13:C24)</f>
        <v>0.80000000000000016</v>
      </c>
      <c r="D25" s="69"/>
      <c r="E25" s="226" t="s">
        <v>98</v>
      </c>
      <c r="F25" s="226"/>
      <c r="G25" s="226"/>
      <c r="H25" s="226"/>
      <c r="I25" s="80">
        <f>SUM(I13:I24)</f>
        <v>0.66290000000000016</v>
      </c>
    </row>
    <row r="27" spans="2:12" ht="45" customHeight="1" x14ac:dyDescent="0.25">
      <c r="B27" s="81" t="s">
        <v>50</v>
      </c>
      <c r="C27" s="81" t="s">
        <v>99</v>
      </c>
      <c r="D27" s="82" t="s">
        <v>40</v>
      </c>
      <c r="E27" s="81" t="s">
        <v>41</v>
      </c>
      <c r="F27" s="81" t="s">
        <v>100</v>
      </c>
      <c r="G27" s="81" t="s">
        <v>101</v>
      </c>
      <c r="H27" s="81" t="s">
        <v>102</v>
      </c>
      <c r="I27" s="81" t="s">
        <v>103</v>
      </c>
    </row>
    <row r="28" spans="2:12" x14ac:dyDescent="0.25">
      <c r="B28" s="83" t="s">
        <v>104</v>
      </c>
      <c r="C28" s="84" t="s">
        <v>105</v>
      </c>
      <c r="D28" s="85"/>
      <c r="E28" s="86"/>
      <c r="F28" s="86">
        <f>+SUM(F29:F30)</f>
        <v>16606.333333333332</v>
      </c>
      <c r="G28" s="86">
        <f>+SUM(G29:G30)</f>
        <v>0</v>
      </c>
      <c r="H28" s="86">
        <f>+SUM(H29:H30)</f>
        <v>149285</v>
      </c>
      <c r="I28" s="86">
        <f>+SUM(G28:H28)</f>
        <v>149285</v>
      </c>
    </row>
    <row r="29" spans="2:12" x14ac:dyDescent="0.25">
      <c r="B29" s="87" t="s">
        <v>106</v>
      </c>
      <c r="C29" s="85">
        <v>1.45</v>
      </c>
      <c r="D29" s="85">
        <v>1</v>
      </c>
      <c r="E29" s="88">
        <f>ROUND((((($C$9+$C$10)/30)*C29)*D29),0)</f>
        <v>96667</v>
      </c>
      <c r="F29" s="88">
        <f>$C$10/30</f>
        <v>8303.1666666666661</v>
      </c>
      <c r="G29" s="89">
        <v>0</v>
      </c>
      <c r="H29" s="90">
        <f>ROUND((E29+F29)*$C$25,0)</f>
        <v>83976</v>
      </c>
      <c r="I29" s="91">
        <f>+SUM(E29:H29)-F29</f>
        <v>180643.00000000003</v>
      </c>
    </row>
    <row r="30" spans="2:12" x14ac:dyDescent="0.25">
      <c r="B30" s="87" t="s">
        <v>107</v>
      </c>
      <c r="C30" s="85">
        <v>1.1000000000000001</v>
      </c>
      <c r="D30" s="85">
        <v>1</v>
      </c>
      <c r="E30" s="88">
        <f>ROUND((((($C$9+$C$10)/30)*C30)*D30),0)</f>
        <v>73333</v>
      </c>
      <c r="F30" s="88">
        <f>$C$10/30</f>
        <v>8303.1666666666661</v>
      </c>
      <c r="G30" s="89">
        <f>$G$29</f>
        <v>0</v>
      </c>
      <c r="H30" s="90">
        <f>ROUND((E30+F30)*$C$25,0)</f>
        <v>65309</v>
      </c>
      <c r="I30" s="91">
        <f>+SUM(E30:H30)-F30</f>
        <v>138642.00000000003</v>
      </c>
      <c r="K30" s="92"/>
      <c r="L30" s="52"/>
    </row>
    <row r="31" spans="2:12" x14ac:dyDescent="0.25">
      <c r="B31" s="87"/>
      <c r="C31" s="85"/>
      <c r="D31" s="85"/>
      <c r="E31" s="88"/>
      <c r="F31" s="88"/>
      <c r="G31" s="89"/>
      <c r="H31" s="90"/>
      <c r="I31" s="91"/>
    </row>
    <row r="32" spans="2:12" ht="13.8" x14ac:dyDescent="0.25">
      <c r="B32" s="93" t="s">
        <v>108</v>
      </c>
      <c r="C32" s="94" t="s">
        <v>105</v>
      </c>
      <c r="D32" s="95"/>
      <c r="E32" s="96"/>
      <c r="F32" s="96">
        <f>+SUM(F33:F34)</f>
        <v>16606.333333333332</v>
      </c>
      <c r="G32" s="96">
        <f>+SUM(G33:G34)</f>
        <v>0</v>
      </c>
      <c r="H32" s="96">
        <f>+SUM(H33:H34)</f>
        <v>162619</v>
      </c>
      <c r="I32" s="96">
        <f>+SUM(G32:H32)</f>
        <v>162619</v>
      </c>
    </row>
    <row r="33" spans="2:12" ht="13.8" x14ac:dyDescent="0.25">
      <c r="B33" s="97" t="s">
        <v>109</v>
      </c>
      <c r="C33" s="95">
        <v>1.6</v>
      </c>
      <c r="D33" s="95">
        <v>1</v>
      </c>
      <c r="E33" s="98">
        <f>ROUND((((($C$9+$C$10)/30)*C33)*D33),0)</f>
        <v>106667</v>
      </c>
      <c r="F33" s="98">
        <f>$C$10/30</f>
        <v>8303.1666666666661</v>
      </c>
      <c r="G33" s="99">
        <f>$G$29</f>
        <v>0</v>
      </c>
      <c r="H33" s="100">
        <f>ROUND((E33+F33)*$C$25,0)</f>
        <v>91976</v>
      </c>
      <c r="I33" s="91">
        <f t="shared" ref="I33:I34" si="0">+SUM(E33:H33)-F33</f>
        <v>198643.00000000003</v>
      </c>
      <c r="L33" s="101"/>
    </row>
    <row r="34" spans="2:12" ht="13.8" x14ac:dyDescent="0.25">
      <c r="B34" s="97" t="s">
        <v>110</v>
      </c>
      <c r="C34" s="95">
        <v>1.2</v>
      </c>
      <c r="D34" s="95">
        <v>1</v>
      </c>
      <c r="E34" s="98">
        <f>ROUND((((($C$9+$C$10)/30)*C34)*D34),0)</f>
        <v>80000</v>
      </c>
      <c r="F34" s="98">
        <f>$C$10/30</f>
        <v>8303.1666666666661</v>
      </c>
      <c r="G34" s="99">
        <f>$G$30</f>
        <v>0</v>
      </c>
      <c r="H34" s="100">
        <f>ROUND((E34+F34)*$C$25,0)</f>
        <v>70643</v>
      </c>
      <c r="I34" s="91">
        <f t="shared" si="0"/>
        <v>150643.00000000003</v>
      </c>
    </row>
    <row r="35" spans="2:12" x14ac:dyDescent="0.25">
      <c r="B35" s="87"/>
      <c r="C35" s="85"/>
      <c r="D35" s="85"/>
      <c r="E35" s="88"/>
      <c r="F35" s="88"/>
      <c r="G35" s="89"/>
      <c r="H35" s="90"/>
      <c r="I35" s="91"/>
    </row>
    <row r="36" spans="2:12" x14ac:dyDescent="0.25">
      <c r="B36" s="102" t="s">
        <v>131</v>
      </c>
      <c r="C36" s="84" t="s">
        <v>105</v>
      </c>
      <c r="D36" s="85"/>
      <c r="E36" s="86"/>
      <c r="F36" s="86">
        <f>+SUM(F37:F38)</f>
        <v>16606.333333333332</v>
      </c>
      <c r="G36" s="86">
        <f>+SUM(G37:G38)</f>
        <v>0</v>
      </c>
      <c r="H36" s="86">
        <f>+SUM(H37:H38)</f>
        <v>178619</v>
      </c>
      <c r="I36" s="86">
        <f>+SUM(G36:H36)</f>
        <v>178619</v>
      </c>
    </row>
    <row r="37" spans="2:12" x14ac:dyDescent="0.25">
      <c r="B37" s="87" t="s">
        <v>132</v>
      </c>
      <c r="C37" s="85">
        <v>1.75</v>
      </c>
      <c r="D37" s="85">
        <v>1</v>
      </c>
      <c r="E37" s="88">
        <f>ROUND((((($C$9+$C$10)/30)*C37)*D37),0)</f>
        <v>116667</v>
      </c>
      <c r="F37" s="88">
        <f t="shared" ref="F37:F38" si="1">$C$10/30</f>
        <v>8303.1666666666661</v>
      </c>
      <c r="G37" s="89">
        <f t="shared" ref="G37:G38" si="2">$G$29</f>
        <v>0</v>
      </c>
      <c r="H37" s="90">
        <f>ROUND((E37+F37)*$C$25,0)</f>
        <v>99976</v>
      </c>
      <c r="I37" s="91">
        <f t="shared" ref="I37:I38" si="3">+SUM(E37:H37)-F37</f>
        <v>216643.00000000003</v>
      </c>
    </row>
    <row r="38" spans="2:12" x14ac:dyDescent="0.25">
      <c r="B38" s="87" t="s">
        <v>133</v>
      </c>
      <c r="C38" s="85">
        <v>1.35</v>
      </c>
      <c r="D38" s="85">
        <v>1</v>
      </c>
      <c r="E38" s="88">
        <f>ROUND((((($C$9+$C$10)/30)*C38)*D38),0)</f>
        <v>90000</v>
      </c>
      <c r="F38" s="88">
        <f t="shared" si="1"/>
        <v>8303.1666666666661</v>
      </c>
      <c r="G38" s="89">
        <f t="shared" si="2"/>
        <v>0</v>
      </c>
      <c r="H38" s="90">
        <f t="shared" ref="H38" si="4">ROUND((E38+F38)*$C$25,0)</f>
        <v>78643</v>
      </c>
      <c r="I38" s="91">
        <f t="shared" si="3"/>
        <v>168643.00000000003</v>
      </c>
    </row>
    <row r="39" spans="2:12" x14ac:dyDescent="0.25">
      <c r="B39" s="228"/>
      <c r="C39" s="228"/>
      <c r="D39" s="228"/>
      <c r="E39" s="228"/>
      <c r="F39" s="228"/>
      <c r="G39" s="228"/>
      <c r="H39" s="228"/>
      <c r="I39" s="228"/>
    </row>
    <row r="40" spans="2:12" ht="6.75" customHeight="1" x14ac:dyDescent="0.25"/>
    <row r="41" spans="2:12" x14ac:dyDescent="0.25">
      <c r="B41" s="229" t="s">
        <v>50</v>
      </c>
      <c r="C41" s="229"/>
      <c r="D41" s="103" t="s">
        <v>111</v>
      </c>
      <c r="E41" s="104" t="s">
        <v>112</v>
      </c>
      <c r="F41" s="105" t="s">
        <v>113</v>
      </c>
      <c r="G41" s="103" t="s">
        <v>114</v>
      </c>
      <c r="H41" s="69"/>
    </row>
    <row r="42" spans="2:12" hidden="1" x14ac:dyDescent="0.25">
      <c r="B42" s="230" t="s">
        <v>115</v>
      </c>
      <c r="C42" s="230"/>
      <c r="D42" s="91">
        <v>1600000</v>
      </c>
      <c r="E42" s="106">
        <f>$I$25</f>
        <v>0.66290000000000016</v>
      </c>
      <c r="F42" s="91">
        <f t="shared" ref="F42" si="5">D42*E42</f>
        <v>1060640.0000000002</v>
      </c>
      <c r="G42" s="107">
        <f>D42+F42</f>
        <v>2660640</v>
      </c>
      <c r="H42" s="108"/>
      <c r="I42" s="109"/>
    </row>
    <row r="43" spans="2:12" x14ac:dyDescent="0.25">
      <c r="B43" s="230" t="s">
        <v>116</v>
      </c>
      <c r="C43" s="230"/>
      <c r="D43" s="91">
        <v>1750905</v>
      </c>
      <c r="E43" s="106">
        <f>$I$25</f>
        <v>0.66290000000000016</v>
      </c>
      <c r="F43" s="91">
        <f>D43*E43</f>
        <v>1160674.9245000002</v>
      </c>
      <c r="G43" s="107">
        <f>D43+F43</f>
        <v>2911579.9245000002</v>
      </c>
      <c r="H43" s="108"/>
    </row>
    <row r="44" spans="2:12" hidden="1" x14ac:dyDescent="0.25">
      <c r="B44" s="230" t="s">
        <v>117</v>
      </c>
      <c r="C44" s="230"/>
      <c r="D44" s="91">
        <v>2700000</v>
      </c>
      <c r="E44" s="106">
        <f t="shared" ref="E44:E57" si="6">$I$25</f>
        <v>0.66290000000000016</v>
      </c>
      <c r="F44" s="91">
        <f t="shared" ref="F44:F57" si="7">D44*E44</f>
        <v>1789830.0000000005</v>
      </c>
      <c r="G44" s="107">
        <f t="shared" ref="G44:G57" si="8">D44+F44</f>
        <v>4489830</v>
      </c>
      <c r="H44" s="108"/>
    </row>
    <row r="45" spans="2:12" hidden="1" x14ac:dyDescent="0.25">
      <c r="B45" s="230" t="s">
        <v>118</v>
      </c>
      <c r="C45" s="230"/>
      <c r="D45" s="91">
        <v>2000000</v>
      </c>
      <c r="E45" s="106">
        <f t="shared" si="6"/>
        <v>0.66290000000000016</v>
      </c>
      <c r="F45" s="91">
        <f t="shared" si="7"/>
        <v>1325800.0000000002</v>
      </c>
      <c r="G45" s="107">
        <f t="shared" si="8"/>
        <v>3325800</v>
      </c>
      <c r="H45" s="108"/>
      <c r="I45" s="109"/>
    </row>
    <row r="46" spans="2:12" hidden="1" x14ac:dyDescent="0.25">
      <c r="B46" s="231" t="s">
        <v>119</v>
      </c>
      <c r="C46" s="231"/>
      <c r="D46" s="91">
        <v>3500000</v>
      </c>
      <c r="E46" s="106">
        <f t="shared" si="6"/>
        <v>0.66290000000000016</v>
      </c>
      <c r="F46" s="91">
        <f t="shared" si="7"/>
        <v>2320150.0000000005</v>
      </c>
      <c r="G46" s="107">
        <f t="shared" si="8"/>
        <v>5820150</v>
      </c>
      <c r="H46" s="108"/>
    </row>
    <row r="47" spans="2:12" hidden="1" x14ac:dyDescent="0.25">
      <c r="B47" s="231" t="s">
        <v>120</v>
      </c>
      <c r="C47" s="231"/>
      <c r="D47" s="91">
        <v>3500000</v>
      </c>
      <c r="E47" s="106">
        <f t="shared" si="6"/>
        <v>0.66290000000000016</v>
      </c>
      <c r="F47" s="91">
        <f t="shared" si="7"/>
        <v>2320150.0000000005</v>
      </c>
      <c r="G47" s="107">
        <f t="shared" si="8"/>
        <v>5820150</v>
      </c>
      <c r="H47" s="108"/>
    </row>
    <row r="48" spans="2:12" hidden="1" x14ac:dyDescent="0.25">
      <c r="B48" s="231" t="s">
        <v>121</v>
      </c>
      <c r="C48" s="231"/>
      <c r="D48" s="91">
        <v>3000000</v>
      </c>
      <c r="E48" s="106">
        <f t="shared" si="6"/>
        <v>0.66290000000000016</v>
      </c>
      <c r="F48" s="91">
        <f t="shared" si="7"/>
        <v>1988700.0000000005</v>
      </c>
      <c r="G48" s="107">
        <f t="shared" si="8"/>
        <v>4988700</v>
      </c>
      <c r="H48" s="108"/>
    </row>
    <row r="49" spans="2:9" hidden="1" x14ac:dyDescent="0.25">
      <c r="B49" s="230" t="s">
        <v>122</v>
      </c>
      <c r="C49" s="230"/>
      <c r="D49" s="91">
        <v>1423500</v>
      </c>
      <c r="E49" s="106">
        <f t="shared" si="6"/>
        <v>0.66290000000000016</v>
      </c>
      <c r="F49" s="91">
        <f t="shared" si="7"/>
        <v>943638.15000000026</v>
      </c>
      <c r="G49" s="107">
        <f t="shared" si="8"/>
        <v>2367138.1500000004</v>
      </c>
      <c r="H49" s="108"/>
    </row>
    <row r="50" spans="2:9" hidden="1" x14ac:dyDescent="0.25">
      <c r="B50" s="211" t="s">
        <v>123</v>
      </c>
      <c r="C50" s="211"/>
      <c r="D50" s="91">
        <v>1100000</v>
      </c>
      <c r="E50" s="106">
        <f t="shared" si="6"/>
        <v>0.66290000000000016</v>
      </c>
      <c r="F50" s="91">
        <f t="shared" si="7"/>
        <v>729190.00000000012</v>
      </c>
      <c r="G50" s="107">
        <f t="shared" si="8"/>
        <v>1829190</v>
      </c>
      <c r="H50" s="69"/>
    </row>
    <row r="51" spans="2:9" hidden="1" x14ac:dyDescent="0.25">
      <c r="B51" s="211" t="s">
        <v>124</v>
      </c>
      <c r="C51" s="211"/>
      <c r="D51" s="91">
        <v>1500000</v>
      </c>
      <c r="E51" s="106">
        <f t="shared" si="6"/>
        <v>0.66290000000000016</v>
      </c>
      <c r="F51" s="91">
        <f t="shared" si="7"/>
        <v>994350.00000000023</v>
      </c>
      <c r="G51" s="107">
        <f t="shared" si="8"/>
        <v>2494350</v>
      </c>
      <c r="H51" s="69"/>
    </row>
    <row r="52" spans="2:9" hidden="1" x14ac:dyDescent="0.25">
      <c r="B52" s="211" t="s">
        <v>125</v>
      </c>
      <c r="C52" s="211"/>
      <c r="D52" s="91">
        <v>1000000</v>
      </c>
      <c r="E52" s="106">
        <f t="shared" si="6"/>
        <v>0.66290000000000016</v>
      </c>
      <c r="F52" s="91">
        <f t="shared" si="7"/>
        <v>662900.00000000012</v>
      </c>
      <c r="G52" s="107">
        <f t="shared" si="8"/>
        <v>1662900</v>
      </c>
      <c r="H52" s="69"/>
    </row>
    <row r="53" spans="2:9" hidden="1" x14ac:dyDescent="0.25">
      <c r="B53" s="211" t="s">
        <v>126</v>
      </c>
      <c r="C53" s="211"/>
      <c r="D53" s="91">
        <f>C9+C10</f>
        <v>2000000</v>
      </c>
      <c r="E53" s="106">
        <f t="shared" si="6"/>
        <v>0.66290000000000016</v>
      </c>
      <c r="F53" s="91">
        <f t="shared" si="7"/>
        <v>1325800.0000000002</v>
      </c>
      <c r="G53" s="107">
        <f t="shared" si="8"/>
        <v>3325800</v>
      </c>
      <c r="H53" s="69"/>
    </row>
    <row r="54" spans="2:9" hidden="1" x14ac:dyDescent="0.25">
      <c r="B54" s="211" t="s">
        <v>127</v>
      </c>
      <c r="C54" s="211"/>
      <c r="D54" s="91">
        <v>1300000</v>
      </c>
      <c r="E54" s="106">
        <f t="shared" si="6"/>
        <v>0.66290000000000016</v>
      </c>
      <c r="F54" s="91">
        <f t="shared" si="7"/>
        <v>861770.00000000023</v>
      </c>
      <c r="G54" s="107">
        <f t="shared" si="8"/>
        <v>2161770</v>
      </c>
      <c r="H54" s="69"/>
    </row>
    <row r="55" spans="2:9" hidden="1" x14ac:dyDescent="0.25">
      <c r="B55" s="233" t="s">
        <v>115</v>
      </c>
      <c r="C55" s="233"/>
      <c r="D55" s="91">
        <v>1600000</v>
      </c>
      <c r="E55" s="106">
        <f t="shared" si="6"/>
        <v>0.66290000000000016</v>
      </c>
      <c r="F55" s="91">
        <f t="shared" si="7"/>
        <v>1060640.0000000002</v>
      </c>
      <c r="G55" s="107">
        <f t="shared" si="8"/>
        <v>2660640</v>
      </c>
      <c r="H55" s="69"/>
    </row>
    <row r="56" spans="2:9" x14ac:dyDescent="0.25">
      <c r="B56" s="233" t="s">
        <v>128</v>
      </c>
      <c r="C56" s="233"/>
      <c r="D56" s="91">
        <v>1750905</v>
      </c>
      <c r="E56" s="106">
        <f t="shared" si="6"/>
        <v>0.66290000000000016</v>
      </c>
      <c r="F56" s="91">
        <f t="shared" si="7"/>
        <v>1160674.9245000002</v>
      </c>
      <c r="G56" s="107">
        <f t="shared" si="8"/>
        <v>2911579.9245000002</v>
      </c>
      <c r="H56" s="69"/>
    </row>
    <row r="57" spans="2:9" x14ac:dyDescent="0.25">
      <c r="B57" s="233" t="s">
        <v>129</v>
      </c>
      <c r="C57" s="233"/>
      <c r="D57" s="91">
        <v>1750905</v>
      </c>
      <c r="E57" s="106">
        <f t="shared" si="6"/>
        <v>0.66290000000000016</v>
      </c>
      <c r="F57" s="91">
        <f t="shared" si="7"/>
        <v>1160674.9245000002</v>
      </c>
      <c r="G57" s="107">
        <f t="shared" si="8"/>
        <v>2911579.9245000002</v>
      </c>
      <c r="H57" s="69"/>
    </row>
    <row r="58" spans="2:9" x14ac:dyDescent="0.25">
      <c r="B58" s="75"/>
      <c r="C58" s="75"/>
      <c r="D58" s="110"/>
      <c r="E58" s="111"/>
      <c r="F58" s="110"/>
      <c r="G58" s="112"/>
      <c r="H58" s="69"/>
    </row>
    <row r="59" spans="2:9" ht="6" customHeight="1" x14ac:dyDescent="0.25">
      <c r="B59" s="75"/>
      <c r="D59" s="69"/>
      <c r="H59" s="69"/>
    </row>
    <row r="60" spans="2:9" x14ac:dyDescent="0.25">
      <c r="B60" s="232" t="s">
        <v>130</v>
      </c>
      <c r="C60" s="232"/>
      <c r="D60" s="232"/>
      <c r="E60" s="232"/>
      <c r="F60" s="232"/>
      <c r="G60" s="232"/>
      <c r="H60" s="232"/>
      <c r="I60" s="232"/>
    </row>
    <row r="61" spans="2:9" x14ac:dyDescent="0.25">
      <c r="B61" s="232"/>
      <c r="C61" s="232"/>
      <c r="D61" s="232"/>
      <c r="E61" s="232"/>
      <c r="F61" s="232"/>
      <c r="G61" s="232"/>
      <c r="H61" s="232"/>
      <c r="I61" s="232"/>
    </row>
    <row r="62" spans="2:9" x14ac:dyDescent="0.25">
      <c r="B62" s="75"/>
      <c r="D62" s="69"/>
      <c r="H62" s="69"/>
    </row>
  </sheetData>
  <sheetProtection selectLockedCells="1" selectUnlockedCells="1"/>
  <mergeCells count="41">
    <mergeCell ref="B60:I61"/>
    <mergeCell ref="B52:C52"/>
    <mergeCell ref="B53:C53"/>
    <mergeCell ref="B54:C54"/>
    <mergeCell ref="B55:C55"/>
    <mergeCell ref="B56:C56"/>
    <mergeCell ref="B57:C57"/>
    <mergeCell ref="B51:C51"/>
    <mergeCell ref="B39:I39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2:I2"/>
    <mergeCell ref="C3:G3"/>
    <mergeCell ref="H3:I4"/>
    <mergeCell ref="C4:G4"/>
    <mergeCell ref="C5:G5"/>
    <mergeCell ref="H5:I5"/>
    <mergeCell ref="B7:I7"/>
    <mergeCell ref="B12:C12"/>
    <mergeCell ref="E12:I12"/>
  </mergeCells>
  <conditionalFormatting sqref="B3">
    <cfRule type="cellIs" dxfId="0" priority="1" stopIfTrue="1" operator="equal">
      <formula>"ESCRIBA AQUÍ EL NOMBRE DE LA OBRA"</formula>
    </cfRule>
  </conditionalFormatting>
  <pageMargins left="0.23622047244094491" right="0.23622047244094491" top="0.74803149606299213" bottom="0.74803149606299213" header="0.31496062992125984" footer="0.31496062992125984"/>
  <pageSetup paperSize="175" scale="64" orientation="portrait" r:id="rId1"/>
  <headerFooter>
    <oddFooter>&amp;C&amp;G
ARQ. SANDRA JUDITH CASTILLO PATIÑO
R/L INGENIART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H186"/>
  <sheetViews>
    <sheetView view="pageBreakPreview" topLeftCell="A78" zoomScale="110" zoomScaleNormal="110" zoomScaleSheetLayoutView="110" workbookViewId="0">
      <selection activeCell="B8" sqref="B8"/>
    </sheetView>
  </sheetViews>
  <sheetFormatPr baseColWidth="10" defaultColWidth="11.44140625" defaultRowHeight="14.4" x14ac:dyDescent="0.3"/>
  <cols>
    <col min="1" max="1" width="11.6640625" style="1" customWidth="1"/>
    <col min="2" max="2" width="54.33203125" customWidth="1"/>
    <col min="3" max="3" width="5.21875" style="2" bestFit="1" customWidth="1"/>
    <col min="4" max="4" width="5.44140625" style="169" bestFit="1" customWidth="1"/>
    <col min="5" max="5" width="13.33203125" style="171" customWidth="1"/>
    <col min="6" max="6" width="14.44140625" style="3" bestFit="1" customWidth="1"/>
    <col min="8" max="8" width="33.77734375" bestFit="1" customWidth="1"/>
  </cols>
  <sheetData>
    <row r="1" spans="1:6" ht="15" thickBot="1" x14ac:dyDescent="0.35">
      <c r="D1" s="162"/>
    </row>
    <row r="2" spans="1:6" ht="15.75" customHeight="1" x14ac:dyDescent="0.3">
      <c r="A2" s="199" t="s">
        <v>0</v>
      </c>
      <c r="B2" s="200"/>
      <c r="C2" s="200"/>
      <c r="D2" s="200"/>
      <c r="E2" s="200"/>
      <c r="F2" s="201"/>
    </row>
    <row r="3" spans="1:6" x14ac:dyDescent="0.3">
      <c r="A3" s="53" t="s">
        <v>17</v>
      </c>
      <c r="B3" s="207" t="s">
        <v>140</v>
      </c>
      <c r="C3" s="207"/>
      <c r="D3" s="207"/>
      <c r="E3" s="207"/>
      <c r="F3" s="209"/>
    </row>
    <row r="4" spans="1:6" ht="42" customHeight="1" thickBot="1" x14ac:dyDescent="0.35">
      <c r="A4" s="54" t="s">
        <v>18</v>
      </c>
      <c r="B4" s="208" t="s">
        <v>275</v>
      </c>
      <c r="C4" s="208"/>
      <c r="D4" s="208"/>
      <c r="E4" s="208"/>
      <c r="F4" s="210"/>
    </row>
    <row r="5" spans="1:6" ht="15" thickBot="1" x14ac:dyDescent="0.35">
      <c r="A5" s="202"/>
      <c r="B5" s="203"/>
      <c r="C5" s="203"/>
      <c r="D5" s="203"/>
      <c r="E5" s="203"/>
      <c r="F5" s="204"/>
    </row>
    <row r="6" spans="1:6" x14ac:dyDescent="0.3">
      <c r="A6" s="119" t="s">
        <v>1</v>
      </c>
      <c r="B6" s="120" t="s">
        <v>2</v>
      </c>
      <c r="C6" s="121" t="s">
        <v>3</v>
      </c>
      <c r="D6" s="163" t="s">
        <v>4</v>
      </c>
      <c r="E6" s="172" t="s">
        <v>5</v>
      </c>
      <c r="F6" s="122" t="s">
        <v>6</v>
      </c>
    </row>
    <row r="7" spans="1:6" x14ac:dyDescent="0.3">
      <c r="A7" s="188" t="s">
        <v>141</v>
      </c>
      <c r="B7" s="189"/>
      <c r="C7" s="132"/>
      <c r="D7" s="164"/>
      <c r="E7" s="173"/>
      <c r="F7" s="173">
        <f>F9+F8</f>
        <v>1261759</v>
      </c>
    </row>
    <row r="8" spans="1:6" x14ac:dyDescent="0.3">
      <c r="A8" s="116">
        <v>1.1000000000000001</v>
      </c>
      <c r="B8" s="4" t="s">
        <v>145</v>
      </c>
      <c r="C8" s="5" t="s">
        <v>7</v>
      </c>
      <c r="D8" s="165">
        <v>8</v>
      </c>
      <c r="E8" s="130">
        <f>'1.1'!M42</f>
        <v>143751</v>
      </c>
      <c r="F8" s="179">
        <f>D8*E8</f>
        <v>1150008</v>
      </c>
    </row>
    <row r="9" spans="1:6" x14ac:dyDescent="0.3">
      <c r="A9" s="116">
        <v>1.2</v>
      </c>
      <c r="B9" s="4" t="s">
        <v>146</v>
      </c>
      <c r="C9" s="5" t="s">
        <v>7</v>
      </c>
      <c r="D9" s="165">
        <v>1</v>
      </c>
      <c r="E9" s="130">
        <f>'1.2'!M42</f>
        <v>111751</v>
      </c>
      <c r="F9" s="179">
        <f>D9*E9</f>
        <v>111751</v>
      </c>
    </row>
    <row r="10" spans="1:6" x14ac:dyDescent="0.3">
      <c r="A10" s="188" t="s">
        <v>147</v>
      </c>
      <c r="B10" s="189"/>
      <c r="C10" s="160"/>
      <c r="D10" s="166"/>
      <c r="E10" s="161"/>
      <c r="F10" s="180">
        <f>F11+F12+F13</f>
        <v>2241584</v>
      </c>
    </row>
    <row r="11" spans="1:6" ht="41.4" x14ac:dyDescent="0.3">
      <c r="A11" s="116">
        <v>2.1</v>
      </c>
      <c r="B11" s="4" t="s">
        <v>148</v>
      </c>
      <c r="C11" s="5" t="s">
        <v>7</v>
      </c>
      <c r="D11" s="165">
        <v>4</v>
      </c>
      <c r="E11" s="130">
        <f>+'2.1'!M42</f>
        <v>223996</v>
      </c>
      <c r="F11" s="179">
        <f t="shared" ref="F11:F15" si="0">D11*E11</f>
        <v>895984</v>
      </c>
    </row>
    <row r="12" spans="1:6" ht="41.4" x14ac:dyDescent="0.3">
      <c r="A12" s="116">
        <v>2.2000000000000002</v>
      </c>
      <c r="B12" s="4" t="s">
        <v>150</v>
      </c>
      <c r="C12" s="5" t="s">
        <v>7</v>
      </c>
      <c r="D12" s="165">
        <v>4</v>
      </c>
      <c r="E12" s="124">
        <f>'2.3'!M42</f>
        <v>168200</v>
      </c>
      <c r="F12" s="179">
        <f>D12*E12</f>
        <v>672800</v>
      </c>
    </row>
    <row r="13" spans="1:6" ht="41.4" x14ac:dyDescent="0.3">
      <c r="A13" s="116">
        <v>2.2999999999999998</v>
      </c>
      <c r="B13" s="4" t="s">
        <v>151</v>
      </c>
      <c r="C13" s="5" t="s">
        <v>7</v>
      </c>
      <c r="D13" s="165">
        <v>4</v>
      </c>
      <c r="E13" s="124">
        <f>'2.3'!M42</f>
        <v>168200</v>
      </c>
      <c r="F13" s="179">
        <f>D13*E13</f>
        <v>672800</v>
      </c>
    </row>
    <row r="14" spans="1:6" x14ac:dyDescent="0.3">
      <c r="A14" s="188" t="s">
        <v>153</v>
      </c>
      <c r="B14" s="189"/>
      <c r="C14" s="160"/>
      <c r="D14" s="166"/>
      <c r="E14" s="161"/>
      <c r="F14" s="180">
        <f>F15+F16+F17+F18+F19+F20+F21+F22</f>
        <v>27369942</v>
      </c>
    </row>
    <row r="15" spans="1:6" ht="41.4" x14ac:dyDescent="0.3">
      <c r="A15" s="116">
        <v>3.1</v>
      </c>
      <c r="B15" s="4" t="s">
        <v>154</v>
      </c>
      <c r="C15" s="5" t="s">
        <v>7</v>
      </c>
      <c r="D15" s="165">
        <v>2</v>
      </c>
      <c r="E15" s="130">
        <f>'3.1'!M42</f>
        <v>575357</v>
      </c>
      <c r="F15" s="179">
        <f t="shared" si="0"/>
        <v>1150714</v>
      </c>
    </row>
    <row r="16" spans="1:6" ht="41.4" x14ac:dyDescent="0.3">
      <c r="A16" s="116">
        <v>3.2</v>
      </c>
      <c r="B16" s="4" t="s">
        <v>158</v>
      </c>
      <c r="C16" s="5" t="s">
        <v>7</v>
      </c>
      <c r="D16" s="165">
        <v>10</v>
      </c>
      <c r="E16" s="130">
        <f>'3.2'!M42</f>
        <v>291218</v>
      </c>
      <c r="F16" s="179">
        <f>D16*E16</f>
        <v>2912180</v>
      </c>
    </row>
    <row r="17" spans="1:6" ht="41.4" x14ac:dyDescent="0.3">
      <c r="A17" s="116">
        <v>3.3</v>
      </c>
      <c r="B17" s="4" t="s">
        <v>160</v>
      </c>
      <c r="C17" s="5" t="s">
        <v>7</v>
      </c>
      <c r="D17" s="165">
        <v>24</v>
      </c>
      <c r="E17" s="130">
        <f>'3.3.'!M42</f>
        <v>441933</v>
      </c>
      <c r="F17" s="179">
        <f>D17*E17</f>
        <v>10606392</v>
      </c>
    </row>
    <row r="18" spans="1:6" ht="41.4" x14ac:dyDescent="0.3">
      <c r="A18" s="116">
        <v>3.4</v>
      </c>
      <c r="B18" s="4" t="s">
        <v>161</v>
      </c>
      <c r="C18" s="5" t="s">
        <v>7</v>
      </c>
      <c r="D18" s="165">
        <v>15</v>
      </c>
      <c r="E18" s="130">
        <f>'3.4'!M42</f>
        <v>400628</v>
      </c>
      <c r="F18" s="179">
        <f>D18*E18</f>
        <v>6009420</v>
      </c>
    </row>
    <row r="19" spans="1:6" ht="41.4" x14ac:dyDescent="0.3">
      <c r="A19" s="116">
        <v>3.5</v>
      </c>
      <c r="B19" s="4" t="s">
        <v>162</v>
      </c>
      <c r="C19" s="5" t="s">
        <v>7</v>
      </c>
      <c r="D19" s="165">
        <v>7</v>
      </c>
      <c r="E19" s="130">
        <f>'3.5'!M42</f>
        <v>354128</v>
      </c>
      <c r="F19" s="179">
        <f>E19*D19</f>
        <v>2478896</v>
      </c>
    </row>
    <row r="20" spans="1:6" x14ac:dyDescent="0.3">
      <c r="A20" s="116">
        <v>3.6</v>
      </c>
      <c r="B20" s="4" t="s">
        <v>165</v>
      </c>
      <c r="C20" s="5" t="s">
        <v>7</v>
      </c>
      <c r="D20" s="165">
        <v>20</v>
      </c>
      <c r="E20" s="130">
        <f>'3.6'!M42</f>
        <v>26373</v>
      </c>
      <c r="F20" s="179">
        <f>D20*E20</f>
        <v>527460</v>
      </c>
    </row>
    <row r="21" spans="1:6" ht="41.4" x14ac:dyDescent="0.3">
      <c r="A21" s="116">
        <v>3.7</v>
      </c>
      <c r="B21" s="4" t="s">
        <v>167</v>
      </c>
      <c r="C21" s="5" t="s">
        <v>7</v>
      </c>
      <c r="D21" s="165">
        <v>7</v>
      </c>
      <c r="E21" s="130">
        <f>'3.7'!M42</f>
        <v>305128</v>
      </c>
      <c r="F21" s="179">
        <f>D21*E21</f>
        <v>2135896</v>
      </c>
    </row>
    <row r="22" spans="1:6" ht="69" x14ac:dyDescent="0.3">
      <c r="A22" s="116">
        <v>3.8</v>
      </c>
      <c r="B22" s="4" t="s">
        <v>169</v>
      </c>
      <c r="C22" s="5" t="s">
        <v>7</v>
      </c>
      <c r="D22" s="165">
        <v>1</v>
      </c>
      <c r="E22" s="130">
        <f>'3.8'!M44</f>
        <v>1548984</v>
      </c>
      <c r="F22" s="179">
        <f>D22*E22</f>
        <v>1548984</v>
      </c>
    </row>
    <row r="23" spans="1:6" x14ac:dyDescent="0.3">
      <c r="A23" s="188" t="s">
        <v>173</v>
      </c>
      <c r="B23" s="189"/>
      <c r="C23" s="5"/>
      <c r="D23" s="165"/>
      <c r="E23" s="130"/>
      <c r="F23" s="180">
        <f>F24</f>
        <v>1724400</v>
      </c>
    </row>
    <row r="24" spans="1:6" ht="27.6" x14ac:dyDescent="0.3">
      <c r="A24" s="116">
        <v>4</v>
      </c>
      <c r="B24" s="4" t="s">
        <v>174</v>
      </c>
      <c r="C24" s="5" t="s">
        <v>7</v>
      </c>
      <c r="D24" s="165">
        <v>48</v>
      </c>
      <c r="E24" s="130">
        <f>'4.1'!M42</f>
        <v>35925</v>
      </c>
      <c r="F24" s="179">
        <f>D24*E24</f>
        <v>1724400</v>
      </c>
    </row>
    <row r="25" spans="1:6" x14ac:dyDescent="0.3">
      <c r="A25" s="188" t="s">
        <v>175</v>
      </c>
      <c r="B25" s="189"/>
      <c r="C25" s="5"/>
      <c r="D25" s="165"/>
      <c r="E25" s="130"/>
      <c r="F25" s="180">
        <f>F26+F27+F28+F29+F30+F31</f>
        <v>2884641</v>
      </c>
    </row>
    <row r="26" spans="1:6" ht="27.6" x14ac:dyDescent="0.3">
      <c r="A26" s="116">
        <v>5.0999999999999996</v>
      </c>
      <c r="B26" s="4" t="s">
        <v>176</v>
      </c>
      <c r="C26" s="5" t="s">
        <v>7</v>
      </c>
      <c r="D26" s="165">
        <v>5</v>
      </c>
      <c r="E26" s="130">
        <f>'5.1'!M43</f>
        <v>115032</v>
      </c>
      <c r="F26" s="179">
        <f t="shared" ref="F26:F31" si="1">D26*E26</f>
        <v>575160</v>
      </c>
    </row>
    <row r="27" spans="1:6" ht="27.6" x14ac:dyDescent="0.3">
      <c r="A27" s="116">
        <v>5.2</v>
      </c>
      <c r="B27" s="4" t="s">
        <v>180</v>
      </c>
      <c r="C27" s="5" t="s">
        <v>7</v>
      </c>
      <c r="D27" s="165">
        <v>5</v>
      </c>
      <c r="E27" s="130">
        <f>'5.2'!M43</f>
        <v>49521</v>
      </c>
      <c r="F27" s="179">
        <f t="shared" si="1"/>
        <v>247605</v>
      </c>
    </row>
    <row r="28" spans="1:6" ht="27.6" x14ac:dyDescent="0.3">
      <c r="A28" s="116">
        <v>5.3</v>
      </c>
      <c r="B28" s="4" t="s">
        <v>182</v>
      </c>
      <c r="C28" s="5" t="s">
        <v>7</v>
      </c>
      <c r="D28" s="165">
        <v>5</v>
      </c>
      <c r="E28" s="130">
        <f>'5.3'!M43</f>
        <v>177140</v>
      </c>
      <c r="F28" s="179">
        <f t="shared" si="1"/>
        <v>885700</v>
      </c>
    </row>
    <row r="29" spans="1:6" ht="27.6" x14ac:dyDescent="0.3">
      <c r="A29" s="116">
        <v>5.4</v>
      </c>
      <c r="B29" s="4" t="s">
        <v>183</v>
      </c>
      <c r="C29" s="5" t="s">
        <v>7</v>
      </c>
      <c r="D29" s="165">
        <v>2</v>
      </c>
      <c r="E29" s="131">
        <f>'5.4'!M43</f>
        <v>81094</v>
      </c>
      <c r="F29" s="179">
        <f t="shared" si="1"/>
        <v>162188</v>
      </c>
    </row>
    <row r="30" spans="1:6" ht="27.6" x14ac:dyDescent="0.3">
      <c r="A30" s="116">
        <v>5.5</v>
      </c>
      <c r="B30" s="4" t="s">
        <v>186</v>
      </c>
      <c r="C30" s="5" t="s">
        <v>7</v>
      </c>
      <c r="D30" s="165">
        <v>3</v>
      </c>
      <c r="E30" s="131">
        <f>'5.5'!M43</f>
        <v>26636</v>
      </c>
      <c r="F30" s="179">
        <f t="shared" si="1"/>
        <v>79908</v>
      </c>
    </row>
    <row r="31" spans="1:6" s="155" customFormat="1" ht="41.4" x14ac:dyDescent="0.3">
      <c r="A31" s="157">
        <v>5.6</v>
      </c>
      <c r="B31" s="158" t="s">
        <v>189</v>
      </c>
      <c r="C31" s="153" t="s">
        <v>7</v>
      </c>
      <c r="D31" s="167">
        <v>4</v>
      </c>
      <c r="E31" s="159">
        <f>'8.1'!M45</f>
        <v>233520</v>
      </c>
      <c r="F31" s="181">
        <f t="shared" si="1"/>
        <v>934080</v>
      </c>
    </row>
    <row r="32" spans="1:6" x14ac:dyDescent="0.3">
      <c r="A32" s="188" t="s">
        <v>190</v>
      </c>
      <c r="B32" s="189"/>
      <c r="C32" s="5"/>
      <c r="D32" s="165"/>
      <c r="E32" s="124"/>
      <c r="F32" s="180">
        <f>F33+F34</f>
        <v>1245504</v>
      </c>
    </row>
    <row r="33" spans="1:6" ht="27.6" x14ac:dyDescent="0.3">
      <c r="A33" s="116">
        <v>6.1</v>
      </c>
      <c r="B33" s="4" t="s">
        <v>191</v>
      </c>
      <c r="C33" s="5" t="s">
        <v>7</v>
      </c>
      <c r="D33" s="165">
        <v>2</v>
      </c>
      <c r="E33" s="124">
        <f>'6.1'!M42</f>
        <v>103867</v>
      </c>
      <c r="F33" s="179">
        <f>D33*E33</f>
        <v>207734</v>
      </c>
    </row>
    <row r="34" spans="1:6" ht="27.6" x14ac:dyDescent="0.3">
      <c r="A34" s="116">
        <v>6.2</v>
      </c>
      <c r="B34" s="4" t="s">
        <v>194</v>
      </c>
      <c r="C34" s="5" t="s">
        <v>7</v>
      </c>
      <c r="D34" s="165">
        <v>1</v>
      </c>
      <c r="E34" s="124">
        <f>'6.2'!M42</f>
        <v>1037770</v>
      </c>
      <c r="F34" s="179">
        <f>D34*E34</f>
        <v>1037770</v>
      </c>
    </row>
    <row r="35" spans="1:6" x14ac:dyDescent="0.3">
      <c r="A35" s="188" t="s">
        <v>196</v>
      </c>
      <c r="B35" s="189"/>
      <c r="C35" s="5"/>
      <c r="D35" s="165"/>
      <c r="E35" s="124"/>
      <c r="F35" s="180">
        <f>F36+F37+F38+F39</f>
        <v>839592</v>
      </c>
    </row>
    <row r="36" spans="1:6" x14ac:dyDescent="0.3">
      <c r="A36" s="116">
        <v>7.1</v>
      </c>
      <c r="B36" s="4" t="s">
        <v>197</v>
      </c>
      <c r="C36" s="5" t="s">
        <v>7</v>
      </c>
      <c r="D36" s="165">
        <v>3</v>
      </c>
      <c r="E36" s="124">
        <f>'7.1'!M42</f>
        <v>102887</v>
      </c>
      <c r="F36" s="179">
        <f>E36*D36</f>
        <v>308661</v>
      </c>
    </row>
    <row r="37" spans="1:6" s="155" customFormat="1" ht="27.6" x14ac:dyDescent="0.3">
      <c r="A37" s="157">
        <v>7.2</v>
      </c>
      <c r="B37" s="158" t="s">
        <v>198</v>
      </c>
      <c r="C37" s="153" t="s">
        <v>7</v>
      </c>
      <c r="D37" s="167">
        <v>10</v>
      </c>
      <c r="E37" s="159">
        <f>'5.5'!M43</f>
        <v>26636</v>
      </c>
      <c r="F37" s="181">
        <f>D37*E37</f>
        <v>266360</v>
      </c>
    </row>
    <row r="38" spans="1:6" x14ac:dyDescent="0.3">
      <c r="A38" s="116">
        <v>7.3</v>
      </c>
      <c r="B38" s="4" t="s">
        <v>199</v>
      </c>
      <c r="C38" s="5" t="s">
        <v>7</v>
      </c>
      <c r="D38" s="165">
        <v>2</v>
      </c>
      <c r="E38" s="124">
        <f>'7.3'!M42</f>
        <v>76410</v>
      </c>
      <c r="F38" s="179">
        <f>D38*E38</f>
        <v>152820</v>
      </c>
    </row>
    <row r="39" spans="1:6" x14ac:dyDescent="0.3">
      <c r="A39" s="116">
        <v>7.4</v>
      </c>
      <c r="B39" s="4" t="s">
        <v>200</v>
      </c>
      <c r="C39" s="5" t="s">
        <v>7</v>
      </c>
      <c r="D39" s="165">
        <v>1</v>
      </c>
      <c r="E39" s="124">
        <f>'1.2'!M42</f>
        <v>111751</v>
      </c>
      <c r="F39" s="179">
        <f>D39*E39</f>
        <v>111751</v>
      </c>
    </row>
    <row r="40" spans="1:6" x14ac:dyDescent="0.3">
      <c r="A40" s="188" t="s">
        <v>201</v>
      </c>
      <c r="B40" s="189"/>
      <c r="C40" s="5"/>
      <c r="D40" s="165"/>
      <c r="E40" s="124"/>
      <c r="F40" s="180">
        <f>F41+F42</f>
        <v>4782151</v>
      </c>
    </row>
    <row r="41" spans="1:6" ht="27.6" x14ac:dyDescent="0.3">
      <c r="A41" s="116">
        <v>8.1</v>
      </c>
      <c r="B41" s="4" t="s">
        <v>202</v>
      </c>
      <c r="C41" s="5" t="s">
        <v>7</v>
      </c>
      <c r="D41" s="165">
        <v>20</v>
      </c>
      <c r="E41" s="124">
        <f>'8.1'!M45</f>
        <v>233520</v>
      </c>
      <c r="F41" s="179">
        <f>D41*E41</f>
        <v>4670400</v>
      </c>
    </row>
    <row r="42" spans="1:6" x14ac:dyDescent="0.3">
      <c r="A42" s="116">
        <v>8.1999999999999993</v>
      </c>
      <c r="B42" s="4" t="s">
        <v>146</v>
      </c>
      <c r="C42" s="5" t="s">
        <v>7</v>
      </c>
      <c r="D42" s="165">
        <v>1</v>
      </c>
      <c r="E42" s="124">
        <f>'1.2'!M42</f>
        <v>111751</v>
      </c>
      <c r="F42" s="179">
        <f>D42*E42</f>
        <v>111751</v>
      </c>
    </row>
    <row r="43" spans="1:6" x14ac:dyDescent="0.3">
      <c r="A43" s="188" t="s">
        <v>206</v>
      </c>
      <c r="B43" s="189"/>
      <c r="C43" s="5"/>
      <c r="D43" s="165"/>
      <c r="E43" s="124"/>
      <c r="F43" s="180">
        <f>F44+F45+F46+F47+F48+F49+F50</f>
        <v>2549700</v>
      </c>
    </row>
    <row r="44" spans="1:6" ht="41.4" x14ac:dyDescent="0.3">
      <c r="A44" s="116">
        <v>9.1</v>
      </c>
      <c r="B44" s="4" t="s">
        <v>207</v>
      </c>
      <c r="C44" s="5" t="s">
        <v>7</v>
      </c>
      <c r="D44" s="165">
        <v>1</v>
      </c>
      <c r="E44" s="124">
        <f>'9.1'!M44</f>
        <v>1021256</v>
      </c>
      <c r="F44" s="179">
        <f t="shared" ref="F44:F50" si="2">D44*E44</f>
        <v>1021256</v>
      </c>
    </row>
    <row r="45" spans="1:6" ht="27.6" x14ac:dyDescent="0.3">
      <c r="A45" s="116">
        <v>9.1999999999999993</v>
      </c>
      <c r="B45" s="4" t="s">
        <v>212</v>
      </c>
      <c r="C45" s="5" t="s">
        <v>7</v>
      </c>
      <c r="D45" s="165">
        <v>1</v>
      </c>
      <c r="E45" s="124">
        <f>'9.2'!M44</f>
        <v>488934</v>
      </c>
      <c r="F45" s="179">
        <f t="shared" si="2"/>
        <v>488934</v>
      </c>
    </row>
    <row r="46" spans="1:6" x14ac:dyDescent="0.3">
      <c r="A46" s="116">
        <v>9.3000000000000007</v>
      </c>
      <c r="B46" s="4" t="s">
        <v>214</v>
      </c>
      <c r="C46" s="5" t="s">
        <v>7</v>
      </c>
      <c r="D46" s="165">
        <v>2</v>
      </c>
      <c r="E46" s="124">
        <f>'9.3'!M44</f>
        <v>103570</v>
      </c>
      <c r="F46" s="179">
        <f t="shared" si="2"/>
        <v>207140</v>
      </c>
    </row>
    <row r="47" spans="1:6" x14ac:dyDescent="0.3">
      <c r="A47" s="141">
        <v>9.4</v>
      </c>
      <c r="B47" s="142" t="s">
        <v>216</v>
      </c>
      <c r="C47" s="5" t="s">
        <v>7</v>
      </c>
      <c r="D47" s="165">
        <v>2</v>
      </c>
      <c r="E47" s="144">
        <f>'9.4'!M44</f>
        <v>132986</v>
      </c>
      <c r="F47" s="182">
        <f t="shared" si="2"/>
        <v>265972</v>
      </c>
    </row>
    <row r="48" spans="1:6" s="155" customFormat="1" ht="41.4" x14ac:dyDescent="0.3">
      <c r="A48" s="151">
        <v>9.5</v>
      </c>
      <c r="B48" s="156" t="s">
        <v>217</v>
      </c>
      <c r="C48" s="153" t="s">
        <v>7</v>
      </c>
      <c r="D48" s="167">
        <v>1</v>
      </c>
      <c r="E48" s="154">
        <f>'2.1'!M42</f>
        <v>223996</v>
      </c>
      <c r="F48" s="183">
        <f t="shared" si="2"/>
        <v>223996</v>
      </c>
    </row>
    <row r="49" spans="1:6" ht="21" customHeight="1" x14ac:dyDescent="0.3">
      <c r="A49" s="141">
        <v>9.6</v>
      </c>
      <c r="B49" s="142" t="s">
        <v>218</v>
      </c>
      <c r="C49" s="5" t="s">
        <v>7</v>
      </c>
      <c r="D49" s="165">
        <v>1</v>
      </c>
      <c r="E49" s="144">
        <f>'9.6'!M44</f>
        <v>230651</v>
      </c>
      <c r="F49" s="182">
        <f t="shared" si="2"/>
        <v>230651</v>
      </c>
    </row>
    <row r="50" spans="1:6" x14ac:dyDescent="0.3">
      <c r="A50" s="141">
        <v>9.6999999999999993</v>
      </c>
      <c r="B50" s="142" t="s">
        <v>146</v>
      </c>
      <c r="C50" s="5" t="s">
        <v>7</v>
      </c>
      <c r="D50" s="165">
        <v>1</v>
      </c>
      <c r="E50" s="144">
        <f>'1.2'!M42</f>
        <v>111751</v>
      </c>
      <c r="F50" s="182">
        <f t="shared" si="2"/>
        <v>111751</v>
      </c>
    </row>
    <row r="51" spans="1:6" x14ac:dyDescent="0.3">
      <c r="A51" s="188" t="s">
        <v>219</v>
      </c>
      <c r="B51" s="189"/>
      <c r="C51" s="143"/>
      <c r="D51" s="168"/>
      <c r="E51" s="144"/>
      <c r="F51" s="184">
        <f>F52+F53</f>
        <v>278647</v>
      </c>
    </row>
    <row r="52" spans="1:6" ht="27.6" x14ac:dyDescent="0.3">
      <c r="A52" s="141">
        <v>10.1</v>
      </c>
      <c r="B52" s="142" t="s">
        <v>220</v>
      </c>
      <c r="C52" s="5" t="s">
        <v>7</v>
      </c>
      <c r="D52" s="165">
        <v>2</v>
      </c>
      <c r="E52" s="144">
        <f>'10.1'!M42</f>
        <v>83448</v>
      </c>
      <c r="F52" s="182">
        <f>D52*E52</f>
        <v>166896</v>
      </c>
    </row>
    <row r="53" spans="1:6" x14ac:dyDescent="0.3">
      <c r="A53" s="141">
        <v>10.199999999999999</v>
      </c>
      <c r="B53" s="142" t="s">
        <v>222</v>
      </c>
      <c r="C53" s="5" t="s">
        <v>7</v>
      </c>
      <c r="D53" s="165">
        <v>1</v>
      </c>
      <c r="E53" s="144">
        <f>'1.2'!M42</f>
        <v>111751</v>
      </c>
      <c r="F53" s="182">
        <f>D53*E53</f>
        <v>111751</v>
      </c>
    </row>
    <row r="54" spans="1:6" x14ac:dyDescent="0.3">
      <c r="A54" s="188" t="s">
        <v>223</v>
      </c>
      <c r="B54" s="189"/>
      <c r="C54" s="5"/>
      <c r="D54" s="165"/>
      <c r="E54" s="144"/>
      <c r="F54" s="184">
        <f>F55</f>
        <v>5555560</v>
      </c>
    </row>
    <row r="55" spans="1:6" ht="27.6" x14ac:dyDescent="0.3">
      <c r="A55" s="141">
        <v>11.1</v>
      </c>
      <c r="B55" s="142" t="s">
        <v>224</v>
      </c>
      <c r="C55" s="5" t="s">
        <v>7</v>
      </c>
      <c r="D55" s="165">
        <v>40</v>
      </c>
      <c r="E55" s="144">
        <f>'11.1'!M46</f>
        <v>138889</v>
      </c>
      <c r="F55" s="182">
        <f>D55*E55</f>
        <v>5555560</v>
      </c>
    </row>
    <row r="56" spans="1:6" x14ac:dyDescent="0.3">
      <c r="A56" s="188" t="s">
        <v>229</v>
      </c>
      <c r="B56" s="189"/>
      <c r="E56" s="144"/>
      <c r="F56" s="184">
        <f>F59+F58+F57</f>
        <v>5088031</v>
      </c>
    </row>
    <row r="57" spans="1:6" ht="25.5" customHeight="1" x14ac:dyDescent="0.3">
      <c r="A57" s="141">
        <v>12.1</v>
      </c>
      <c r="B57" s="142" t="s">
        <v>230</v>
      </c>
      <c r="C57" s="5" t="s">
        <v>7</v>
      </c>
      <c r="D57" s="165">
        <v>15</v>
      </c>
      <c r="E57" s="144">
        <f>'12.1'!M43</f>
        <v>238002</v>
      </c>
      <c r="F57" s="182">
        <f>D57*E57</f>
        <v>3570030</v>
      </c>
    </row>
    <row r="58" spans="1:6" x14ac:dyDescent="0.3">
      <c r="A58" s="141">
        <v>12.2</v>
      </c>
      <c r="B58" s="142" t="s">
        <v>232</v>
      </c>
      <c r="C58" s="5" t="s">
        <v>7</v>
      </c>
      <c r="D58" s="165">
        <v>10</v>
      </c>
      <c r="E58" s="144">
        <f>'12.2'!M43</f>
        <v>140625</v>
      </c>
      <c r="F58" s="182">
        <f>D58*E58</f>
        <v>1406250</v>
      </c>
    </row>
    <row r="59" spans="1:6" x14ac:dyDescent="0.3">
      <c r="A59" s="141">
        <v>12.3</v>
      </c>
      <c r="B59" s="142" t="s">
        <v>146</v>
      </c>
      <c r="C59" s="5" t="s">
        <v>7</v>
      </c>
      <c r="D59" s="165">
        <v>1</v>
      </c>
      <c r="E59" s="144">
        <f>'1.2'!M42</f>
        <v>111751</v>
      </c>
      <c r="F59" s="182">
        <f>D59*E59</f>
        <v>111751</v>
      </c>
    </row>
    <row r="60" spans="1:6" x14ac:dyDescent="0.3">
      <c r="A60" s="188" t="s">
        <v>233</v>
      </c>
      <c r="B60" s="189"/>
      <c r="C60" s="143"/>
      <c r="D60" s="168"/>
      <c r="E60" s="144"/>
      <c r="F60" s="184">
        <f>F62+F61</f>
        <v>1304564</v>
      </c>
    </row>
    <row r="61" spans="1:6" ht="27.6" x14ac:dyDescent="0.3">
      <c r="A61" s="141">
        <v>13.1</v>
      </c>
      <c r="B61" s="142" t="s">
        <v>234</v>
      </c>
      <c r="C61" s="5" t="s">
        <v>7</v>
      </c>
      <c r="D61" s="165">
        <v>10</v>
      </c>
      <c r="E61" s="124">
        <f>'13.1'!M43</f>
        <v>110124</v>
      </c>
      <c r="F61" s="124">
        <f>D61*E61</f>
        <v>1101240</v>
      </c>
    </row>
    <row r="62" spans="1:6" ht="27.6" x14ac:dyDescent="0.3">
      <c r="A62" s="141">
        <v>13.2</v>
      </c>
      <c r="B62" s="142" t="s">
        <v>235</v>
      </c>
      <c r="C62" s="5" t="s">
        <v>7</v>
      </c>
      <c r="D62" s="165">
        <v>1</v>
      </c>
      <c r="E62" s="124">
        <f>'13.2'!M43</f>
        <v>203324</v>
      </c>
      <c r="F62" s="124">
        <f>D62*E62</f>
        <v>203324</v>
      </c>
    </row>
    <row r="63" spans="1:6" x14ac:dyDescent="0.3">
      <c r="A63" s="188" t="s">
        <v>238</v>
      </c>
      <c r="B63" s="189"/>
      <c r="C63" s="5"/>
      <c r="D63" s="165"/>
      <c r="E63" s="124"/>
      <c r="F63" s="173">
        <f>F64+F65</f>
        <v>584422</v>
      </c>
    </row>
    <row r="64" spans="1:6" ht="27.6" x14ac:dyDescent="0.3">
      <c r="A64" s="141">
        <v>14.1</v>
      </c>
      <c r="B64" s="142" t="s">
        <v>239</v>
      </c>
      <c r="C64" s="5" t="s">
        <v>7</v>
      </c>
      <c r="D64" s="165">
        <v>3</v>
      </c>
      <c r="E64" s="124">
        <f>'14.1'!M43</f>
        <v>157557</v>
      </c>
      <c r="F64" s="124">
        <f>D64*E64</f>
        <v>472671</v>
      </c>
    </row>
    <row r="65" spans="1:6" x14ac:dyDescent="0.3">
      <c r="A65" s="141">
        <v>14.2</v>
      </c>
      <c r="B65" s="142" t="s">
        <v>200</v>
      </c>
      <c r="C65" s="5" t="s">
        <v>7</v>
      </c>
      <c r="D65" s="165">
        <v>1</v>
      </c>
      <c r="E65" s="124">
        <f>'1.2'!M42</f>
        <v>111751</v>
      </c>
      <c r="F65" s="124">
        <f>D65*E65</f>
        <v>111751</v>
      </c>
    </row>
    <row r="66" spans="1:6" x14ac:dyDescent="0.3">
      <c r="A66" s="188" t="s">
        <v>240</v>
      </c>
      <c r="B66" s="189"/>
      <c r="C66" s="150"/>
      <c r="E66" s="174"/>
      <c r="F66" s="185">
        <f>F67+F68</f>
        <v>692615</v>
      </c>
    </row>
    <row r="67" spans="1:6" ht="27.6" x14ac:dyDescent="0.3">
      <c r="A67" s="141">
        <v>15.1</v>
      </c>
      <c r="B67" s="142" t="s">
        <v>241</v>
      </c>
      <c r="C67" s="5" t="s">
        <v>7</v>
      </c>
      <c r="D67" s="165">
        <v>1</v>
      </c>
      <c r="E67" s="124">
        <f>'15.1'!M43</f>
        <v>143114</v>
      </c>
      <c r="F67" s="124">
        <f>D67*E67</f>
        <v>143114</v>
      </c>
    </row>
    <row r="68" spans="1:6" ht="27.6" x14ac:dyDescent="0.3">
      <c r="A68" s="141">
        <v>15.2</v>
      </c>
      <c r="B68" s="142" t="s">
        <v>242</v>
      </c>
      <c r="C68" s="5" t="s">
        <v>7</v>
      </c>
      <c r="D68" s="165">
        <v>3</v>
      </c>
      <c r="E68" s="124">
        <f>'15.2'!M43</f>
        <v>183167</v>
      </c>
      <c r="F68" s="124">
        <f>D68*E68</f>
        <v>549501</v>
      </c>
    </row>
    <row r="69" spans="1:6" x14ac:dyDescent="0.3">
      <c r="A69" s="188" t="s">
        <v>243</v>
      </c>
      <c r="B69" s="189"/>
      <c r="C69" s="5"/>
      <c r="D69" s="165"/>
      <c r="E69" s="124"/>
      <c r="F69" s="173">
        <f>F70</f>
        <v>143114</v>
      </c>
    </row>
    <row r="70" spans="1:6" ht="27.6" x14ac:dyDescent="0.3">
      <c r="A70" s="141">
        <v>16.100000000000001</v>
      </c>
      <c r="B70" s="142" t="s">
        <v>244</v>
      </c>
      <c r="C70" s="5" t="s">
        <v>7</v>
      </c>
      <c r="D70" s="165">
        <v>1</v>
      </c>
      <c r="E70" s="130">
        <f>'15.1'!M43</f>
        <v>143114</v>
      </c>
      <c r="F70" s="130">
        <f>D70*E70</f>
        <v>143114</v>
      </c>
    </row>
    <row r="71" spans="1:6" x14ac:dyDescent="0.3">
      <c r="A71" s="188" t="s">
        <v>245</v>
      </c>
      <c r="B71" s="189"/>
      <c r="C71" s="5"/>
      <c r="D71" s="165"/>
      <c r="E71" s="124"/>
      <c r="F71" s="173">
        <f>F74+F73+F72</f>
        <v>3191674</v>
      </c>
    </row>
    <row r="72" spans="1:6" ht="27.6" x14ac:dyDescent="0.3">
      <c r="A72" s="141">
        <v>17.100000000000001</v>
      </c>
      <c r="B72" s="142" t="s">
        <v>246</v>
      </c>
      <c r="C72" s="5" t="s">
        <v>7</v>
      </c>
      <c r="D72" s="165">
        <v>6</v>
      </c>
      <c r="E72" s="130">
        <f>'14.1'!M43</f>
        <v>157557</v>
      </c>
      <c r="F72" s="130">
        <f>E72*D72</f>
        <v>945342</v>
      </c>
    </row>
    <row r="73" spans="1:6" ht="27.6" x14ac:dyDescent="0.3">
      <c r="A73" s="141">
        <v>17.2</v>
      </c>
      <c r="B73" s="142" t="s">
        <v>248</v>
      </c>
      <c r="C73" s="5" t="s">
        <v>7</v>
      </c>
      <c r="D73" s="165">
        <v>3</v>
      </c>
      <c r="E73" s="124">
        <f>'17.2'!M43</f>
        <v>237136</v>
      </c>
      <c r="F73" s="124">
        <f>D73*E73</f>
        <v>711408</v>
      </c>
    </row>
    <row r="74" spans="1:6" ht="41.4" x14ac:dyDescent="0.3">
      <c r="A74" s="141">
        <v>17.3</v>
      </c>
      <c r="B74" s="142" t="s">
        <v>250</v>
      </c>
      <c r="C74" s="5" t="s">
        <v>7</v>
      </c>
      <c r="D74" s="165">
        <v>4</v>
      </c>
      <c r="E74" s="124">
        <f>'17.3'!M43</f>
        <v>383731</v>
      </c>
      <c r="F74" s="124">
        <f>D74*E74</f>
        <v>1534924</v>
      </c>
    </row>
    <row r="75" spans="1:6" x14ac:dyDescent="0.3">
      <c r="A75" s="188" t="s">
        <v>254</v>
      </c>
      <c r="B75" s="189"/>
      <c r="E75" s="124"/>
      <c r="F75" s="173">
        <f>F80+F79+F78+F77+F76</f>
        <v>2209958</v>
      </c>
    </row>
    <row r="76" spans="1:6" ht="27.6" x14ac:dyDescent="0.3">
      <c r="A76" s="141">
        <v>18.100000000000001</v>
      </c>
      <c r="B76" s="142" t="s">
        <v>255</v>
      </c>
      <c r="C76" s="5" t="s">
        <v>7</v>
      </c>
      <c r="D76" s="165">
        <v>8</v>
      </c>
      <c r="E76" s="124">
        <f>'18.1'!M43</f>
        <v>101313</v>
      </c>
      <c r="F76" s="124">
        <f>D76*E76</f>
        <v>810504</v>
      </c>
    </row>
    <row r="77" spans="1:6" x14ac:dyDescent="0.3">
      <c r="A77" s="141">
        <v>18.2</v>
      </c>
      <c r="B77" s="142" t="s">
        <v>257</v>
      </c>
      <c r="C77" s="5" t="s">
        <v>7</v>
      </c>
      <c r="D77" s="165">
        <v>12</v>
      </c>
      <c r="E77" s="124">
        <f>'18.2'!M43</f>
        <v>49797</v>
      </c>
      <c r="F77" s="124">
        <f>D77*E77</f>
        <v>597564</v>
      </c>
    </row>
    <row r="78" spans="1:6" ht="27.6" x14ac:dyDescent="0.3">
      <c r="A78" s="141">
        <v>18.3</v>
      </c>
      <c r="B78" s="142" t="s">
        <v>259</v>
      </c>
      <c r="C78" s="5" t="s">
        <v>7</v>
      </c>
      <c r="D78" s="165">
        <v>6</v>
      </c>
      <c r="E78" s="124">
        <f>'18.3'!M43</f>
        <v>64711</v>
      </c>
      <c r="F78" s="124">
        <f>D78*E78</f>
        <v>388266</v>
      </c>
    </row>
    <row r="79" spans="1:6" x14ac:dyDescent="0.3">
      <c r="A79" s="141">
        <v>18.399999999999999</v>
      </c>
      <c r="B79" s="142" t="s">
        <v>261</v>
      </c>
      <c r="C79" s="5" t="s">
        <v>7</v>
      </c>
      <c r="D79" s="165">
        <v>4</v>
      </c>
      <c r="E79" s="124">
        <f>'18.4'!M43</f>
        <v>25265</v>
      </c>
      <c r="F79" s="124">
        <f>D79*E79</f>
        <v>101060</v>
      </c>
    </row>
    <row r="80" spans="1:6" ht="29.55" customHeight="1" x14ac:dyDescent="0.3">
      <c r="A80" s="141">
        <v>18.5</v>
      </c>
      <c r="B80" s="142" t="s">
        <v>263</v>
      </c>
      <c r="C80" s="5" t="s">
        <v>7</v>
      </c>
      <c r="D80" s="165">
        <v>3</v>
      </c>
      <c r="E80" s="124">
        <f>'18.5'!M43</f>
        <v>104188</v>
      </c>
      <c r="F80" s="124">
        <f>D80*E80</f>
        <v>312564</v>
      </c>
    </row>
    <row r="81" spans="1:8" x14ac:dyDescent="0.3">
      <c r="A81" s="188" t="s">
        <v>265</v>
      </c>
      <c r="B81" s="189"/>
      <c r="C81" s="5"/>
      <c r="D81" s="165"/>
      <c r="E81" s="124"/>
      <c r="F81" s="173">
        <f>F82+F83+F84</f>
        <v>778595</v>
      </c>
    </row>
    <row r="82" spans="1:8" ht="27.6" x14ac:dyDescent="0.3">
      <c r="A82" s="141">
        <v>19.100000000000001</v>
      </c>
      <c r="B82" s="142" t="s">
        <v>266</v>
      </c>
      <c r="C82" s="5" t="s">
        <v>7</v>
      </c>
      <c r="D82" s="165">
        <v>3</v>
      </c>
      <c r="E82" s="130">
        <f>'14.1'!M43</f>
        <v>157557</v>
      </c>
      <c r="F82" s="130">
        <f>D82*E82</f>
        <v>472671</v>
      </c>
    </row>
    <row r="83" spans="1:8" x14ac:dyDescent="0.3">
      <c r="A83" s="141">
        <v>19.2</v>
      </c>
      <c r="B83" s="142" t="s">
        <v>267</v>
      </c>
      <c r="C83" s="5" t="s">
        <v>7</v>
      </c>
      <c r="D83" s="165">
        <v>2</v>
      </c>
      <c r="E83" s="124">
        <f>'19.2'!M43</f>
        <v>52047</v>
      </c>
      <c r="F83" s="124">
        <f>D83*E83</f>
        <v>104094</v>
      </c>
    </row>
    <row r="84" spans="1:8" ht="27.6" x14ac:dyDescent="0.3">
      <c r="A84" s="141">
        <v>19.3</v>
      </c>
      <c r="B84" s="4" t="s">
        <v>269</v>
      </c>
      <c r="C84" s="5" t="s">
        <v>7</v>
      </c>
      <c r="D84" s="165">
        <v>5</v>
      </c>
      <c r="E84" s="124">
        <f>'19.3'!M43</f>
        <v>40366</v>
      </c>
      <c r="F84" s="124">
        <f>D84*E84</f>
        <v>201830</v>
      </c>
    </row>
    <row r="85" spans="1:8" x14ac:dyDescent="0.3">
      <c r="A85" s="188" t="s">
        <v>271</v>
      </c>
      <c r="B85" s="189"/>
      <c r="C85" s="143"/>
      <c r="D85" s="168"/>
      <c r="E85" s="144"/>
      <c r="F85" s="176">
        <f>F86+F87</f>
        <v>2472470</v>
      </c>
    </row>
    <row r="86" spans="1:8" s="155" customFormat="1" ht="27.6" x14ac:dyDescent="0.3">
      <c r="A86" s="151">
        <v>20.100000000000001</v>
      </c>
      <c r="B86" s="152" t="s">
        <v>272</v>
      </c>
      <c r="C86" s="153" t="s">
        <v>7</v>
      </c>
      <c r="D86" s="167">
        <v>10</v>
      </c>
      <c r="E86" s="154">
        <f>'19.2'!M43</f>
        <v>52047</v>
      </c>
      <c r="F86" s="177">
        <f>D86*E86</f>
        <v>520470</v>
      </c>
    </row>
    <row r="87" spans="1:8" ht="28.2" customHeight="1" thickBot="1" x14ac:dyDescent="0.35">
      <c r="A87" s="141">
        <v>20.2</v>
      </c>
      <c r="B87" s="117" t="s">
        <v>273</v>
      </c>
      <c r="C87" s="118" t="s">
        <v>7</v>
      </c>
      <c r="D87" s="170">
        <v>8</v>
      </c>
      <c r="E87" s="125">
        <f>'20.2'!M43</f>
        <v>244000</v>
      </c>
      <c r="F87" s="178">
        <f>D87*E87</f>
        <v>1952000</v>
      </c>
    </row>
    <row r="88" spans="1:8" x14ac:dyDescent="0.3">
      <c r="A88" s="205" t="s">
        <v>9</v>
      </c>
      <c r="B88" s="206"/>
      <c r="C88" s="206"/>
      <c r="D88" s="206"/>
      <c r="E88" s="206"/>
      <c r="F88" s="187">
        <f>F7+F10+F14+F23+F25+F32+F35+F40+F43+F51+F54+F56+F60+F63+F66+F69+F71+F75+F81+F85</f>
        <v>67198923</v>
      </c>
    </row>
    <row r="89" spans="1:8" x14ac:dyDescent="0.3">
      <c r="A89" s="6"/>
      <c r="B89" s="190" t="s">
        <v>10</v>
      </c>
      <c r="C89" s="191"/>
      <c r="D89" s="192"/>
      <c r="E89" s="126">
        <v>0.28999999999999998</v>
      </c>
      <c r="F89" s="128">
        <f>$F$88*E89</f>
        <v>19487687.669999998</v>
      </c>
    </row>
    <row r="90" spans="1:8" x14ac:dyDescent="0.3">
      <c r="A90" s="6"/>
      <c r="B90" s="190" t="s">
        <v>11</v>
      </c>
      <c r="C90" s="191"/>
      <c r="D90" s="192"/>
      <c r="E90" s="126">
        <v>0.01</v>
      </c>
      <c r="F90" s="128">
        <f>$F$88*E90</f>
        <v>671989.23</v>
      </c>
    </row>
    <row r="91" spans="1:8" x14ac:dyDescent="0.3">
      <c r="A91" s="6"/>
      <c r="B91" s="190" t="s">
        <v>12</v>
      </c>
      <c r="C91" s="191"/>
      <c r="D91" s="192"/>
      <c r="E91" s="126">
        <v>0.05</v>
      </c>
      <c r="F91" s="128">
        <f>$F$88*E91</f>
        <v>3359946.1500000004</v>
      </c>
    </row>
    <row r="92" spans="1:8" x14ac:dyDescent="0.3">
      <c r="A92" s="6"/>
      <c r="B92" s="193" t="s">
        <v>13</v>
      </c>
      <c r="C92" s="194"/>
      <c r="D92" s="195"/>
      <c r="E92" s="127">
        <f>SUM(E89:E91)</f>
        <v>0.35</v>
      </c>
      <c r="F92" s="129">
        <f>F88*E92</f>
        <v>23519623.049999997</v>
      </c>
    </row>
    <row r="93" spans="1:8" ht="15" thickBot="1" x14ac:dyDescent="0.35">
      <c r="A93" s="123"/>
      <c r="B93" s="196" t="s">
        <v>14</v>
      </c>
      <c r="C93" s="197"/>
      <c r="D93" s="197"/>
      <c r="E93" s="198"/>
      <c r="F93" s="186">
        <f>+F92+F88</f>
        <v>90718546.049999997</v>
      </c>
    </row>
    <row r="94" spans="1:8" x14ac:dyDescent="0.3">
      <c r="D94" s="162"/>
      <c r="E94" s="175"/>
    </row>
    <row r="95" spans="1:8" ht="25.2" customHeight="1" x14ac:dyDescent="0.3">
      <c r="B95" s="7"/>
      <c r="D95" s="162"/>
      <c r="E95" s="175"/>
      <c r="H95" s="8"/>
    </row>
    <row r="96" spans="1:8" x14ac:dyDescent="0.3">
      <c r="D96" s="162"/>
      <c r="E96" s="175"/>
    </row>
    <row r="97" spans="4:5" x14ac:dyDescent="0.3">
      <c r="D97" s="162"/>
      <c r="E97" s="175"/>
    </row>
    <row r="98" spans="4:5" x14ac:dyDescent="0.3">
      <c r="D98" s="162"/>
      <c r="E98" s="175"/>
    </row>
    <row r="99" spans="4:5" x14ac:dyDescent="0.3">
      <c r="D99" s="162"/>
      <c r="E99" s="175"/>
    </row>
    <row r="100" spans="4:5" x14ac:dyDescent="0.3">
      <c r="D100" s="162"/>
      <c r="E100" s="175"/>
    </row>
    <row r="101" spans="4:5" x14ac:dyDescent="0.3">
      <c r="D101" s="162"/>
      <c r="E101" s="175"/>
    </row>
    <row r="102" spans="4:5" x14ac:dyDescent="0.3">
      <c r="D102" s="162"/>
      <c r="E102" s="175"/>
    </row>
    <row r="103" spans="4:5" x14ac:dyDescent="0.3">
      <c r="D103" s="162"/>
      <c r="E103" s="175"/>
    </row>
    <row r="104" spans="4:5" x14ac:dyDescent="0.3">
      <c r="D104" s="162"/>
      <c r="E104" s="175"/>
    </row>
    <row r="105" spans="4:5" x14ac:dyDescent="0.3">
      <c r="D105" s="162"/>
      <c r="E105" s="175"/>
    </row>
    <row r="106" spans="4:5" x14ac:dyDescent="0.3">
      <c r="D106" s="162"/>
      <c r="E106" s="175"/>
    </row>
    <row r="107" spans="4:5" x14ac:dyDescent="0.3">
      <c r="D107" s="162"/>
      <c r="E107" s="175"/>
    </row>
    <row r="108" spans="4:5" x14ac:dyDescent="0.3">
      <c r="D108" s="162"/>
      <c r="E108" s="175"/>
    </row>
    <row r="109" spans="4:5" x14ac:dyDescent="0.3">
      <c r="D109" s="162"/>
      <c r="E109" s="175"/>
    </row>
    <row r="110" spans="4:5" x14ac:dyDescent="0.3">
      <c r="D110" s="162"/>
      <c r="E110" s="175"/>
    </row>
    <row r="111" spans="4:5" x14ac:dyDescent="0.3">
      <c r="D111" s="162"/>
      <c r="E111" s="175"/>
    </row>
    <row r="112" spans="4:5" x14ac:dyDescent="0.3">
      <c r="D112" s="162"/>
      <c r="E112" s="175"/>
    </row>
    <row r="113" spans="4:5" x14ac:dyDescent="0.3">
      <c r="D113" s="162"/>
      <c r="E113" s="175"/>
    </row>
    <row r="114" spans="4:5" x14ac:dyDescent="0.3">
      <c r="D114" s="162"/>
      <c r="E114" s="175"/>
    </row>
    <row r="115" spans="4:5" x14ac:dyDescent="0.3">
      <c r="D115" s="162"/>
      <c r="E115" s="175"/>
    </row>
    <row r="116" spans="4:5" x14ac:dyDescent="0.3">
      <c r="D116" s="162"/>
      <c r="E116" s="175"/>
    </row>
    <row r="117" spans="4:5" x14ac:dyDescent="0.3">
      <c r="D117" s="162"/>
      <c r="E117" s="175"/>
    </row>
    <row r="118" spans="4:5" x14ac:dyDescent="0.3">
      <c r="D118" s="162"/>
      <c r="E118" s="175"/>
    </row>
    <row r="119" spans="4:5" x14ac:dyDescent="0.3">
      <c r="D119" s="162"/>
      <c r="E119" s="175"/>
    </row>
    <row r="120" spans="4:5" x14ac:dyDescent="0.3">
      <c r="D120" s="162"/>
      <c r="E120" s="175"/>
    </row>
    <row r="121" spans="4:5" x14ac:dyDescent="0.3">
      <c r="D121" s="162"/>
      <c r="E121" s="175"/>
    </row>
    <row r="122" spans="4:5" x14ac:dyDescent="0.3">
      <c r="D122" s="162"/>
      <c r="E122" s="175"/>
    </row>
    <row r="123" spans="4:5" x14ac:dyDescent="0.3">
      <c r="D123" s="162"/>
      <c r="E123" s="175"/>
    </row>
    <row r="124" spans="4:5" x14ac:dyDescent="0.3">
      <c r="D124" s="162"/>
      <c r="E124" s="175"/>
    </row>
    <row r="125" spans="4:5" x14ac:dyDescent="0.3">
      <c r="D125" s="162"/>
      <c r="E125" s="175"/>
    </row>
    <row r="126" spans="4:5" x14ac:dyDescent="0.3">
      <c r="D126" s="162"/>
      <c r="E126" s="175"/>
    </row>
    <row r="127" spans="4:5" x14ac:dyDescent="0.3">
      <c r="D127" s="162"/>
      <c r="E127" s="175"/>
    </row>
    <row r="128" spans="4:5" x14ac:dyDescent="0.3">
      <c r="D128" s="162"/>
      <c r="E128" s="175"/>
    </row>
    <row r="129" spans="4:5" x14ac:dyDescent="0.3">
      <c r="D129" s="162"/>
      <c r="E129" s="175"/>
    </row>
    <row r="130" spans="4:5" x14ac:dyDescent="0.3">
      <c r="D130" s="162"/>
      <c r="E130" s="175"/>
    </row>
    <row r="131" spans="4:5" x14ac:dyDescent="0.3">
      <c r="D131" s="162"/>
      <c r="E131" s="175"/>
    </row>
    <row r="132" spans="4:5" x14ac:dyDescent="0.3">
      <c r="D132" s="162"/>
      <c r="E132" s="175"/>
    </row>
    <row r="133" spans="4:5" x14ac:dyDescent="0.3">
      <c r="D133" s="162"/>
      <c r="E133" s="175"/>
    </row>
    <row r="134" spans="4:5" x14ac:dyDescent="0.3">
      <c r="D134" s="162"/>
      <c r="E134" s="175"/>
    </row>
    <row r="135" spans="4:5" x14ac:dyDescent="0.3">
      <c r="D135" s="162"/>
      <c r="E135" s="175"/>
    </row>
    <row r="136" spans="4:5" x14ac:dyDescent="0.3">
      <c r="D136" s="162"/>
      <c r="E136" s="175"/>
    </row>
    <row r="137" spans="4:5" x14ac:dyDescent="0.3">
      <c r="D137" s="162"/>
      <c r="E137" s="175"/>
    </row>
    <row r="138" spans="4:5" x14ac:dyDescent="0.3">
      <c r="D138" s="162"/>
      <c r="E138" s="175"/>
    </row>
    <row r="139" spans="4:5" x14ac:dyDescent="0.3">
      <c r="D139" s="162"/>
      <c r="E139" s="175"/>
    </row>
    <row r="140" spans="4:5" x14ac:dyDescent="0.3">
      <c r="D140" s="162"/>
      <c r="E140" s="175"/>
    </row>
    <row r="141" spans="4:5" x14ac:dyDescent="0.3">
      <c r="D141" s="162"/>
      <c r="E141" s="175"/>
    </row>
    <row r="142" spans="4:5" x14ac:dyDescent="0.3">
      <c r="D142" s="162"/>
      <c r="E142" s="175"/>
    </row>
    <row r="143" spans="4:5" x14ac:dyDescent="0.3">
      <c r="D143" s="162"/>
      <c r="E143" s="175"/>
    </row>
    <row r="144" spans="4:5" x14ac:dyDescent="0.3">
      <c r="D144" s="162"/>
      <c r="E144" s="175"/>
    </row>
    <row r="145" spans="4:5" x14ac:dyDescent="0.3">
      <c r="D145" s="162"/>
      <c r="E145" s="175"/>
    </row>
    <row r="146" spans="4:5" x14ac:dyDescent="0.3">
      <c r="D146" s="162"/>
      <c r="E146" s="175"/>
    </row>
    <row r="147" spans="4:5" x14ac:dyDescent="0.3">
      <c r="D147" s="162"/>
      <c r="E147" s="175"/>
    </row>
    <row r="148" spans="4:5" x14ac:dyDescent="0.3">
      <c r="D148" s="162"/>
      <c r="E148" s="175"/>
    </row>
    <row r="149" spans="4:5" x14ac:dyDescent="0.3">
      <c r="D149" s="162"/>
      <c r="E149" s="175"/>
    </row>
    <row r="150" spans="4:5" x14ac:dyDescent="0.3">
      <c r="D150" s="162"/>
      <c r="E150" s="175"/>
    </row>
    <row r="151" spans="4:5" x14ac:dyDescent="0.3">
      <c r="D151" s="162"/>
      <c r="E151" s="175"/>
    </row>
    <row r="152" spans="4:5" x14ac:dyDescent="0.3">
      <c r="D152" s="162"/>
      <c r="E152" s="175"/>
    </row>
    <row r="153" spans="4:5" x14ac:dyDescent="0.3">
      <c r="D153" s="162"/>
      <c r="E153" s="175"/>
    </row>
    <row r="154" spans="4:5" x14ac:dyDescent="0.3">
      <c r="D154" s="162"/>
      <c r="E154" s="175"/>
    </row>
    <row r="155" spans="4:5" x14ac:dyDescent="0.3">
      <c r="D155" s="162"/>
      <c r="E155" s="175"/>
    </row>
    <row r="156" spans="4:5" x14ac:dyDescent="0.3">
      <c r="D156" s="162"/>
      <c r="E156" s="175"/>
    </row>
    <row r="157" spans="4:5" x14ac:dyDescent="0.3">
      <c r="D157" s="162"/>
      <c r="E157" s="175"/>
    </row>
    <row r="158" spans="4:5" x14ac:dyDescent="0.3">
      <c r="D158" s="162"/>
      <c r="E158" s="175"/>
    </row>
    <row r="159" spans="4:5" x14ac:dyDescent="0.3">
      <c r="D159" s="162"/>
      <c r="E159" s="175"/>
    </row>
    <row r="160" spans="4:5" x14ac:dyDescent="0.3">
      <c r="D160" s="162"/>
      <c r="E160" s="175"/>
    </row>
    <row r="161" spans="4:5" x14ac:dyDescent="0.3">
      <c r="D161" s="162"/>
      <c r="E161" s="175"/>
    </row>
    <row r="162" spans="4:5" x14ac:dyDescent="0.3">
      <c r="D162" s="162"/>
      <c r="E162" s="175"/>
    </row>
    <row r="163" spans="4:5" x14ac:dyDescent="0.3">
      <c r="D163" s="162"/>
      <c r="E163" s="175"/>
    </row>
    <row r="164" spans="4:5" x14ac:dyDescent="0.3">
      <c r="D164" s="162"/>
      <c r="E164" s="175"/>
    </row>
    <row r="165" spans="4:5" x14ac:dyDescent="0.3">
      <c r="D165" s="162"/>
      <c r="E165" s="175"/>
    </row>
    <row r="166" spans="4:5" x14ac:dyDescent="0.3">
      <c r="D166" s="162"/>
      <c r="E166" s="175"/>
    </row>
    <row r="167" spans="4:5" x14ac:dyDescent="0.3">
      <c r="D167" s="162"/>
      <c r="E167" s="175"/>
    </row>
    <row r="168" spans="4:5" x14ac:dyDescent="0.3">
      <c r="D168" s="162"/>
      <c r="E168" s="175"/>
    </row>
    <row r="169" spans="4:5" x14ac:dyDescent="0.3">
      <c r="D169" s="162"/>
      <c r="E169" s="175"/>
    </row>
    <row r="170" spans="4:5" x14ac:dyDescent="0.3">
      <c r="D170" s="162"/>
      <c r="E170" s="175"/>
    </row>
    <row r="171" spans="4:5" x14ac:dyDescent="0.3">
      <c r="D171" s="162"/>
      <c r="E171" s="175"/>
    </row>
    <row r="172" spans="4:5" x14ac:dyDescent="0.3">
      <c r="D172" s="162"/>
      <c r="E172" s="175"/>
    </row>
    <row r="173" spans="4:5" x14ac:dyDescent="0.3">
      <c r="D173" s="162"/>
      <c r="E173" s="175"/>
    </row>
    <row r="174" spans="4:5" x14ac:dyDescent="0.3">
      <c r="D174" s="162"/>
      <c r="E174" s="175"/>
    </row>
    <row r="175" spans="4:5" x14ac:dyDescent="0.3">
      <c r="D175" s="162"/>
      <c r="E175" s="175"/>
    </row>
    <row r="176" spans="4:5" x14ac:dyDescent="0.3">
      <c r="D176" s="162"/>
      <c r="E176" s="175"/>
    </row>
    <row r="177" spans="4:5" x14ac:dyDescent="0.3">
      <c r="D177" s="162"/>
      <c r="E177" s="175"/>
    </row>
    <row r="178" spans="4:5" x14ac:dyDescent="0.3">
      <c r="D178" s="162"/>
      <c r="E178" s="175"/>
    </row>
    <row r="179" spans="4:5" x14ac:dyDescent="0.3">
      <c r="D179" s="162"/>
      <c r="E179" s="175"/>
    </row>
    <row r="180" spans="4:5" x14ac:dyDescent="0.3">
      <c r="D180" s="162"/>
      <c r="E180" s="175"/>
    </row>
    <row r="181" spans="4:5" x14ac:dyDescent="0.3">
      <c r="D181" s="162"/>
      <c r="E181" s="175"/>
    </row>
    <row r="182" spans="4:5" x14ac:dyDescent="0.3">
      <c r="D182" s="162"/>
      <c r="E182" s="175"/>
    </row>
    <row r="183" spans="4:5" x14ac:dyDescent="0.3">
      <c r="D183" s="162"/>
      <c r="E183" s="175"/>
    </row>
    <row r="184" spans="4:5" x14ac:dyDescent="0.3">
      <c r="D184" s="162"/>
      <c r="E184" s="175"/>
    </row>
    <row r="185" spans="4:5" x14ac:dyDescent="0.3">
      <c r="D185" s="162"/>
      <c r="E185" s="175"/>
    </row>
    <row r="186" spans="4:5" x14ac:dyDescent="0.3">
      <c r="D186" s="162"/>
      <c r="E186" s="175"/>
    </row>
  </sheetData>
  <mergeCells count="31">
    <mergeCell ref="B91:D91"/>
    <mergeCell ref="B92:D92"/>
    <mergeCell ref="B93:E93"/>
    <mergeCell ref="A2:F2"/>
    <mergeCell ref="A5:F5"/>
    <mergeCell ref="A88:E88"/>
    <mergeCell ref="B89:D89"/>
    <mergeCell ref="B90:D90"/>
    <mergeCell ref="B3:E3"/>
    <mergeCell ref="B4:E4"/>
    <mergeCell ref="F3:F4"/>
    <mergeCell ref="A7:B7"/>
    <mergeCell ref="A10:B10"/>
    <mergeCell ref="A14:B14"/>
    <mergeCell ref="A23:B23"/>
    <mergeCell ref="A25:B25"/>
    <mergeCell ref="A32:B32"/>
    <mergeCell ref="A35:B35"/>
    <mergeCell ref="A40:B40"/>
    <mergeCell ref="A43:B43"/>
    <mergeCell ref="A51:B51"/>
    <mergeCell ref="A54:B54"/>
    <mergeCell ref="A56:B56"/>
    <mergeCell ref="A60:B60"/>
    <mergeCell ref="A63:B63"/>
    <mergeCell ref="A66:B66"/>
    <mergeCell ref="A69:B69"/>
    <mergeCell ref="A71:B71"/>
    <mergeCell ref="A75:B75"/>
    <mergeCell ref="A81:B81"/>
    <mergeCell ref="A85:B85"/>
  </mergeCells>
  <pageMargins left="0.70866141732283472" right="0.70866141732283472" top="0.74803149606299213" bottom="0.74803149606299213" header="0.31496062992125984" footer="0.31496062992125984"/>
  <pageSetup scale="71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A3F8-F2BE-408C-B017-0F21743A1917}">
  <dimension ref="A1:N42"/>
  <sheetViews>
    <sheetView view="pageBreakPreview" zoomScale="80" zoomScaleNormal="100" zoomScaleSheetLayoutView="8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8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f>+PRESUPUESTO!A8</f>
        <v>1.1000000000000001</v>
      </c>
      <c r="B9" s="310" t="str">
        <f>+PRESUPUESTO!B8</f>
        <v>Servicio de instalacion de  Arcos metalicos de 2,5 mts de alto</v>
      </c>
      <c r="C9" s="311"/>
      <c r="D9" s="311"/>
      <c r="E9" s="311"/>
      <c r="F9" s="311"/>
      <c r="G9" s="311"/>
      <c r="H9" s="311"/>
      <c r="I9" s="311"/>
      <c r="J9" s="312"/>
      <c r="K9" s="313" t="str">
        <f>+PRESUPUESTO!C8</f>
        <v>UND</v>
      </c>
      <c r="L9" s="314"/>
      <c r="M9" s="17">
        <f>+PRESUPUESTO!D8</f>
        <v>8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v>65800</v>
      </c>
      <c r="K14" s="284">
        <v>0.1</v>
      </c>
      <c r="L14" s="275"/>
      <c r="M14" s="21">
        <f>J14*K14</f>
        <v>6580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+PRECIOS!J14</f>
        <v>50000</v>
      </c>
      <c r="K15" s="274">
        <v>8</v>
      </c>
      <c r="L15" s="275"/>
      <c r="M15" s="23">
        <f>+J15/K15</f>
        <v>6250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12830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>
        <f>J22*K22</f>
        <v>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0.5</v>
      </c>
      <c r="J29" s="33"/>
      <c r="K29" s="267">
        <f>+PRECIOS!J21</f>
        <v>80000</v>
      </c>
      <c r="L29" s="268"/>
      <c r="M29" s="21">
        <f>+K29*I29*H29</f>
        <v>40000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40000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10</v>
      </c>
      <c r="L38" s="244"/>
      <c r="M38" s="45">
        <f>J38/K38</f>
        <v>13864.2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90921.4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143751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BreakPreview" zoomScale="80" zoomScaleNormal="100" zoomScaleSheetLayoutView="80" workbookViewId="0">
      <selection activeCell="P16" sqref="P1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f>+PRESUPUESTO!A8</f>
        <v>1.1000000000000001</v>
      </c>
      <c r="B9" s="310" t="str">
        <f>PRESUPUESTO!B9</f>
        <v>Ubicación y conexión electrica  de tarjeta navideña del municipio.</v>
      </c>
      <c r="C9" s="311"/>
      <c r="D9" s="311"/>
      <c r="E9" s="311"/>
      <c r="F9" s="311"/>
      <c r="G9" s="311"/>
      <c r="H9" s="311"/>
      <c r="I9" s="311"/>
      <c r="J9" s="312"/>
      <c r="K9" s="313" t="str">
        <f>+PRESUPUESTO!C8</f>
        <v>UND</v>
      </c>
      <c r="L9" s="314"/>
      <c r="M9" s="17">
        <f>+PRESUPUESTO!D8</f>
        <v>8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v>65800</v>
      </c>
      <c r="K14" s="284">
        <v>0.1</v>
      </c>
      <c r="L14" s="275"/>
      <c r="M14" s="21">
        <f>J14*K14</f>
        <v>6580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+PRECIOS!J14</f>
        <v>50000</v>
      </c>
      <c r="K15" s="274">
        <v>8</v>
      </c>
      <c r="L15" s="275"/>
      <c r="M15" s="23">
        <f>+J15/K15</f>
        <v>6250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12830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>
        <f>J22*K22</f>
        <v>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0.1</v>
      </c>
      <c r="J29" s="33"/>
      <c r="K29" s="267">
        <f>+PRECIOS!J21</f>
        <v>80000</v>
      </c>
      <c r="L29" s="268"/>
      <c r="M29" s="21">
        <f>+K29*I29*H29</f>
        <v>8000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8000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10</v>
      </c>
      <c r="L38" s="244"/>
      <c r="M38" s="45">
        <f>J38/K38</f>
        <v>13864.2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90921.4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111751</v>
      </c>
      <c r="N42" s="52"/>
    </row>
  </sheetData>
  <mergeCells count="62">
    <mergeCell ref="K38:L38"/>
    <mergeCell ref="A39:G39"/>
    <mergeCell ref="K39:L39"/>
    <mergeCell ref="A40:L40"/>
    <mergeCell ref="A42:L42"/>
    <mergeCell ref="A38:F38"/>
    <mergeCell ref="A35:F35"/>
    <mergeCell ref="K35:L35"/>
    <mergeCell ref="A36:F36"/>
    <mergeCell ref="K36:L36"/>
    <mergeCell ref="A37:F37"/>
    <mergeCell ref="K37:L37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4:E14"/>
    <mergeCell ref="F14:G14"/>
    <mergeCell ref="H14:I14"/>
    <mergeCell ref="K14:L14"/>
    <mergeCell ref="A6:C6"/>
    <mergeCell ref="D6:G6"/>
    <mergeCell ref="I6:J6"/>
    <mergeCell ref="B8:J8"/>
    <mergeCell ref="K8:L8"/>
    <mergeCell ref="B9:J9"/>
    <mergeCell ref="K9:L9"/>
    <mergeCell ref="A10:M12"/>
    <mergeCell ref="A13:E13"/>
    <mergeCell ref="F13:G13"/>
    <mergeCell ref="H13:I13"/>
    <mergeCell ref="K13:L13"/>
    <mergeCell ref="A2:J2"/>
    <mergeCell ref="K2:M6"/>
    <mergeCell ref="A3:C3"/>
    <mergeCell ref="D3:J3"/>
    <mergeCell ref="A4:C4"/>
    <mergeCell ref="D4:J4"/>
    <mergeCell ref="A5:C5"/>
    <mergeCell ref="D5:J5"/>
  </mergeCells>
  <pageMargins left="0.7" right="0.7" top="0.75" bottom="0.75" header="0.3" footer="0.3"/>
  <pageSetup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2"/>
  <sheetViews>
    <sheetView view="pageBreakPreview" topLeftCell="A28" zoomScale="80" zoomScaleNormal="100" zoomScaleSheetLayoutView="80" workbookViewId="0">
      <selection activeCell="I48" sqref="I48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2</v>
      </c>
      <c r="B9" s="310" t="str">
        <f>PRESUPUESTO!B11</f>
        <v>Suministro e instalacion de la Decoracion de cuatro (4) ramas de arbol central del puente, con luces tipo lluvia color calida. Voltaje 110 v, color cable cristal.Extension de 10 mts</v>
      </c>
      <c r="C9" s="311"/>
      <c r="D9" s="311"/>
      <c r="E9" s="311"/>
      <c r="F9" s="311"/>
      <c r="G9" s="311"/>
      <c r="H9" s="311"/>
      <c r="I9" s="311"/>
      <c r="J9" s="312"/>
      <c r="K9" s="313" t="str">
        <f>PRESUPUESTO!C11</f>
        <v>UND</v>
      </c>
      <c r="L9" s="314"/>
      <c r="M9" s="17">
        <f>PRESUPUESTO!D11</f>
        <v>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81678.599999999991</v>
      </c>
      <c r="K14" s="284">
        <v>0.05</v>
      </c>
      <c r="L14" s="275"/>
      <c r="M14" s="21">
        <f>J14*K14</f>
        <v>4083.93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6</v>
      </c>
      <c r="L15" s="275"/>
      <c r="M15" s="23">
        <f>+J15/K15</f>
        <v>8333.3333333333339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7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12417.263333333334</v>
      </c>
    </row>
    <row r="18" spans="1:17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7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7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7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7" x14ac:dyDescent="0.25">
      <c r="A22" s="269" t="s">
        <v>149</v>
      </c>
      <c r="B22" s="266"/>
      <c r="C22" s="266"/>
      <c r="D22" s="266"/>
      <c r="E22" s="266"/>
      <c r="F22" s="266"/>
      <c r="G22" s="266"/>
      <c r="H22" s="270"/>
      <c r="I22" s="27" t="s">
        <v>144</v>
      </c>
      <c r="J22" s="28">
        <v>10</v>
      </c>
      <c r="K22" s="271">
        <v>8990</v>
      </c>
      <c r="L22" s="272"/>
      <c r="M22" s="21">
        <f>J22*K22</f>
        <v>89900</v>
      </c>
    </row>
    <row r="23" spans="1:17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7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89900</v>
      </c>
    </row>
    <row r="25" spans="1:17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7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7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7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7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0.5</v>
      </c>
      <c r="J29" s="33"/>
      <c r="K29" s="267">
        <f>+PRECIOS!J21</f>
        <v>80000</v>
      </c>
      <c r="L29" s="268"/>
      <c r="M29" s="21">
        <f>+K29*I29*H29</f>
        <v>40000</v>
      </c>
    </row>
    <row r="30" spans="1:17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7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40000</v>
      </c>
      <c r="Q31" s="9">
        <v>2.1</v>
      </c>
    </row>
    <row r="32" spans="1:17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30</v>
      </c>
      <c r="L38" s="244"/>
      <c r="M38" s="45">
        <f>J38/K38</f>
        <v>4621.3999999999996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81678.599999999991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223996</v>
      </c>
      <c r="N42" s="52"/>
    </row>
  </sheetData>
  <mergeCells count="62">
    <mergeCell ref="K38:L38"/>
    <mergeCell ref="A39:G39"/>
    <mergeCell ref="K39:L39"/>
    <mergeCell ref="A40:L40"/>
    <mergeCell ref="A42:L42"/>
    <mergeCell ref="A38:F38"/>
    <mergeCell ref="A35:F35"/>
    <mergeCell ref="K35:L35"/>
    <mergeCell ref="A36:F36"/>
    <mergeCell ref="K36:L36"/>
    <mergeCell ref="A37:F37"/>
    <mergeCell ref="K37:L37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3B81B-5732-4E37-9056-076F2C8D2300}">
  <dimension ref="A1:N42"/>
  <sheetViews>
    <sheetView view="pageBreakPreview" topLeftCell="A37" zoomScale="90" zoomScaleNormal="100" zoomScaleSheetLayoutView="90" workbookViewId="0">
      <selection activeCell="M42" sqref="M42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2.2000000000000002</v>
      </c>
      <c r="B9" s="310"/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81389.762499999997</v>
      </c>
      <c r="K14" s="284">
        <v>0.05</v>
      </c>
      <c r="L14" s="275"/>
      <c r="M14" s="21">
        <f>J14*K14</f>
        <v>4069.4881249999999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6</v>
      </c>
      <c r="L15" s="275"/>
      <c r="M15" s="23">
        <f>+J15/K15</f>
        <v>8333.3333333333339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12402.821458333334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0.22</v>
      </c>
      <c r="J29" s="33"/>
      <c r="K29" s="267">
        <f>+PRECIOS!J21</f>
        <v>80000</v>
      </c>
      <c r="L29" s="268"/>
      <c r="M29" s="21">
        <f>+K29*I29*H29</f>
        <v>17600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17600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32</v>
      </c>
      <c r="L38" s="244"/>
      <c r="M38" s="45">
        <f>J38/K38</f>
        <v>4332.5625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81389.762499999997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111393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42"/>
  <sheetViews>
    <sheetView view="pageBreakPreview" zoomScale="90" zoomScaleNormal="100" zoomScaleSheetLayoutView="90" workbookViewId="0">
      <selection activeCell="P33" sqref="P33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2.2999999999999998</v>
      </c>
      <c r="B9" s="310" t="str">
        <f>PRESUPUESTO!B13</f>
        <v>Suministro e instalacion de extension tipo lluvia, en el perimetro lineal derecho e izquierdo del puente. Extension de 10 mts. Perimetro total a cubrir 40 mts.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22730.35</v>
      </c>
      <c r="K14" s="284">
        <v>0.05</v>
      </c>
      <c r="L14" s="275"/>
      <c r="M14" s="21">
        <f>J14*K14</f>
        <v>1136.5174999999999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6</v>
      </c>
      <c r="L15" s="275"/>
      <c r="M15" s="23">
        <f>+J15/K15</f>
        <v>8333.3333333333339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9469.8508333333339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152</v>
      </c>
      <c r="B22" s="266"/>
      <c r="C22" s="266"/>
      <c r="D22" s="266"/>
      <c r="E22" s="266"/>
      <c r="F22" s="266"/>
      <c r="G22" s="266"/>
      <c r="H22" s="270"/>
      <c r="I22" s="27" t="s">
        <v>144</v>
      </c>
      <c r="J22" s="28">
        <v>40</v>
      </c>
      <c r="K22" s="271">
        <v>3100</v>
      </c>
      <c r="L22" s="272"/>
      <c r="M22" s="21">
        <f>J22*K22</f>
        <v>124000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124000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0.15</v>
      </c>
      <c r="J29" s="33"/>
      <c r="K29" s="267">
        <f>+PRECIOS!J21</f>
        <v>80000</v>
      </c>
      <c r="L29" s="268"/>
      <c r="M29" s="21">
        <f>+K29*I29*H29</f>
        <v>12000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12000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20</v>
      </c>
      <c r="L36" s="244"/>
      <c r="M36" s="45">
        <f>J36/K36</f>
        <v>10832.15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20</v>
      </c>
      <c r="L37" s="244"/>
      <c r="M37" s="45">
        <f>J37/K37</f>
        <v>8432.15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22730.35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168200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2"/>
  <sheetViews>
    <sheetView view="pageBreakPreview" zoomScaleNormal="100" zoomScaleSheetLayoutView="100" workbookViewId="0">
      <selection activeCell="M16" sqref="M1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3.1</v>
      </c>
      <c r="B9" s="310" t="str">
        <f>+VLOOKUP(A9,PRESUPUESTO!$A$6:$F$93,2,FALSE)</f>
        <v>Suministro e instalacion de Estructura metalica en varilla de 7 mm; en forma de Reno y forrado en tela bombril dorada;  con iluminacion de luz led calida, voltaje 110 v. medida Altura maxima 1,20 mts.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86300</v>
      </c>
      <c r="K14" s="284">
        <v>0.3</v>
      </c>
      <c r="L14" s="275"/>
      <c r="M14" s="21">
        <f>J14*K14</f>
        <v>25890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12</v>
      </c>
      <c r="L15" s="275"/>
      <c r="M15" s="23">
        <f>+J15/K15</f>
        <v>4166.666666666667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30056.666666666668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155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1</v>
      </c>
      <c r="K22" s="271">
        <v>310000</v>
      </c>
      <c r="L22" s="272"/>
      <c r="M22" s="21">
        <f>J22*K22</f>
        <v>310000</v>
      </c>
    </row>
    <row r="23" spans="1:13" ht="13.8" thickBot="1" x14ac:dyDescent="0.3">
      <c r="A23" s="246" t="s">
        <v>156</v>
      </c>
      <c r="B23" s="247"/>
      <c r="C23" s="247"/>
      <c r="D23" s="247"/>
      <c r="E23" s="247"/>
      <c r="F23" s="247"/>
      <c r="G23" s="247"/>
      <c r="H23" s="262"/>
      <c r="I23" s="27" t="s">
        <v>157</v>
      </c>
      <c r="J23" s="28">
        <v>20</v>
      </c>
      <c r="K23" s="315">
        <v>4850</v>
      </c>
      <c r="L23" s="316"/>
      <c r="M23" s="31">
        <f>J23*K23</f>
        <v>97000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407000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0.65</v>
      </c>
      <c r="J29" s="33"/>
      <c r="K29" s="267">
        <f>+PRECIOS!J21</f>
        <v>80000</v>
      </c>
      <c r="L29" s="268"/>
      <c r="M29" s="21">
        <f>+K29*I29*H29</f>
        <v>52000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52000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15</v>
      </c>
      <c r="L38" s="244"/>
      <c r="M38" s="45">
        <f>J38/K38</f>
        <v>9242.7999999999993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86300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575357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270D-E4CF-4FA5-A291-9119DFEEB5B3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3.2</v>
      </c>
      <c r="B9" s="310" t="str">
        <f>+VLOOKUP(A9,PRESUPUESTO!$A$6:$F$93,2,FALSE)</f>
        <v>Suministro e instalacion de  Estructura metalica en varilla de 7 mm;  en forma de regalo, medidas 70 cms, forrado con tela bombril, colores dorado y rojo e iluminado con luz le calida. 110 voltios, color cable cristal.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23885.699999999997</v>
      </c>
      <c r="K14" s="284">
        <v>0.3</v>
      </c>
      <c r="L14" s="275"/>
      <c r="M14" s="21">
        <f>J14*K14</f>
        <v>7165.7099999999991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12</v>
      </c>
      <c r="L15" s="275"/>
      <c r="M15" s="23">
        <f>+J15/K15</f>
        <v>4166.666666666667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11332.376666666667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159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10</v>
      </c>
      <c r="K22" s="271">
        <v>15000</v>
      </c>
      <c r="L22" s="272"/>
      <c r="M22" s="21">
        <f>J22*K22</f>
        <v>150000</v>
      </c>
    </row>
    <row r="23" spans="1:13" ht="13.8" thickBot="1" x14ac:dyDescent="0.3">
      <c r="A23" s="246" t="s">
        <v>156</v>
      </c>
      <c r="B23" s="247"/>
      <c r="C23" s="247"/>
      <c r="D23" s="247"/>
      <c r="E23" s="247"/>
      <c r="F23" s="247"/>
      <c r="G23" s="247"/>
      <c r="H23" s="262"/>
      <c r="I23" s="27" t="s">
        <v>157</v>
      </c>
      <c r="J23" s="28">
        <v>20</v>
      </c>
      <c r="K23" s="315">
        <v>4500</v>
      </c>
      <c r="L23" s="316"/>
      <c r="M23" s="31">
        <f>J23*K23</f>
        <v>90000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240000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20</v>
      </c>
      <c r="L36" s="244"/>
      <c r="M36" s="45">
        <f>J36/K36</f>
        <v>10832.15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20</v>
      </c>
      <c r="L37" s="244"/>
      <c r="M37" s="45">
        <f>J37/K37</f>
        <v>8432.15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30</v>
      </c>
      <c r="L38" s="244"/>
      <c r="M38" s="45">
        <f>J38/K38</f>
        <v>4621.3999999999996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23885.699999999997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291218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95DC-6BB9-472A-87CB-1E2651578291}">
  <dimension ref="A1:N42"/>
  <sheetViews>
    <sheetView view="pageBreakPreview" zoomScaleNormal="100" zoomScaleSheetLayoutView="100" workbookViewId="0">
      <selection activeCell="N27" sqref="N27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3.3</v>
      </c>
      <c r="B9" s="310" t="str">
        <f>+VLOOKUP(A9,PRESUPUESTO!$A$6:$F$93,2,FALSE)</f>
        <v>Suministro e instalacion de  Estructura metalica  en varilla de 7 mm;  en forma de estrella , medidas 60 cms, forrado con tela bombril, colores dorado e iluminado con luz le calida. 110 voltios, color cable cristal.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80523.25</v>
      </c>
      <c r="K14" s="284">
        <v>0.21</v>
      </c>
      <c r="L14" s="275"/>
      <c r="M14" s="21">
        <f>J14*K14</f>
        <v>16909.8825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16909.8825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159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15</v>
      </c>
      <c r="K22" s="271">
        <v>17500</v>
      </c>
      <c r="L22" s="272"/>
      <c r="M22" s="21">
        <f>J22*K22</f>
        <v>262500</v>
      </c>
    </row>
    <row r="23" spans="1:13" ht="13.8" thickBot="1" x14ac:dyDescent="0.3">
      <c r="A23" s="246" t="s">
        <v>156</v>
      </c>
      <c r="B23" s="247"/>
      <c r="C23" s="247"/>
      <c r="D23" s="247"/>
      <c r="E23" s="247"/>
      <c r="F23" s="247"/>
      <c r="G23" s="247"/>
      <c r="H23" s="262"/>
      <c r="I23" s="27" t="s">
        <v>157</v>
      </c>
      <c r="J23" s="28">
        <v>15</v>
      </c>
      <c r="K23" s="315">
        <v>4400</v>
      </c>
      <c r="L23" s="316"/>
      <c r="M23" s="31">
        <f>J23*K23</f>
        <v>66000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328500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80523.25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441933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AA2C4-F474-4228-9C9A-79F9215C9EC8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3.3</v>
      </c>
      <c r="B9" s="310" t="str">
        <f>+VLOOKUP(A9,PRESUPUESTO!$A$6:$F$93,2,FALSE)</f>
        <v>Suministro e instalacion de  Estructura metalica  en varilla de 7 mm;  en forma de estrella , medidas 60 cms, forrado con tela bombril, colores dorado e iluminado con luz le calida. 110 voltios, color cable cristal.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80523.25</v>
      </c>
      <c r="K14" s="284">
        <v>0.2</v>
      </c>
      <c r="L14" s="275"/>
      <c r="M14" s="21">
        <f>J14*K14</f>
        <v>16104.650000000001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16104.650000000001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159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24</v>
      </c>
      <c r="K22" s="271">
        <v>10500</v>
      </c>
      <c r="L22" s="272"/>
      <c r="M22" s="21">
        <f>J22*K22</f>
        <v>252000</v>
      </c>
    </row>
    <row r="23" spans="1:13" ht="13.8" thickBot="1" x14ac:dyDescent="0.3">
      <c r="A23" s="246" t="s">
        <v>156</v>
      </c>
      <c r="B23" s="247"/>
      <c r="C23" s="247"/>
      <c r="D23" s="247"/>
      <c r="E23" s="247"/>
      <c r="F23" s="247"/>
      <c r="G23" s="247"/>
      <c r="H23" s="262"/>
      <c r="I23" s="27" t="s">
        <v>157</v>
      </c>
      <c r="J23" s="28">
        <v>8</v>
      </c>
      <c r="K23" s="315">
        <v>4500</v>
      </c>
      <c r="L23" s="316"/>
      <c r="M23" s="31">
        <f>J23*K23</f>
        <v>36000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288000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80523.25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400628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14D96-F13E-4CC1-B860-FACC39FED501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3.5</v>
      </c>
      <c r="B9" s="310" t="str">
        <f>+VLOOKUP(A9,PRESUPUESTO!$A$6:$F$93,2,FALSE)</f>
        <v>Suministro e instalacion de Farol metalico de piso, tubo altura 2,20 mts. Incluye bombillo led luz calida.Incluye bombillo decorativo le, luz calida. Voltaje 4 v.color negro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7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80523.25</v>
      </c>
      <c r="K14" s="284">
        <v>0.2</v>
      </c>
      <c r="L14" s="275"/>
      <c r="M14" s="21">
        <f>J14*K14</f>
        <v>16104.650000000001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16104.650000000001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164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7</v>
      </c>
      <c r="K22" s="271">
        <v>22000</v>
      </c>
      <c r="L22" s="272"/>
      <c r="M22" s="21">
        <f>J22*K22</f>
        <v>154000</v>
      </c>
    </row>
    <row r="23" spans="1:13" ht="13.8" thickBot="1" x14ac:dyDescent="0.3">
      <c r="A23" s="246" t="s">
        <v>163</v>
      </c>
      <c r="B23" s="247"/>
      <c r="C23" s="247"/>
      <c r="D23" s="247"/>
      <c r="E23" s="247"/>
      <c r="F23" s="247"/>
      <c r="G23" s="247"/>
      <c r="H23" s="262"/>
      <c r="I23" s="27" t="s">
        <v>157</v>
      </c>
      <c r="J23" s="28">
        <v>7</v>
      </c>
      <c r="K23" s="315">
        <v>12500</v>
      </c>
      <c r="L23" s="316"/>
      <c r="M23" s="31">
        <f>J23*K23</f>
        <v>87500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241500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80523.25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354128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AF18B-5186-4A6B-868B-91BA72C4BF4F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3.6</v>
      </c>
      <c r="B9" s="310" t="str">
        <f>+VLOOKUP(A9,PRESUPUESTO!$A$6:$F$93,2,FALSE)</f>
        <v>Suministro de Planta navideña floreada con matera negra plastica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/>
      <c r="B14" s="266"/>
      <c r="C14" s="266"/>
      <c r="D14" s="266"/>
      <c r="E14" s="270"/>
      <c r="F14" s="276"/>
      <c r="G14" s="270"/>
      <c r="H14" s="276"/>
      <c r="I14" s="270"/>
      <c r="J14" s="20"/>
      <c r="K14" s="284"/>
      <c r="L14" s="275"/>
      <c r="M14" s="21">
        <f>J14*K14</f>
        <v>0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0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166</v>
      </c>
      <c r="B22" s="266"/>
      <c r="C22" s="266"/>
      <c r="D22" s="266"/>
      <c r="E22" s="266"/>
      <c r="F22" s="266"/>
      <c r="G22" s="266"/>
      <c r="H22" s="270"/>
      <c r="I22" s="27" t="s">
        <v>22</v>
      </c>
      <c r="J22" s="28">
        <v>7</v>
      </c>
      <c r="K22" s="271">
        <v>2800</v>
      </c>
      <c r="L22" s="272"/>
      <c r="M22" s="21">
        <f>J22*K22</f>
        <v>19600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7"/>
      <c r="J23" s="28"/>
      <c r="K23" s="315"/>
      <c r="L23" s="316"/>
      <c r="M23" s="31">
        <f>J23*K23</f>
        <v>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19600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0.05</v>
      </c>
      <c r="J29" s="33"/>
      <c r="K29" s="267">
        <f>+PRECIOS!J21</f>
        <v>80000</v>
      </c>
      <c r="L29" s="268"/>
      <c r="M29" s="21">
        <f>+K29*I29*H29</f>
        <v>4000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4000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/>
      <c r="I36" s="43"/>
      <c r="J36" s="44"/>
      <c r="K36" s="243"/>
      <c r="L36" s="244"/>
      <c r="M36" s="45"/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/>
      <c r="I37" s="43"/>
      <c r="J37" s="44"/>
      <c r="K37" s="243"/>
      <c r="L37" s="244"/>
      <c r="M37" s="45"/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50</v>
      </c>
      <c r="L38" s="244"/>
      <c r="M38" s="45">
        <f>J38/K38</f>
        <v>2772.84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2772.84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26373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9C3C-7879-4E73-B3B2-896CF9218FEB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3.7</v>
      </c>
      <c r="B9" s="310" t="str">
        <f>+VLOOKUP(A9,PRESUPUESTO!$A$6:$F$93,2,FALSE)</f>
        <v>Iluminacion de arbol con luz lineal calida. Suministro e Instalacion de extension lineal de 100 mts. Voltaje 110 v. cable color cristal. Altura a iluminar 6 (seis) mts de  altur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7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80523.25</v>
      </c>
      <c r="K14" s="284">
        <v>0.2</v>
      </c>
      <c r="L14" s="275"/>
      <c r="M14" s="21">
        <f>J14*K14</f>
        <v>16104.650000000001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16104.650000000001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168</v>
      </c>
      <c r="B22" s="266"/>
      <c r="C22" s="266"/>
      <c r="D22" s="266"/>
      <c r="E22" s="266"/>
      <c r="F22" s="266"/>
      <c r="G22" s="266"/>
      <c r="H22" s="270"/>
      <c r="I22" s="27" t="s">
        <v>144</v>
      </c>
      <c r="J22" s="28">
        <v>7</v>
      </c>
      <c r="K22" s="271">
        <v>27500</v>
      </c>
      <c r="L22" s="272"/>
      <c r="M22" s="21">
        <f>J22*K22</f>
        <v>192500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7"/>
      <c r="J23" s="28"/>
      <c r="K23" s="315">
        <v>12500</v>
      </c>
      <c r="L23" s="316"/>
      <c r="M23" s="31">
        <f>J23*K23</f>
        <v>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192500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5</v>
      </c>
      <c r="L36" s="244"/>
      <c r="M36" s="45">
        <f>J36/K36</f>
        <v>43328.6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5</v>
      </c>
      <c r="L37" s="244"/>
      <c r="M37" s="45">
        <f>J37/K37</f>
        <v>33728.6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80523.25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305128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C974-1D76-4E80-AAA2-11FCB3BDD686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40.5" customHeight="1" thickBot="1" x14ac:dyDescent="0.3">
      <c r="A9" s="16">
        <v>3.8</v>
      </c>
      <c r="B9" s="310" t="str">
        <f>+VLOOKUP(A9,PRESUPUESTO!$A$6:$F$93,2,FALSE)</f>
        <v>Adecuacion  que incluye Pintura de estructura metalica, tapizado de las sillas,suministro e  instalacion de dos faroles con sus bombillos. Decoracion con follaje y flores navideñas en la cubierta y Suministro e instalacion de  Letrereo en Madera y pintura para exterior con Mensaje  "NAVIDAD EN EL GALLINERAL"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123271.2</v>
      </c>
      <c r="K14" s="284">
        <v>0.6</v>
      </c>
      <c r="L14" s="275"/>
      <c r="M14" s="21">
        <f>J14*K14</f>
        <v>73962.720000000001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317" t="str">
        <f>PRECIOS!C11</f>
        <v>ANDAMIO + TABLÓN</v>
      </c>
      <c r="B16" s="247"/>
      <c r="C16" s="247"/>
      <c r="D16" s="247"/>
      <c r="E16" s="262"/>
      <c r="F16" s="277"/>
      <c r="G16" s="262"/>
      <c r="H16" s="277"/>
      <c r="I16" s="262"/>
      <c r="J16" s="24">
        <f>PRECIOS!H11</f>
        <v>2500</v>
      </c>
      <c r="K16" s="318">
        <v>0.5</v>
      </c>
      <c r="L16" s="319"/>
      <c r="M16" s="138">
        <f>J16*K16</f>
        <v>1250</v>
      </c>
    </row>
    <row r="17" spans="1:13" ht="15.75" customHeight="1" thickBot="1" x14ac:dyDescent="0.3">
      <c r="A17" s="320" t="s">
        <v>61</v>
      </c>
      <c r="B17" s="321"/>
      <c r="C17" s="321"/>
      <c r="D17" s="321"/>
      <c r="E17" s="321"/>
      <c r="F17" s="36"/>
      <c r="G17" s="36"/>
      <c r="H17" s="36"/>
      <c r="I17" s="36"/>
      <c r="J17" s="139">
        <f>PRECIOS!H13</f>
        <v>51000</v>
      </c>
      <c r="K17" s="322">
        <v>0.5</v>
      </c>
      <c r="L17" s="322"/>
      <c r="M17" s="140">
        <f>J17*K17</f>
        <v>25500</v>
      </c>
    </row>
    <row r="18" spans="1:13" ht="13.8" thickBot="1" x14ac:dyDescent="0.3">
      <c r="A18" s="250" t="s">
        <v>30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2"/>
      <c r="M18" s="25">
        <f>SUM(M14:M17)</f>
        <v>100712.72</v>
      </c>
    </row>
    <row r="19" spans="1:13" x14ac:dyDescent="0.25">
      <c r="A19" s="253" t="s">
        <v>31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5"/>
    </row>
    <row r="20" spans="1:13" x14ac:dyDescent="0.25">
      <c r="A20" s="256"/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8"/>
    </row>
    <row r="21" spans="1:13" ht="13.8" thickBot="1" x14ac:dyDescent="0.3">
      <c r="A21" s="259"/>
      <c r="B21" s="260"/>
      <c r="C21" s="260"/>
      <c r="D21" s="260"/>
      <c r="E21" s="260"/>
      <c r="F21" s="260"/>
      <c r="G21" s="260"/>
      <c r="H21" s="260"/>
      <c r="I21" s="260"/>
      <c r="J21" s="260"/>
      <c r="K21" s="260"/>
      <c r="L21" s="260"/>
      <c r="M21" s="261"/>
    </row>
    <row r="22" spans="1:13" x14ac:dyDescent="0.25">
      <c r="A22" s="237" t="s">
        <v>21</v>
      </c>
      <c r="B22" s="238"/>
      <c r="C22" s="238"/>
      <c r="D22" s="238"/>
      <c r="E22" s="238"/>
      <c r="F22" s="238"/>
      <c r="G22" s="238"/>
      <c r="H22" s="264"/>
      <c r="I22" s="26" t="s">
        <v>22</v>
      </c>
      <c r="J22" s="18" t="s">
        <v>23</v>
      </c>
      <c r="K22" s="263" t="s">
        <v>32</v>
      </c>
      <c r="L22" s="264"/>
      <c r="M22" s="19" t="s">
        <v>5</v>
      </c>
    </row>
    <row r="23" spans="1:13" x14ac:dyDescent="0.25">
      <c r="A23" s="269" t="s">
        <v>170</v>
      </c>
      <c r="B23" s="266"/>
      <c r="C23" s="266"/>
      <c r="D23" s="266"/>
      <c r="E23" s="266"/>
      <c r="F23" s="266"/>
      <c r="G23" s="266"/>
      <c r="H23" s="270"/>
      <c r="I23" s="27" t="s">
        <v>144</v>
      </c>
      <c r="J23" s="28">
        <v>1</v>
      </c>
      <c r="K23" s="271">
        <v>485000</v>
      </c>
      <c r="L23" s="272"/>
      <c r="M23" s="21">
        <f>J23*K23</f>
        <v>485000</v>
      </c>
    </row>
    <row r="24" spans="1:13" ht="13.8" thickBot="1" x14ac:dyDescent="0.3">
      <c r="A24" s="246" t="s">
        <v>171</v>
      </c>
      <c r="B24" s="247"/>
      <c r="C24" s="247"/>
      <c r="D24" s="247"/>
      <c r="E24" s="247"/>
      <c r="F24" s="247"/>
      <c r="G24" s="247"/>
      <c r="H24" s="262"/>
      <c r="I24" s="27"/>
      <c r="J24" s="28">
        <v>2</v>
      </c>
      <c r="K24" s="315">
        <v>125000</v>
      </c>
      <c r="L24" s="316"/>
      <c r="M24" s="31">
        <f>J24*K24</f>
        <v>250000</v>
      </c>
    </row>
    <row r="25" spans="1:13" ht="13.8" thickBot="1" x14ac:dyDescent="0.3">
      <c r="A25" s="133" t="s">
        <v>172</v>
      </c>
      <c r="B25" s="36"/>
      <c r="C25" s="36"/>
      <c r="D25" s="36"/>
      <c r="E25" s="36"/>
      <c r="F25" s="36"/>
      <c r="G25" s="36"/>
      <c r="H25" s="36"/>
      <c r="I25" s="134"/>
      <c r="J25" s="135">
        <v>1</v>
      </c>
      <c r="K25" s="136"/>
      <c r="L25" s="136">
        <v>550000</v>
      </c>
      <c r="M25" s="137">
        <f>L25</f>
        <v>550000</v>
      </c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SUM(M23:M25)</f>
        <v>1285000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0.5</v>
      </c>
      <c r="J31" s="33"/>
      <c r="K31" s="267">
        <f>+PRECIOS!J21</f>
        <v>80000</v>
      </c>
      <c r="L31" s="268"/>
      <c r="M31" s="21">
        <f>+K31*I31*H31</f>
        <v>40000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40000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5</v>
      </c>
      <c r="L38" s="244"/>
      <c r="M38" s="45">
        <f>J38/K38</f>
        <v>43328.6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5</v>
      </c>
      <c r="L39" s="244"/>
      <c r="M39" s="45">
        <f>J39/K39</f>
        <v>33728.6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3</v>
      </c>
      <c r="L40" s="244"/>
      <c r="M40" s="45">
        <f>J40/K40</f>
        <v>46214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123271.2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ROUND(M42+M33+M26+M18,0)</f>
        <v>1548984</v>
      </c>
      <c r="N44" s="52"/>
    </row>
  </sheetData>
  <mergeCells count="64">
    <mergeCell ref="A17:E17"/>
    <mergeCell ref="K17:L17"/>
    <mergeCell ref="A40:F40"/>
    <mergeCell ref="K40:L40"/>
    <mergeCell ref="A41:G41"/>
    <mergeCell ref="K41:L41"/>
    <mergeCell ref="A31:G31"/>
    <mergeCell ref="K31:L31"/>
    <mergeCell ref="A32:G32"/>
    <mergeCell ref="K32:L32"/>
    <mergeCell ref="A33:L33"/>
    <mergeCell ref="A34:M36"/>
    <mergeCell ref="A24:H24"/>
    <mergeCell ref="K24:L24"/>
    <mergeCell ref="A26:L26"/>
    <mergeCell ref="A27:M29"/>
    <mergeCell ref="A42:L42"/>
    <mergeCell ref="A44:L44"/>
    <mergeCell ref="A37:F37"/>
    <mergeCell ref="K37:L37"/>
    <mergeCell ref="A38:F38"/>
    <mergeCell ref="K38:L38"/>
    <mergeCell ref="A39:F39"/>
    <mergeCell ref="K39:L39"/>
    <mergeCell ref="A30:G30"/>
    <mergeCell ref="K30:L30"/>
    <mergeCell ref="A18:L18"/>
    <mergeCell ref="A19:M21"/>
    <mergeCell ref="A22:H22"/>
    <mergeCell ref="K22:L22"/>
    <mergeCell ref="A23:H23"/>
    <mergeCell ref="K23:L23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9A4B-E3A0-46FA-83DE-24E32D31B4DA}">
  <dimension ref="A1:N42"/>
  <sheetViews>
    <sheetView tabSelected="1"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4</v>
      </c>
      <c r="B9" s="310" t="str">
        <f>+VLOOKUP(A9,PRESUPUESTO!$A$6:$F$93,2,FALSE)</f>
        <v xml:space="preserve">Suministro e intalacion de Luz lineal calida, instalada en forma de arco, 6 (seis) metros cada uno. voltaje 110 .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48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13847.620512820513</v>
      </c>
      <c r="K14" s="284">
        <v>0.15</v>
      </c>
      <c r="L14" s="275"/>
      <c r="M14" s="21">
        <f>J14*K14</f>
        <v>2077.1430769230769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2077.1430769230769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168</v>
      </c>
      <c r="B22" s="266"/>
      <c r="C22" s="266"/>
      <c r="D22" s="266"/>
      <c r="E22" s="266"/>
      <c r="F22" s="266"/>
      <c r="G22" s="266"/>
      <c r="H22" s="270"/>
      <c r="I22" s="27" t="s">
        <v>144</v>
      </c>
      <c r="J22" s="28">
        <v>6</v>
      </c>
      <c r="K22" s="271">
        <v>2000</v>
      </c>
      <c r="L22" s="272"/>
      <c r="M22" s="21">
        <f>J22*K22</f>
        <v>12000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7"/>
      <c r="J23" s="28"/>
      <c r="K23" s="315"/>
      <c r="L23" s="316"/>
      <c r="M23" s="31">
        <f>J23*K23</f>
        <v>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12000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0.1</v>
      </c>
      <c r="J29" s="33"/>
      <c r="K29" s="267">
        <f>+PRECIOS!J21</f>
        <v>80000</v>
      </c>
      <c r="L29" s="268"/>
      <c r="M29" s="21">
        <f>+K29*I29*H29</f>
        <v>8000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8000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30</v>
      </c>
      <c r="L36" s="244"/>
      <c r="M36" s="45">
        <f>J36/K36</f>
        <v>7221.4333333333334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30</v>
      </c>
      <c r="L37" s="244"/>
      <c r="M37" s="45">
        <f>J37/K37</f>
        <v>5621.4333333333334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/>
      <c r="I38" s="43">
        <f>VLOOKUP(A38,'Salarios OBRA'!$B$7:$I$58,7,FALSE)</f>
        <v>65309</v>
      </c>
      <c r="J38" s="44">
        <f>+I38+H38</f>
        <v>65309</v>
      </c>
      <c r="K38" s="243">
        <v>65</v>
      </c>
      <c r="L38" s="244"/>
      <c r="M38" s="45">
        <f>J38/K38</f>
        <v>1004.7538461538461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13847.620512820513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35925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EA4F-ECE8-45DC-BE66-155233C96FEB}">
  <dimension ref="A1:N43"/>
  <sheetViews>
    <sheetView view="pageBreakPreview" zoomScaleNormal="100" zoomScaleSheetLayoutView="100" workbookViewId="0">
      <selection activeCell="Q32" sqref="Q31:Q32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5.0999999999999996</v>
      </c>
      <c r="B9" s="310" t="str">
        <f>+VLOOKUP(A9,PRESUPUESTO!$A$6:$F$93,2,FALSE)</f>
        <v>Suministro e Instalacion de faroles metalicos color negro en cada fuente. Incluye bombillo decorativo  luz led  calida. Voltaje 4 v.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5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20897.024999999998</v>
      </c>
      <c r="K14" s="284">
        <v>0.15</v>
      </c>
      <c r="L14" s="275"/>
      <c r="M14" s="21">
        <f>J14*K14</f>
        <v>3134.5537499999996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3134.5537499999996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177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55000</v>
      </c>
      <c r="L22" s="272"/>
      <c r="M22" s="21">
        <f>J22*K22</f>
        <v>55000</v>
      </c>
    </row>
    <row r="23" spans="1:13" ht="13.8" thickBot="1" x14ac:dyDescent="0.3">
      <c r="A23" s="246" t="s">
        <v>178</v>
      </c>
      <c r="B23" s="247"/>
      <c r="C23" s="247"/>
      <c r="D23" s="247"/>
      <c r="E23" s="247"/>
      <c r="F23" s="247"/>
      <c r="G23" s="247"/>
      <c r="H23" s="262"/>
      <c r="I23" s="27" t="s">
        <v>7</v>
      </c>
      <c r="J23" s="28">
        <v>1</v>
      </c>
      <c r="K23" s="315">
        <v>15000</v>
      </c>
      <c r="L23" s="316"/>
      <c r="M23" s="31">
        <f>J23*K23</f>
        <v>15000</v>
      </c>
    </row>
    <row r="24" spans="1:13" ht="15.75" customHeight="1" thickBot="1" x14ac:dyDescent="0.3">
      <c r="A24" s="323" t="s">
        <v>179</v>
      </c>
      <c r="B24" s="324"/>
      <c r="C24" s="324"/>
      <c r="D24" s="324"/>
      <c r="E24" s="324"/>
      <c r="F24" s="324"/>
      <c r="G24" s="324"/>
      <c r="H24" s="324"/>
      <c r="I24" s="27" t="s">
        <v>7</v>
      </c>
      <c r="J24" s="135">
        <v>1</v>
      </c>
      <c r="K24" s="136"/>
      <c r="L24" s="136">
        <v>5000</v>
      </c>
      <c r="M24" s="137">
        <f>L24</f>
        <v>5000</v>
      </c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75000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20</v>
      </c>
      <c r="L37" s="244"/>
      <c r="M37" s="45">
        <f>J37/K37</f>
        <v>10832.15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20</v>
      </c>
      <c r="L38" s="244"/>
      <c r="M38" s="45">
        <f>J38/K38</f>
        <v>8432.15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/>
      <c r="I39" s="43">
        <f>VLOOKUP(A39,'Salarios OBRA'!$B$7:$I$58,7,FALSE)</f>
        <v>65309</v>
      </c>
      <c r="J39" s="44">
        <f>+I39+H39</f>
        <v>65309</v>
      </c>
      <c r="K39" s="243">
        <v>40</v>
      </c>
      <c r="L39" s="244"/>
      <c r="M39" s="45">
        <f>J39/K39</f>
        <v>1632.7249999999999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20897.024999999998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115032</v>
      </c>
      <c r="N43" s="52"/>
    </row>
  </sheetData>
  <mergeCells count="63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3:M35"/>
    <mergeCell ref="A23:H23"/>
    <mergeCell ref="K23:L23"/>
    <mergeCell ref="A25:L25"/>
    <mergeCell ref="A26:M28"/>
    <mergeCell ref="A29:G29"/>
    <mergeCell ref="K29:L29"/>
    <mergeCell ref="A24:H24"/>
    <mergeCell ref="A30:G30"/>
    <mergeCell ref="K30:L30"/>
    <mergeCell ref="A31:G31"/>
    <mergeCell ref="K31:L31"/>
    <mergeCell ref="A32:L32"/>
    <mergeCell ref="A43:L43"/>
    <mergeCell ref="A36:F36"/>
    <mergeCell ref="K36:L36"/>
    <mergeCell ref="A37:F37"/>
    <mergeCell ref="K37:L37"/>
    <mergeCell ref="A38:F38"/>
    <mergeCell ref="K38:L38"/>
    <mergeCell ref="A39:F39"/>
    <mergeCell ref="K39:L39"/>
    <mergeCell ref="A40:G40"/>
    <mergeCell ref="K40:L40"/>
    <mergeCell ref="A41:L41"/>
  </mergeCells>
  <pageMargins left="0.7" right="0.7" top="0.75" bottom="0.75" header="0.3" footer="0.3"/>
  <pageSetup scale="52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21586-13B3-4659-BC18-03CC31E07A09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5.2</v>
      </c>
      <c r="B9" s="310" t="str">
        <f>+VLOOKUP(A9,PRESUPUESTO!$A$6:$F$93,2,FALSE)</f>
        <v xml:space="preserve">Suministro e instalacion de  luz lineal calida para las plantas de las fuentes. Extension de 6 mts color cable verde. 110 voltios v.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5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13931.35</v>
      </c>
      <c r="K14" s="284">
        <v>0.15</v>
      </c>
      <c r="L14" s="275"/>
      <c r="M14" s="21">
        <f>J14*K14</f>
        <v>2089.7024999999999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2089.7024999999999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181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17500</v>
      </c>
      <c r="L22" s="272"/>
      <c r="M22" s="21">
        <f>J22*K22</f>
        <v>17500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7"/>
      <c r="J23" s="28"/>
      <c r="K23" s="315"/>
      <c r="L23" s="316"/>
      <c r="M23" s="31">
        <f>J23*K23</f>
        <v>0</v>
      </c>
    </row>
    <row r="24" spans="1:13" ht="15.75" customHeight="1" thickBot="1" x14ac:dyDescent="0.3">
      <c r="A24" s="323"/>
      <c r="B24" s="324"/>
      <c r="C24" s="324"/>
      <c r="D24" s="324"/>
      <c r="E24" s="324"/>
      <c r="F24" s="324"/>
      <c r="G24" s="324"/>
      <c r="H24" s="324"/>
      <c r="I24" s="27"/>
      <c r="J24" s="135"/>
      <c r="K24" s="136"/>
      <c r="L24" s="136"/>
      <c r="M24" s="137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17500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30</v>
      </c>
      <c r="L37" s="244"/>
      <c r="M37" s="45">
        <f>J37/K37</f>
        <v>7221.4333333333334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30</v>
      </c>
      <c r="L38" s="244"/>
      <c r="M38" s="45">
        <f>J38/K38</f>
        <v>5621.4333333333334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/>
      <c r="I39" s="43">
        <f>VLOOKUP(A39,'Salarios OBRA'!$B$7:$I$58,7,FALSE)</f>
        <v>65309</v>
      </c>
      <c r="J39" s="44">
        <f>+I39+H39</f>
        <v>65309</v>
      </c>
      <c r="K39" s="243">
        <v>60</v>
      </c>
      <c r="L39" s="244"/>
      <c r="M39" s="45">
        <f>J39/K39</f>
        <v>1088.4833333333333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13931.35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49521</v>
      </c>
      <c r="N43" s="52"/>
    </row>
  </sheetData>
  <mergeCells count="63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3:M35"/>
    <mergeCell ref="A23:H23"/>
    <mergeCell ref="K23:L23"/>
    <mergeCell ref="A24:H24"/>
    <mergeCell ref="A25:L25"/>
    <mergeCell ref="A26:M28"/>
    <mergeCell ref="A29:G29"/>
    <mergeCell ref="K29:L29"/>
    <mergeCell ref="A30:G30"/>
    <mergeCell ref="K30:L30"/>
    <mergeCell ref="A31:G31"/>
    <mergeCell ref="K31:L31"/>
    <mergeCell ref="A32:L32"/>
    <mergeCell ref="A43:L43"/>
    <mergeCell ref="A36:F36"/>
    <mergeCell ref="K36:L36"/>
    <mergeCell ref="A37:F37"/>
    <mergeCell ref="K37:L37"/>
    <mergeCell ref="A38:F38"/>
    <mergeCell ref="K38:L38"/>
    <mergeCell ref="A39:F39"/>
    <mergeCell ref="K39:L39"/>
    <mergeCell ref="A40:G40"/>
    <mergeCell ref="K40:L40"/>
    <mergeCell ref="A41:L41"/>
  </mergeCells>
  <pageMargins left="0.7" right="0.7" top="0.75" bottom="0.75" header="0.3" footer="0.3"/>
  <pageSetup scale="52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0C12-9FA8-4DB3-BC49-24DF6FBDEF20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5.3</v>
      </c>
      <c r="B9" s="310" t="str">
        <f>+VLOOKUP(A9,PRESUPUESTO!$A$6:$F$93,2,FALSE)</f>
        <v>Pintura del techo y las lamina de las fuentes en colores navideños.(incluido en el Item de Mano de Obra)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5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109711.7</v>
      </c>
      <c r="K14" s="284">
        <v>0.25</v>
      </c>
      <c r="L14" s="275"/>
      <c r="M14" s="21">
        <f>J14*K14</f>
        <v>27427.924999999999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27427.924999999999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 t="s">
        <v>7</v>
      </c>
      <c r="J22" s="28"/>
      <c r="K22" s="271"/>
      <c r="L22" s="272"/>
      <c r="M22" s="21"/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7"/>
      <c r="J23" s="28"/>
      <c r="K23" s="315"/>
      <c r="L23" s="316"/>
      <c r="M23" s="31">
        <f>J23*K23</f>
        <v>0</v>
      </c>
    </row>
    <row r="24" spans="1:13" ht="15.75" customHeight="1" thickBot="1" x14ac:dyDescent="0.3">
      <c r="A24" s="323"/>
      <c r="B24" s="324"/>
      <c r="C24" s="324"/>
      <c r="D24" s="324"/>
      <c r="E24" s="324"/>
      <c r="F24" s="324"/>
      <c r="G24" s="324"/>
      <c r="H24" s="324"/>
      <c r="I24" s="27"/>
      <c r="J24" s="135"/>
      <c r="K24" s="136"/>
      <c r="L24" s="136"/>
      <c r="M24" s="137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0.5</v>
      </c>
      <c r="J30" s="33"/>
      <c r="K30" s="267">
        <f>+PRECIOS!J21</f>
        <v>80000</v>
      </c>
      <c r="L30" s="268"/>
      <c r="M30" s="21">
        <f>+K30*I30*H30</f>
        <v>40000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5</v>
      </c>
      <c r="L37" s="244"/>
      <c r="M37" s="45">
        <f>J37/K37</f>
        <v>43328.6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5</v>
      </c>
      <c r="L38" s="244"/>
      <c r="M38" s="45">
        <f>J38/K38</f>
        <v>33728.6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/>
      <c r="I39" s="43">
        <f>VLOOKUP(A39,'Salarios OBRA'!$B$7:$I$58,7,FALSE)</f>
        <v>65309</v>
      </c>
      <c r="J39" s="44">
        <f>+I39+H39</f>
        <v>65309</v>
      </c>
      <c r="K39" s="243">
        <v>2</v>
      </c>
      <c r="L39" s="244"/>
      <c r="M39" s="45">
        <f>J39/K39</f>
        <v>32654.5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109711.7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177140</v>
      </c>
      <c r="N43" s="52"/>
    </row>
  </sheetData>
  <mergeCells count="63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3:M35"/>
    <mergeCell ref="A23:H23"/>
    <mergeCell ref="K23:L23"/>
    <mergeCell ref="A24:H24"/>
    <mergeCell ref="A25:L25"/>
    <mergeCell ref="A26:M28"/>
    <mergeCell ref="A29:G29"/>
    <mergeCell ref="K29:L29"/>
    <mergeCell ref="A30:G30"/>
    <mergeCell ref="K30:L30"/>
    <mergeCell ref="A31:G31"/>
    <mergeCell ref="K31:L31"/>
    <mergeCell ref="A32:L32"/>
    <mergeCell ref="A43:L43"/>
    <mergeCell ref="A36:F36"/>
    <mergeCell ref="K36:L36"/>
    <mergeCell ref="A37:F37"/>
    <mergeCell ref="K37:L37"/>
    <mergeCell ref="A38:F38"/>
    <mergeCell ref="K38:L38"/>
    <mergeCell ref="A39:F39"/>
    <mergeCell ref="K39:L39"/>
    <mergeCell ref="A40:G40"/>
    <mergeCell ref="K40:L40"/>
    <mergeCell ref="A41:L41"/>
  </mergeCells>
  <pageMargins left="0.7" right="0.7" top="0.75" bottom="0.75" header="0.3" footer="0.3"/>
  <pageSetup scale="52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0DFC-9A17-4356-95AC-D23E8A7E7BAB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5.4</v>
      </c>
      <c r="B9" s="310" t="str">
        <f>+VLOOKUP(A9,PRESUPUESTO!$A$6:$F$93,2,FALSE)</f>
        <v>Suministro e instalacion de lampara de Luces indirectas para jardin. Luz calida. Voltaje  5 v.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14475.591666666667</v>
      </c>
      <c r="K14" s="284">
        <v>0.25</v>
      </c>
      <c r="L14" s="275"/>
      <c r="M14" s="21">
        <f>J14*K14</f>
        <v>3618.8979166666668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3618.8979166666668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184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35000</v>
      </c>
      <c r="L22" s="272"/>
      <c r="M22" s="21">
        <f>K22</f>
        <v>35000</v>
      </c>
    </row>
    <row r="23" spans="1:13" ht="13.8" thickBot="1" x14ac:dyDescent="0.3">
      <c r="A23" s="246" t="s">
        <v>185</v>
      </c>
      <c r="B23" s="247"/>
      <c r="C23" s="247"/>
      <c r="D23" s="247"/>
      <c r="E23" s="247"/>
      <c r="F23" s="247"/>
      <c r="G23" s="247"/>
      <c r="H23" s="262"/>
      <c r="I23" s="27" t="s">
        <v>7</v>
      </c>
      <c r="J23" s="28">
        <v>1</v>
      </c>
      <c r="K23" s="271">
        <v>12000</v>
      </c>
      <c r="L23" s="272"/>
      <c r="M23" s="31">
        <f>J23*K23</f>
        <v>12000</v>
      </c>
    </row>
    <row r="24" spans="1:13" ht="15.75" customHeight="1" thickBot="1" x14ac:dyDescent="0.3">
      <c r="A24" s="323"/>
      <c r="B24" s="324"/>
      <c r="C24" s="324"/>
      <c r="D24" s="324"/>
      <c r="E24" s="324"/>
      <c r="F24" s="324"/>
      <c r="G24" s="324"/>
      <c r="H24" s="324"/>
      <c r="I24" s="27"/>
      <c r="J24" s="135"/>
      <c r="K24" s="136"/>
      <c r="L24" s="136"/>
      <c r="M24" s="137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47000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30</v>
      </c>
      <c r="L37" s="244"/>
      <c r="M37" s="45">
        <f>J37/K37</f>
        <v>7221.4333333333334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30</v>
      </c>
      <c r="L38" s="244"/>
      <c r="M38" s="45">
        <f>J38/K38</f>
        <v>5621.4333333333334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/>
      <c r="I39" s="43">
        <f>VLOOKUP(A39,'Salarios OBRA'!$B$7:$I$58,7,FALSE)</f>
        <v>65309</v>
      </c>
      <c r="J39" s="44">
        <f>+I39+H39</f>
        <v>65309</v>
      </c>
      <c r="K39" s="243">
        <v>40</v>
      </c>
      <c r="L39" s="244"/>
      <c r="M39" s="45">
        <f>J39/K39</f>
        <v>1632.7249999999999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14475.591666666667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81094</v>
      </c>
      <c r="N43" s="52"/>
    </row>
  </sheetData>
  <mergeCells count="63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3:M35"/>
    <mergeCell ref="A23:H23"/>
    <mergeCell ref="K23:L23"/>
    <mergeCell ref="A24:H24"/>
    <mergeCell ref="A25:L25"/>
    <mergeCell ref="A26:M28"/>
    <mergeCell ref="A29:G29"/>
    <mergeCell ref="K29:L29"/>
    <mergeCell ref="A30:G30"/>
    <mergeCell ref="K30:L30"/>
    <mergeCell ref="A31:G31"/>
    <mergeCell ref="K31:L31"/>
    <mergeCell ref="A32:L32"/>
    <mergeCell ref="A43:L43"/>
    <mergeCell ref="A36:F36"/>
    <mergeCell ref="K36:L36"/>
    <mergeCell ref="A37:F37"/>
    <mergeCell ref="K37:L37"/>
    <mergeCell ref="A38:F38"/>
    <mergeCell ref="K38:L38"/>
    <mergeCell ref="A39:F39"/>
    <mergeCell ref="K39:L39"/>
    <mergeCell ref="A40:G40"/>
    <mergeCell ref="K40:L40"/>
    <mergeCell ref="A41:L41"/>
  </mergeCells>
  <pageMargins left="0.7" right="0.7" top="0.75" bottom="0.75" header="0.3" footer="0.3"/>
  <pageSetup scale="5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5DA3-009C-45B8-8DD6-9E50D85540CC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5.5</v>
      </c>
      <c r="B9" s="310" t="str">
        <f>+VLOOKUP(A9,PRESUPUESTO!$A$6:$F$93,2,FALSE)</f>
        <v>Suministro de planta Ponsetias enmatera negra plastica;  para darle volumen  y color navideño arreglo central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7509.916666666667</v>
      </c>
      <c r="K14" s="284">
        <v>0.15</v>
      </c>
      <c r="L14" s="275"/>
      <c r="M14" s="21">
        <f>J14*K14</f>
        <v>1126.4875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1126.4875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187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7500</v>
      </c>
      <c r="L22" s="272"/>
      <c r="M22" s="21">
        <f>K22</f>
        <v>7500</v>
      </c>
    </row>
    <row r="23" spans="1:13" ht="13.8" thickBot="1" x14ac:dyDescent="0.3">
      <c r="A23" s="246" t="s">
        <v>188</v>
      </c>
      <c r="B23" s="247"/>
      <c r="C23" s="247"/>
      <c r="D23" s="247"/>
      <c r="E23" s="247"/>
      <c r="F23" s="247"/>
      <c r="G23" s="247"/>
      <c r="H23" s="262"/>
      <c r="I23" s="27" t="s">
        <v>7</v>
      </c>
      <c r="J23" s="28">
        <v>1</v>
      </c>
      <c r="K23" s="271">
        <v>2500</v>
      </c>
      <c r="L23" s="272"/>
      <c r="M23" s="31">
        <f>J23*K23</f>
        <v>2500</v>
      </c>
    </row>
    <row r="24" spans="1:13" ht="15.75" customHeight="1" thickBot="1" x14ac:dyDescent="0.3">
      <c r="A24" s="323"/>
      <c r="B24" s="324"/>
      <c r="C24" s="324"/>
      <c r="D24" s="324"/>
      <c r="E24" s="324"/>
      <c r="F24" s="324"/>
      <c r="G24" s="324"/>
      <c r="H24" s="324"/>
      <c r="I24" s="27"/>
      <c r="J24" s="135"/>
      <c r="K24" s="136"/>
      <c r="L24" s="136"/>
      <c r="M24" s="137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10000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0.1</v>
      </c>
      <c r="J30" s="33"/>
      <c r="K30" s="267">
        <f>+PRECIOS!J21</f>
        <v>80000</v>
      </c>
      <c r="L30" s="268"/>
      <c r="M30" s="21">
        <f>+K30*I30*H30</f>
        <v>8000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8000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60</v>
      </c>
      <c r="L37" s="244"/>
      <c r="M37" s="45">
        <f>J37/K37</f>
        <v>3610.7166666666667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60</v>
      </c>
      <c r="L38" s="244"/>
      <c r="M38" s="45">
        <f>J38/K38</f>
        <v>2810.7166666666667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/>
      <c r="I39" s="43">
        <f>VLOOKUP(A39,'Salarios OBRA'!$B$7:$I$58,7,FALSE)</f>
        <v>65309</v>
      </c>
      <c r="J39" s="44">
        <f>+I39+H39</f>
        <v>65309</v>
      </c>
      <c r="K39" s="243">
        <v>60</v>
      </c>
      <c r="L39" s="244"/>
      <c r="M39" s="45">
        <f>J39/K39</f>
        <v>1088.4833333333333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7509.916666666667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26636</v>
      </c>
      <c r="N43" s="52"/>
    </row>
  </sheetData>
  <mergeCells count="63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3:M35"/>
    <mergeCell ref="A23:H23"/>
    <mergeCell ref="K23:L23"/>
    <mergeCell ref="A24:H24"/>
    <mergeCell ref="A25:L25"/>
    <mergeCell ref="A26:M28"/>
    <mergeCell ref="A29:G29"/>
    <mergeCell ref="K29:L29"/>
    <mergeCell ref="A30:G30"/>
    <mergeCell ref="K30:L30"/>
    <mergeCell ref="A31:G31"/>
    <mergeCell ref="K31:L31"/>
    <mergeCell ref="A32:L32"/>
    <mergeCell ref="A43:L43"/>
    <mergeCell ref="A36:F36"/>
    <mergeCell ref="K36:L36"/>
    <mergeCell ref="A37:F37"/>
    <mergeCell ref="K37:L37"/>
    <mergeCell ref="A38:F38"/>
    <mergeCell ref="K38:L38"/>
    <mergeCell ref="A39:F39"/>
    <mergeCell ref="K39:L39"/>
    <mergeCell ref="A40:G40"/>
    <mergeCell ref="K40:L40"/>
    <mergeCell ref="A41:L41"/>
  </mergeCells>
  <pageMargins left="0.7" right="0.7" top="0.75" bottom="0.75" header="0.3" footer="0.3"/>
  <pageSetup scale="52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6.1</v>
      </c>
      <c r="B9" s="310" t="str">
        <f>+VLOOKUP(A9,PRESUPUESTO!$A$6:$F$93,2,FALSE)</f>
        <v>Suministro e instalacion de Reflectores de colores alrededor de la iguana.RGB 50 w. Voltaje 110 v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22730.35</v>
      </c>
      <c r="K14" s="284">
        <v>0.05</v>
      </c>
      <c r="L14" s="275"/>
      <c r="M14" s="21">
        <f>J14*K14</f>
        <v>1136.5174999999999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10</v>
      </c>
      <c r="L15" s="275"/>
      <c r="M15" s="23">
        <f>+J15/K15</f>
        <v>5000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6136.5174999999999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192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45000</v>
      </c>
      <c r="L22" s="272"/>
      <c r="M22" s="21">
        <f>K22</f>
        <v>45000</v>
      </c>
    </row>
    <row r="23" spans="1:13" ht="13.8" thickBot="1" x14ac:dyDescent="0.3">
      <c r="A23" s="246" t="s">
        <v>193</v>
      </c>
      <c r="B23" s="247"/>
      <c r="C23" s="247"/>
      <c r="D23" s="247"/>
      <c r="E23" s="247"/>
      <c r="F23" s="247"/>
      <c r="G23" s="247"/>
      <c r="H23" s="262"/>
      <c r="I23" s="27" t="s">
        <v>7</v>
      </c>
      <c r="J23" s="28">
        <v>1</v>
      </c>
      <c r="K23" s="271">
        <v>18000</v>
      </c>
      <c r="L23" s="272"/>
      <c r="M23" s="31">
        <f>K23</f>
        <v>18000</v>
      </c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63000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0.15</v>
      </c>
      <c r="J29" s="33"/>
      <c r="K29" s="267">
        <f>+PRECIOS!J21</f>
        <v>80000</v>
      </c>
      <c r="L29" s="268"/>
      <c r="M29" s="21">
        <f>+K29*I29*H29</f>
        <v>12000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12000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20</v>
      </c>
      <c r="L36" s="244"/>
      <c r="M36" s="45">
        <f>J36/K36</f>
        <v>10832.15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20</v>
      </c>
      <c r="L37" s="244"/>
      <c r="M37" s="45">
        <f>J37/K37</f>
        <v>8432.15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22730.35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103867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6.2</v>
      </c>
      <c r="B9" s="310" t="str">
        <f>+VLOOKUP(A9,PRESUPUESTO!$A$6:$F$93,2,FALSE)</f>
        <v>Orillo de la Isla de la iguana iluminado con el Suministro e instalacion de cinta led calida. Area total 100 mts.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66257</v>
      </c>
      <c r="K14" s="284">
        <v>0.05</v>
      </c>
      <c r="L14" s="275"/>
      <c r="M14" s="21">
        <f>J14*K14</f>
        <v>3312.8500000000004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3312.8500000000004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195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100</v>
      </c>
      <c r="K22" s="271">
        <v>9250</v>
      </c>
      <c r="L22" s="272"/>
      <c r="M22" s="21">
        <f>J22*K22</f>
        <v>925000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925000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0.54</v>
      </c>
      <c r="J29" s="33"/>
      <c r="K29" s="267">
        <f>+PRECIOS!J21</f>
        <v>80000</v>
      </c>
      <c r="L29" s="268"/>
      <c r="M29" s="21">
        <f>+K29*I29*H29</f>
        <v>43200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43200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10</v>
      </c>
      <c r="L36" s="244"/>
      <c r="M36" s="45">
        <f>J36/K36</f>
        <v>21664.3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10</v>
      </c>
      <c r="L37" s="244"/>
      <c r="M37" s="45">
        <f>J37/K37</f>
        <v>16864.3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5</v>
      </c>
      <c r="L38" s="244"/>
      <c r="M38" s="45">
        <f>J38/K38</f>
        <v>27728.400000000001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66257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1037770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D8C01-63E0-42FB-9A4C-DC5D1A1ABF60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7.1</v>
      </c>
      <c r="B9" s="310" t="str">
        <f>+VLOOKUP(A9,PRESUPUESTO!$A$6:$F$93,2,FALSE)</f>
        <v xml:space="preserve">Suministro e instalacion de Reflectores  RGB  de 50 w. 110 v.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24654.239999999998</v>
      </c>
      <c r="K14" s="284">
        <v>0.05</v>
      </c>
      <c r="L14" s="275"/>
      <c r="M14" s="21">
        <f>J14*K14</f>
        <v>1232.712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1232.712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192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45000</v>
      </c>
      <c r="L22" s="272"/>
      <c r="M22" s="21">
        <f>J22*K22</f>
        <v>45000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45000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0.4</v>
      </c>
      <c r="J29" s="33"/>
      <c r="K29" s="267">
        <f>+PRECIOS!J21</f>
        <v>80000</v>
      </c>
      <c r="L29" s="268"/>
      <c r="M29" s="21">
        <f>+K29*I29*H29</f>
        <v>32000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32000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25</v>
      </c>
      <c r="L36" s="244"/>
      <c r="M36" s="45">
        <f>J36/K36</f>
        <v>8665.7199999999993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25</v>
      </c>
      <c r="L37" s="244"/>
      <c r="M37" s="45">
        <f>J37/K37</f>
        <v>6745.72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15</v>
      </c>
      <c r="L38" s="244"/>
      <c r="M38" s="45">
        <f>J38/K38</f>
        <v>9242.7999999999993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24654.239999999998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102887</v>
      </c>
      <c r="N42" s="52"/>
    </row>
  </sheetData>
  <mergeCells count="62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</mergeCells>
  <pageMargins left="0.7" right="0.7" top="0.75" bottom="0.75" header="0.3" footer="0.3"/>
  <pageSetup scale="52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7.2</v>
      </c>
      <c r="B9" s="310" t="str">
        <f>+VLOOKUP(A9,PRESUPUESTO!$A$6:$F$93,2,FALSE)</f>
        <v>Sumnistro de Planta ponsetias en matera plastica negra, ubicadas Alrededor de la banca 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45460.7</v>
      </c>
      <c r="K14" s="284">
        <v>0.05</v>
      </c>
      <c r="L14" s="275"/>
      <c r="M14" s="21">
        <f>J14*K14</f>
        <v>2273.0349999999999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74">
        <v>12</v>
      </c>
      <c r="L15" s="275"/>
      <c r="M15" s="23">
        <f>+J15/K15</f>
        <v>4166.666666666667</v>
      </c>
    </row>
    <row r="16" spans="1:13" ht="13.8" thickBot="1" x14ac:dyDescent="0.3">
      <c r="A16" s="317" t="str">
        <f>+PRECIOS!C16</f>
        <v>ESCALERA TELESCOPICA AISLADA</v>
      </c>
      <c r="B16" s="247"/>
      <c r="C16" s="247"/>
      <c r="D16" s="247"/>
      <c r="E16" s="262"/>
      <c r="F16" s="277"/>
      <c r="G16" s="262"/>
      <c r="H16" s="277"/>
      <c r="I16" s="262"/>
      <c r="J16" s="24">
        <f>+PRECIOS!J16</f>
        <v>45000</v>
      </c>
      <c r="K16" s="325">
        <v>12</v>
      </c>
      <c r="L16" s="326"/>
      <c r="M16" s="23">
        <f>+J16/K16</f>
        <v>3750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10189.701666666668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0.05</v>
      </c>
      <c r="J29" s="33"/>
      <c r="K29" s="267">
        <f>+PRECIOS!J21</f>
        <v>80000</v>
      </c>
      <c r="L29" s="268"/>
      <c r="M29" s="21">
        <f>+K29*I29*H29</f>
        <v>4000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4000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10</v>
      </c>
      <c r="L36" s="244"/>
      <c r="M36" s="45">
        <f>J36/K36</f>
        <v>21664.3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10</v>
      </c>
      <c r="L37" s="244"/>
      <c r="M37" s="45">
        <f>J37/K37</f>
        <v>16864.3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20</v>
      </c>
      <c r="L38" s="244"/>
      <c r="M38" s="45">
        <f>J38/K38</f>
        <v>6932.1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45460.7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59650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42"/>
  <sheetViews>
    <sheetView view="pageBreakPreview" topLeftCell="A3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7.3</v>
      </c>
      <c r="B9" s="310" t="str">
        <f>+VLOOKUP(A9,PRESUPUESTO!$A$6:$F$93,2,FALSE)</f>
        <v xml:space="preserve">Instalacion de reflectores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43150</v>
      </c>
      <c r="K14" s="284">
        <v>0.4</v>
      </c>
      <c r="L14" s="275"/>
      <c r="M14" s="21">
        <f>J14*K14</f>
        <v>17260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SUM(M14)</f>
        <v>17260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0.2</v>
      </c>
      <c r="J29" s="33"/>
      <c r="K29" s="267">
        <f>+PRECIOS!J21</f>
        <v>80000</v>
      </c>
      <c r="L29" s="268"/>
      <c r="M29" s="21">
        <f>+K29*I29*H29</f>
        <v>16000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16000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10</v>
      </c>
      <c r="L36" s="244"/>
      <c r="M36" s="45">
        <f>J36/K36</f>
        <v>21664.3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10</v>
      </c>
      <c r="L37" s="244"/>
      <c r="M37" s="45">
        <f>J37/K37</f>
        <v>16864.3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30</v>
      </c>
      <c r="L38" s="244"/>
      <c r="M38" s="45">
        <f>J38/K38</f>
        <v>4621.3999999999996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43150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76410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9D7D-9DE7-4E5F-8E5E-209F121AB62F}">
  <dimension ref="A1:N45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8.1</v>
      </c>
      <c r="B9" s="310" t="str">
        <f>+VLOOKUP(A9,PRESUPUESTO!$A$6:$F$93,2,FALSE)</f>
        <v>Suministro e instalacion de faroles metalicos colgantes color negro, descolgados  por la mitad del sendero. Area total 200 mts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M43</f>
        <v>45168.96666666666</v>
      </c>
      <c r="K14" s="284">
        <v>0.3</v>
      </c>
      <c r="L14" s="275"/>
      <c r="M14" s="21">
        <f>J14*K14</f>
        <v>13550.689999999997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74"/>
      <c r="L15" s="275"/>
      <c r="M15" s="23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78"/>
      <c r="L16" s="279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13550.689999999997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203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125000</v>
      </c>
      <c r="L22" s="272"/>
      <c r="M22" s="21">
        <f>K22</f>
        <v>125000</v>
      </c>
    </row>
    <row r="23" spans="1:13" ht="13.8" thickBot="1" x14ac:dyDescent="0.3">
      <c r="A23" s="246" t="s">
        <v>204</v>
      </c>
      <c r="B23" s="247"/>
      <c r="C23" s="247"/>
      <c r="D23" s="247"/>
      <c r="E23" s="247"/>
      <c r="F23" s="247"/>
      <c r="G23" s="247"/>
      <c r="H23" s="262"/>
      <c r="I23" s="27" t="s">
        <v>7</v>
      </c>
      <c r="J23" s="28">
        <v>1</v>
      </c>
      <c r="K23" s="271">
        <v>12000</v>
      </c>
      <c r="L23" s="272"/>
      <c r="M23" s="31">
        <f>J23*K23</f>
        <v>12000</v>
      </c>
    </row>
    <row r="24" spans="1:13" ht="15.75" customHeight="1" thickBot="1" x14ac:dyDescent="0.3">
      <c r="A24" s="323" t="s">
        <v>205</v>
      </c>
      <c r="B24" s="324"/>
      <c r="C24" s="324"/>
      <c r="D24" s="324"/>
      <c r="E24" s="324"/>
      <c r="F24" s="324"/>
      <c r="G24" s="324"/>
      <c r="H24" s="324"/>
      <c r="I24" s="27" t="s">
        <v>7</v>
      </c>
      <c r="J24" s="28">
        <v>1</v>
      </c>
      <c r="K24" s="271">
        <v>5800</v>
      </c>
      <c r="L24" s="272"/>
      <c r="M24" s="137">
        <f>K24</f>
        <v>5800</v>
      </c>
    </row>
    <row r="25" spans="1:13" ht="15.75" customHeight="1" thickBot="1" x14ac:dyDescent="0.3">
      <c r="A25" s="323"/>
      <c r="B25" s="324"/>
      <c r="C25" s="324"/>
      <c r="D25" s="324"/>
      <c r="E25" s="324"/>
      <c r="F25" s="324"/>
      <c r="G25" s="324"/>
      <c r="H25" s="324"/>
      <c r="I25" s="27"/>
      <c r="J25" s="28"/>
      <c r="K25" s="271"/>
      <c r="L25" s="272"/>
      <c r="M25" s="137"/>
    </row>
    <row r="26" spans="1:13" ht="15.75" customHeight="1" thickBot="1" x14ac:dyDescent="0.3">
      <c r="A26" s="323"/>
      <c r="B26" s="324"/>
      <c r="C26" s="324"/>
      <c r="D26" s="324"/>
      <c r="E26" s="324"/>
      <c r="F26" s="324"/>
      <c r="G26" s="324"/>
      <c r="H26" s="324"/>
      <c r="I26" s="27"/>
      <c r="J26" s="135"/>
      <c r="K26" s="136"/>
      <c r="L26" s="136"/>
      <c r="M26" s="137"/>
    </row>
    <row r="27" spans="1:13" ht="13.8" thickBot="1" x14ac:dyDescent="0.3">
      <c r="A27" s="250" t="s">
        <v>30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2"/>
      <c r="M27" s="25">
        <f>SUM(M22:M26)</f>
        <v>142800</v>
      </c>
    </row>
    <row r="28" spans="1:13" x14ac:dyDescent="0.25">
      <c r="A28" s="253" t="s">
        <v>33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5"/>
    </row>
    <row r="29" spans="1:13" x14ac:dyDescent="0.25">
      <c r="A29" s="256"/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8"/>
    </row>
    <row r="30" spans="1:13" ht="13.8" thickBot="1" x14ac:dyDescent="0.3">
      <c r="A30" s="259"/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1"/>
    </row>
    <row r="31" spans="1:13" ht="26.4" x14ac:dyDescent="0.25">
      <c r="A31" s="237" t="s">
        <v>34</v>
      </c>
      <c r="B31" s="238"/>
      <c r="C31" s="238"/>
      <c r="D31" s="238"/>
      <c r="E31" s="238"/>
      <c r="F31" s="238"/>
      <c r="G31" s="238"/>
      <c r="H31" s="18" t="s">
        <v>35</v>
      </c>
      <c r="I31" s="38" t="s">
        <v>134</v>
      </c>
      <c r="J31" s="32" t="s">
        <v>36</v>
      </c>
      <c r="K31" s="263" t="s">
        <v>37</v>
      </c>
      <c r="L31" s="264"/>
      <c r="M31" s="19" t="s">
        <v>5</v>
      </c>
    </row>
    <row r="32" spans="1:13" x14ac:dyDescent="0.25">
      <c r="A32" s="265" t="str">
        <f>+PRECIOS!C21</f>
        <v>TRANSPORTE TIPO ACARREO</v>
      </c>
      <c r="B32" s="266"/>
      <c r="C32" s="266"/>
      <c r="D32" s="266"/>
      <c r="E32" s="266"/>
      <c r="F32" s="266"/>
      <c r="G32" s="266"/>
      <c r="H32" s="33">
        <v>1</v>
      </c>
      <c r="I32" s="34">
        <v>0.4</v>
      </c>
      <c r="J32" s="33"/>
      <c r="K32" s="267">
        <f>+PRECIOS!J21</f>
        <v>80000</v>
      </c>
      <c r="L32" s="268"/>
      <c r="M32" s="21">
        <f>+K32*I32*H32</f>
        <v>32000</v>
      </c>
    </row>
    <row r="33" spans="1:14" ht="13.8" thickBot="1" x14ac:dyDescent="0.3">
      <c r="A33" s="246"/>
      <c r="B33" s="247"/>
      <c r="C33" s="247"/>
      <c r="D33" s="247"/>
      <c r="E33" s="247"/>
      <c r="F33" s="247"/>
      <c r="G33" s="247"/>
      <c r="H33" s="35"/>
      <c r="I33" s="36"/>
      <c r="J33" s="35"/>
      <c r="K33" s="248"/>
      <c r="L33" s="249"/>
      <c r="M33" s="37"/>
    </row>
    <row r="34" spans="1:14" ht="13.8" thickBot="1" x14ac:dyDescent="0.3">
      <c r="A34" s="250" t="s">
        <v>30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2"/>
      <c r="M34" s="25">
        <f>SUM(M32:M33)</f>
        <v>32000</v>
      </c>
    </row>
    <row r="35" spans="1:14" x14ac:dyDescent="0.25">
      <c r="A35" s="253" t="s">
        <v>38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5"/>
    </row>
    <row r="36" spans="1:14" x14ac:dyDescent="0.25">
      <c r="A36" s="256"/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8"/>
    </row>
    <row r="37" spans="1:14" ht="13.8" thickBot="1" x14ac:dyDescent="0.3">
      <c r="A37" s="259"/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1"/>
    </row>
    <row r="38" spans="1:14" x14ac:dyDescent="0.25">
      <c r="A38" s="237" t="s">
        <v>39</v>
      </c>
      <c r="B38" s="238"/>
      <c r="C38" s="238"/>
      <c r="D38" s="238"/>
      <c r="E38" s="238"/>
      <c r="F38" s="238"/>
      <c r="G38" s="18" t="s">
        <v>40</v>
      </c>
      <c r="H38" s="18" t="s">
        <v>41</v>
      </c>
      <c r="I38" s="38" t="s">
        <v>42</v>
      </c>
      <c r="J38" s="39" t="s">
        <v>43</v>
      </c>
      <c r="K38" s="239" t="s">
        <v>28</v>
      </c>
      <c r="L38" s="240"/>
      <c r="M38" s="40" t="s">
        <v>5</v>
      </c>
    </row>
    <row r="39" spans="1:14" x14ac:dyDescent="0.25">
      <c r="A39" s="241" t="str">
        <f>+PRECIOS!C30</f>
        <v>OFICIAL ELECTRICISTA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116667</v>
      </c>
      <c r="I39" s="43">
        <f>VLOOKUP(A39,'Salarios OBRA'!$B$7:$I$58,7,FALSE)</f>
        <v>99976</v>
      </c>
      <c r="J39" s="44">
        <f>+I39+H39</f>
        <v>216643</v>
      </c>
      <c r="K39" s="243">
        <v>12</v>
      </c>
      <c r="L39" s="244"/>
      <c r="M39" s="45">
        <f>J39/K39</f>
        <v>18053.583333333332</v>
      </c>
      <c r="N39" s="46"/>
    </row>
    <row r="40" spans="1:14" x14ac:dyDescent="0.25">
      <c r="A40" s="245" t="str">
        <f>+PRECIOS!C31</f>
        <v>AYUDANTE ELECTRICIDAD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90000</v>
      </c>
      <c r="I40" s="43">
        <f>VLOOKUP(A40,'Salarios OBRA'!$B$7:$I$58,7,FALSE)</f>
        <v>78643</v>
      </c>
      <c r="J40" s="44">
        <f>+I40+H40</f>
        <v>168643</v>
      </c>
      <c r="K40" s="243">
        <v>12</v>
      </c>
      <c r="L40" s="244"/>
      <c r="M40" s="45">
        <f>J40/K40</f>
        <v>14053.583333333334</v>
      </c>
    </row>
    <row r="41" spans="1:14" x14ac:dyDescent="0.25">
      <c r="A41" s="245" t="str">
        <f>+PRECIOS!C27</f>
        <v>AYUDANTE DE OBRA</v>
      </c>
      <c r="B41" s="242"/>
      <c r="C41" s="242"/>
      <c r="D41" s="242"/>
      <c r="E41" s="242"/>
      <c r="F41" s="242"/>
      <c r="G41" s="41">
        <v>1</v>
      </c>
      <c r="H41" s="42"/>
      <c r="I41" s="43">
        <f>VLOOKUP(A41,'Salarios OBRA'!$B$7:$I$58,7,FALSE)</f>
        <v>65309</v>
      </c>
      <c r="J41" s="44">
        <f>+I41+H41</f>
        <v>65309</v>
      </c>
      <c r="K41" s="243">
        <v>5</v>
      </c>
      <c r="L41" s="244"/>
      <c r="M41" s="45">
        <f>J41/K41</f>
        <v>13061.8</v>
      </c>
    </row>
    <row r="42" spans="1:14" ht="13.8" thickBot="1" x14ac:dyDescent="0.3">
      <c r="A42" s="246"/>
      <c r="B42" s="247"/>
      <c r="C42" s="247"/>
      <c r="D42" s="247"/>
      <c r="E42" s="247"/>
      <c r="F42" s="247"/>
      <c r="G42" s="247"/>
      <c r="H42" s="35"/>
      <c r="I42" s="36"/>
      <c r="J42" s="35"/>
      <c r="K42" s="248"/>
      <c r="L42" s="249"/>
      <c r="M42" s="47"/>
    </row>
    <row r="43" spans="1:14" ht="13.8" thickBot="1" x14ac:dyDescent="0.3">
      <c r="A43" s="250" t="s">
        <v>30</v>
      </c>
      <c r="B43" s="251"/>
      <c r="C43" s="251"/>
      <c r="D43" s="251"/>
      <c r="E43" s="251"/>
      <c r="F43" s="251"/>
      <c r="G43" s="251"/>
      <c r="H43" s="251"/>
      <c r="I43" s="251"/>
      <c r="J43" s="251"/>
      <c r="K43" s="251"/>
      <c r="L43" s="252"/>
      <c r="M43" s="25">
        <f>SUM(M39:M42)</f>
        <v>45168.96666666666</v>
      </c>
    </row>
    <row r="44" spans="1:14" ht="13.8" thickBot="1" x14ac:dyDescent="0.3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50"/>
    </row>
    <row r="45" spans="1:14" ht="13.8" thickBot="1" x14ac:dyDescent="0.3">
      <c r="A45" s="234" t="s">
        <v>44</v>
      </c>
      <c r="B45" s="235"/>
      <c r="C45" s="235"/>
      <c r="D45" s="235"/>
      <c r="E45" s="235"/>
      <c r="F45" s="235"/>
      <c r="G45" s="235"/>
      <c r="H45" s="235"/>
      <c r="I45" s="235"/>
      <c r="J45" s="235"/>
      <c r="K45" s="235"/>
      <c r="L45" s="236"/>
      <c r="M45" s="51">
        <f>ROUND(M43+M34+M27+M17,0)</f>
        <v>233520</v>
      </c>
      <c r="N45" s="52"/>
    </row>
  </sheetData>
  <mergeCells count="67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23:H23"/>
    <mergeCell ref="K23:L23"/>
    <mergeCell ref="A26:H26"/>
    <mergeCell ref="A27:L27"/>
    <mergeCell ref="A28:M30"/>
    <mergeCell ref="A24:H24"/>
    <mergeCell ref="K24:L24"/>
    <mergeCell ref="A25:H25"/>
    <mergeCell ref="K25:L25"/>
    <mergeCell ref="A43:L43"/>
    <mergeCell ref="A45:L45"/>
    <mergeCell ref="A38:F38"/>
    <mergeCell ref="K38:L38"/>
    <mergeCell ref="A39:F39"/>
    <mergeCell ref="K39:L39"/>
    <mergeCell ref="A40:F40"/>
    <mergeCell ref="K40:L40"/>
    <mergeCell ref="A41:F41"/>
    <mergeCell ref="K41:L41"/>
    <mergeCell ref="A42:G42"/>
    <mergeCell ref="K42:L42"/>
    <mergeCell ref="A35:M37"/>
    <mergeCell ref="A31:G31"/>
    <mergeCell ref="K31:L31"/>
    <mergeCell ref="A32:G32"/>
    <mergeCell ref="K32:L32"/>
    <mergeCell ref="A33:G33"/>
    <mergeCell ref="K33:L33"/>
    <mergeCell ref="A34:L34"/>
  </mergeCells>
  <pageMargins left="0.7" right="0.7" top="0.75" bottom="0.75" header="0.3" footer="0.3"/>
  <pageSetup scale="52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9.1</v>
      </c>
      <c r="B9" s="310" t="str">
        <f>+VLOOKUP(A9,PRESUPUESTO!$A$6:$F$93,2,FALSE)</f>
        <v>Iluminacion de dos arboles al ingresar a la playa, con Luz lluvia led calida. Incluye el suministro e instalacion de  4 extensiones de 10 mts; tipo lluvia caida de 60 cms.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331285</v>
      </c>
      <c r="K14" s="284">
        <v>0.6</v>
      </c>
      <c r="L14" s="275"/>
      <c r="M14" s="21">
        <f>J14*K14</f>
        <v>198771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84">
        <v>0.4</v>
      </c>
      <c r="L15" s="275"/>
      <c r="M15" s="21">
        <f>+J15/K15</f>
        <v>125000</v>
      </c>
    </row>
    <row r="16" spans="1:13" ht="13.8" thickBot="1" x14ac:dyDescent="0.3">
      <c r="A16" s="246" t="s">
        <v>58</v>
      </c>
      <c r="B16" s="247"/>
      <c r="C16" s="247"/>
      <c r="D16" s="247"/>
      <c r="E16" s="262"/>
      <c r="F16" s="277"/>
      <c r="G16" s="262"/>
      <c r="H16" s="277"/>
      <c r="I16" s="262"/>
      <c r="J16" s="24">
        <v>8000</v>
      </c>
      <c r="K16" s="284">
        <v>0.9</v>
      </c>
      <c r="L16" s="275"/>
      <c r="M16" s="21">
        <f>J16*K16</f>
        <v>7200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330971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208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185000</v>
      </c>
      <c r="L22" s="272"/>
      <c r="M22" s="21">
        <f>K22</f>
        <v>185000</v>
      </c>
    </row>
    <row r="23" spans="1:13" x14ac:dyDescent="0.25">
      <c r="A23" s="241" t="s">
        <v>209</v>
      </c>
      <c r="B23" s="242"/>
      <c r="C23" s="242"/>
      <c r="D23" s="242"/>
      <c r="E23" s="242"/>
      <c r="F23" s="242"/>
      <c r="G23" s="242"/>
      <c r="H23" s="273"/>
      <c r="I23" s="27" t="s">
        <v>7</v>
      </c>
      <c r="J23" s="28">
        <v>1</v>
      </c>
      <c r="K23" s="271">
        <v>65000</v>
      </c>
      <c r="L23" s="272"/>
      <c r="M23" s="21">
        <f>K23</f>
        <v>65000</v>
      </c>
    </row>
    <row r="24" spans="1:13" ht="13.8" thickBot="1" x14ac:dyDescent="0.3">
      <c r="A24" s="246" t="s">
        <v>210</v>
      </c>
      <c r="B24" s="247"/>
      <c r="C24" s="247"/>
      <c r="D24" s="247"/>
      <c r="E24" s="247"/>
      <c r="F24" s="247"/>
      <c r="G24" s="247"/>
      <c r="H24" s="262"/>
      <c r="I24" s="27" t="s">
        <v>7</v>
      </c>
      <c r="J24" s="28">
        <v>1</v>
      </c>
      <c r="K24" s="271">
        <v>18000</v>
      </c>
      <c r="L24" s="272"/>
      <c r="M24" s="21">
        <f>K24</f>
        <v>18000</v>
      </c>
    </row>
    <row r="25" spans="1:13" ht="15.75" customHeight="1" thickBot="1" x14ac:dyDescent="0.3">
      <c r="A25" s="323" t="s">
        <v>211</v>
      </c>
      <c r="B25" s="324"/>
      <c r="C25" s="324"/>
      <c r="D25" s="324"/>
      <c r="E25" s="324"/>
      <c r="F25" s="324"/>
      <c r="G25" s="324"/>
      <c r="H25" s="324"/>
      <c r="I25" s="27" t="s">
        <v>7</v>
      </c>
      <c r="J25" s="28">
        <v>1</v>
      </c>
      <c r="K25" s="271">
        <v>15000</v>
      </c>
      <c r="L25" s="272"/>
      <c r="M25" s="21">
        <f>K25</f>
        <v>15000</v>
      </c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SUM(M22:M25)</f>
        <v>283000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0.95</v>
      </c>
      <c r="J31" s="33"/>
      <c r="K31" s="267">
        <f>+PRECIOS!J21</f>
        <v>80000</v>
      </c>
      <c r="L31" s="268"/>
      <c r="M31" s="21">
        <f>+K31*I31*H31</f>
        <v>76000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76000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2</v>
      </c>
      <c r="L38" s="244"/>
      <c r="M38" s="45">
        <f>J38/K38</f>
        <v>108321.5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2</v>
      </c>
      <c r="L39" s="244"/>
      <c r="M39" s="45">
        <f>J39/K39</f>
        <v>84321.5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1</v>
      </c>
      <c r="L40" s="244"/>
      <c r="M40" s="45">
        <f>J40/K40</f>
        <v>138642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331285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ROUND(M42+M33+M26+M17,0)</f>
        <v>1021256</v>
      </c>
      <c r="N44" s="52"/>
    </row>
  </sheetData>
  <mergeCells count="66">
    <mergeCell ref="A23:H23"/>
    <mergeCell ref="K23:L23"/>
    <mergeCell ref="A44:L44"/>
    <mergeCell ref="A37:F37"/>
    <mergeCell ref="K37:L37"/>
    <mergeCell ref="A38:F38"/>
    <mergeCell ref="K38:L38"/>
    <mergeCell ref="A39:F39"/>
    <mergeCell ref="K39:L39"/>
    <mergeCell ref="A40:F40"/>
    <mergeCell ref="K40:L40"/>
    <mergeCell ref="A41:G41"/>
    <mergeCell ref="K41:L41"/>
    <mergeCell ref="A42:L42"/>
    <mergeCell ref="A34:M36"/>
    <mergeCell ref="A24:H24"/>
    <mergeCell ref="K24:L24"/>
    <mergeCell ref="A26:L26"/>
    <mergeCell ref="A27:M29"/>
    <mergeCell ref="A30:G30"/>
    <mergeCell ref="K30:L30"/>
    <mergeCell ref="A31:G31"/>
    <mergeCell ref="K31:L31"/>
    <mergeCell ref="A32:G32"/>
    <mergeCell ref="K32:L32"/>
    <mergeCell ref="A33:L33"/>
    <mergeCell ref="A18:M20"/>
    <mergeCell ref="A21:H21"/>
    <mergeCell ref="K21:L21"/>
    <mergeCell ref="A22:H22"/>
    <mergeCell ref="K22:L22"/>
    <mergeCell ref="B8:J8"/>
    <mergeCell ref="K8:L8"/>
    <mergeCell ref="B9:J9"/>
    <mergeCell ref="K9:L9"/>
    <mergeCell ref="A13:E13"/>
    <mergeCell ref="F13:G13"/>
    <mergeCell ref="H13:I13"/>
    <mergeCell ref="K13:L13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A25:H25"/>
    <mergeCell ref="K25:L25"/>
    <mergeCell ref="A10:M12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</mergeCells>
  <pageMargins left="0.7" right="0.7" top="0.75" bottom="0.75" header="0.3" footer="0.3"/>
  <pageSetup scale="52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76FA-6CC3-4423-AD4D-3FEB43CEB59D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9.1999999999999993</v>
      </c>
      <c r="B9" s="310" t="str">
        <f>+VLOOKUP(A9,PRESUPUESTO!$A$6:$F$93,2,FALSE)</f>
        <v>Iluminacion con extension de luz led lineal calida. Incluye Suministro e instalacion de extension lineal  de 100 mts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47771.399999999994</v>
      </c>
      <c r="K14" s="284">
        <v>0.6</v>
      </c>
      <c r="L14" s="275"/>
      <c r="M14" s="21">
        <f>J14*K14</f>
        <v>28662.839999999997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f>+PRECIOS!J15</f>
        <v>50000</v>
      </c>
      <c r="K15" s="284">
        <v>0.8</v>
      </c>
      <c r="L15" s="275"/>
      <c r="M15" s="21">
        <f>+J15/K15</f>
        <v>62500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84"/>
      <c r="L16" s="275"/>
      <c r="M16" s="21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91162.84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213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185000</v>
      </c>
      <c r="L22" s="272"/>
      <c r="M22" s="21">
        <f>K22</f>
        <v>185000</v>
      </c>
    </row>
    <row r="23" spans="1:13" x14ac:dyDescent="0.25">
      <c r="A23" s="241" t="s">
        <v>209</v>
      </c>
      <c r="B23" s="242"/>
      <c r="C23" s="242"/>
      <c r="D23" s="242"/>
      <c r="E23" s="242"/>
      <c r="F23" s="242"/>
      <c r="G23" s="242"/>
      <c r="H23" s="273"/>
      <c r="I23" s="27" t="s">
        <v>7</v>
      </c>
      <c r="J23" s="28">
        <v>1</v>
      </c>
      <c r="K23" s="271">
        <v>65000</v>
      </c>
      <c r="L23" s="272"/>
      <c r="M23" s="21">
        <f>K23</f>
        <v>65000</v>
      </c>
    </row>
    <row r="24" spans="1:13" ht="13.8" thickBot="1" x14ac:dyDescent="0.3">
      <c r="A24" s="246" t="s">
        <v>210</v>
      </c>
      <c r="B24" s="247"/>
      <c r="C24" s="247"/>
      <c r="D24" s="247"/>
      <c r="E24" s="247"/>
      <c r="F24" s="247"/>
      <c r="G24" s="247"/>
      <c r="H24" s="262"/>
      <c r="I24" s="27" t="s">
        <v>7</v>
      </c>
      <c r="J24" s="28">
        <v>1</v>
      </c>
      <c r="K24" s="271">
        <v>12000</v>
      </c>
      <c r="L24" s="272"/>
      <c r="M24" s="21">
        <f>K24</f>
        <v>12000</v>
      </c>
    </row>
    <row r="25" spans="1:13" ht="15.75" customHeight="1" thickBot="1" x14ac:dyDescent="0.3">
      <c r="A25" s="323" t="s">
        <v>211</v>
      </c>
      <c r="B25" s="324"/>
      <c r="C25" s="324"/>
      <c r="D25" s="324"/>
      <c r="E25" s="324"/>
      <c r="F25" s="324"/>
      <c r="G25" s="324"/>
      <c r="H25" s="324"/>
      <c r="I25" s="27" t="s">
        <v>7</v>
      </c>
      <c r="J25" s="28">
        <v>1</v>
      </c>
      <c r="K25" s="271">
        <v>12000</v>
      </c>
      <c r="L25" s="272"/>
      <c r="M25" s="21">
        <f>K25</f>
        <v>12000</v>
      </c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SUM(M22:M25)</f>
        <v>274000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0.95</v>
      </c>
      <c r="J31" s="33"/>
      <c r="K31" s="267">
        <f>+PRECIOS!J21</f>
        <v>80000</v>
      </c>
      <c r="L31" s="268"/>
      <c r="M31" s="21">
        <f>+K31*I31*H31</f>
        <v>76000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76000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10</v>
      </c>
      <c r="L38" s="244"/>
      <c r="M38" s="45">
        <f>J38/K38</f>
        <v>21664.3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10</v>
      </c>
      <c r="L39" s="244"/>
      <c r="M39" s="45">
        <f>J39/K39</f>
        <v>16864.3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15</v>
      </c>
      <c r="L40" s="244"/>
      <c r="M40" s="45">
        <f>J40/K40</f>
        <v>9242.7999999999993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47771.399999999994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ROUND(M42+M33+M26+M17,0)</f>
        <v>488934</v>
      </c>
      <c r="N44" s="52"/>
    </row>
  </sheetData>
  <mergeCells count="66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H25"/>
    <mergeCell ref="K25:L25"/>
    <mergeCell ref="A26:L26"/>
    <mergeCell ref="A27:M29"/>
    <mergeCell ref="A30:G30"/>
    <mergeCell ref="K30:L30"/>
    <mergeCell ref="A31:G31"/>
    <mergeCell ref="K31:L31"/>
    <mergeCell ref="A32:G32"/>
    <mergeCell ref="K32:L32"/>
    <mergeCell ref="A33:L33"/>
    <mergeCell ref="A34:M36"/>
    <mergeCell ref="A37:F37"/>
    <mergeCell ref="K37:L37"/>
    <mergeCell ref="A41:G41"/>
    <mergeCell ref="K41:L41"/>
    <mergeCell ref="A42:L42"/>
    <mergeCell ref="A44:L44"/>
    <mergeCell ref="A38:F38"/>
    <mergeCell ref="K38:L38"/>
    <mergeCell ref="A39:F39"/>
    <mergeCell ref="K39:L39"/>
    <mergeCell ref="A40:F40"/>
    <mergeCell ref="K40:L40"/>
  </mergeCells>
  <pageMargins left="0.7" right="0.7" top="0.75" bottom="0.75" header="0.3" footer="0.3"/>
  <pageSetup scale="52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DDA7-CAF4-4C21-BF2D-CFD2867C3CE6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9.3000000000000007</v>
      </c>
      <c r="B9" s="310" t="str">
        <f>+VLOOKUP(A9,PRESUPUESTO!$A$6:$F$93,2,FALSE)</f>
        <v>Suministro e instalacion de  reflector RGB de 50 vatios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8154.4583333333339</v>
      </c>
      <c r="K14" s="284">
        <v>0.1</v>
      </c>
      <c r="L14" s="275"/>
      <c r="M14" s="21">
        <f>J14*K14</f>
        <v>815.44583333333344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v>32000</v>
      </c>
      <c r="K15" s="284">
        <v>0.8</v>
      </c>
      <c r="L15" s="275"/>
      <c r="M15" s="21">
        <f>J15*K15</f>
        <v>25600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84"/>
      <c r="L16" s="275"/>
      <c r="M16" s="21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26415.445833333335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215</v>
      </c>
      <c r="B22" s="266"/>
      <c r="C22" s="266"/>
      <c r="D22" s="266"/>
      <c r="E22" s="266"/>
      <c r="F22" s="266"/>
      <c r="G22" s="266"/>
      <c r="H22" s="270"/>
      <c r="I22" s="27" t="s">
        <v>7</v>
      </c>
      <c r="J22" s="28">
        <v>1</v>
      </c>
      <c r="K22" s="271">
        <v>48000</v>
      </c>
      <c r="L22" s="272"/>
      <c r="M22" s="21">
        <f>K22</f>
        <v>48000</v>
      </c>
    </row>
    <row r="23" spans="1:13" x14ac:dyDescent="0.25">
      <c r="A23" s="241" t="s">
        <v>209</v>
      </c>
      <c r="B23" s="242"/>
      <c r="C23" s="242"/>
      <c r="D23" s="242"/>
      <c r="E23" s="242"/>
      <c r="F23" s="242"/>
      <c r="G23" s="242"/>
      <c r="H23" s="273"/>
      <c r="I23" s="27" t="s">
        <v>7</v>
      </c>
      <c r="J23" s="28">
        <v>1</v>
      </c>
      <c r="K23" s="271">
        <v>5000</v>
      </c>
      <c r="L23" s="272"/>
      <c r="M23" s="21">
        <f>K23</f>
        <v>5000</v>
      </c>
    </row>
    <row r="24" spans="1:13" ht="13.8" thickBot="1" x14ac:dyDescent="0.3">
      <c r="A24" s="246" t="s">
        <v>210</v>
      </c>
      <c r="B24" s="247"/>
      <c r="C24" s="247"/>
      <c r="D24" s="247"/>
      <c r="E24" s="247"/>
      <c r="F24" s="247"/>
      <c r="G24" s="247"/>
      <c r="H24" s="262"/>
      <c r="I24" s="27" t="s">
        <v>7</v>
      </c>
      <c r="J24" s="28">
        <v>1</v>
      </c>
      <c r="K24" s="271">
        <v>8000</v>
      </c>
      <c r="L24" s="272"/>
      <c r="M24" s="21">
        <f>K24</f>
        <v>8000</v>
      </c>
    </row>
    <row r="25" spans="1:13" ht="15.75" customHeight="1" thickBot="1" x14ac:dyDescent="0.3">
      <c r="A25" s="323"/>
      <c r="B25" s="324"/>
      <c r="C25" s="324"/>
      <c r="D25" s="324"/>
      <c r="E25" s="324"/>
      <c r="F25" s="324"/>
      <c r="G25" s="324"/>
      <c r="H25" s="324"/>
      <c r="I25" s="27"/>
      <c r="J25" s="28"/>
      <c r="K25" s="271"/>
      <c r="L25" s="272"/>
      <c r="M25" s="21"/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SUM(M22:M25)</f>
        <v>61000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0.1</v>
      </c>
      <c r="J31" s="33"/>
      <c r="K31" s="267">
        <f>+PRECIOS!J21</f>
        <v>80000</v>
      </c>
      <c r="L31" s="268"/>
      <c r="M31" s="21">
        <f>+K31*I31*H31</f>
        <v>8000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8000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60</v>
      </c>
      <c r="L38" s="244"/>
      <c r="M38" s="45">
        <f>J38/K38</f>
        <v>3610.7166666666667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60</v>
      </c>
      <c r="L39" s="244"/>
      <c r="M39" s="45">
        <f>J39/K39</f>
        <v>2810.7166666666667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80</v>
      </c>
      <c r="L40" s="244"/>
      <c r="M40" s="45">
        <f>J40/K40</f>
        <v>1733.0250000000001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8154.4583333333339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ROUND(M42+M33+M26+M17,0)</f>
        <v>103570</v>
      </c>
      <c r="N44" s="52"/>
    </row>
  </sheetData>
  <mergeCells count="66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H25"/>
    <mergeCell ref="K25:L25"/>
    <mergeCell ref="A26:L26"/>
    <mergeCell ref="A27:M29"/>
    <mergeCell ref="A30:G30"/>
    <mergeCell ref="K30:L30"/>
    <mergeCell ref="A31:G31"/>
    <mergeCell ref="K31:L31"/>
    <mergeCell ref="A32:G32"/>
    <mergeCell ref="K32:L32"/>
    <mergeCell ref="A33:L33"/>
    <mergeCell ref="A34:M36"/>
    <mergeCell ref="A37:F37"/>
    <mergeCell ref="K37:L37"/>
    <mergeCell ref="A41:G41"/>
    <mergeCell ref="K41:L41"/>
    <mergeCell ref="A42:L42"/>
    <mergeCell ref="A44:L44"/>
    <mergeCell ref="A38:F38"/>
    <mergeCell ref="K38:L38"/>
    <mergeCell ref="A39:F39"/>
    <mergeCell ref="K39:L39"/>
    <mergeCell ref="A40:F40"/>
    <mergeCell ref="K40:L40"/>
  </mergeCells>
  <pageMargins left="0.7" right="0.7" top="0.75" bottom="0.75" header="0.3" footer="0.3"/>
  <pageSetup scale="52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4A773-BA53-42BB-9B7F-3E6B1C88ACD7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9.4</v>
      </c>
      <c r="B9" s="310" t="str">
        <f>+VLOOKUP(A9,PRESUPUESTO!$A$6:$F$93,2,FALSE)</f>
        <v>Adecuacion e instalacion electrica  de iguanas en el area de la playa.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66257</v>
      </c>
      <c r="K14" s="284">
        <v>0.5</v>
      </c>
      <c r="L14" s="275"/>
      <c r="M14" s="21">
        <f>J14*K14</f>
        <v>33128.5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2">
        <v>32000</v>
      </c>
      <c r="K15" s="284">
        <v>0.8</v>
      </c>
      <c r="L15" s="275"/>
      <c r="M15" s="21">
        <f>J15*K15</f>
        <v>25600</v>
      </c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84"/>
      <c r="L16" s="275"/>
      <c r="M16" s="21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58728.5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41"/>
      <c r="B23" s="242"/>
      <c r="C23" s="242"/>
      <c r="D23" s="242"/>
      <c r="E23" s="242"/>
      <c r="F23" s="242"/>
      <c r="G23" s="242"/>
      <c r="H23" s="273"/>
      <c r="I23" s="27"/>
      <c r="J23" s="28"/>
      <c r="K23" s="271"/>
      <c r="L23" s="272"/>
      <c r="M23" s="21"/>
    </row>
    <row r="24" spans="1:13" ht="13.8" thickBot="1" x14ac:dyDescent="0.3">
      <c r="A24" s="246"/>
      <c r="B24" s="247"/>
      <c r="C24" s="247"/>
      <c r="D24" s="247"/>
      <c r="E24" s="247"/>
      <c r="F24" s="247"/>
      <c r="G24" s="247"/>
      <c r="H24" s="262"/>
      <c r="I24" s="27"/>
      <c r="J24" s="28"/>
      <c r="K24" s="271"/>
      <c r="L24" s="272"/>
      <c r="M24" s="21"/>
    </row>
    <row r="25" spans="1:13" ht="15.75" customHeight="1" thickBot="1" x14ac:dyDescent="0.3">
      <c r="A25" s="323"/>
      <c r="B25" s="324"/>
      <c r="C25" s="324"/>
      <c r="D25" s="324"/>
      <c r="E25" s="324"/>
      <c r="F25" s="324"/>
      <c r="G25" s="324"/>
      <c r="H25" s="324"/>
      <c r="I25" s="27"/>
      <c r="J25" s="28"/>
      <c r="K25" s="271"/>
      <c r="L25" s="272"/>
      <c r="M25" s="21"/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SUM(M22:M25)</f>
        <v>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0.1</v>
      </c>
      <c r="J31" s="33"/>
      <c r="K31" s="267">
        <f>+PRECIOS!J21</f>
        <v>80000</v>
      </c>
      <c r="L31" s="268"/>
      <c r="M31" s="21">
        <f>+K31*I31*H31</f>
        <v>8000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8000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10</v>
      </c>
      <c r="L38" s="244"/>
      <c r="M38" s="45">
        <f>J38/K38</f>
        <v>21664.3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10</v>
      </c>
      <c r="L39" s="244"/>
      <c r="M39" s="45">
        <f>J39/K39</f>
        <v>16864.3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5</v>
      </c>
      <c r="L40" s="244"/>
      <c r="M40" s="45">
        <f>J40/K40</f>
        <v>27728.400000000001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66257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ROUND(M42+M33+M26+M17,0)</f>
        <v>132986</v>
      </c>
      <c r="N44" s="52"/>
    </row>
  </sheetData>
  <mergeCells count="66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H25"/>
    <mergeCell ref="K25:L25"/>
    <mergeCell ref="A26:L26"/>
    <mergeCell ref="A27:M29"/>
    <mergeCell ref="A30:G30"/>
    <mergeCell ref="K30:L30"/>
    <mergeCell ref="A31:G31"/>
    <mergeCell ref="K31:L31"/>
    <mergeCell ref="A32:G32"/>
    <mergeCell ref="K32:L32"/>
    <mergeCell ref="A33:L33"/>
    <mergeCell ref="A34:M36"/>
    <mergeCell ref="A37:F37"/>
    <mergeCell ref="K37:L37"/>
    <mergeCell ref="A41:G41"/>
    <mergeCell ref="K41:L41"/>
    <mergeCell ref="A42:L42"/>
    <mergeCell ref="A44:L44"/>
    <mergeCell ref="A38:F38"/>
    <mergeCell ref="K38:L38"/>
    <mergeCell ref="A39:F39"/>
    <mergeCell ref="K39:L39"/>
    <mergeCell ref="A40:F40"/>
    <mergeCell ref="K40:L40"/>
  </mergeCells>
  <pageMargins left="0.7" right="0.7" top="0.75" bottom="0.75" header="0.3" footer="0.3"/>
  <pageSetup scale="52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E3E4-DE5D-41C1-8050-1B06F2F17EBC}">
  <dimension ref="A1:N44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9.6</v>
      </c>
      <c r="B9" s="310" t="str">
        <f>+VLOOKUP(A9,PRESUPUESTO!$A$6:$F$93,2,FALSE)</f>
        <v>Adecuacion, vestida con tela bombril e instalacion  electrica sobre el tronco tumbado.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M42</f>
        <v>139156.76666666666</v>
      </c>
      <c r="K14" s="284">
        <v>0.6</v>
      </c>
      <c r="L14" s="275"/>
      <c r="M14" s="21">
        <f>J14*K14</f>
        <v>83494.06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2"/>
      <c r="K15" s="284"/>
      <c r="L15" s="275"/>
      <c r="M15" s="21"/>
    </row>
    <row r="16" spans="1:13" ht="13.8" thickBot="1" x14ac:dyDescent="0.3">
      <c r="A16" s="246"/>
      <c r="B16" s="247"/>
      <c r="C16" s="247"/>
      <c r="D16" s="247"/>
      <c r="E16" s="262"/>
      <c r="F16" s="277"/>
      <c r="G16" s="262"/>
      <c r="H16" s="277"/>
      <c r="I16" s="262"/>
      <c r="J16" s="24"/>
      <c r="K16" s="284"/>
      <c r="L16" s="275"/>
      <c r="M16" s="21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83494.06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41"/>
      <c r="B23" s="242"/>
      <c r="C23" s="242"/>
      <c r="D23" s="242"/>
      <c r="E23" s="242"/>
      <c r="F23" s="242"/>
      <c r="G23" s="242"/>
      <c r="H23" s="273"/>
      <c r="I23" s="27"/>
      <c r="J23" s="28"/>
      <c r="K23" s="271"/>
      <c r="L23" s="272"/>
      <c r="M23" s="21"/>
    </row>
    <row r="24" spans="1:13" ht="13.8" thickBot="1" x14ac:dyDescent="0.3">
      <c r="A24" s="246"/>
      <c r="B24" s="247"/>
      <c r="C24" s="247"/>
      <c r="D24" s="247"/>
      <c r="E24" s="247"/>
      <c r="F24" s="247"/>
      <c r="G24" s="247"/>
      <c r="H24" s="262"/>
      <c r="I24" s="27"/>
      <c r="J24" s="28"/>
      <c r="K24" s="271"/>
      <c r="L24" s="272"/>
      <c r="M24" s="21"/>
    </row>
    <row r="25" spans="1:13" ht="15.75" customHeight="1" thickBot="1" x14ac:dyDescent="0.3">
      <c r="A25" s="323"/>
      <c r="B25" s="324"/>
      <c r="C25" s="324"/>
      <c r="D25" s="324"/>
      <c r="E25" s="324"/>
      <c r="F25" s="324"/>
      <c r="G25" s="324"/>
      <c r="H25" s="324"/>
      <c r="I25" s="27"/>
      <c r="J25" s="28"/>
      <c r="K25" s="271"/>
      <c r="L25" s="272"/>
      <c r="M25" s="21"/>
    </row>
    <row r="26" spans="1:13" ht="13.8" thickBot="1" x14ac:dyDescent="0.3">
      <c r="A26" s="250" t="s">
        <v>30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2"/>
      <c r="M26" s="25">
        <f>SUM(M22:M25)</f>
        <v>0</v>
      </c>
    </row>
    <row r="27" spans="1:13" x14ac:dyDescent="0.25">
      <c r="A27" s="253" t="s">
        <v>33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5"/>
    </row>
    <row r="28" spans="1:13" x14ac:dyDescent="0.25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 ht="13.8" thickBot="1" x14ac:dyDescent="0.3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1"/>
    </row>
    <row r="30" spans="1:13" ht="26.4" x14ac:dyDescent="0.25">
      <c r="A30" s="237" t="s">
        <v>34</v>
      </c>
      <c r="B30" s="238"/>
      <c r="C30" s="238"/>
      <c r="D30" s="238"/>
      <c r="E30" s="238"/>
      <c r="F30" s="238"/>
      <c r="G30" s="238"/>
      <c r="H30" s="18" t="s">
        <v>35</v>
      </c>
      <c r="I30" s="38" t="s">
        <v>134</v>
      </c>
      <c r="J30" s="32" t="s">
        <v>36</v>
      </c>
      <c r="K30" s="263" t="s">
        <v>37</v>
      </c>
      <c r="L30" s="264"/>
      <c r="M30" s="19" t="s">
        <v>5</v>
      </c>
    </row>
    <row r="31" spans="1:13" x14ac:dyDescent="0.25">
      <c r="A31" s="265" t="str">
        <f>+PRECIOS!C21</f>
        <v>TRANSPORTE TIPO ACARREO</v>
      </c>
      <c r="B31" s="266"/>
      <c r="C31" s="266"/>
      <c r="D31" s="266"/>
      <c r="E31" s="266"/>
      <c r="F31" s="266"/>
      <c r="G31" s="266"/>
      <c r="H31" s="33">
        <v>1</v>
      </c>
      <c r="I31" s="34">
        <v>0.1</v>
      </c>
      <c r="J31" s="33"/>
      <c r="K31" s="267">
        <f>+PRECIOS!J21</f>
        <v>80000</v>
      </c>
      <c r="L31" s="268"/>
      <c r="M31" s="21">
        <f>+K31*I31*H31</f>
        <v>8000</v>
      </c>
    </row>
    <row r="32" spans="1:13" ht="13.8" thickBot="1" x14ac:dyDescent="0.3">
      <c r="A32" s="246"/>
      <c r="B32" s="247"/>
      <c r="C32" s="247"/>
      <c r="D32" s="247"/>
      <c r="E32" s="247"/>
      <c r="F32" s="247"/>
      <c r="G32" s="247"/>
      <c r="H32" s="35"/>
      <c r="I32" s="36"/>
      <c r="J32" s="35"/>
      <c r="K32" s="248"/>
      <c r="L32" s="249"/>
      <c r="M32" s="37"/>
    </row>
    <row r="33" spans="1:14" ht="13.8" thickBot="1" x14ac:dyDescent="0.3">
      <c r="A33" s="250" t="s">
        <v>30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  <c r="M33" s="25">
        <f>SUM(M31:M32)</f>
        <v>8000</v>
      </c>
    </row>
    <row r="34" spans="1:14" x14ac:dyDescent="0.25">
      <c r="A34" s="253" t="s">
        <v>38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5"/>
    </row>
    <row r="35" spans="1:14" x14ac:dyDescent="0.25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8"/>
    </row>
    <row r="36" spans="1:14" ht="13.8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1"/>
    </row>
    <row r="37" spans="1:14" x14ac:dyDescent="0.25">
      <c r="A37" s="237" t="s">
        <v>39</v>
      </c>
      <c r="B37" s="238"/>
      <c r="C37" s="238"/>
      <c r="D37" s="238"/>
      <c r="E37" s="238"/>
      <c r="F37" s="238"/>
      <c r="G37" s="18" t="s">
        <v>40</v>
      </c>
      <c r="H37" s="18" t="s">
        <v>41</v>
      </c>
      <c r="I37" s="38" t="s">
        <v>42</v>
      </c>
      <c r="J37" s="39" t="s">
        <v>43</v>
      </c>
      <c r="K37" s="239" t="s">
        <v>28</v>
      </c>
      <c r="L37" s="240"/>
      <c r="M37" s="40" t="s">
        <v>5</v>
      </c>
    </row>
    <row r="38" spans="1:14" x14ac:dyDescent="0.25">
      <c r="A38" s="241" t="str">
        <f>+PRECIOS!C30</f>
        <v>OFICIAL ELECTRICISTA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116667</v>
      </c>
      <c r="I38" s="43">
        <f>VLOOKUP(A38,'Salarios OBRA'!$B$7:$I$58,7,FALSE)</f>
        <v>99976</v>
      </c>
      <c r="J38" s="44">
        <f>+I38+H38</f>
        <v>216643</v>
      </c>
      <c r="K38" s="243">
        <v>6</v>
      </c>
      <c r="L38" s="244"/>
      <c r="M38" s="45">
        <f>J38/K38</f>
        <v>36107.166666666664</v>
      </c>
      <c r="N38" s="46"/>
    </row>
    <row r="39" spans="1:14" x14ac:dyDescent="0.25">
      <c r="A39" s="245" t="str">
        <f>+PRECIOS!C31</f>
        <v>AYUDANTE ELECTRICIDAD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90000</v>
      </c>
      <c r="I39" s="43">
        <f>VLOOKUP(A39,'Salarios OBRA'!$B$7:$I$58,7,FALSE)</f>
        <v>78643</v>
      </c>
      <c r="J39" s="44">
        <f>+I39+H39</f>
        <v>168643</v>
      </c>
      <c r="K39" s="243">
        <v>5</v>
      </c>
      <c r="L39" s="244"/>
      <c r="M39" s="45">
        <f>J39/K39</f>
        <v>33728.6</v>
      </c>
    </row>
    <row r="40" spans="1:14" x14ac:dyDescent="0.25">
      <c r="A40" s="245" t="str">
        <f>+PRECIOS!C27</f>
        <v>AYUDANTE DE OBRA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73333</v>
      </c>
      <c r="I40" s="43">
        <f>VLOOKUP(A40,'Salarios OBRA'!$B$7:$I$58,7,FALSE)</f>
        <v>65309</v>
      </c>
      <c r="J40" s="44">
        <f>+I40+H40</f>
        <v>138642</v>
      </c>
      <c r="K40" s="243">
        <v>2</v>
      </c>
      <c r="L40" s="244"/>
      <c r="M40" s="45">
        <f>J40/K40</f>
        <v>69321</v>
      </c>
    </row>
    <row r="41" spans="1:14" ht="13.8" thickBot="1" x14ac:dyDescent="0.3">
      <c r="A41" s="246"/>
      <c r="B41" s="247"/>
      <c r="C41" s="247"/>
      <c r="D41" s="247"/>
      <c r="E41" s="247"/>
      <c r="F41" s="247"/>
      <c r="G41" s="247"/>
      <c r="H41" s="35"/>
      <c r="I41" s="36"/>
      <c r="J41" s="35"/>
      <c r="K41" s="248"/>
      <c r="L41" s="249"/>
      <c r="M41" s="47"/>
    </row>
    <row r="42" spans="1:14" ht="13.8" thickBot="1" x14ac:dyDescent="0.3">
      <c r="A42" s="250" t="s">
        <v>30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2"/>
      <c r="M42" s="25">
        <f>SUM(M38:M41)</f>
        <v>139156.76666666666</v>
      </c>
    </row>
    <row r="43" spans="1:14" ht="13.8" thickBot="1" x14ac:dyDescent="0.3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4" spans="1:14" ht="13.8" thickBot="1" x14ac:dyDescent="0.3">
      <c r="A44" s="234" t="s">
        <v>44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6"/>
      <c r="M44" s="51">
        <f>ROUND(M42+M33+M26+M17,0)</f>
        <v>230651</v>
      </c>
      <c r="N44" s="52"/>
    </row>
  </sheetData>
  <mergeCells count="66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H25"/>
    <mergeCell ref="K25:L25"/>
    <mergeCell ref="A26:L26"/>
    <mergeCell ref="A27:M29"/>
    <mergeCell ref="A30:G30"/>
    <mergeCell ref="K30:L30"/>
    <mergeCell ref="A31:G31"/>
    <mergeCell ref="K31:L31"/>
    <mergeCell ref="A32:G32"/>
    <mergeCell ref="K32:L32"/>
    <mergeCell ref="A33:L33"/>
    <mergeCell ref="A34:M36"/>
    <mergeCell ref="A37:F37"/>
    <mergeCell ref="K37:L37"/>
    <mergeCell ref="A41:G41"/>
    <mergeCell ref="K41:L41"/>
    <mergeCell ref="A42:L42"/>
    <mergeCell ref="A44:L44"/>
    <mergeCell ref="A38:F38"/>
    <mergeCell ref="K38:L38"/>
    <mergeCell ref="A39:F39"/>
    <mergeCell ref="K39:L39"/>
    <mergeCell ref="A40:F40"/>
    <mergeCell ref="K40:L40"/>
  </mergeCells>
  <pageMargins left="0.7" right="0.7" top="0.75" bottom="0.75" header="0.3" footer="0.3"/>
  <pageSetup scale="52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42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10.1</v>
      </c>
      <c r="B9" s="310" t="str">
        <f>+VLOOKUP(A9,PRESUPUESTO!$A$6:$F$93,2,FALSE)</f>
        <v xml:space="preserve">Punto de conexión a red electrica a  110 voltios, para montajes de decoraciones institucionales.  En cable  numero 6 aluminio aislado.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M40</f>
        <v>14474.221428571429</v>
      </c>
      <c r="K14" s="284">
        <v>0.05</v>
      </c>
      <c r="L14" s="275"/>
      <c r="M14" s="21">
        <f>J14*K14</f>
        <v>723.71107142857147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8</v>
      </c>
      <c r="L15" s="275"/>
      <c r="M15" s="23">
        <f>+J15/K15</f>
        <v>6250</v>
      </c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6973.7110714285718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221</v>
      </c>
      <c r="B22" s="266"/>
      <c r="C22" s="266"/>
      <c r="D22" s="266"/>
      <c r="E22" s="266"/>
      <c r="F22" s="266"/>
      <c r="G22" s="266"/>
      <c r="H22" s="270"/>
      <c r="I22" s="27" t="s">
        <v>157</v>
      </c>
      <c r="J22" s="28">
        <v>12</v>
      </c>
      <c r="K22" s="271">
        <v>4500</v>
      </c>
      <c r="L22" s="272"/>
      <c r="M22" s="21">
        <f>J22*K22</f>
        <v>54000</v>
      </c>
    </row>
    <row r="23" spans="1:13" ht="13.8" thickBot="1" x14ac:dyDescent="0.3">
      <c r="A23" s="246"/>
      <c r="B23" s="247"/>
      <c r="C23" s="247"/>
      <c r="D23" s="247"/>
      <c r="E23" s="247"/>
      <c r="F23" s="247"/>
      <c r="G23" s="247"/>
      <c r="H23" s="262"/>
      <c r="I23" s="29"/>
      <c r="J23" s="30"/>
      <c r="K23" s="248"/>
      <c r="L23" s="249"/>
      <c r="M23" s="31"/>
    </row>
    <row r="24" spans="1:13" ht="13.8" thickBot="1" x14ac:dyDescent="0.3">
      <c r="A24" s="250" t="s">
        <v>30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">
        <f>SUM(M22:M23)</f>
        <v>54000</v>
      </c>
    </row>
    <row r="25" spans="1:13" x14ac:dyDescent="0.25">
      <c r="A25" s="253" t="s">
        <v>33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5"/>
    </row>
    <row r="26" spans="1:13" x14ac:dyDescent="0.25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 ht="13.8" thickBot="1" x14ac:dyDescent="0.3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1"/>
    </row>
    <row r="28" spans="1:13" ht="26.4" x14ac:dyDescent="0.25">
      <c r="A28" s="237" t="s">
        <v>34</v>
      </c>
      <c r="B28" s="238"/>
      <c r="C28" s="238"/>
      <c r="D28" s="238"/>
      <c r="E28" s="238"/>
      <c r="F28" s="238"/>
      <c r="G28" s="238"/>
      <c r="H28" s="18" t="s">
        <v>35</v>
      </c>
      <c r="I28" s="38" t="s">
        <v>134</v>
      </c>
      <c r="J28" s="32" t="s">
        <v>36</v>
      </c>
      <c r="K28" s="263" t="s">
        <v>37</v>
      </c>
      <c r="L28" s="264"/>
      <c r="M28" s="19" t="s">
        <v>5</v>
      </c>
    </row>
    <row r="29" spans="1:13" x14ac:dyDescent="0.25">
      <c r="A29" s="265" t="str">
        <f>+PRECIOS!C21</f>
        <v>TRANSPORTE TIPO ACARREO</v>
      </c>
      <c r="B29" s="266"/>
      <c r="C29" s="266"/>
      <c r="D29" s="266"/>
      <c r="E29" s="266"/>
      <c r="F29" s="266"/>
      <c r="G29" s="266"/>
      <c r="H29" s="33">
        <v>1</v>
      </c>
      <c r="I29" s="34">
        <v>0.1</v>
      </c>
      <c r="J29" s="33"/>
      <c r="K29" s="267">
        <f>+PRECIOS!J21</f>
        <v>80000</v>
      </c>
      <c r="L29" s="268"/>
      <c r="M29" s="21">
        <f>+K29*I29*H29</f>
        <v>8000</v>
      </c>
    </row>
    <row r="30" spans="1:13" ht="13.8" thickBot="1" x14ac:dyDescent="0.3">
      <c r="A30" s="246"/>
      <c r="B30" s="247"/>
      <c r="C30" s="247"/>
      <c r="D30" s="247"/>
      <c r="E30" s="247"/>
      <c r="F30" s="247"/>
      <c r="G30" s="247"/>
      <c r="H30" s="35"/>
      <c r="I30" s="36"/>
      <c r="J30" s="35"/>
      <c r="K30" s="248"/>
      <c r="L30" s="249"/>
      <c r="M30" s="37"/>
    </row>
    <row r="31" spans="1:13" ht="13.8" thickBot="1" x14ac:dyDescent="0.3">
      <c r="A31" s="250" t="s">
        <v>30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2"/>
      <c r="M31" s="25">
        <f>SUM(M29:M30)</f>
        <v>8000</v>
      </c>
    </row>
    <row r="32" spans="1:13" x14ac:dyDescent="0.25">
      <c r="A32" s="253" t="s">
        <v>38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5"/>
    </row>
    <row r="33" spans="1:14" x14ac:dyDescent="0.2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4" ht="13.8" thickBot="1" x14ac:dyDescent="0.3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1"/>
    </row>
    <row r="35" spans="1:14" x14ac:dyDescent="0.25">
      <c r="A35" s="237" t="s">
        <v>39</v>
      </c>
      <c r="B35" s="238"/>
      <c r="C35" s="238"/>
      <c r="D35" s="238"/>
      <c r="E35" s="238"/>
      <c r="F35" s="238"/>
      <c r="G35" s="18" t="s">
        <v>40</v>
      </c>
      <c r="H35" s="18" t="s">
        <v>41</v>
      </c>
      <c r="I35" s="38" t="s">
        <v>42</v>
      </c>
      <c r="J35" s="39" t="s">
        <v>43</v>
      </c>
      <c r="K35" s="239" t="s">
        <v>28</v>
      </c>
      <c r="L35" s="240"/>
      <c r="M35" s="40" t="s">
        <v>5</v>
      </c>
    </row>
    <row r="36" spans="1:14" x14ac:dyDescent="0.25">
      <c r="A36" s="241" t="str">
        <f>+PRECIOS!C30</f>
        <v>OFICIAL ELECTRICISTA</v>
      </c>
      <c r="B36" s="242"/>
      <c r="C36" s="242"/>
      <c r="D36" s="242"/>
      <c r="E36" s="242"/>
      <c r="F36" s="242"/>
      <c r="G36" s="41">
        <v>1</v>
      </c>
      <c r="H36" s="42">
        <f>VLOOKUP(A36,'Salarios OBRA'!$B$7:$I$58,4,FALSE)</f>
        <v>116667</v>
      </c>
      <c r="I36" s="43">
        <f>VLOOKUP(A36,'Salarios OBRA'!$B$7:$I$58,7,FALSE)</f>
        <v>99976</v>
      </c>
      <c r="J36" s="44">
        <f>+I36+H36</f>
        <v>216643</v>
      </c>
      <c r="K36" s="243">
        <v>35</v>
      </c>
      <c r="L36" s="244"/>
      <c r="M36" s="45">
        <f>J36/K36</f>
        <v>6189.8</v>
      </c>
      <c r="N36" s="46"/>
    </row>
    <row r="37" spans="1:14" x14ac:dyDescent="0.25">
      <c r="A37" s="245" t="str">
        <f>+PRECIOS!C31</f>
        <v>AYUDANTE ELECTRICIDAD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90000</v>
      </c>
      <c r="I37" s="43">
        <f>VLOOKUP(A37,'Salarios OBRA'!$B$7:$I$58,7,FALSE)</f>
        <v>78643</v>
      </c>
      <c r="J37" s="44">
        <f>+I37+H37</f>
        <v>168643</v>
      </c>
      <c r="K37" s="243">
        <v>35</v>
      </c>
      <c r="L37" s="244"/>
      <c r="M37" s="45">
        <f>J37/K37</f>
        <v>4818.3714285714286</v>
      </c>
    </row>
    <row r="38" spans="1:14" x14ac:dyDescent="0.25">
      <c r="A38" s="245" t="str">
        <f>+PRECIOS!C27</f>
        <v>AYUDANTE DE OBRA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73333</v>
      </c>
      <c r="I38" s="43">
        <f>VLOOKUP(A38,'Salarios OBRA'!$B$7:$I$58,7,FALSE)</f>
        <v>65309</v>
      </c>
      <c r="J38" s="44">
        <f>+I38+H38</f>
        <v>138642</v>
      </c>
      <c r="K38" s="243">
        <v>40</v>
      </c>
      <c r="L38" s="244"/>
      <c r="M38" s="45">
        <f>J38/K38</f>
        <v>3466.05</v>
      </c>
    </row>
    <row r="39" spans="1:14" ht="13.8" thickBot="1" x14ac:dyDescent="0.3">
      <c r="A39" s="246"/>
      <c r="B39" s="247"/>
      <c r="C39" s="247"/>
      <c r="D39" s="247"/>
      <c r="E39" s="247"/>
      <c r="F39" s="247"/>
      <c r="G39" s="247"/>
      <c r="H39" s="35"/>
      <c r="I39" s="36"/>
      <c r="J39" s="35"/>
      <c r="K39" s="248"/>
      <c r="L39" s="249"/>
      <c r="M39" s="47"/>
    </row>
    <row r="40" spans="1:14" ht="13.8" thickBot="1" x14ac:dyDescent="0.3">
      <c r="A40" s="250" t="s">
        <v>30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2"/>
      <c r="M40" s="25">
        <f>SUM(M36:M39)</f>
        <v>14474.221428571429</v>
      </c>
    </row>
    <row r="41" spans="1:14" ht="13.8" thickBot="1" x14ac:dyDescent="0.3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0"/>
    </row>
    <row r="42" spans="1:14" ht="13.8" thickBot="1" x14ac:dyDescent="0.3">
      <c r="A42" s="234" t="s">
        <v>44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6"/>
      <c r="M42" s="51">
        <f>ROUND(M40+M31+M24+M17,0)</f>
        <v>83448</v>
      </c>
      <c r="N42" s="52"/>
    </row>
  </sheetData>
  <mergeCells count="62">
    <mergeCell ref="A42:L42"/>
    <mergeCell ref="A35:F35"/>
    <mergeCell ref="K35:L35"/>
    <mergeCell ref="A36:F36"/>
    <mergeCell ref="K36:L36"/>
    <mergeCell ref="A37:F37"/>
    <mergeCell ref="K37:L37"/>
    <mergeCell ref="A38:F38"/>
    <mergeCell ref="K38:L38"/>
    <mergeCell ref="A39:G39"/>
    <mergeCell ref="K39:L39"/>
    <mergeCell ref="A40:L40"/>
    <mergeCell ref="A32:M34"/>
    <mergeCell ref="A23:H23"/>
    <mergeCell ref="K23:L23"/>
    <mergeCell ref="A24:L24"/>
    <mergeCell ref="A25:M27"/>
    <mergeCell ref="A28:G28"/>
    <mergeCell ref="K28:L28"/>
    <mergeCell ref="A29:G29"/>
    <mergeCell ref="K29:L29"/>
    <mergeCell ref="A30:G30"/>
    <mergeCell ref="K30:L30"/>
    <mergeCell ref="A31:L31"/>
    <mergeCell ref="A17:L17"/>
    <mergeCell ref="A18:M20"/>
    <mergeCell ref="A21:H21"/>
    <mergeCell ref="K21:L21"/>
    <mergeCell ref="A22:H22"/>
    <mergeCell ref="K22:L22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46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11.1</v>
      </c>
      <c r="B9" s="310" t="str">
        <f>+VLOOKUP(A9,PRESUPUESTO!$A$6:$F$93,2,FALSE)</f>
        <v xml:space="preserve">Armar estructura aerea para descolgar, hacer las conexiones electricas e instalar cuarenta (40) medusas existentes del parque.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M44</f>
        <v>33128.5</v>
      </c>
      <c r="K14" s="284">
        <v>0.6</v>
      </c>
      <c r="L14" s="275"/>
      <c r="M14" s="21">
        <f>J14*K14</f>
        <v>19877.099999999999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60</v>
      </c>
      <c r="L15" s="275"/>
      <c r="M15" s="21">
        <f>+J15/K15</f>
        <v>833.33333333333337</v>
      </c>
    </row>
    <row r="16" spans="1:13" ht="13.8" thickBot="1" x14ac:dyDescent="0.3">
      <c r="A16" s="317" t="str">
        <f>+PRECIOS!C16</f>
        <v>ESCALERA TELESCOPICA AISLADA</v>
      </c>
      <c r="B16" s="247"/>
      <c r="C16" s="247"/>
      <c r="D16" s="247"/>
      <c r="E16" s="262"/>
      <c r="F16" s="277"/>
      <c r="G16" s="262"/>
      <c r="H16" s="277"/>
      <c r="I16" s="262"/>
      <c r="J16" s="115">
        <f>+PRECIOS!J16</f>
        <v>45000</v>
      </c>
      <c r="K16" s="325">
        <v>20</v>
      </c>
      <c r="L16" s="326"/>
      <c r="M16" s="21">
        <f>+J16/K16</f>
        <v>2250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22960.433333333331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225</v>
      </c>
      <c r="B22" s="266"/>
      <c r="C22" s="266"/>
      <c r="D22" s="266"/>
      <c r="E22" s="266"/>
      <c r="F22" s="266"/>
      <c r="G22" s="266"/>
      <c r="H22" s="270"/>
      <c r="I22" s="27" t="str">
        <f>+PRECIOS!G35</f>
        <v>ml</v>
      </c>
      <c r="J22" s="28">
        <v>12</v>
      </c>
      <c r="K22" s="271">
        <f>+PRECIOS!J35</f>
        <v>4500</v>
      </c>
      <c r="L22" s="272"/>
      <c r="M22" s="21">
        <f>+K22*J22</f>
        <v>54000</v>
      </c>
    </row>
    <row r="23" spans="1:13" x14ac:dyDescent="0.25">
      <c r="A23" s="269" t="str">
        <f>+PRECIOS!C38</f>
        <v>CINTA AISLANTE</v>
      </c>
      <c r="B23" s="266"/>
      <c r="C23" s="266"/>
      <c r="D23" s="266"/>
      <c r="E23" s="266"/>
      <c r="F23" s="266"/>
      <c r="G23" s="266"/>
      <c r="H23" s="270"/>
      <c r="I23" s="27" t="str">
        <f>+PRECIOS!G38</f>
        <v>ML</v>
      </c>
      <c r="J23" s="28">
        <v>1</v>
      </c>
      <c r="K23" s="271">
        <f>+PRECIOS!J38</f>
        <v>400</v>
      </c>
      <c r="L23" s="272"/>
      <c r="M23" s="21">
        <f>+K23*J23</f>
        <v>400</v>
      </c>
    </row>
    <row r="24" spans="1:13" x14ac:dyDescent="0.25">
      <c r="A24" s="241" t="s">
        <v>226</v>
      </c>
      <c r="B24" s="242"/>
      <c r="C24" s="242"/>
      <c r="D24" s="242"/>
      <c r="E24" s="242"/>
      <c r="F24" s="242"/>
      <c r="G24" s="242"/>
      <c r="H24" s="273"/>
      <c r="I24" s="145" t="s">
        <v>228</v>
      </c>
      <c r="J24" s="28">
        <v>1</v>
      </c>
      <c r="K24" s="271">
        <f>+PRECIOS!J37</f>
        <v>10200</v>
      </c>
      <c r="L24" s="272"/>
      <c r="M24" s="21">
        <f>+K24*J24</f>
        <v>10200</v>
      </c>
    </row>
    <row r="25" spans="1:13" x14ac:dyDescent="0.25">
      <c r="A25" s="241" t="s">
        <v>227</v>
      </c>
      <c r="B25" s="242"/>
      <c r="C25" s="242"/>
      <c r="D25" s="242"/>
      <c r="E25" s="242"/>
      <c r="F25" s="242"/>
      <c r="G25" s="242"/>
      <c r="H25" s="273"/>
      <c r="I25" s="145" t="s">
        <v>228</v>
      </c>
      <c r="J25" s="28">
        <v>1</v>
      </c>
      <c r="K25" s="271">
        <f>+PRECIOS!J40</f>
        <v>10200</v>
      </c>
      <c r="L25" s="272"/>
      <c r="M25" s="21">
        <f>+K25*J25</f>
        <v>10200</v>
      </c>
    </row>
    <row r="26" spans="1:13" x14ac:dyDescent="0.25">
      <c r="A26" s="327"/>
      <c r="B26" s="328"/>
      <c r="C26" s="328"/>
      <c r="D26" s="328"/>
      <c r="E26" s="328"/>
      <c r="F26" s="328"/>
      <c r="G26" s="328"/>
      <c r="H26" s="275"/>
      <c r="I26" s="145"/>
      <c r="J26" s="146"/>
      <c r="K26" s="147"/>
      <c r="L26" s="148"/>
      <c r="M26" s="149"/>
    </row>
    <row r="27" spans="1:13" ht="13.8" thickBot="1" x14ac:dyDescent="0.3">
      <c r="A27" s="246"/>
      <c r="B27" s="247"/>
      <c r="C27" s="247"/>
      <c r="D27" s="247"/>
      <c r="E27" s="247"/>
      <c r="F27" s="247"/>
      <c r="G27" s="247"/>
      <c r="H27" s="262"/>
      <c r="I27" s="29"/>
      <c r="J27" s="30"/>
      <c r="K27" s="248"/>
      <c r="L27" s="249"/>
      <c r="M27" s="31"/>
    </row>
    <row r="28" spans="1:13" ht="13.8" thickBot="1" x14ac:dyDescent="0.3">
      <c r="A28" s="250" t="s">
        <v>30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2"/>
      <c r="M28" s="25">
        <f>SUM(M22:M27)</f>
        <v>74800</v>
      </c>
    </row>
    <row r="29" spans="1:13" x14ac:dyDescent="0.25">
      <c r="A29" s="253" t="s">
        <v>33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5"/>
    </row>
    <row r="30" spans="1:13" x14ac:dyDescent="0.25">
      <c r="A30" s="256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8"/>
    </row>
    <row r="31" spans="1:13" ht="13.8" thickBot="1" x14ac:dyDescent="0.3">
      <c r="A31" s="259"/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1"/>
    </row>
    <row r="32" spans="1:13" ht="26.4" x14ac:dyDescent="0.25">
      <c r="A32" s="237" t="s">
        <v>34</v>
      </c>
      <c r="B32" s="238"/>
      <c r="C32" s="238"/>
      <c r="D32" s="238"/>
      <c r="E32" s="238"/>
      <c r="F32" s="238"/>
      <c r="G32" s="238"/>
      <c r="H32" s="18" t="s">
        <v>35</v>
      </c>
      <c r="I32" s="38" t="s">
        <v>134</v>
      </c>
      <c r="J32" s="32" t="s">
        <v>36</v>
      </c>
      <c r="K32" s="263" t="s">
        <v>37</v>
      </c>
      <c r="L32" s="264"/>
      <c r="M32" s="19" t="s">
        <v>5</v>
      </c>
    </row>
    <row r="33" spans="1:14" x14ac:dyDescent="0.25">
      <c r="A33" s="265" t="str">
        <f>+PRECIOS!C21</f>
        <v>TRANSPORTE TIPO ACARREO</v>
      </c>
      <c r="B33" s="266"/>
      <c r="C33" s="266"/>
      <c r="D33" s="266"/>
      <c r="E33" s="266"/>
      <c r="F33" s="266"/>
      <c r="G33" s="266"/>
      <c r="H33" s="33">
        <v>1</v>
      </c>
      <c r="I33" s="34">
        <v>0.1</v>
      </c>
      <c r="J33" s="33"/>
      <c r="K33" s="267">
        <f>+PRECIOS!J21</f>
        <v>80000</v>
      </c>
      <c r="L33" s="268"/>
      <c r="M33" s="21">
        <f>+K33*I33*H33</f>
        <v>8000</v>
      </c>
    </row>
    <row r="34" spans="1:14" ht="13.8" thickBot="1" x14ac:dyDescent="0.3">
      <c r="A34" s="246"/>
      <c r="B34" s="247"/>
      <c r="C34" s="247"/>
      <c r="D34" s="247"/>
      <c r="E34" s="247"/>
      <c r="F34" s="247"/>
      <c r="G34" s="247"/>
      <c r="H34" s="35"/>
      <c r="I34" s="36"/>
      <c r="J34" s="35"/>
      <c r="K34" s="248"/>
      <c r="L34" s="249"/>
      <c r="M34" s="37"/>
    </row>
    <row r="35" spans="1:14" ht="13.8" thickBot="1" x14ac:dyDescent="0.3">
      <c r="A35" s="250" t="s">
        <v>30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2"/>
      <c r="M35" s="25">
        <f>SUM(M33:M34)</f>
        <v>8000</v>
      </c>
    </row>
    <row r="36" spans="1:14" x14ac:dyDescent="0.25">
      <c r="A36" s="253" t="s">
        <v>38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5"/>
    </row>
    <row r="37" spans="1:14" x14ac:dyDescent="0.25">
      <c r="A37" s="256"/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4" ht="13.8" thickBot="1" x14ac:dyDescent="0.3">
      <c r="A38" s="259"/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1"/>
    </row>
    <row r="39" spans="1:14" x14ac:dyDescent="0.25">
      <c r="A39" s="237" t="s">
        <v>39</v>
      </c>
      <c r="B39" s="238"/>
      <c r="C39" s="238"/>
      <c r="D39" s="238"/>
      <c r="E39" s="238"/>
      <c r="F39" s="238"/>
      <c r="G39" s="18" t="s">
        <v>40</v>
      </c>
      <c r="H39" s="18" t="s">
        <v>41</v>
      </c>
      <c r="I39" s="38" t="s">
        <v>42</v>
      </c>
      <c r="J39" s="39" t="s">
        <v>43</v>
      </c>
      <c r="K39" s="239" t="s">
        <v>28</v>
      </c>
      <c r="L39" s="240"/>
      <c r="M39" s="40" t="s">
        <v>5</v>
      </c>
    </row>
    <row r="40" spans="1:14" x14ac:dyDescent="0.25">
      <c r="A40" s="241" t="str">
        <f>+PRECIOS!C30</f>
        <v>OFICIAL ELECTRICISTA</v>
      </c>
      <c r="B40" s="242"/>
      <c r="C40" s="242"/>
      <c r="D40" s="242"/>
      <c r="E40" s="242"/>
      <c r="F40" s="242"/>
      <c r="G40" s="41">
        <v>1</v>
      </c>
      <c r="H40" s="42">
        <f>VLOOKUP(A40,'Salarios OBRA'!$B$7:$I$58,4,FALSE)</f>
        <v>116667</v>
      </c>
      <c r="I40" s="43">
        <f>VLOOKUP(A40,'Salarios OBRA'!$B$7:$I$58,7,FALSE)</f>
        <v>99976</v>
      </c>
      <c r="J40" s="44">
        <f>+I40+H40</f>
        <v>216643</v>
      </c>
      <c r="K40" s="243">
        <v>20</v>
      </c>
      <c r="L40" s="244"/>
      <c r="M40" s="45">
        <f>J40/K40</f>
        <v>10832.15</v>
      </c>
      <c r="N40" s="46"/>
    </row>
    <row r="41" spans="1:14" x14ac:dyDescent="0.25">
      <c r="A41" s="245" t="str">
        <f>+PRECIOS!C31</f>
        <v>AYUDANTE ELECTRICIDAD</v>
      </c>
      <c r="B41" s="242"/>
      <c r="C41" s="242"/>
      <c r="D41" s="242"/>
      <c r="E41" s="242"/>
      <c r="F41" s="242"/>
      <c r="G41" s="41">
        <v>1</v>
      </c>
      <c r="H41" s="42">
        <f>VLOOKUP(A41,'Salarios OBRA'!$B$7:$I$58,4,FALSE)</f>
        <v>90000</v>
      </c>
      <c r="I41" s="43">
        <f>VLOOKUP(A41,'Salarios OBRA'!$B$7:$I$58,7,FALSE)</f>
        <v>78643</v>
      </c>
      <c r="J41" s="44">
        <f>+I41+H41</f>
        <v>168643</v>
      </c>
      <c r="K41" s="243">
        <v>20</v>
      </c>
      <c r="L41" s="244"/>
      <c r="M41" s="45">
        <f>J41/K41</f>
        <v>8432.15</v>
      </c>
    </row>
    <row r="42" spans="1:14" x14ac:dyDescent="0.25">
      <c r="A42" s="245" t="str">
        <f>+PRECIOS!C27</f>
        <v>AYUDANTE DE OBRA</v>
      </c>
      <c r="B42" s="242"/>
      <c r="C42" s="242"/>
      <c r="D42" s="242"/>
      <c r="E42" s="242"/>
      <c r="F42" s="242"/>
      <c r="G42" s="41">
        <v>1</v>
      </c>
      <c r="H42" s="42">
        <f>VLOOKUP(A42,'Salarios OBRA'!$B$7:$I$58,4,FALSE)</f>
        <v>73333</v>
      </c>
      <c r="I42" s="43">
        <f>VLOOKUP(A42,'Salarios OBRA'!$B$7:$I$58,7,FALSE)</f>
        <v>65309</v>
      </c>
      <c r="J42" s="44">
        <f>+I42+H42</f>
        <v>138642</v>
      </c>
      <c r="K42" s="243">
        <v>10</v>
      </c>
      <c r="L42" s="244"/>
      <c r="M42" s="45">
        <f>J42/K42</f>
        <v>13864.2</v>
      </c>
    </row>
    <row r="43" spans="1:14" ht="13.8" thickBot="1" x14ac:dyDescent="0.3">
      <c r="A43" s="246"/>
      <c r="B43" s="247"/>
      <c r="C43" s="247"/>
      <c r="D43" s="247"/>
      <c r="E43" s="247"/>
      <c r="F43" s="247"/>
      <c r="G43" s="247"/>
      <c r="H43" s="35"/>
      <c r="I43" s="36"/>
      <c r="J43" s="35"/>
      <c r="K43" s="248"/>
      <c r="L43" s="249"/>
      <c r="M43" s="47"/>
    </row>
    <row r="44" spans="1:14" ht="13.8" thickBot="1" x14ac:dyDescent="0.3">
      <c r="A44" s="250" t="s">
        <v>30</v>
      </c>
      <c r="B44" s="251"/>
      <c r="C44" s="251"/>
      <c r="D44" s="251"/>
      <c r="E44" s="251"/>
      <c r="F44" s="251"/>
      <c r="G44" s="251"/>
      <c r="H44" s="251"/>
      <c r="I44" s="251"/>
      <c r="J44" s="251"/>
      <c r="K44" s="251"/>
      <c r="L44" s="252"/>
      <c r="M44" s="25">
        <f>SUM(M40:M43)</f>
        <v>33128.5</v>
      </c>
    </row>
    <row r="45" spans="1:14" ht="13.8" thickBot="1" x14ac:dyDescent="0.3">
      <c r="A45" s="48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50"/>
    </row>
    <row r="46" spans="1:14" ht="13.8" thickBot="1" x14ac:dyDescent="0.3">
      <c r="A46" s="234" t="s">
        <v>44</v>
      </c>
      <c r="B46" s="235"/>
      <c r="C46" s="235"/>
      <c r="D46" s="235"/>
      <c r="E46" s="235"/>
      <c r="F46" s="235"/>
      <c r="G46" s="235"/>
      <c r="H46" s="235"/>
      <c r="I46" s="235"/>
      <c r="J46" s="235"/>
      <c r="K46" s="235"/>
      <c r="L46" s="236"/>
      <c r="M46" s="51">
        <f>ROUND(M44+M35+M28+M17,0)</f>
        <v>138889</v>
      </c>
      <c r="N46" s="52"/>
    </row>
  </sheetData>
  <mergeCells count="69">
    <mergeCell ref="A36:M38"/>
    <mergeCell ref="A27:H27"/>
    <mergeCell ref="K27:L27"/>
    <mergeCell ref="A28:L28"/>
    <mergeCell ref="A29:M31"/>
    <mergeCell ref="A33:G33"/>
    <mergeCell ref="K33:L33"/>
    <mergeCell ref="A34:G34"/>
    <mergeCell ref="K34:L34"/>
    <mergeCell ref="A35:L35"/>
    <mergeCell ref="A32:G32"/>
    <mergeCell ref="K32:L32"/>
    <mergeCell ref="A44:L44"/>
    <mergeCell ref="A46:L46"/>
    <mergeCell ref="A39:F39"/>
    <mergeCell ref="K39:L39"/>
    <mergeCell ref="A40:F40"/>
    <mergeCell ref="K40:L40"/>
    <mergeCell ref="A41:F41"/>
    <mergeCell ref="K41:L41"/>
    <mergeCell ref="A42:F42"/>
    <mergeCell ref="K42:L42"/>
    <mergeCell ref="A43:G43"/>
    <mergeCell ref="K43:L43"/>
    <mergeCell ref="A23:H23"/>
    <mergeCell ref="K23:L23"/>
    <mergeCell ref="A15:E15"/>
    <mergeCell ref="F15:G15"/>
    <mergeCell ref="H15:I15"/>
    <mergeCell ref="K15:L15"/>
    <mergeCell ref="A16:E16"/>
    <mergeCell ref="F16:G16"/>
    <mergeCell ref="H16:I16"/>
    <mergeCell ref="K16:L16"/>
    <mergeCell ref="A17:L17"/>
    <mergeCell ref="A18:M20"/>
    <mergeCell ref="A21:H21"/>
    <mergeCell ref="K21:L21"/>
    <mergeCell ref="A22:H22"/>
    <mergeCell ref="K22:L22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24:H24"/>
    <mergeCell ref="A25:H25"/>
    <mergeCell ref="A26:H26"/>
    <mergeCell ref="K24:L24"/>
    <mergeCell ref="K25:L25"/>
  </mergeCells>
  <pageMargins left="0.7" right="0.7" top="0.75" bottom="0.75" header="0.3" footer="0.3"/>
  <pageSetup scale="52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12.1</v>
      </c>
      <c r="B9" s="310" t="str">
        <f>+VLOOKUP(A9,PRESUPUESTO!$A$6:$F$93,2,FALSE)</f>
        <v>Sendero iluminado con el suministro e instalacion de  faroles colgantes por la mitad.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15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66257</v>
      </c>
      <c r="K14" s="284">
        <v>0.6</v>
      </c>
      <c r="L14" s="275"/>
      <c r="M14" s="21">
        <f>J14*K14</f>
        <v>39754.199999999997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50</v>
      </c>
      <c r="L15" s="275"/>
      <c r="M15" s="23">
        <f>+J15/K15</f>
        <v>1000</v>
      </c>
    </row>
    <row r="16" spans="1:13" ht="13.8" thickBot="1" x14ac:dyDescent="0.3">
      <c r="A16" s="317" t="str">
        <f>+PRECIOS!C16</f>
        <v>ESCALERA TELESCOPICA AISLADA</v>
      </c>
      <c r="B16" s="247"/>
      <c r="C16" s="247"/>
      <c r="D16" s="247"/>
      <c r="E16" s="262"/>
      <c r="F16" s="277"/>
      <c r="G16" s="262"/>
      <c r="H16" s="277"/>
      <c r="I16" s="262"/>
      <c r="J16" s="115">
        <f>+PRECIOS!J16</f>
        <v>45000</v>
      </c>
      <c r="K16" s="325">
        <v>40</v>
      </c>
      <c r="L16" s="326"/>
      <c r="M16" s="23">
        <f>+J16/K16</f>
        <v>1125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41879.199999999997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203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65000</v>
      </c>
      <c r="L22" s="272"/>
      <c r="M22" s="21">
        <f>+K22*J22</f>
        <v>65000</v>
      </c>
    </row>
    <row r="23" spans="1:13" x14ac:dyDescent="0.25">
      <c r="A23" s="269" t="str">
        <f>+PRECIOS!C38</f>
        <v>CINTA AISLANTE</v>
      </c>
      <c r="B23" s="266"/>
      <c r="C23" s="266"/>
      <c r="D23" s="266"/>
      <c r="E23" s="266"/>
      <c r="F23" s="266"/>
      <c r="G23" s="266"/>
      <c r="H23" s="270"/>
      <c r="I23" s="27" t="str">
        <f>+PRECIOS!G38</f>
        <v>ML</v>
      </c>
      <c r="J23" s="28">
        <v>0.1</v>
      </c>
      <c r="K23" s="271">
        <v>500</v>
      </c>
      <c r="L23" s="272"/>
      <c r="M23" s="21">
        <f>+K23*J23</f>
        <v>50</v>
      </c>
    </row>
    <row r="24" spans="1:13" ht="13.8" thickBot="1" x14ac:dyDescent="0.3">
      <c r="A24" s="269" t="str">
        <f>+PRECIOS!C40</f>
        <v>GRAPA PARA CABLE BOLSA DE 50 UNDS</v>
      </c>
      <c r="B24" s="266"/>
      <c r="C24" s="266"/>
      <c r="D24" s="266"/>
      <c r="E24" s="266"/>
      <c r="F24" s="266"/>
      <c r="G24" s="266"/>
      <c r="H24" s="270"/>
      <c r="I24" s="27" t="str">
        <f>+PRECIOS!G40</f>
        <v>BOLSA</v>
      </c>
      <c r="J24" s="28">
        <v>0.08</v>
      </c>
      <c r="K24" s="271">
        <f>+PRECIOS!J40</f>
        <v>10200</v>
      </c>
      <c r="L24" s="272"/>
      <c r="M24" s="21">
        <f>+K24*J24</f>
        <v>816</v>
      </c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65866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0.8</v>
      </c>
      <c r="J30" s="33"/>
      <c r="K30" s="267">
        <f>+PRECIOS!J21</f>
        <v>80000</v>
      </c>
      <c r="L30" s="268"/>
      <c r="M30" s="21">
        <f>+K30*I30*H30</f>
        <v>64000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64000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</v>
      </c>
      <c r="L39" s="244"/>
      <c r="M39" s="45">
        <f>J39/K39</f>
        <v>27728.400000000001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66257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238002</v>
      </c>
      <c r="N43" s="52"/>
    </row>
  </sheetData>
  <mergeCells count="64">
    <mergeCell ref="A41:L41"/>
    <mergeCell ref="A43:L43"/>
    <mergeCell ref="A38:F38"/>
    <mergeCell ref="K38:L38"/>
    <mergeCell ref="A39:F39"/>
    <mergeCell ref="K39:L39"/>
    <mergeCell ref="A40:G40"/>
    <mergeCell ref="K40:L40"/>
    <mergeCell ref="A32:L32"/>
    <mergeCell ref="A33:M35"/>
    <mergeCell ref="A36:F36"/>
    <mergeCell ref="K36:L36"/>
    <mergeCell ref="A37:F37"/>
    <mergeCell ref="K37:L37"/>
    <mergeCell ref="A29:G29"/>
    <mergeCell ref="K29:L29"/>
    <mergeCell ref="A30:G30"/>
    <mergeCell ref="K30:L30"/>
    <mergeCell ref="A31:G31"/>
    <mergeCell ref="K31:L31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15:E15"/>
    <mergeCell ref="F15:G15"/>
    <mergeCell ref="H15:I15"/>
    <mergeCell ref="K15:L15"/>
    <mergeCell ref="A16:E16"/>
    <mergeCell ref="F16:G16"/>
    <mergeCell ref="H16:I16"/>
    <mergeCell ref="K16:L16"/>
    <mergeCell ref="A13:E13"/>
    <mergeCell ref="F13:G13"/>
    <mergeCell ref="H13:I13"/>
    <mergeCell ref="K13:L13"/>
    <mergeCell ref="A14:E14"/>
    <mergeCell ref="F14:G14"/>
    <mergeCell ref="H14:I14"/>
    <mergeCell ref="K14:L14"/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</mergeCells>
  <pageMargins left="0.7" right="0.7" top="0.75" bottom="0.75" header="0.3" footer="0.3"/>
  <pageSetup scale="52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368A-9601-4079-8E3D-F870E3B808B8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12.2</v>
      </c>
      <c r="B9" s="310" t="str">
        <f>+VLOOKUP(A9,PRESUPUESTO!$A$6:$F$93,2,FALSE)</f>
        <v>Ubicación e instalacion de figuras de hongos del Municipio.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84742.6</v>
      </c>
      <c r="K14" s="284">
        <v>0.65</v>
      </c>
      <c r="L14" s="275"/>
      <c r="M14" s="21">
        <f>J14*K14</f>
        <v>55082.69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55082.69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0.01</v>
      </c>
      <c r="J30" s="33"/>
      <c r="K30" s="267">
        <f>+PRECIOS!J21</f>
        <v>80000</v>
      </c>
      <c r="L30" s="268"/>
      <c r="M30" s="21">
        <f>+K30*I30*H30</f>
        <v>800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800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3</v>
      </c>
      <c r="L39" s="244"/>
      <c r="M39" s="45">
        <f>J39/K39</f>
        <v>46214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84742.6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140625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4C36-D46F-4A6C-B8E3-5CD4D6B0A135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13.1</v>
      </c>
      <c r="B9" s="310" t="str">
        <f>+VLOOKUP(A9,PRESUPUESTO!$A$6:$F$93,2,FALSE)</f>
        <v>Instalar y conexión electrica de  flores del Municipio en el contorno de la rotonda.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10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66257</v>
      </c>
      <c r="K14" s="284">
        <v>0.65</v>
      </c>
      <c r="L14" s="275"/>
      <c r="M14" s="21">
        <f>J14*K14</f>
        <v>43067.05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43067.05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0.01</v>
      </c>
      <c r="J30" s="33"/>
      <c r="K30" s="267">
        <f>+PRECIOS!J21</f>
        <v>80000</v>
      </c>
      <c r="L30" s="268"/>
      <c r="M30" s="21">
        <f>+K30*I30*H30</f>
        <v>800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800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</v>
      </c>
      <c r="L39" s="244"/>
      <c r="M39" s="45">
        <f>J39/K39</f>
        <v>27728.400000000001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66257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110124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04D55-B83B-4535-BEB1-0289D95D5D93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13.2</v>
      </c>
      <c r="B9" s="310" t="str">
        <f>+VLOOKUP(A9,PRESUPUESTO!$A$6:$F$93,2,FALSE)</f>
        <v>Sumnistrar e instalar cinta neo flex luz de color en las alas y la cola del colibri y en el centro de la flor.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66257</v>
      </c>
      <c r="K14" s="284">
        <v>0.65</v>
      </c>
      <c r="L14" s="275"/>
      <c r="M14" s="21">
        <f>J14*K14</f>
        <v>43067.05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43067.05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236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70000</v>
      </c>
      <c r="L22" s="272"/>
      <c r="M22" s="21">
        <f>J22*K22</f>
        <v>70000</v>
      </c>
    </row>
    <row r="23" spans="1:13" x14ac:dyDescent="0.25">
      <c r="A23" s="269" t="s">
        <v>237</v>
      </c>
      <c r="B23" s="266"/>
      <c r="C23" s="266"/>
      <c r="D23" s="266"/>
      <c r="E23" s="266"/>
      <c r="F23" s="266"/>
      <c r="G23" s="266"/>
      <c r="H23" s="270"/>
      <c r="I23" s="27" t="s">
        <v>231</v>
      </c>
      <c r="J23" s="28">
        <v>1</v>
      </c>
      <c r="K23" s="271">
        <v>8000</v>
      </c>
      <c r="L23" s="272"/>
      <c r="M23" s="21">
        <f>J23*K23</f>
        <v>8000</v>
      </c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78000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</v>
      </c>
      <c r="L39" s="244"/>
      <c r="M39" s="45">
        <f>J39/K39</f>
        <v>27728.400000000001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66257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203324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0C1A-60FF-4D3A-8914-9D99706ABA84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14.1</v>
      </c>
      <c r="B9" s="310" t="str">
        <f>+VLOOKUP(A9,PRESUPUESTO!$A$6:$F$93,2,FALSE)</f>
        <v>Suministro e instalacion de extension lluvia   de 10 mts de Luz  led  calida en el contorno total del techo..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42371.3</v>
      </c>
      <c r="K14" s="284">
        <v>0.5</v>
      </c>
      <c r="L14" s="275"/>
      <c r="M14" s="21">
        <f>J14*K14</f>
        <v>21185.65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21185.65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247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70000</v>
      </c>
      <c r="L22" s="272"/>
      <c r="M22" s="21">
        <f>J22*K22</f>
        <v>70000</v>
      </c>
    </row>
    <row r="23" spans="1:13" x14ac:dyDescent="0.25">
      <c r="A23" s="269" t="s">
        <v>237</v>
      </c>
      <c r="B23" s="266"/>
      <c r="C23" s="266"/>
      <c r="D23" s="266"/>
      <c r="E23" s="266"/>
      <c r="F23" s="266"/>
      <c r="G23" s="266"/>
      <c r="H23" s="270"/>
      <c r="I23" s="27" t="s">
        <v>231</v>
      </c>
      <c r="J23" s="28">
        <v>1</v>
      </c>
      <c r="K23" s="271">
        <v>8000</v>
      </c>
      <c r="L23" s="272"/>
      <c r="M23" s="21">
        <f>J23*K23</f>
        <v>8000</v>
      </c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78000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20</v>
      </c>
      <c r="L37" s="244"/>
      <c r="M37" s="45">
        <f>J37/K37</f>
        <v>10832.15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20</v>
      </c>
      <c r="L38" s="244"/>
      <c r="M38" s="45">
        <f>J38/K38</f>
        <v>8432.15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6</v>
      </c>
      <c r="L39" s="244"/>
      <c r="M39" s="45">
        <f>J39/K39</f>
        <v>23107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42371.3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157557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479D-6CC6-4CAD-AF33-C96AE5E9C4D0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15.1</v>
      </c>
      <c r="B9" s="310" t="str">
        <f>+VLOOKUP(A9,PRESUPUESTO!$A$6:$F$93,2,FALSE)</f>
        <v>Instalacion y conexiones electricas   de reflector en   arbol del lateral de la piscina de niños.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84742.6</v>
      </c>
      <c r="K14" s="284">
        <v>0.5</v>
      </c>
      <c r="L14" s="275"/>
      <c r="M14" s="21">
        <f>J14*K14</f>
        <v>42371.3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42371.3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3</v>
      </c>
      <c r="L39" s="244"/>
      <c r="M39" s="45">
        <f>J39/K39</f>
        <v>46214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84742.6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143114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76F7-44B6-4959-9791-262F25DC4A45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15.2</v>
      </c>
      <c r="B9" s="310" t="str">
        <f>+VLOOKUP(A9,PRESUPUESTO!$A$6:$F$93,2,FALSE)</f>
        <v>Instalacion y conexión electricas  para cascabeles del municipio, en el area  trasera de la tienda de souvenirs.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107849.60000000001</v>
      </c>
      <c r="K14" s="284">
        <v>0.55000000000000004</v>
      </c>
      <c r="L14" s="275"/>
      <c r="M14" s="21">
        <f>J14*K14</f>
        <v>59317.280000000006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59317.280000000006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/>
      <c r="B22" s="266"/>
      <c r="C22" s="266"/>
      <c r="D22" s="266"/>
      <c r="E22" s="266"/>
      <c r="F22" s="266"/>
      <c r="G22" s="266"/>
      <c r="H22" s="270"/>
      <c r="I22" s="27"/>
      <c r="J22" s="28"/>
      <c r="K22" s="271"/>
      <c r="L22" s="272"/>
      <c r="M22" s="21"/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</v>
      </c>
      <c r="J30" s="33"/>
      <c r="K30" s="267">
        <f>+PRECIOS!J21</f>
        <v>80000</v>
      </c>
      <c r="L30" s="268"/>
      <c r="M30" s="21">
        <f>+K30*I30*H30</f>
        <v>16000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16000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2</v>
      </c>
      <c r="L39" s="244"/>
      <c r="M39" s="45">
        <f>J39/K39</f>
        <v>69321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107849.60000000001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183167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A3DD5-76BF-41C6-99D9-7E8220CFC0AF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17.2</v>
      </c>
      <c r="B9" s="310" t="str">
        <f>+VLOOKUP(A9,PRESUPUESTO!$A$6:$F$93,2,FALSE)</f>
        <v>Suministro e inatalacion electrica de Reflectores RGB dirigidos a los tres cauces que pasan por debajo del puente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66257</v>
      </c>
      <c r="K14" s="284">
        <v>0.6</v>
      </c>
      <c r="L14" s="275"/>
      <c r="M14" s="21">
        <f>J14*K14</f>
        <v>39754.199999999997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50</v>
      </c>
      <c r="L15" s="275"/>
      <c r="M15" s="23">
        <f>+J15/K15</f>
        <v>1000</v>
      </c>
    </row>
    <row r="16" spans="1:13" ht="13.8" thickBot="1" x14ac:dyDescent="0.3">
      <c r="A16" s="317" t="str">
        <f>+PRECIOS!C16</f>
        <v>ESCALERA TELESCOPICA AISLADA</v>
      </c>
      <c r="B16" s="247"/>
      <c r="C16" s="247"/>
      <c r="D16" s="247"/>
      <c r="E16" s="262"/>
      <c r="F16" s="277"/>
      <c r="G16" s="262"/>
      <c r="H16" s="277"/>
      <c r="I16" s="262"/>
      <c r="J16" s="115">
        <f>+PRECIOS!J16</f>
        <v>45000</v>
      </c>
      <c r="K16" s="325">
        <v>40</v>
      </c>
      <c r="L16" s="326"/>
      <c r="M16" s="23">
        <f>+J16/K16</f>
        <v>1125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41879.199999999997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249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65000</v>
      </c>
      <c r="L22" s="272"/>
      <c r="M22" s="21">
        <f>+K22*J22</f>
        <v>65000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65000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0.8</v>
      </c>
      <c r="J30" s="33"/>
      <c r="K30" s="267">
        <f>+PRECIOS!J21</f>
        <v>80000</v>
      </c>
      <c r="L30" s="268"/>
      <c r="M30" s="21">
        <f>+K30*I30*H30</f>
        <v>64000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64000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10</v>
      </c>
      <c r="L37" s="244"/>
      <c r="M37" s="45">
        <f>J37/K37</f>
        <v>21664.3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10</v>
      </c>
      <c r="L38" s="244"/>
      <c r="M38" s="45">
        <f>J38/K38</f>
        <v>16864.3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</v>
      </c>
      <c r="L39" s="244"/>
      <c r="M39" s="45">
        <f>J39/K39</f>
        <v>27728.400000000001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66257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237136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8B27-FA19-4034-BF88-2EEF83441FDB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17.3</v>
      </c>
      <c r="B9" s="310" t="str">
        <f>+VLOOKUP(A9,PRESUPUESTO!$A$6:$F$93,2,FALSE)</f>
        <v>Suministro e instalacion de cinta LED de 2 mts luz calida y arreglos con moño rojo de 23 cms x 26 cms de largo y follaje verde y pin navideño. Incluye dos arreglos navidelos por cada par de columnas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146378.20000000001</v>
      </c>
      <c r="K14" s="284">
        <v>0.8</v>
      </c>
      <c r="L14" s="275"/>
      <c r="M14" s="21">
        <f>J14*K14</f>
        <v>117102.56000000001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50</v>
      </c>
      <c r="L15" s="275"/>
      <c r="M15" s="23">
        <f>+J15/K15</f>
        <v>1000</v>
      </c>
    </row>
    <row r="16" spans="1:13" ht="13.8" thickBot="1" x14ac:dyDescent="0.3">
      <c r="A16" s="317" t="str">
        <f>+PRECIOS!C16</f>
        <v>ESCALERA TELESCOPICA AISLADA</v>
      </c>
      <c r="B16" s="247"/>
      <c r="C16" s="247"/>
      <c r="D16" s="247"/>
      <c r="E16" s="262"/>
      <c r="F16" s="277"/>
      <c r="G16" s="262"/>
      <c r="H16" s="277"/>
      <c r="I16" s="262"/>
      <c r="J16" s="115">
        <f>+PRECIOS!J16</f>
        <v>45000</v>
      </c>
      <c r="K16" s="325">
        <v>20</v>
      </c>
      <c r="L16" s="326"/>
      <c r="M16" s="23">
        <f>+J16/K16</f>
        <v>2250</v>
      </c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120352.56000000001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251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25000</v>
      </c>
      <c r="L22" s="272"/>
      <c r="M22" s="21">
        <f>+K22*J22</f>
        <v>25000</v>
      </c>
    </row>
    <row r="23" spans="1:13" x14ac:dyDescent="0.25">
      <c r="A23" s="269" t="s">
        <v>252</v>
      </c>
      <c r="B23" s="266"/>
      <c r="C23" s="266"/>
      <c r="D23" s="266"/>
      <c r="E23" s="266"/>
      <c r="F23" s="266"/>
      <c r="G23" s="266"/>
      <c r="H23" s="270"/>
      <c r="I23" s="27" t="s">
        <v>231</v>
      </c>
      <c r="J23" s="28">
        <v>1</v>
      </c>
      <c r="K23" s="271">
        <v>15000</v>
      </c>
      <c r="L23" s="272"/>
      <c r="M23" s="21">
        <f>+K23*J23</f>
        <v>15000</v>
      </c>
    </row>
    <row r="24" spans="1:13" ht="13.8" thickBot="1" x14ac:dyDescent="0.3">
      <c r="A24" s="269" t="s">
        <v>253</v>
      </c>
      <c r="B24" s="266"/>
      <c r="C24" s="266"/>
      <c r="D24" s="266"/>
      <c r="E24" s="266"/>
      <c r="F24" s="266"/>
      <c r="G24" s="266"/>
      <c r="H24" s="270"/>
      <c r="I24" s="27" t="s">
        <v>231</v>
      </c>
      <c r="J24" s="28">
        <v>1</v>
      </c>
      <c r="K24" s="271">
        <v>5000</v>
      </c>
      <c r="L24" s="272"/>
      <c r="M24" s="21">
        <f>+K24*J24</f>
        <v>5000</v>
      </c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45000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0.9</v>
      </c>
      <c r="J30" s="33"/>
      <c r="K30" s="267">
        <f>+PRECIOS!J21</f>
        <v>80000</v>
      </c>
      <c r="L30" s="268"/>
      <c r="M30" s="21">
        <f>+K30*I30*H30</f>
        <v>72000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72000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5</v>
      </c>
      <c r="L37" s="244"/>
      <c r="M37" s="45">
        <f>J37/K37</f>
        <v>43328.6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5</v>
      </c>
      <c r="L38" s="244"/>
      <c r="M38" s="45">
        <f>J38/K38</f>
        <v>33728.6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2</v>
      </c>
      <c r="L39" s="244"/>
      <c r="M39" s="45">
        <f>J39/K39</f>
        <v>69321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146378.20000000001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383731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FB3AF-9EF9-4C44-99D1-5D1826BA785A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18.100000000000001</v>
      </c>
      <c r="B9" s="310" t="str">
        <f>+VLOOKUP(A9,PRESUPUESTO!$A$6:$F$93,2,FALSE)</f>
        <v>Suministro e instalacion electrica de mini spot led exterior  luz calida  5 vatios.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8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28507.1</v>
      </c>
      <c r="K14" s="284">
        <v>0.8</v>
      </c>
      <c r="L14" s="275"/>
      <c r="M14" s="21">
        <f>J14*K14</f>
        <v>22805.68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22805.68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256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30000</v>
      </c>
      <c r="L22" s="272"/>
      <c r="M22" s="21">
        <f>+K22*J22</f>
        <v>30000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30000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0.25</v>
      </c>
      <c r="J30" s="33"/>
      <c r="K30" s="267">
        <f>+PRECIOS!J21</f>
        <v>80000</v>
      </c>
      <c r="L30" s="268"/>
      <c r="M30" s="21">
        <f>+K30*I30*H30</f>
        <v>20000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20000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20</v>
      </c>
      <c r="L37" s="244"/>
      <c r="M37" s="45">
        <f>J37/K37</f>
        <v>10832.15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20</v>
      </c>
      <c r="L38" s="244"/>
      <c r="M38" s="45">
        <f>J38/K38</f>
        <v>8432.15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15</v>
      </c>
      <c r="L39" s="244"/>
      <c r="M39" s="45">
        <f>J39/K39</f>
        <v>9242.7999999999993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28507.1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101313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3B3A-75B5-4785-BE1C-F68B58DBB8A0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18.2</v>
      </c>
      <c r="B9" s="310" t="str">
        <f>+VLOOKUP(A9,PRESUPUESTO!$A$6:$F$93,2,FALSE)</f>
        <v>suministro de bombillo y conexión de faroles colgantes.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12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9887.4833333333336</v>
      </c>
      <c r="K14" s="284">
        <v>0.8</v>
      </c>
      <c r="L14" s="275"/>
      <c r="M14" s="21">
        <f>J14*K14</f>
        <v>7909.9866666666676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7909.9866666666676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258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12000</v>
      </c>
      <c r="L22" s="272"/>
      <c r="M22" s="21">
        <f>+K22*J22</f>
        <v>12000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12000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0.25</v>
      </c>
      <c r="J30" s="33"/>
      <c r="K30" s="267">
        <f>+PRECIOS!J21</f>
        <v>80000</v>
      </c>
      <c r="L30" s="268"/>
      <c r="M30" s="21">
        <f>+K30*I30*H30</f>
        <v>20000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20000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60</v>
      </c>
      <c r="L37" s="244"/>
      <c r="M37" s="45">
        <f>J37/K37</f>
        <v>3610.7166666666667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60</v>
      </c>
      <c r="L38" s="244"/>
      <c r="M38" s="45">
        <f>J38/K38</f>
        <v>2810.7166666666667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40</v>
      </c>
      <c r="L39" s="244"/>
      <c r="M39" s="45">
        <f>J39/K39</f>
        <v>3466.05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9887.4833333333336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49797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637D-3924-45BC-94D6-356C5572694E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18.3</v>
      </c>
      <c r="B9" s="310" t="str">
        <f>+VLOOKUP(A9,PRESUPUESTO!$A$6:$F$93,2,FALSE)</f>
        <v xml:space="preserve">Suministro e instalacion de reflectores de luces RGB  de 10 vatios para  el jardin posterior a cada fachada 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6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9194.2733333333344</v>
      </c>
      <c r="K14" s="284">
        <v>0.6</v>
      </c>
      <c r="L14" s="275"/>
      <c r="M14" s="21">
        <f>J14*K14</f>
        <v>5516.5640000000003</v>
      </c>
    </row>
    <row r="15" spans="1:13" x14ac:dyDescent="0.25">
      <c r="A15" s="245" t="str">
        <f>+PRECIOS!C14</f>
        <v>TALADRO (electrico)</v>
      </c>
      <c r="B15" s="242"/>
      <c r="C15" s="242"/>
      <c r="D15" s="242"/>
      <c r="E15" s="273"/>
      <c r="F15" s="274"/>
      <c r="G15" s="275"/>
      <c r="H15" s="276"/>
      <c r="I15" s="270"/>
      <c r="J15" s="20">
        <f>+PRECIOS!J15</f>
        <v>50000</v>
      </c>
      <c r="K15" s="274">
        <v>50</v>
      </c>
      <c r="L15" s="275"/>
      <c r="M15" s="23">
        <f>+J15/K15</f>
        <v>1000</v>
      </c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6516.5640000000003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260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45000</v>
      </c>
      <c r="L22" s="272"/>
      <c r="M22" s="21">
        <f>+K22*J22</f>
        <v>45000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45000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60</v>
      </c>
      <c r="L37" s="244"/>
      <c r="M37" s="45">
        <f>J37/K37</f>
        <v>3610.7166666666667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60</v>
      </c>
      <c r="L38" s="244"/>
      <c r="M38" s="45">
        <f>J38/K38</f>
        <v>2810.7166666666667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50</v>
      </c>
      <c r="L39" s="244"/>
      <c r="M39" s="45">
        <f>J39/K39</f>
        <v>2772.84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9194.2733333333344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64711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92694-E7FE-4E25-9829-6A954ABF778E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18.399999999999999</v>
      </c>
      <c r="B9" s="310" t="str">
        <f>+VLOOKUP(A9,PRESUPUESTO!$A$6:$F$93,2,FALSE)</f>
        <v>Suministro de plantas ponsetias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4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7126.7749999999996</v>
      </c>
      <c r="K14" s="284">
        <v>0.3</v>
      </c>
      <c r="L14" s="275"/>
      <c r="M14" s="21">
        <f>J14*K14</f>
        <v>2138.0324999999998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2138.0324999999998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262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12000</v>
      </c>
      <c r="L22" s="272"/>
      <c r="M22" s="21">
        <f>+K22*J22</f>
        <v>12000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12000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80</v>
      </c>
      <c r="L37" s="244"/>
      <c r="M37" s="45">
        <f>J37/K37</f>
        <v>2708.0374999999999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80</v>
      </c>
      <c r="L38" s="244"/>
      <c r="M38" s="45">
        <f>J38/K38</f>
        <v>2108.0374999999999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60</v>
      </c>
      <c r="L39" s="244"/>
      <c r="M39" s="45">
        <f>J39/K39</f>
        <v>2310.6999999999998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7126.7749999999996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25265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92F1-7F09-4EBB-A359-5E220415E900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18.5</v>
      </c>
      <c r="B9" s="310" t="str">
        <f>+VLOOKUP(A9,PRESUPUESTO!$A$6:$F$93,2,FALSE)</f>
        <v xml:space="preserve"> Suministro e instalacion de lampara de indirecta para jardin  luz calida de  5 w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3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46992.7</v>
      </c>
      <c r="K14" s="284">
        <v>0.6</v>
      </c>
      <c r="L14" s="275"/>
      <c r="M14" s="21">
        <f>J14*K14</f>
        <v>28195.62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28195.62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264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25000</v>
      </c>
      <c r="L22" s="272"/>
      <c r="M22" s="21">
        <f>+K22*J22</f>
        <v>25000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25000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20</v>
      </c>
      <c r="L37" s="244"/>
      <c r="M37" s="45">
        <f>J37/K37</f>
        <v>10832.15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20</v>
      </c>
      <c r="L38" s="244"/>
      <c r="M38" s="45">
        <f>J38/K38</f>
        <v>8432.15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5</v>
      </c>
      <c r="L39" s="244"/>
      <c r="M39" s="45">
        <f>J39/K39</f>
        <v>27728.400000000001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46992.7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104188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6216D-8395-4B59-9E84-32D687EFB784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19.2</v>
      </c>
      <c r="B9" s="310" t="str">
        <f>+VLOOKUP(A9,PRESUPUESTO!$A$6:$F$93,2,FALSE)</f>
        <v>Suministro e instalacion de reflector de 10 vatios de luz calida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2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8154.4583333333339</v>
      </c>
      <c r="K14" s="284">
        <v>0.6</v>
      </c>
      <c r="L14" s="275"/>
      <c r="M14" s="21">
        <f>J14*K14</f>
        <v>4892.6750000000002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4892.6750000000002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268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35000</v>
      </c>
      <c r="L22" s="272"/>
      <c r="M22" s="21">
        <f>+K22*J22</f>
        <v>35000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35000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60</v>
      </c>
      <c r="L37" s="244"/>
      <c r="M37" s="45">
        <f>J37/K37</f>
        <v>3610.7166666666667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60</v>
      </c>
      <c r="L38" s="244"/>
      <c r="M38" s="45">
        <f>J38/K38</f>
        <v>2810.7166666666667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80</v>
      </c>
      <c r="L39" s="244"/>
      <c r="M39" s="45">
        <f>J39/K39</f>
        <v>1733.0250000000001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8154.4583333333339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52047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3DEC1-FAEC-487E-B7A2-4B2B979F1297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19.3</v>
      </c>
      <c r="B9" s="310" t="str">
        <f>+VLOOKUP(A9,PRESUPUESTO!$A$6:$F$93,2,FALSE)</f>
        <v>Suministro e instalacion de cinta led calida en la viga superior Medida 2 mts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5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>
        <f>M41</f>
        <v>13353.533333333333</v>
      </c>
      <c r="K14" s="284">
        <v>0.6</v>
      </c>
      <c r="L14" s="275"/>
      <c r="M14" s="21">
        <f>J14*K14</f>
        <v>8012.119999999999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8012.119999999999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270</v>
      </c>
      <c r="B22" s="266"/>
      <c r="C22" s="266"/>
      <c r="D22" s="266"/>
      <c r="E22" s="266"/>
      <c r="F22" s="266"/>
      <c r="G22" s="266"/>
      <c r="H22" s="270"/>
      <c r="I22" s="27" t="s">
        <v>231</v>
      </c>
      <c r="J22" s="28">
        <v>1</v>
      </c>
      <c r="K22" s="271">
        <v>15000</v>
      </c>
      <c r="L22" s="272"/>
      <c r="M22" s="21">
        <f>+K22*J22</f>
        <v>15000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15000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>
        <v>1</v>
      </c>
      <c r="H37" s="42">
        <f>VLOOKUP(A37,'Salarios OBRA'!$B$7:$I$58,4,FALSE)</f>
        <v>116667</v>
      </c>
      <c r="I37" s="43">
        <f>VLOOKUP(A37,'Salarios OBRA'!$B$7:$I$58,7,FALSE)</f>
        <v>99976</v>
      </c>
      <c r="J37" s="44">
        <f>+I37+H37</f>
        <v>216643</v>
      </c>
      <c r="K37" s="243">
        <v>60</v>
      </c>
      <c r="L37" s="244"/>
      <c r="M37" s="45">
        <f>J37/K37</f>
        <v>3610.7166666666667</v>
      </c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>
        <v>1</v>
      </c>
      <c r="H38" s="42">
        <f>VLOOKUP(A38,'Salarios OBRA'!$B$7:$I$58,4,FALSE)</f>
        <v>90000</v>
      </c>
      <c r="I38" s="43">
        <f>VLOOKUP(A38,'Salarios OBRA'!$B$7:$I$58,7,FALSE)</f>
        <v>78643</v>
      </c>
      <c r="J38" s="44">
        <f>+I38+H38</f>
        <v>168643</v>
      </c>
      <c r="K38" s="243">
        <v>60</v>
      </c>
      <c r="L38" s="244"/>
      <c r="M38" s="45">
        <f>J38/K38</f>
        <v>2810.7166666666667</v>
      </c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>
        <v>1</v>
      </c>
      <c r="H39" s="42">
        <f>VLOOKUP(A39,'Salarios OBRA'!$B$7:$I$58,4,FALSE)</f>
        <v>73333</v>
      </c>
      <c r="I39" s="43">
        <f>VLOOKUP(A39,'Salarios OBRA'!$B$7:$I$58,7,FALSE)</f>
        <v>65309</v>
      </c>
      <c r="J39" s="44">
        <f>+I39+H39</f>
        <v>138642</v>
      </c>
      <c r="K39" s="243">
        <v>20</v>
      </c>
      <c r="L39" s="244"/>
      <c r="M39" s="45">
        <f>J39/K39</f>
        <v>6932.1</v>
      </c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>
        <f>SUM(M37:M40)</f>
        <v>13353.533333333333</v>
      </c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40366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D3E24-D0E5-4B0C-AFB3-F6C858646FA9}">
  <dimension ref="A1:N43"/>
  <sheetViews>
    <sheetView view="pageBreakPreview" zoomScaleNormal="100" zoomScaleSheetLayoutView="100" workbookViewId="0">
      <selection activeCell="I6" sqref="I6:J6"/>
    </sheetView>
  </sheetViews>
  <sheetFormatPr baseColWidth="10" defaultColWidth="11.44140625" defaultRowHeight="13.2" x14ac:dyDescent="0.25"/>
  <cols>
    <col min="1" max="1" width="11.44140625" style="9"/>
    <col min="2" max="2" width="7.21875" style="9" customWidth="1"/>
    <col min="3" max="3" width="10.77734375" style="9" bestFit="1" customWidth="1"/>
    <col min="4" max="4" width="12.5546875" style="9" bestFit="1" customWidth="1"/>
    <col min="5" max="5" width="11.44140625" style="9"/>
    <col min="6" max="6" width="15.77734375" style="9" bestFit="1" customWidth="1"/>
    <col min="7" max="7" width="11.44140625" style="9"/>
    <col min="8" max="8" width="16.21875" style="9" customWidth="1"/>
    <col min="9" max="9" width="19.21875" style="9" customWidth="1"/>
    <col min="10" max="10" width="17.44140625" style="9" bestFit="1" customWidth="1"/>
    <col min="11" max="12" width="11.44140625" style="9"/>
    <col min="13" max="13" width="15.77734375" style="9" bestFit="1" customWidth="1"/>
    <col min="14" max="14" width="11.77734375" style="9" bestFit="1" customWidth="1"/>
    <col min="15" max="16384" width="11.44140625" style="9"/>
  </cols>
  <sheetData>
    <row r="1" spans="1:13" ht="13.8" thickBot="1" x14ac:dyDescent="0.3"/>
    <row r="2" spans="1:13" s="10" customFormat="1" ht="12.75" customHeight="1" x14ac:dyDescent="0.3">
      <c r="A2" s="285" t="s">
        <v>16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8"/>
      <c r="M2" s="289"/>
    </row>
    <row r="3" spans="1:13" s="10" customFormat="1" ht="12.75" customHeight="1" x14ac:dyDescent="0.3">
      <c r="A3" s="296" t="s">
        <v>17</v>
      </c>
      <c r="B3" s="297"/>
      <c r="C3" s="297"/>
      <c r="D3" s="298" t="str">
        <f>+PRESUPUESTO!B3</f>
        <v>INSTITUTO DE CULTURA Y TURISMO SAN GIL</v>
      </c>
      <c r="E3" s="298"/>
      <c r="F3" s="298"/>
      <c r="G3" s="298"/>
      <c r="H3" s="298"/>
      <c r="I3" s="298"/>
      <c r="J3" s="298"/>
      <c r="K3" s="290"/>
      <c r="L3" s="291"/>
      <c r="M3" s="292"/>
    </row>
    <row r="4" spans="1:13" s="10" customFormat="1" x14ac:dyDescent="0.3">
      <c r="A4" s="299" t="s">
        <v>18</v>
      </c>
      <c r="B4" s="300"/>
      <c r="C4" s="300"/>
      <c r="D4" s="298" t="str">
        <f>+PRESUPUESTO!B4</f>
        <v>ENSAMBLE, MONTAJE E INSTALACIÓN DE ALUMBRADO NAVIDEÑO (ORNAMENTAL Y DECORATIVO) EN LAS INSTALACIONES DEL PARQUE NATURAL EL GALLINERAL DEL MUNICIPIO DE SAN GIL, SANTANDER</v>
      </c>
      <c r="E4" s="298"/>
      <c r="F4" s="298"/>
      <c r="G4" s="298"/>
      <c r="H4" s="298"/>
      <c r="I4" s="298"/>
      <c r="J4" s="298"/>
      <c r="K4" s="290"/>
      <c r="L4" s="291"/>
      <c r="M4" s="292"/>
    </row>
    <row r="5" spans="1:13" s="10" customFormat="1" x14ac:dyDescent="0.3">
      <c r="A5" s="299" t="str">
        <f>+[1]AIU!$B$6</f>
        <v xml:space="preserve">PROCESO </v>
      </c>
      <c r="B5" s="300"/>
      <c r="C5" s="300"/>
      <c r="D5" s="298"/>
      <c r="E5" s="298"/>
      <c r="F5" s="298"/>
      <c r="G5" s="298"/>
      <c r="H5" s="298"/>
      <c r="I5" s="298"/>
      <c r="J5" s="298"/>
      <c r="K5" s="290"/>
      <c r="L5" s="291"/>
      <c r="M5" s="292"/>
    </row>
    <row r="6" spans="1:13" s="10" customFormat="1" ht="13.5" customHeight="1" thickBot="1" x14ac:dyDescent="0.35">
      <c r="A6" s="301" t="s">
        <v>19</v>
      </c>
      <c r="B6" s="302"/>
      <c r="C6" s="302"/>
      <c r="D6" s="303" t="str">
        <f>[2]INFORMACION!$A$6</f>
        <v>SAN GIL, SANTANDER</v>
      </c>
      <c r="E6" s="303"/>
      <c r="F6" s="303"/>
      <c r="G6" s="303"/>
      <c r="H6" s="11" t="s">
        <v>20</v>
      </c>
      <c r="I6" s="304">
        <v>46296</v>
      </c>
      <c r="J6" s="303"/>
      <c r="K6" s="293"/>
      <c r="L6" s="294"/>
      <c r="M6" s="295"/>
    </row>
    <row r="7" spans="1:13" s="10" customFormat="1" x14ac:dyDescent="0.3">
      <c r="A7" s="12"/>
      <c r="B7" s="12"/>
      <c r="C7" s="12"/>
      <c r="D7" s="13"/>
      <c r="E7" s="13"/>
      <c r="F7" s="13"/>
      <c r="G7" s="13"/>
      <c r="H7" s="12"/>
      <c r="I7" s="13"/>
      <c r="J7" s="13"/>
      <c r="K7" s="14"/>
      <c r="L7" s="14"/>
      <c r="M7" s="14"/>
    </row>
    <row r="8" spans="1:13" x14ac:dyDescent="0.25">
      <c r="A8" s="15" t="s">
        <v>1</v>
      </c>
      <c r="B8" s="305" t="s">
        <v>21</v>
      </c>
      <c r="C8" s="306"/>
      <c r="D8" s="306"/>
      <c r="E8" s="306"/>
      <c r="F8" s="306"/>
      <c r="G8" s="306"/>
      <c r="H8" s="306"/>
      <c r="I8" s="306"/>
      <c r="J8" s="307"/>
      <c r="K8" s="308" t="s">
        <v>22</v>
      </c>
      <c r="L8" s="309"/>
      <c r="M8" s="15" t="s">
        <v>23</v>
      </c>
    </row>
    <row r="9" spans="1:13" ht="32.25" customHeight="1" thickBot="1" x14ac:dyDescent="0.3">
      <c r="A9" s="16">
        <v>20.2</v>
      </c>
      <c r="B9" s="310" t="str">
        <f>+VLOOKUP(A9,PRESUPUESTO!$A$6:$F$93,2,FALSE)</f>
        <v>cable DRO</v>
      </c>
      <c r="C9" s="311"/>
      <c r="D9" s="311"/>
      <c r="E9" s="311"/>
      <c r="F9" s="311"/>
      <c r="G9" s="311"/>
      <c r="H9" s="311"/>
      <c r="I9" s="311"/>
      <c r="J9" s="312"/>
      <c r="K9" s="313" t="str">
        <f>+VLOOKUP(A9,PRESUPUESTO!$A$6:$F$93,3,FALSE)</f>
        <v>UND</v>
      </c>
      <c r="L9" s="314"/>
      <c r="M9" s="17">
        <f>+VLOOKUP(A9,PRESUPUESTO!$A$6:$F$93,4,FALSE)</f>
        <v>8</v>
      </c>
    </row>
    <row r="10" spans="1:13" x14ac:dyDescent="0.25">
      <c r="A10" s="253" t="s">
        <v>24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5"/>
    </row>
    <row r="11" spans="1:13" x14ac:dyDescent="0.25">
      <c r="A11" s="256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8"/>
    </row>
    <row r="12" spans="1:13" ht="13.8" thickBot="1" x14ac:dyDescent="0.3">
      <c r="A12" s="259"/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</row>
    <row r="13" spans="1:13" x14ac:dyDescent="0.25">
      <c r="A13" s="237" t="s">
        <v>21</v>
      </c>
      <c r="B13" s="280"/>
      <c r="C13" s="280"/>
      <c r="D13" s="280"/>
      <c r="E13" s="281"/>
      <c r="F13" s="263" t="s">
        <v>25</v>
      </c>
      <c r="G13" s="280"/>
      <c r="H13" s="282" t="s">
        <v>26</v>
      </c>
      <c r="I13" s="283"/>
      <c r="J13" s="18" t="s">
        <v>27</v>
      </c>
      <c r="K13" s="263" t="s">
        <v>28</v>
      </c>
      <c r="L13" s="264"/>
      <c r="M13" s="19" t="s">
        <v>5</v>
      </c>
    </row>
    <row r="14" spans="1:13" x14ac:dyDescent="0.25">
      <c r="A14" s="269" t="s">
        <v>29</v>
      </c>
      <c r="B14" s="266"/>
      <c r="C14" s="266"/>
      <c r="D14" s="266"/>
      <c r="E14" s="270"/>
      <c r="F14" s="276"/>
      <c r="G14" s="270"/>
      <c r="H14" s="276"/>
      <c r="I14" s="270"/>
      <c r="J14" s="20"/>
      <c r="K14" s="284"/>
      <c r="L14" s="275"/>
      <c r="M14" s="21">
        <f>J14*K14</f>
        <v>0</v>
      </c>
    </row>
    <row r="15" spans="1:13" x14ac:dyDescent="0.25">
      <c r="A15" s="245"/>
      <c r="B15" s="242"/>
      <c r="C15" s="242"/>
      <c r="D15" s="242"/>
      <c r="E15" s="273"/>
      <c r="F15" s="274"/>
      <c r="G15" s="275"/>
      <c r="H15" s="276"/>
      <c r="I15" s="270"/>
      <c r="J15" s="20"/>
      <c r="K15" s="274"/>
      <c r="L15" s="275"/>
      <c r="M15" s="23"/>
    </row>
    <row r="16" spans="1:13" ht="13.8" thickBot="1" x14ac:dyDescent="0.3">
      <c r="A16" s="317"/>
      <c r="B16" s="247"/>
      <c r="C16" s="247"/>
      <c r="D16" s="247"/>
      <c r="E16" s="262"/>
      <c r="F16" s="277"/>
      <c r="G16" s="262"/>
      <c r="H16" s="277"/>
      <c r="I16" s="262"/>
      <c r="J16" s="115"/>
      <c r="K16" s="325"/>
      <c r="L16" s="326"/>
      <c r="M16" s="23"/>
    </row>
    <row r="17" spans="1:13" ht="13.8" thickBot="1" x14ac:dyDescent="0.3">
      <c r="A17" s="250" t="s">
        <v>30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2"/>
      <c r="M17" s="25">
        <f>SUM(M14:M16)</f>
        <v>0</v>
      </c>
    </row>
    <row r="18" spans="1:13" x14ac:dyDescent="0.25">
      <c r="A18" s="253" t="s">
        <v>31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5"/>
    </row>
    <row r="19" spans="1:13" x14ac:dyDescent="0.25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8"/>
    </row>
    <row r="20" spans="1:13" ht="13.8" thickBot="1" x14ac:dyDescent="0.3">
      <c r="A20" s="259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</row>
    <row r="21" spans="1:13" x14ac:dyDescent="0.25">
      <c r="A21" s="237" t="s">
        <v>21</v>
      </c>
      <c r="B21" s="238"/>
      <c r="C21" s="238"/>
      <c r="D21" s="238"/>
      <c r="E21" s="238"/>
      <c r="F21" s="238"/>
      <c r="G21" s="238"/>
      <c r="H21" s="264"/>
      <c r="I21" s="26" t="s">
        <v>22</v>
      </c>
      <c r="J21" s="18" t="s">
        <v>23</v>
      </c>
      <c r="K21" s="263" t="s">
        <v>32</v>
      </c>
      <c r="L21" s="264"/>
      <c r="M21" s="19" t="s">
        <v>5</v>
      </c>
    </row>
    <row r="22" spans="1:13" x14ac:dyDescent="0.25">
      <c r="A22" s="269" t="s">
        <v>274</v>
      </c>
      <c r="B22" s="266"/>
      <c r="C22" s="266"/>
      <c r="D22" s="266"/>
      <c r="E22" s="266"/>
      <c r="F22" s="266"/>
      <c r="G22" s="266"/>
      <c r="H22" s="270"/>
      <c r="I22" s="27" t="s">
        <v>15</v>
      </c>
      <c r="J22" s="28">
        <v>8</v>
      </c>
      <c r="K22" s="271">
        <v>30000</v>
      </c>
      <c r="L22" s="272"/>
      <c r="M22" s="21">
        <f>+K22*J22</f>
        <v>240000</v>
      </c>
    </row>
    <row r="23" spans="1:13" x14ac:dyDescent="0.25">
      <c r="A23" s="269"/>
      <c r="B23" s="266"/>
      <c r="C23" s="266"/>
      <c r="D23" s="266"/>
      <c r="E23" s="266"/>
      <c r="F23" s="266"/>
      <c r="G23" s="266"/>
      <c r="H23" s="270"/>
      <c r="I23" s="27"/>
      <c r="J23" s="28"/>
      <c r="K23" s="271"/>
      <c r="L23" s="272"/>
      <c r="M23" s="21"/>
    </row>
    <row r="24" spans="1:13" ht="13.8" thickBot="1" x14ac:dyDescent="0.3">
      <c r="A24" s="269"/>
      <c r="B24" s="266"/>
      <c r="C24" s="266"/>
      <c r="D24" s="266"/>
      <c r="E24" s="266"/>
      <c r="F24" s="266"/>
      <c r="G24" s="266"/>
      <c r="H24" s="270"/>
      <c r="I24" s="27"/>
      <c r="J24" s="28"/>
      <c r="K24" s="271"/>
      <c r="L24" s="272"/>
      <c r="M24" s="21"/>
    </row>
    <row r="25" spans="1:13" ht="13.8" thickBot="1" x14ac:dyDescent="0.3">
      <c r="A25" s="250" t="s">
        <v>30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2"/>
      <c r="M25" s="25">
        <f>SUM(M22:M24)</f>
        <v>240000</v>
      </c>
    </row>
    <row r="26" spans="1:13" x14ac:dyDescent="0.25">
      <c r="A26" s="253" t="s">
        <v>33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5"/>
    </row>
    <row r="27" spans="1:13" x14ac:dyDescent="0.2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 ht="13.8" thickBot="1" x14ac:dyDescent="0.3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1"/>
    </row>
    <row r="29" spans="1:13" ht="26.4" x14ac:dyDescent="0.25">
      <c r="A29" s="237" t="s">
        <v>34</v>
      </c>
      <c r="B29" s="238"/>
      <c r="C29" s="238"/>
      <c r="D29" s="238"/>
      <c r="E29" s="238"/>
      <c r="F29" s="238"/>
      <c r="G29" s="238"/>
      <c r="H29" s="18" t="s">
        <v>35</v>
      </c>
      <c r="I29" s="38" t="s">
        <v>134</v>
      </c>
      <c r="J29" s="32" t="s">
        <v>36</v>
      </c>
      <c r="K29" s="263" t="s">
        <v>37</v>
      </c>
      <c r="L29" s="264"/>
      <c r="M29" s="19" t="s">
        <v>5</v>
      </c>
    </row>
    <row r="30" spans="1:13" x14ac:dyDescent="0.25">
      <c r="A30" s="265" t="str">
        <f>+PRECIOS!C21</f>
        <v>TRANSPORTE TIPO ACARREO</v>
      </c>
      <c r="B30" s="266"/>
      <c r="C30" s="266"/>
      <c r="D30" s="266"/>
      <c r="E30" s="266"/>
      <c r="F30" s="266"/>
      <c r="G30" s="266"/>
      <c r="H30" s="33">
        <v>1</v>
      </c>
      <c r="I30" s="34">
        <v>0.05</v>
      </c>
      <c r="J30" s="33"/>
      <c r="K30" s="267">
        <f>+PRECIOS!J21</f>
        <v>80000</v>
      </c>
      <c r="L30" s="268"/>
      <c r="M30" s="21">
        <f>+K30*I30*H30</f>
        <v>4000</v>
      </c>
    </row>
    <row r="31" spans="1:13" ht="13.8" thickBot="1" x14ac:dyDescent="0.3">
      <c r="A31" s="246"/>
      <c r="B31" s="247"/>
      <c r="C31" s="247"/>
      <c r="D31" s="247"/>
      <c r="E31" s="247"/>
      <c r="F31" s="247"/>
      <c r="G31" s="247"/>
      <c r="H31" s="35"/>
      <c r="I31" s="36"/>
      <c r="J31" s="35"/>
      <c r="K31" s="248"/>
      <c r="L31" s="249"/>
      <c r="M31" s="37"/>
    </row>
    <row r="32" spans="1:13" ht="13.8" thickBot="1" x14ac:dyDescent="0.3">
      <c r="A32" s="250" t="s">
        <v>30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  <c r="M32" s="25">
        <f>SUM(M30:M31)</f>
        <v>4000</v>
      </c>
    </row>
    <row r="33" spans="1:14" x14ac:dyDescent="0.25">
      <c r="A33" s="253" t="s">
        <v>38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5"/>
    </row>
    <row r="34" spans="1:14" x14ac:dyDescent="0.2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4" ht="13.8" thickBot="1" x14ac:dyDescent="0.3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1"/>
    </row>
    <row r="36" spans="1:14" x14ac:dyDescent="0.25">
      <c r="A36" s="237" t="s">
        <v>39</v>
      </c>
      <c r="B36" s="238"/>
      <c r="C36" s="238"/>
      <c r="D36" s="238"/>
      <c r="E36" s="238"/>
      <c r="F36" s="238"/>
      <c r="G36" s="18" t="s">
        <v>40</v>
      </c>
      <c r="H36" s="18" t="s">
        <v>41</v>
      </c>
      <c r="I36" s="38" t="s">
        <v>42</v>
      </c>
      <c r="J36" s="39" t="s">
        <v>43</v>
      </c>
      <c r="K36" s="239" t="s">
        <v>28</v>
      </c>
      <c r="L36" s="240"/>
      <c r="M36" s="40" t="s">
        <v>5</v>
      </c>
    </row>
    <row r="37" spans="1:14" x14ac:dyDescent="0.25">
      <c r="A37" s="241" t="str">
        <f>+PRECIOS!C30</f>
        <v>OFICIAL ELECTRICISTA</v>
      </c>
      <c r="B37" s="242"/>
      <c r="C37" s="242"/>
      <c r="D37" s="242"/>
      <c r="E37" s="242"/>
      <c r="F37" s="242"/>
      <c r="G37" s="41"/>
      <c r="H37" s="42"/>
      <c r="I37" s="43"/>
      <c r="J37" s="44"/>
      <c r="K37" s="243"/>
      <c r="L37" s="244"/>
      <c r="M37" s="45"/>
      <c r="N37" s="46"/>
    </row>
    <row r="38" spans="1:14" x14ac:dyDescent="0.25">
      <c r="A38" s="245" t="str">
        <f>+PRECIOS!C31</f>
        <v>AYUDANTE ELECTRICIDAD</v>
      </c>
      <c r="B38" s="242"/>
      <c r="C38" s="242"/>
      <c r="D38" s="242"/>
      <c r="E38" s="242"/>
      <c r="F38" s="242"/>
      <c r="G38" s="41"/>
      <c r="H38" s="42"/>
      <c r="I38" s="43"/>
      <c r="J38" s="44"/>
      <c r="K38" s="243"/>
      <c r="L38" s="244"/>
      <c r="M38" s="45"/>
    </row>
    <row r="39" spans="1:14" x14ac:dyDescent="0.25">
      <c r="A39" s="245" t="str">
        <f>+PRECIOS!C27</f>
        <v>AYUDANTE DE OBRA</v>
      </c>
      <c r="B39" s="242"/>
      <c r="C39" s="242"/>
      <c r="D39" s="242"/>
      <c r="E39" s="242"/>
      <c r="F39" s="242"/>
      <c r="G39" s="41"/>
      <c r="H39" s="42"/>
      <c r="I39" s="43"/>
      <c r="J39" s="44"/>
      <c r="K39" s="243"/>
      <c r="L39" s="244"/>
      <c r="M39" s="45"/>
    </row>
    <row r="40" spans="1:14" ht="13.8" thickBot="1" x14ac:dyDescent="0.3">
      <c r="A40" s="246"/>
      <c r="B40" s="247"/>
      <c r="C40" s="247"/>
      <c r="D40" s="247"/>
      <c r="E40" s="247"/>
      <c r="F40" s="247"/>
      <c r="G40" s="247"/>
      <c r="H40" s="35"/>
      <c r="I40" s="36"/>
      <c r="J40" s="35"/>
      <c r="K40" s="248"/>
      <c r="L40" s="249"/>
      <c r="M40" s="47"/>
    </row>
    <row r="41" spans="1:14" ht="13.8" thickBot="1" x14ac:dyDescent="0.3">
      <c r="A41" s="250" t="s">
        <v>30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2"/>
      <c r="M41" s="25"/>
    </row>
    <row r="42" spans="1:14" ht="13.8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  <row r="43" spans="1:14" ht="13.8" thickBot="1" x14ac:dyDescent="0.3">
      <c r="A43" s="234" t="s">
        <v>44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6"/>
      <c r="M43" s="51">
        <f>ROUND(M41+M32+M25+M17,0)</f>
        <v>244000</v>
      </c>
      <c r="N43" s="52"/>
    </row>
  </sheetData>
  <mergeCells count="64">
    <mergeCell ref="A10:M12"/>
    <mergeCell ref="A2:J2"/>
    <mergeCell ref="K2:M6"/>
    <mergeCell ref="A3:C3"/>
    <mergeCell ref="D3:J3"/>
    <mergeCell ref="A4:C4"/>
    <mergeCell ref="D4:J4"/>
    <mergeCell ref="A5:C5"/>
    <mergeCell ref="D5:J5"/>
    <mergeCell ref="A6:C6"/>
    <mergeCell ref="D6:G6"/>
    <mergeCell ref="I6:J6"/>
    <mergeCell ref="B8:J8"/>
    <mergeCell ref="K8:L8"/>
    <mergeCell ref="B9:J9"/>
    <mergeCell ref="K9:L9"/>
    <mergeCell ref="A13:E13"/>
    <mergeCell ref="F13:G13"/>
    <mergeCell ref="H13:I13"/>
    <mergeCell ref="K13:L13"/>
    <mergeCell ref="A14:E14"/>
    <mergeCell ref="F14:G14"/>
    <mergeCell ref="H14:I14"/>
    <mergeCell ref="K14:L14"/>
    <mergeCell ref="A15:E15"/>
    <mergeCell ref="F15:G15"/>
    <mergeCell ref="H15:I15"/>
    <mergeCell ref="K15:L15"/>
    <mergeCell ref="A16:E16"/>
    <mergeCell ref="F16:G16"/>
    <mergeCell ref="H16:I16"/>
    <mergeCell ref="K16:L16"/>
    <mergeCell ref="A26:M28"/>
    <mergeCell ref="A17:L17"/>
    <mergeCell ref="A18:M20"/>
    <mergeCell ref="A21:H21"/>
    <mergeCell ref="K21:L21"/>
    <mergeCell ref="A22:H22"/>
    <mergeCell ref="K22:L22"/>
    <mergeCell ref="A23:H23"/>
    <mergeCell ref="K23:L23"/>
    <mergeCell ref="A24:H24"/>
    <mergeCell ref="K24:L24"/>
    <mergeCell ref="A25:L25"/>
    <mergeCell ref="A29:G29"/>
    <mergeCell ref="K29:L29"/>
    <mergeCell ref="A30:G30"/>
    <mergeCell ref="K30:L30"/>
    <mergeCell ref="A31:G31"/>
    <mergeCell ref="K31:L31"/>
    <mergeCell ref="A32:L32"/>
    <mergeCell ref="A33:M35"/>
    <mergeCell ref="A36:F36"/>
    <mergeCell ref="K36:L36"/>
    <mergeCell ref="A37:F37"/>
    <mergeCell ref="K37:L37"/>
    <mergeCell ref="A41:L41"/>
    <mergeCell ref="A43:L43"/>
    <mergeCell ref="A38:F38"/>
    <mergeCell ref="K38:L38"/>
    <mergeCell ref="A39:F39"/>
    <mergeCell ref="K39:L39"/>
    <mergeCell ref="A40:G40"/>
    <mergeCell ref="K40:L40"/>
  </mergeCells>
  <pageMargins left="0.7" right="0.7" top="0.75" bottom="0.75" header="0.3" footer="0.3"/>
  <pageSetup scale="52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J75"/>
  <sheetViews>
    <sheetView view="pageBreakPreview" topLeftCell="A13" zoomScaleSheetLayoutView="100" workbookViewId="0">
      <selection activeCell="B36" sqref="B36:J36"/>
    </sheetView>
  </sheetViews>
  <sheetFormatPr baseColWidth="10" defaultColWidth="11.5546875" defaultRowHeight="13.2" x14ac:dyDescent="0.3"/>
  <cols>
    <col min="1" max="1" width="4.21875" style="10" customWidth="1"/>
    <col min="2" max="5" width="11.5546875" style="10"/>
    <col min="6" max="6" width="21" style="10" customWidth="1"/>
    <col min="7" max="7" width="11.5546875" style="10"/>
    <col min="8" max="8" width="14.44140625" style="10" bestFit="1" customWidth="1"/>
    <col min="9" max="9" width="11.5546875" style="10"/>
    <col min="10" max="10" width="20" style="10" customWidth="1"/>
    <col min="11" max="11" width="3.21875" style="10" customWidth="1"/>
    <col min="12" max="16384" width="11.5546875" style="10"/>
  </cols>
  <sheetData>
    <row r="1" spans="2:10" x14ac:dyDescent="0.3">
      <c r="C1" s="55"/>
      <c r="D1" s="55"/>
      <c r="E1" s="55"/>
      <c r="F1" s="55"/>
    </row>
    <row r="2" spans="2:10" ht="12.75" customHeight="1" x14ac:dyDescent="0.3">
      <c r="B2" s="330" t="s">
        <v>45</v>
      </c>
      <c r="C2" s="331"/>
      <c r="D2" s="331"/>
      <c r="E2" s="331"/>
      <c r="F2" s="331"/>
      <c r="G2" s="331"/>
      <c r="H2" s="331"/>
      <c r="I2" s="332"/>
      <c r="J2" s="333"/>
    </row>
    <row r="3" spans="2:10" ht="12.75" customHeight="1" x14ac:dyDescent="0.3">
      <c r="B3" s="335" t="s">
        <v>17</v>
      </c>
      <c r="C3" s="336"/>
      <c r="D3" s="330" t="str">
        <f>+PRESUPUESTO!B3</f>
        <v>INSTITUTO DE CULTURA Y TURISMO SAN GIL</v>
      </c>
      <c r="E3" s="331"/>
      <c r="F3" s="331"/>
      <c r="G3" s="331"/>
      <c r="H3" s="331"/>
      <c r="I3" s="332"/>
      <c r="J3" s="334"/>
    </row>
    <row r="4" spans="2:10" ht="42.75" customHeight="1" x14ac:dyDescent="0.3">
      <c r="B4" s="337" t="s">
        <v>18</v>
      </c>
      <c r="C4" s="338"/>
      <c r="D4" s="330" t="str">
        <f>+PRESUPUESTO!B4</f>
        <v>ENSAMBLE, MONTAJE E INSTALACIÓN DE ALUMBRADO NAVIDEÑO (ORNAMENTAL Y DECORATIVO) EN LAS INSTALACIONES DEL PARQUE NATURAL EL GALLINERAL DEL MUNICIPIO DE SAN GIL, SANTANDER</v>
      </c>
      <c r="E4" s="331"/>
      <c r="F4" s="331"/>
      <c r="G4" s="331"/>
      <c r="H4" s="331"/>
      <c r="I4" s="332"/>
      <c r="J4" s="334"/>
    </row>
    <row r="5" spans="2:10" ht="17.25" customHeight="1" x14ac:dyDescent="0.3">
      <c r="B5" s="337" t="s">
        <v>46</v>
      </c>
      <c r="C5" s="338"/>
      <c r="D5" s="330"/>
      <c r="E5" s="331"/>
      <c r="F5" s="331"/>
      <c r="G5" s="331"/>
      <c r="H5" s="331"/>
      <c r="I5" s="332"/>
      <c r="J5" s="334"/>
    </row>
    <row r="6" spans="2:10" ht="12.75" customHeight="1" x14ac:dyDescent="0.3">
      <c r="B6" s="335" t="s">
        <v>19</v>
      </c>
      <c r="C6" s="336"/>
      <c r="D6" s="330" t="s">
        <v>47</v>
      </c>
      <c r="E6" s="331"/>
      <c r="F6" s="331"/>
      <c r="G6" s="332"/>
      <c r="H6" s="56" t="s">
        <v>20</v>
      </c>
      <c r="I6" s="339" t="s">
        <v>73</v>
      </c>
      <c r="J6" s="340"/>
    </row>
    <row r="7" spans="2:10" x14ac:dyDescent="0.3">
      <c r="C7" s="55"/>
      <c r="D7" s="55"/>
      <c r="E7" s="55"/>
      <c r="F7" s="55"/>
    </row>
    <row r="8" spans="2:10" ht="12.75" customHeight="1" x14ac:dyDescent="0.3">
      <c r="B8" s="341" t="s">
        <v>48</v>
      </c>
      <c r="C8" s="341"/>
      <c r="D8" s="341"/>
      <c r="E8" s="341"/>
      <c r="F8" s="341"/>
      <c r="G8" s="341"/>
      <c r="H8" s="341"/>
      <c r="I8" s="341"/>
      <c r="J8" s="341"/>
    </row>
    <row r="9" spans="2:10" ht="12.75" customHeight="1" x14ac:dyDescent="0.3">
      <c r="B9" s="57" t="s">
        <v>49</v>
      </c>
      <c r="C9" s="342" t="s">
        <v>50</v>
      </c>
      <c r="D9" s="342"/>
      <c r="E9" s="342"/>
      <c r="F9" s="342"/>
      <c r="G9" s="57" t="s">
        <v>51</v>
      </c>
      <c r="H9" s="57" t="s">
        <v>52</v>
      </c>
      <c r="I9" s="57" t="s">
        <v>53</v>
      </c>
      <c r="J9" s="57" t="s">
        <v>54</v>
      </c>
    </row>
    <row r="10" spans="2:10" ht="12.75" customHeight="1" x14ac:dyDescent="0.3">
      <c r="B10" s="58">
        <v>1</v>
      </c>
      <c r="C10" s="329" t="s">
        <v>55</v>
      </c>
      <c r="D10" s="329"/>
      <c r="E10" s="329"/>
      <c r="F10" s="329"/>
      <c r="G10" s="58" t="s">
        <v>56</v>
      </c>
      <c r="H10" s="59"/>
      <c r="I10" s="58"/>
      <c r="J10" s="58"/>
    </row>
    <row r="11" spans="2:10" ht="12.75" customHeight="1" x14ac:dyDescent="0.3">
      <c r="B11" s="58">
        <v>3</v>
      </c>
      <c r="C11" s="329" t="s">
        <v>58</v>
      </c>
      <c r="D11" s="329"/>
      <c r="E11" s="329"/>
      <c r="F11" s="329"/>
      <c r="G11" s="58" t="s">
        <v>57</v>
      </c>
      <c r="H11" s="60">
        <v>2500</v>
      </c>
      <c r="I11" s="58">
        <v>1</v>
      </c>
      <c r="J11" s="61">
        <f>H11*I11</f>
        <v>2500</v>
      </c>
    </row>
    <row r="12" spans="2:10" ht="12.75" customHeight="1" x14ac:dyDescent="0.3">
      <c r="B12" s="58">
        <v>4</v>
      </c>
      <c r="C12" s="329" t="s">
        <v>59</v>
      </c>
      <c r="D12" s="329"/>
      <c r="E12" s="329"/>
      <c r="F12" s="329"/>
      <c r="G12" s="58" t="s">
        <v>60</v>
      </c>
      <c r="H12" s="60">
        <v>8000</v>
      </c>
      <c r="I12" s="58">
        <v>1</v>
      </c>
      <c r="J12" s="61">
        <f>H12*I12</f>
        <v>8000</v>
      </c>
    </row>
    <row r="13" spans="2:10" x14ac:dyDescent="0.3">
      <c r="B13" s="58">
        <v>5</v>
      </c>
      <c r="C13" s="344" t="s">
        <v>61</v>
      </c>
      <c r="D13" s="344"/>
      <c r="E13" s="344"/>
      <c r="F13" s="344"/>
      <c r="G13" s="58" t="s">
        <v>57</v>
      </c>
      <c r="H13" s="60">
        <v>51000</v>
      </c>
      <c r="I13" s="58">
        <v>1</v>
      </c>
      <c r="J13" s="61">
        <f t="shared" ref="J13:J16" si="0">H13*I13</f>
        <v>51000</v>
      </c>
    </row>
    <row r="14" spans="2:10" x14ac:dyDescent="0.3">
      <c r="B14" s="58">
        <v>6</v>
      </c>
      <c r="C14" s="344" t="s">
        <v>77</v>
      </c>
      <c r="D14" s="344"/>
      <c r="E14" s="344"/>
      <c r="F14" s="344"/>
      <c r="G14" s="58" t="s">
        <v>57</v>
      </c>
      <c r="H14" s="60">
        <v>50000</v>
      </c>
      <c r="I14" s="58">
        <v>1</v>
      </c>
      <c r="J14" s="61">
        <f t="shared" si="0"/>
        <v>50000</v>
      </c>
    </row>
    <row r="15" spans="2:10" x14ac:dyDescent="0.3">
      <c r="B15" s="58">
        <v>7</v>
      </c>
      <c r="C15" s="344" t="s">
        <v>78</v>
      </c>
      <c r="D15" s="344"/>
      <c r="E15" s="344"/>
      <c r="F15" s="344"/>
      <c r="G15" s="58" t="s">
        <v>57</v>
      </c>
      <c r="H15" s="60">
        <v>50000</v>
      </c>
      <c r="I15" s="58">
        <v>1</v>
      </c>
      <c r="J15" s="61">
        <f t="shared" si="0"/>
        <v>50000</v>
      </c>
    </row>
    <row r="16" spans="2:10" x14ac:dyDescent="0.3">
      <c r="B16" s="58">
        <v>8</v>
      </c>
      <c r="C16" s="344" t="s">
        <v>79</v>
      </c>
      <c r="D16" s="344"/>
      <c r="E16" s="344"/>
      <c r="F16" s="344"/>
      <c r="G16" s="58" t="s">
        <v>57</v>
      </c>
      <c r="H16" s="60">
        <v>45000</v>
      </c>
      <c r="I16" s="58">
        <v>1</v>
      </c>
      <c r="J16" s="61">
        <f t="shared" si="0"/>
        <v>45000</v>
      </c>
    </row>
    <row r="17" spans="2:10" x14ac:dyDescent="0.3">
      <c r="B17" s="58"/>
      <c r="C17" s="344"/>
      <c r="D17" s="344"/>
      <c r="E17" s="344"/>
      <c r="F17" s="344"/>
      <c r="G17" s="58"/>
      <c r="H17" s="60"/>
      <c r="I17" s="58"/>
      <c r="J17" s="61"/>
    </row>
    <row r="18" spans="2:10" ht="12.75" customHeight="1" x14ac:dyDescent="0.3"/>
    <row r="19" spans="2:10" ht="12.75" customHeight="1" x14ac:dyDescent="0.3">
      <c r="B19" s="345" t="s">
        <v>62</v>
      </c>
      <c r="C19" s="345"/>
      <c r="D19" s="345"/>
      <c r="E19" s="345"/>
      <c r="F19" s="345"/>
      <c r="G19" s="345"/>
      <c r="H19" s="345"/>
      <c r="I19" s="345"/>
      <c r="J19" s="345"/>
    </row>
    <row r="20" spans="2:10" ht="12.75" customHeight="1" x14ac:dyDescent="0.3">
      <c r="B20" s="57" t="s">
        <v>49</v>
      </c>
      <c r="C20" s="342" t="s">
        <v>50</v>
      </c>
      <c r="D20" s="342"/>
      <c r="E20" s="342"/>
      <c r="F20" s="342"/>
      <c r="G20" s="57" t="s">
        <v>51</v>
      </c>
      <c r="H20" s="57" t="s">
        <v>52</v>
      </c>
      <c r="I20" s="57" t="s">
        <v>53</v>
      </c>
      <c r="J20" s="57" t="s">
        <v>54</v>
      </c>
    </row>
    <row r="21" spans="2:10" ht="12.75" customHeight="1" x14ac:dyDescent="0.3">
      <c r="B21" s="58">
        <v>1</v>
      </c>
      <c r="C21" s="329" t="s">
        <v>74</v>
      </c>
      <c r="D21" s="329"/>
      <c r="E21" s="329"/>
      <c r="F21" s="329"/>
      <c r="G21" s="58" t="s">
        <v>75</v>
      </c>
      <c r="H21" s="61">
        <v>80000</v>
      </c>
      <c r="I21" s="61">
        <v>1</v>
      </c>
      <c r="J21" s="61">
        <f>H21*I21</f>
        <v>80000</v>
      </c>
    </row>
    <row r="22" spans="2:10" ht="12.75" customHeight="1" x14ac:dyDescent="0.3">
      <c r="B22" s="58">
        <v>2</v>
      </c>
      <c r="C22" s="329" t="s">
        <v>63</v>
      </c>
      <c r="D22" s="329"/>
      <c r="E22" s="329"/>
      <c r="F22" s="329"/>
      <c r="G22" s="58" t="s">
        <v>76</v>
      </c>
      <c r="H22" s="61">
        <v>8</v>
      </c>
      <c r="I22" s="61">
        <v>1</v>
      </c>
      <c r="J22" s="61">
        <f>H22*I22</f>
        <v>8</v>
      </c>
    </row>
    <row r="23" spans="2:10" ht="12.75" customHeight="1" x14ac:dyDescent="0.3">
      <c r="C23" s="55"/>
      <c r="D23" s="55"/>
      <c r="E23" s="55"/>
      <c r="F23" s="55"/>
    </row>
    <row r="24" spans="2:10" ht="12.75" customHeight="1" x14ac:dyDescent="0.3">
      <c r="B24" s="341" t="s">
        <v>64</v>
      </c>
      <c r="C24" s="341"/>
      <c r="D24" s="341"/>
      <c r="E24" s="341"/>
      <c r="F24" s="341"/>
      <c r="G24" s="341"/>
      <c r="H24" s="341"/>
      <c r="I24" s="341"/>
      <c r="J24" s="341"/>
    </row>
    <row r="25" spans="2:10" ht="12.75" customHeight="1" x14ac:dyDescent="0.3">
      <c r="B25" s="57" t="s">
        <v>49</v>
      </c>
      <c r="C25" s="342" t="s">
        <v>50</v>
      </c>
      <c r="D25" s="342"/>
      <c r="E25" s="342"/>
      <c r="F25" s="342"/>
      <c r="G25" s="57" t="s">
        <v>51</v>
      </c>
      <c r="H25" s="57" t="s">
        <v>52</v>
      </c>
      <c r="I25" s="57" t="s">
        <v>53</v>
      </c>
      <c r="J25" s="57" t="s">
        <v>54</v>
      </c>
    </row>
    <row r="26" spans="2:10" ht="12.75" customHeight="1" x14ac:dyDescent="0.3">
      <c r="B26" s="58">
        <v>1</v>
      </c>
      <c r="C26" s="329" t="str">
        <f>'[1]Salarios OBRA'!B31</f>
        <v xml:space="preserve">OFICIAL DE OBRA </v>
      </c>
      <c r="D26" s="329"/>
      <c r="E26" s="329"/>
      <c r="F26" s="329"/>
      <c r="G26" s="58" t="s">
        <v>65</v>
      </c>
      <c r="H26" s="113">
        <f>+'Salarios OBRA'!I29</f>
        <v>180643.00000000003</v>
      </c>
      <c r="I26" s="58">
        <v>1</v>
      </c>
      <c r="J26" s="61">
        <f>H26*I26</f>
        <v>180643.00000000003</v>
      </c>
    </row>
    <row r="27" spans="2:10" ht="12.75" customHeight="1" x14ac:dyDescent="0.3">
      <c r="B27" s="58">
        <v>2</v>
      </c>
      <c r="C27" s="329" t="str">
        <f>'[1]Salarios OBRA'!B32</f>
        <v>AYUDANTE DE OBRA</v>
      </c>
      <c r="D27" s="329"/>
      <c r="E27" s="329"/>
      <c r="F27" s="329"/>
      <c r="G27" s="58" t="s">
        <v>65</v>
      </c>
      <c r="H27" s="113">
        <f>+'Salarios OBRA'!I30</f>
        <v>138642.00000000003</v>
      </c>
      <c r="I27" s="58">
        <v>1</v>
      </c>
      <c r="J27" s="61">
        <f t="shared" ref="J27:J30" si="1">H27*I27</f>
        <v>138642.00000000003</v>
      </c>
    </row>
    <row r="28" spans="2:10" ht="12.75" customHeight="1" x14ac:dyDescent="0.3">
      <c r="B28" s="58">
        <v>3</v>
      </c>
      <c r="C28" s="329" t="str">
        <f>'[1]Salarios OBRA'!B35</f>
        <v>Oficial PINTURA</v>
      </c>
      <c r="D28" s="329"/>
      <c r="E28" s="329"/>
      <c r="F28" s="329"/>
      <c r="G28" s="58" t="s">
        <v>65</v>
      </c>
      <c r="H28" s="114">
        <f>+'Salarios OBRA'!I33</f>
        <v>198643.00000000003</v>
      </c>
      <c r="I28" s="58">
        <v>1</v>
      </c>
      <c r="J28" s="61">
        <f t="shared" si="1"/>
        <v>198643.00000000003</v>
      </c>
    </row>
    <row r="29" spans="2:10" ht="12.75" customHeight="1" x14ac:dyDescent="0.3">
      <c r="B29" s="58">
        <v>4</v>
      </c>
      <c r="C29" s="329" t="str">
        <f>'[1]Salarios OBRA'!B36</f>
        <v>Ayudante PINTURA</v>
      </c>
      <c r="D29" s="329"/>
      <c r="E29" s="329"/>
      <c r="F29" s="329"/>
      <c r="G29" s="58" t="s">
        <v>65</v>
      </c>
      <c r="H29" s="114">
        <f>+'Salarios OBRA'!I34</f>
        <v>150643.00000000003</v>
      </c>
      <c r="I29" s="58">
        <v>1</v>
      </c>
      <c r="J29" s="61">
        <f t="shared" si="1"/>
        <v>150643.00000000003</v>
      </c>
    </row>
    <row r="30" spans="2:10" x14ac:dyDescent="0.3">
      <c r="B30" s="58">
        <v>5</v>
      </c>
      <c r="C30" s="349" t="str">
        <f>+'Salarios OBRA'!B37</f>
        <v>OFICIAL ELECTRICISTA</v>
      </c>
      <c r="D30" s="349"/>
      <c r="E30" s="349"/>
      <c r="F30" s="349"/>
      <c r="G30" s="58" t="s">
        <v>65</v>
      </c>
      <c r="H30" s="113">
        <f>+'Salarios OBRA'!I37</f>
        <v>216643.00000000003</v>
      </c>
      <c r="I30" s="58">
        <v>1</v>
      </c>
      <c r="J30" s="61">
        <f t="shared" si="1"/>
        <v>216643.00000000003</v>
      </c>
    </row>
    <row r="31" spans="2:10" ht="12.75" customHeight="1" x14ac:dyDescent="0.3">
      <c r="B31" s="58">
        <v>6</v>
      </c>
      <c r="C31" s="329" t="str">
        <f>+'Salarios OBRA'!B38</f>
        <v>AYUDANTE ELECTRICIDAD</v>
      </c>
      <c r="D31" s="329"/>
      <c r="E31" s="329"/>
      <c r="F31" s="329"/>
      <c r="G31" s="58" t="s">
        <v>65</v>
      </c>
      <c r="H31" s="113">
        <f>+'Salarios OBRA'!I38</f>
        <v>168643.00000000003</v>
      </c>
      <c r="I31" s="58">
        <v>1</v>
      </c>
      <c r="J31" s="61">
        <f>H31*I31</f>
        <v>168643.00000000003</v>
      </c>
    </row>
    <row r="32" spans="2:10" ht="12.75" customHeight="1" x14ac:dyDescent="0.3">
      <c r="C32" s="55"/>
      <c r="D32" s="55"/>
      <c r="E32" s="55"/>
      <c r="F32" s="55"/>
    </row>
    <row r="33" spans="2:10" ht="12.75" customHeight="1" x14ac:dyDescent="0.3">
      <c r="B33" s="341" t="s">
        <v>66</v>
      </c>
      <c r="C33" s="341"/>
      <c r="D33" s="341"/>
      <c r="E33" s="341"/>
      <c r="F33" s="341"/>
      <c r="G33" s="341"/>
      <c r="H33" s="341"/>
      <c r="I33" s="341"/>
      <c r="J33" s="341"/>
    </row>
    <row r="34" spans="2:10" ht="12.75" customHeight="1" x14ac:dyDescent="0.3">
      <c r="B34" s="57" t="s">
        <v>49</v>
      </c>
      <c r="C34" s="342" t="s">
        <v>50</v>
      </c>
      <c r="D34" s="342"/>
      <c r="E34" s="342"/>
      <c r="F34" s="342"/>
      <c r="G34" s="57" t="s">
        <v>51</v>
      </c>
      <c r="H34" s="57" t="s">
        <v>52</v>
      </c>
      <c r="I34" s="57" t="s">
        <v>53</v>
      </c>
      <c r="J34" s="57" t="s">
        <v>54</v>
      </c>
    </row>
    <row r="35" spans="2:10" ht="15.75" customHeight="1" x14ac:dyDescent="0.3">
      <c r="B35" s="58">
        <v>1</v>
      </c>
      <c r="C35" s="343" t="s">
        <v>135</v>
      </c>
      <c r="D35" s="343"/>
      <c r="E35" s="343"/>
      <c r="F35" s="343"/>
      <c r="G35" s="62" t="s">
        <v>8</v>
      </c>
      <c r="H35" s="63">
        <v>4500</v>
      </c>
      <c r="I35" s="62">
        <v>1</v>
      </c>
      <c r="J35" s="64">
        <f>H35*I35</f>
        <v>4500</v>
      </c>
    </row>
    <row r="36" spans="2:10" ht="13.5" customHeight="1" x14ac:dyDescent="0.3">
      <c r="B36" s="346" t="s">
        <v>67</v>
      </c>
      <c r="C36" s="347"/>
      <c r="D36" s="347"/>
      <c r="E36" s="347"/>
      <c r="F36" s="347"/>
      <c r="G36" s="347"/>
      <c r="H36" s="347"/>
      <c r="I36" s="347"/>
      <c r="J36" s="348"/>
    </row>
    <row r="37" spans="2:10" x14ac:dyDescent="0.3">
      <c r="B37" s="58">
        <v>1</v>
      </c>
      <c r="C37" s="343" t="s">
        <v>68</v>
      </c>
      <c r="D37" s="343"/>
      <c r="E37" s="343"/>
      <c r="F37" s="343"/>
      <c r="G37" s="62" t="s">
        <v>69</v>
      </c>
      <c r="H37" s="63">
        <v>10200</v>
      </c>
      <c r="I37" s="62">
        <v>1</v>
      </c>
      <c r="J37" s="64">
        <f t="shared" ref="J37:J42" si="2">H37*I37</f>
        <v>10200</v>
      </c>
    </row>
    <row r="38" spans="2:10" x14ac:dyDescent="0.3">
      <c r="B38" s="58">
        <v>2</v>
      </c>
      <c r="C38" s="343" t="s">
        <v>70</v>
      </c>
      <c r="D38" s="343"/>
      <c r="E38" s="343"/>
      <c r="F38" s="343"/>
      <c r="G38" s="62" t="s">
        <v>69</v>
      </c>
      <c r="H38" s="63">
        <v>400</v>
      </c>
      <c r="I38" s="62">
        <v>1</v>
      </c>
      <c r="J38" s="64">
        <f t="shared" si="2"/>
        <v>400</v>
      </c>
    </row>
    <row r="39" spans="2:10" x14ac:dyDescent="0.3">
      <c r="B39" s="58">
        <v>3</v>
      </c>
      <c r="C39" s="343" t="s">
        <v>136</v>
      </c>
      <c r="D39" s="343"/>
      <c r="E39" s="343"/>
      <c r="F39" s="343"/>
      <c r="G39" s="62" t="s">
        <v>137</v>
      </c>
      <c r="H39" s="63">
        <v>270000</v>
      </c>
      <c r="I39" s="62">
        <v>1</v>
      </c>
      <c r="J39" s="64">
        <f>H39*I39</f>
        <v>270000</v>
      </c>
    </row>
    <row r="40" spans="2:10" ht="15.75" customHeight="1" x14ac:dyDescent="0.3">
      <c r="B40" s="58">
        <v>4</v>
      </c>
      <c r="C40" s="343" t="s">
        <v>138</v>
      </c>
      <c r="D40" s="343"/>
      <c r="E40" s="343"/>
      <c r="F40" s="343"/>
      <c r="G40" s="62" t="s">
        <v>139</v>
      </c>
      <c r="H40" s="63">
        <v>10200</v>
      </c>
      <c r="I40" s="62">
        <v>1</v>
      </c>
      <c r="J40" s="64">
        <f t="shared" si="2"/>
        <v>10200</v>
      </c>
    </row>
    <row r="41" spans="2:10" ht="12.75" customHeight="1" x14ac:dyDescent="0.3">
      <c r="B41" s="58">
        <v>5</v>
      </c>
      <c r="C41" s="343" t="s">
        <v>71</v>
      </c>
      <c r="D41" s="343"/>
      <c r="E41" s="343"/>
      <c r="F41" s="343"/>
      <c r="G41" s="62" t="s">
        <v>51</v>
      </c>
      <c r="H41" s="63">
        <v>2900</v>
      </c>
      <c r="I41" s="62">
        <v>1</v>
      </c>
      <c r="J41" s="64">
        <f t="shared" si="2"/>
        <v>2900</v>
      </c>
    </row>
    <row r="42" spans="2:10" x14ac:dyDescent="0.3">
      <c r="B42" s="58">
        <v>6</v>
      </c>
      <c r="C42" s="343" t="s">
        <v>72</v>
      </c>
      <c r="D42" s="343"/>
      <c r="E42" s="343"/>
      <c r="F42" s="343"/>
      <c r="G42" s="62" t="s">
        <v>51</v>
      </c>
      <c r="H42" s="63">
        <v>29900</v>
      </c>
      <c r="I42" s="62">
        <v>1</v>
      </c>
      <c r="J42" s="64">
        <f t="shared" si="2"/>
        <v>29900</v>
      </c>
    </row>
    <row r="43" spans="2:10" ht="12.75" customHeight="1" x14ac:dyDescent="0.3">
      <c r="C43" s="55"/>
      <c r="D43" s="55"/>
      <c r="E43" s="55"/>
      <c r="F43" s="55"/>
    </row>
    <row r="44" spans="2:10" ht="12.75" customHeight="1" x14ac:dyDescent="0.3">
      <c r="C44" s="55"/>
      <c r="D44" s="55"/>
      <c r="E44" s="55"/>
      <c r="F44" s="55"/>
    </row>
    <row r="45" spans="2:10" x14ac:dyDescent="0.3">
      <c r="C45" s="55"/>
      <c r="D45" s="55"/>
      <c r="E45" s="55"/>
      <c r="F45" s="55"/>
    </row>
    <row r="46" spans="2:10" x14ac:dyDescent="0.3">
      <c r="C46" s="55"/>
      <c r="D46" s="55"/>
      <c r="E46" s="55"/>
      <c r="F46" s="55"/>
    </row>
    <row r="52" ht="12.75" customHeight="1" x14ac:dyDescent="0.3"/>
    <row r="74" ht="20.25" customHeight="1" x14ac:dyDescent="0.3"/>
    <row r="75" ht="27" customHeight="1" x14ac:dyDescent="0.3"/>
  </sheetData>
  <mergeCells count="43">
    <mergeCell ref="C39:F39"/>
    <mergeCell ref="C40:F40"/>
    <mergeCell ref="C41:F41"/>
    <mergeCell ref="C42:F42"/>
    <mergeCell ref="C21:F21"/>
    <mergeCell ref="C37:F37"/>
    <mergeCell ref="C38:F38"/>
    <mergeCell ref="C28:F28"/>
    <mergeCell ref="C22:F22"/>
    <mergeCell ref="B24:J24"/>
    <mergeCell ref="C25:F25"/>
    <mergeCell ref="C26:F26"/>
    <mergeCell ref="C27:F27"/>
    <mergeCell ref="B36:J36"/>
    <mergeCell ref="C29:F29"/>
    <mergeCell ref="C30:F30"/>
    <mergeCell ref="C31:F31"/>
    <mergeCell ref="B33:J33"/>
    <mergeCell ref="C34:F34"/>
    <mergeCell ref="C35:F35"/>
    <mergeCell ref="C11:F11"/>
    <mergeCell ref="C12:F12"/>
    <mergeCell ref="C13:F13"/>
    <mergeCell ref="B19:J19"/>
    <mergeCell ref="C20:F20"/>
    <mergeCell ref="C14:F14"/>
    <mergeCell ref="C15:F15"/>
    <mergeCell ref="C16:F16"/>
    <mergeCell ref="C17:F17"/>
    <mergeCell ref="C10:F10"/>
    <mergeCell ref="B2:I2"/>
    <mergeCell ref="J2:J5"/>
    <mergeCell ref="B3:C3"/>
    <mergeCell ref="D3:I3"/>
    <mergeCell ref="B4:C4"/>
    <mergeCell ref="D4:I4"/>
    <mergeCell ref="B5:C5"/>
    <mergeCell ref="D5:I5"/>
    <mergeCell ref="B6:C6"/>
    <mergeCell ref="D6:G6"/>
    <mergeCell ref="I6:J6"/>
    <mergeCell ref="B8:J8"/>
    <mergeCell ref="C9:F9"/>
  </mergeCells>
  <pageMargins left="0.23622047244094491" right="0.23622047244094491" top="0.74803149606299213" bottom="0.74803149606299213" header="0.31496062992125984" footer="0.31496062992125984"/>
  <pageSetup paperSize="175" scale="77" orientation="portrait" r:id="rId1"/>
  <headerFooter>
    <oddFooter>&amp;C&amp;G
ARQ. SANDRA JUDITH CASTILLO PATIÑO
R/L INGENIART</oddFooter>
  </headerFooter>
  <legacyDrawingHF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9B53-5240-409D-8D68-B56569A936D6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53</vt:i4>
      </vt:variant>
      <vt:variant>
        <vt:lpstr>Rangos con nombre</vt:lpstr>
      </vt:variant>
      <vt:variant>
        <vt:i4>1</vt:i4>
      </vt:variant>
    </vt:vector>
  </HeadingPairs>
  <TitlesOfParts>
    <vt:vector size="54" baseType="lpstr">
      <vt:lpstr>Salarios OBRA</vt:lpstr>
      <vt:lpstr>PRESUPUESTO</vt:lpstr>
      <vt:lpstr>1.1</vt:lpstr>
      <vt:lpstr>1.2</vt:lpstr>
      <vt:lpstr>2.1</vt:lpstr>
      <vt:lpstr>2.2</vt:lpstr>
      <vt:lpstr>2.3</vt:lpstr>
      <vt:lpstr>3.1</vt:lpstr>
      <vt:lpstr>3.2</vt:lpstr>
      <vt:lpstr>3.3.</vt:lpstr>
      <vt:lpstr>3.4</vt:lpstr>
      <vt:lpstr>3.5</vt:lpstr>
      <vt:lpstr>3.6</vt:lpstr>
      <vt:lpstr>3.7</vt:lpstr>
      <vt:lpstr>3.8</vt:lpstr>
      <vt:lpstr>4.1</vt:lpstr>
      <vt:lpstr>5.1</vt:lpstr>
      <vt:lpstr>5.2</vt:lpstr>
      <vt:lpstr>5.3</vt:lpstr>
      <vt:lpstr>5.4</vt:lpstr>
      <vt:lpstr>5.5</vt:lpstr>
      <vt:lpstr>6.1</vt:lpstr>
      <vt:lpstr>6.2</vt:lpstr>
      <vt:lpstr>7.1</vt:lpstr>
      <vt:lpstr>7.2</vt:lpstr>
      <vt:lpstr>7.3</vt:lpstr>
      <vt:lpstr>8.1</vt:lpstr>
      <vt:lpstr>9.1</vt:lpstr>
      <vt:lpstr>9.2</vt:lpstr>
      <vt:lpstr>9.3</vt:lpstr>
      <vt:lpstr>9.4</vt:lpstr>
      <vt:lpstr>9.6</vt:lpstr>
      <vt:lpstr>10.1</vt:lpstr>
      <vt:lpstr>11.1</vt:lpstr>
      <vt:lpstr>12.1</vt:lpstr>
      <vt:lpstr>12.2</vt:lpstr>
      <vt:lpstr>13.1</vt:lpstr>
      <vt:lpstr>13.2</vt:lpstr>
      <vt:lpstr>14.1</vt:lpstr>
      <vt:lpstr>15.1</vt:lpstr>
      <vt:lpstr>15.2</vt:lpstr>
      <vt:lpstr>17.2</vt:lpstr>
      <vt:lpstr>17.3</vt:lpstr>
      <vt:lpstr>18.1</vt:lpstr>
      <vt:lpstr>18.2</vt:lpstr>
      <vt:lpstr>18.3</vt:lpstr>
      <vt:lpstr>18.4</vt:lpstr>
      <vt:lpstr>18.5</vt:lpstr>
      <vt:lpstr>19.2</vt:lpstr>
      <vt:lpstr>19.3</vt:lpstr>
      <vt:lpstr>20.2</vt:lpstr>
      <vt:lpstr>PRECIOS</vt:lpstr>
      <vt:lpstr>Hoja16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Marly Julieth Pinto Pinto</cp:lastModifiedBy>
  <dcterms:created xsi:type="dcterms:W3CDTF">2025-11-20T22:47:04Z</dcterms:created>
  <dcterms:modified xsi:type="dcterms:W3CDTF">2026-10-19T20:30:03Z</dcterms:modified>
</cp:coreProperties>
</file>