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onturcolombia-my.sharepoint.com/personal/enovoa_fontur_com_co/Documents/117 Solicitud de Contratacion Vigilancia y Seguridad Privada/SOLICITUD DE CONTRATACIÓN/03 FORMATOS DEL PROCESO/"/>
    </mc:Choice>
  </mc:AlternateContent>
  <xr:revisionPtr revIDLastSave="77" documentId="8_{0A68FD11-BC03-4348-8243-F6446607299B}" xr6:coauthVersionLast="47" xr6:coauthVersionMax="47" xr10:uidLastSave="{DF99F3D8-0C19-4198-B422-23B1FF08678C}"/>
  <bookViews>
    <workbookView xWindow="-120" yWindow="-120" windowWidth="29040" windowHeight="15720" tabRatio="276" xr2:uid="{00000000-000D-0000-FFFF-FFFF00000000}"/>
  </bookViews>
  <sheets>
    <sheet name="Servicio Personal" sheetId="1" r:id="rId1"/>
    <sheet name="Oferta económica - Total" sheetId="2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C17" i="2" l="1"/>
  <c r="C16" i="2"/>
  <c r="C15" i="2"/>
  <c r="C8" i="1" l="1"/>
  <c r="E8" i="1"/>
  <c r="H7" i="1" l="1"/>
  <c r="H8" i="1"/>
  <c r="I8" i="1" s="1"/>
  <c r="K8" i="1" s="1"/>
  <c r="I7" i="1" l="1"/>
  <c r="K7" i="1" s="1"/>
  <c r="L7" i="1" s="1"/>
  <c r="C11" i="2" l="1"/>
  <c r="E20" i="2" s="1"/>
  <c r="E21" i="2" s="1"/>
  <c r="G21" i="2" s="1"/>
  <c r="L8" i="1"/>
  <c r="M8" i="1" s="1"/>
  <c r="M10" i="1" s="1"/>
  <c r="M7" i="1"/>
  <c r="G20" i="2" l="1"/>
  <c r="E22" i="2"/>
  <c r="E23" i="2" s="1"/>
  <c r="G23" i="2" s="1"/>
  <c r="G22" i="2" l="1"/>
  <c r="C25" i="2" s="1"/>
</calcChain>
</file>

<file path=xl/sharedStrings.xml><?xml version="1.0" encoding="utf-8"?>
<sst xmlns="http://schemas.openxmlformats.org/spreadsheetml/2006/main" count="44" uniqueCount="42">
  <si>
    <t>VALOR BASE DEL SERVICIO</t>
  </si>
  <si>
    <t>OBJETO:</t>
  </si>
  <si>
    <t>CONTRATAR LA PRESTACIÓN DE SERVICIOS DE VIGILANCIA QUE CUENTE CON LICENCIA DE FUNCIONAMIENTO PARA OPERAR BAJO LA MODALIDAD DE VIGILANCIA FIJA CON ARMAS Y MEDIOS TECNOLÓGICOS, PARA LA SEDE DE FUNCIONAMIENTO DEL P.A. FONTUR, ASÍ COMO PARA LOS BIENES ADMINISTRADOS Y LOS BIENES EN CUSTODIA O POR ADHESIÓN DEL PATRIMONIO Y LOS BIENES MUEBLES E INMUEBLES QUE HAGAN PARTE DE ESTOS, EN CUALQUIER LUGAR DEL TERRITORIO NACIONAL DONDE ESTÉN UBICADOS</t>
  </si>
  <si>
    <t>TARIFA DEL 15 DE JULIO AL 31 DE DICIEMBRE DEL 2026 - CIRCULAR EXTERNA No. 20251300000115CS</t>
  </si>
  <si>
    <t>DESCRIPCION</t>
  </si>
  <si>
    <t>No. DE SERVICIOS</t>
  </si>
  <si>
    <t>TIPO DE SERVICIO</t>
  </si>
  <si>
    <t xml:space="preserve">VALOR MENSUAL COSTO DIRECTO ANTES DE AIU e IVA </t>
  </si>
  <si>
    <t>RELACIONE PORCENTAJE AYS</t>
  </si>
  <si>
    <t>VALOR AYS</t>
  </si>
  <si>
    <t xml:space="preserve">BASE IVA </t>
  </si>
  <si>
    <t xml:space="preserve">RELACIONE PORCENTAJE IVA </t>
  </si>
  <si>
    <t xml:space="preserve">VALOR IVA </t>
  </si>
  <si>
    <t>VALOR TOTAL UNITARIO INCLUIDO AYS E IVA</t>
  </si>
  <si>
    <t xml:space="preserve">VALOR TOTALSERVICIOS INCLUIDO AYS E IVA </t>
  </si>
  <si>
    <t>SERVICIO DE VIGILANCIA FÍSICA VEINTICUATRO 24 HORAS DE LUNES A DOMINGO CON ARMA (incluido festivos)</t>
  </si>
  <si>
    <t>24 HORAS CON ARMA</t>
  </si>
  <si>
    <t xml:space="preserve">TOTAL GENERAL </t>
  </si>
  <si>
    <t>01/11/2026</t>
  </si>
  <si>
    <t>Incremento estimado 2027</t>
  </si>
  <si>
    <t>Incremento estimado 2028</t>
  </si>
  <si>
    <t>Incremento estimado 2029</t>
  </si>
  <si>
    <t>Vigencia</t>
  </si>
  <si>
    <t>Meses</t>
  </si>
  <si>
    <t>No. servicios</t>
  </si>
  <si>
    <t>Valor por vigencia</t>
  </si>
  <si>
    <t>TARIFA BASE 2026</t>
  </si>
  <si>
    <t>No. Servicios</t>
  </si>
  <si>
    <t>Fecha de inicio (estimada)</t>
  </si>
  <si>
    <t>Fecha Terminación (estimada)</t>
  </si>
  <si>
    <t>TOTAL SERVICIO MES</t>
  </si>
  <si>
    <t xml:space="preserve">VALOR TOTAL OFERTA ECONÓMICA </t>
  </si>
  <si>
    <t xml:space="preserve">FORMATO OFERTA ECONÓMICA </t>
  </si>
  <si>
    <t>INVITACIÓN ABIERTA No.________________________</t>
  </si>
  <si>
    <t xml:space="preserve">El suscrito, ___________________________________________, identificado con la C.C No. _________________de ________________actuando en calidad de Representante Legal de ______________________________________ (o en nombre propio) de acuerdo con lo establecido en el documento complementario y sus adendas, si las hubiere, de la Invitación Abierta de la referencia, atentamente presento la siguiente oferta económica para participar del proceso de selección que se adelanta: </t>
  </si>
  <si>
    <t xml:space="preserve">VALOR TOTAL SERVICIO </t>
  </si>
  <si>
    <t>Incremento estimado</t>
  </si>
  <si>
    <t xml:space="preserve">Valor unitario mensual </t>
  </si>
  <si>
    <r>
      <rPr>
        <b/>
        <sz val="10"/>
        <color theme="1"/>
        <rFont val="Verdana"/>
        <family val="2"/>
      </rPr>
      <t>Nota 1:</t>
    </r>
    <r>
      <rPr>
        <sz val="10"/>
        <color theme="1"/>
        <rFont val="Verdana"/>
        <family val="2"/>
      </rPr>
      <t xml:space="preserve"> La fecha estimada de inicio del contrato esta sujeta a modificación según la fecha de suscripción real del contrato.
</t>
    </r>
    <r>
      <rPr>
        <b/>
        <sz val="10"/>
        <color theme="1"/>
        <rFont val="Verdana"/>
        <family val="2"/>
      </rPr>
      <t>Nota 2:</t>
    </r>
    <r>
      <rPr>
        <sz val="10"/>
        <color theme="1"/>
        <rFont val="Verdana"/>
        <family val="2"/>
      </rPr>
      <t xml:space="preserve"> Los porcentajes de incremento de la tarifa para los años 2027, 2028 y 2029, hacen parte de un estimativo para establecer un valor de referencia, en esa medida, serán objeto de ajuste segíun la tarifa que para dicha vigencia establezca la Superintendencia de Vigilancia y Seguridad Privada.
</t>
    </r>
    <r>
      <rPr>
        <b/>
        <sz val="10"/>
        <color theme="1"/>
        <rFont val="Verdana"/>
        <family val="2"/>
      </rPr>
      <t xml:space="preserve">Nota 3: </t>
    </r>
    <r>
      <rPr>
        <sz val="10"/>
        <color theme="1"/>
        <rFont val="Verdana"/>
        <family val="2"/>
      </rPr>
      <t>Los porcentajes de incremento para las vigencias futuras no podrán ser modificados por parte de los proponentes, so pena del rechazo de la oferta.</t>
    </r>
  </si>
  <si>
    <r>
      <rPr>
        <b/>
        <sz val="10"/>
        <color theme="1"/>
        <rFont val="Verdana"/>
        <family val="2"/>
      </rPr>
      <t>Declaraciones:</t>
    </r>
    <r>
      <rPr>
        <sz val="10"/>
        <color theme="1"/>
        <rFont val="Verdana"/>
        <family val="2"/>
      </rPr>
      <t xml:space="preserve">
En mi calidad de proponente, declaro lo siguiente:
- Que la presente oferta económica incluye y contempla el valor de todos los impuestos, permisos, costos, gastos de personal, los gastos administrativos, imprevistos y utilidad, permisos, comisiones, u otros gastos que son considerados necesarios para la ejecución del contrato, de conformidad con las especificaciones técnicas definidas. Igualmente incluye todos los impuestos y gastos establecidos por las diferentes autoridades del orden nacional, departamental o municipal, y los costos directos e indirectos para la completa y adecuada ejecución del contrato, los riesgos y la administración de éstos.
- Acepto que tendré a mi cargo todos los impuestos, tasas y contribuciones establecidos por las diferentes autoridades del orden nacional, departamental o municipal.
- Informo que he leído las especificaciones contenieda en el documento complementario de la invitación abierta  para elaborar la presente oferta económica.
</t>
    </r>
  </si>
  <si>
    <t>Cordialmente;
Firma del representante legal</t>
  </si>
  <si>
    <t>VALOR PRIMA DE SEGURO DE 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</si>
</sst>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??_);_(@_)"/>
    <numFmt numFmtId="166" formatCode="\$#,##0"/>
    <numFmt numFmtId="167" formatCode="0.0%"/>
    <numFmt numFmtId="171" formatCode="_-&quot;$&quot;\ * #,##0_-;\-&quot;$&quot;\ * #,##0_-;_-&quot;$&quot;\ * &quot;-&quot;??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name val="Arial Narrow"/>
      <family val="2"/>
    </font>
    <font>
      <b/>
      <sz val="14"/>
      <color theme="1"/>
      <name val="Aptos Narrow"/>
      <family val="2"/>
      <scheme val="minor"/>
    </font>
    <font>
      <sz val="11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theme="0"/>
      <name val="Verdana"/>
      <family val="2"/>
    </font>
    <font>
      <b/>
      <sz val="11"/>
      <color rgb="FFFFFFFF"/>
      <name val="Verdana"/>
      <family val="2"/>
    </font>
    <font>
      <b/>
      <sz val="16"/>
      <color theme="1"/>
      <name val="Verdana"/>
      <family val="2"/>
    </font>
    <font>
      <sz val="14"/>
      <color theme="1"/>
      <name val="Verdana"/>
      <family val="2"/>
    </font>
    <font>
      <b/>
      <sz val="14"/>
      <color theme="1"/>
      <name val="Verdana"/>
      <family val="2"/>
    </font>
    <font>
      <sz val="11"/>
      <color rgb="FF000000"/>
      <name val="Calibri"/>
      <family val="2"/>
      <charset val="204"/>
    </font>
    <font>
      <b/>
      <sz val="14"/>
      <color rgb="FF000000"/>
      <name val="Verdana"/>
      <family val="2"/>
    </font>
    <font>
      <sz val="14"/>
      <color rgb="FF000000"/>
      <name val="Verdana"/>
      <family val="2"/>
    </font>
    <font>
      <sz val="11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B7B7B7"/>
      </right>
      <top style="thin">
        <color rgb="FFB7B7B7"/>
      </top>
      <bottom style="medium">
        <color indexed="64"/>
      </bottom>
      <diagonal/>
    </border>
    <border>
      <left style="thin">
        <color rgb="FFB7B7B7"/>
      </left>
      <right/>
      <top style="thin">
        <color rgb="FFB7B7B7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B7B7B7"/>
      </top>
      <bottom style="medium">
        <color indexed="64"/>
      </bottom>
      <diagonal/>
    </border>
    <border>
      <left/>
      <right style="medium">
        <color indexed="64"/>
      </right>
      <top style="thin">
        <color rgb="FFB7B7B7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</cellStyleXfs>
  <cellXfs count="114">
    <xf numFmtId="0" fontId="0" fillId="0" borderId="0" xfId="0"/>
    <xf numFmtId="0" fontId="2" fillId="0" borderId="0" xfId="0" applyFont="1"/>
    <xf numFmtId="44" fontId="4" fillId="0" borderId="4" xfId="1" applyFont="1" applyBorder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/>
    </xf>
    <xf numFmtId="44" fontId="2" fillId="0" borderId="0" xfId="1" applyFont="1"/>
    <xf numFmtId="44" fontId="2" fillId="0" borderId="0" xfId="1" applyFont="1" applyAlignment="1">
      <alignment vertical="center"/>
    </xf>
    <xf numFmtId="164" fontId="2" fillId="0" borderId="0" xfId="0" applyNumberFormat="1" applyFont="1"/>
    <xf numFmtId="44" fontId="5" fillId="0" borderId="0" xfId="1" applyFont="1"/>
    <xf numFmtId="44" fontId="2" fillId="0" borderId="0" xfId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6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vertical="center" wrapText="1"/>
    </xf>
    <xf numFmtId="0" fontId="11" fillId="2" borderId="11" xfId="0" applyFont="1" applyFill="1" applyBorder="1" applyAlignment="1">
      <alignment horizontal="center" vertical="center" wrapText="1"/>
    </xf>
    <xf numFmtId="14" fontId="11" fillId="2" borderId="11" xfId="0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vertical="center" wrapText="1"/>
    </xf>
    <xf numFmtId="0" fontId="11" fillId="0" borderId="17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0" fontId="11" fillId="0" borderId="18" xfId="0" applyFont="1" applyBorder="1" applyAlignment="1">
      <alignment vertical="center" wrapText="1"/>
    </xf>
    <xf numFmtId="43" fontId="11" fillId="0" borderId="4" xfId="2" applyFont="1" applyBorder="1" applyAlignment="1">
      <alignment vertical="center" wrapText="1"/>
    </xf>
    <xf numFmtId="43" fontId="11" fillId="0" borderId="4" xfId="2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43" fontId="11" fillId="0" borderId="21" xfId="2" applyFont="1" applyBorder="1" applyAlignment="1">
      <alignment vertical="center" wrapText="1"/>
    </xf>
    <xf numFmtId="43" fontId="11" fillId="0" borderId="21" xfId="2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43" fontId="11" fillId="0" borderId="5" xfId="2" applyFont="1" applyBorder="1" applyAlignment="1">
      <alignment vertical="center" wrapText="1"/>
    </xf>
    <xf numFmtId="167" fontId="11" fillId="0" borderId="5" xfId="3" applyNumberFormat="1" applyFont="1" applyBorder="1" applyAlignment="1">
      <alignment horizontal="center" vertical="center" wrapText="1"/>
    </xf>
    <xf numFmtId="43" fontId="11" fillId="0" borderId="5" xfId="2" applyFont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10" fontId="11" fillId="0" borderId="4" xfId="3" applyNumberFormat="1" applyFont="1" applyBorder="1" applyAlignment="1">
      <alignment horizontal="center" vertical="center" wrapText="1"/>
    </xf>
    <xf numFmtId="10" fontId="11" fillId="0" borderId="21" xfId="3" applyNumberFormat="1" applyFont="1" applyBorder="1" applyAlignment="1">
      <alignment horizontal="center" vertical="center" wrapText="1"/>
    </xf>
    <xf numFmtId="10" fontId="11" fillId="2" borderId="11" xfId="0" applyNumberFormat="1" applyFont="1" applyFill="1" applyBorder="1" applyAlignment="1">
      <alignment horizontal="center" vertical="center" wrapText="1"/>
    </xf>
    <xf numFmtId="10" fontId="11" fillId="2" borderId="13" xfId="0" applyNumberFormat="1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vertical="center"/>
    </xf>
    <xf numFmtId="0" fontId="16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30" xfId="0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0" fontId="11" fillId="0" borderId="32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44" fontId="4" fillId="2" borderId="4" xfId="1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7" fillId="2" borderId="4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Protection="1">
      <protection hidden="1"/>
    </xf>
    <xf numFmtId="0" fontId="0" fillId="0" borderId="3" xfId="0" applyBorder="1" applyProtection="1">
      <protection hidden="1"/>
    </xf>
    <xf numFmtId="49" fontId="8" fillId="2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6" fillId="2" borderId="4" xfId="0" applyFont="1" applyFill="1" applyBorder="1" applyAlignment="1" applyProtection="1">
      <alignment horizontal="center" vertical="center" wrapText="1"/>
      <protection hidden="1"/>
    </xf>
    <xf numFmtId="0" fontId="20" fillId="0" borderId="17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20" fillId="0" borderId="18" xfId="4" applyFont="1" applyBorder="1" applyAlignment="1">
      <alignment horizontal="center" vertical="center"/>
    </xf>
    <xf numFmtId="0" fontId="21" fillId="0" borderId="30" xfId="4" applyFont="1" applyBorder="1" applyAlignment="1">
      <alignment horizontal="left" vertical="center" wrapText="1"/>
    </xf>
    <xf numFmtId="0" fontId="21" fillId="0" borderId="31" xfId="4" applyFont="1" applyBorder="1" applyAlignment="1">
      <alignment horizontal="left" vertical="center" wrapText="1"/>
    </xf>
    <xf numFmtId="0" fontId="21" fillId="0" borderId="32" xfId="4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left" vertical="center"/>
    </xf>
    <xf numFmtId="0" fontId="11" fillId="0" borderId="29" xfId="0" applyFont="1" applyBorder="1" applyAlignment="1">
      <alignment horizontal="left" vertical="center"/>
    </xf>
    <xf numFmtId="0" fontId="11" fillId="0" borderId="17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11" fillId="0" borderId="18" xfId="0" applyFont="1" applyBorder="1" applyAlignment="1">
      <alignment horizontal="left" vertical="top"/>
    </xf>
    <xf numFmtId="0" fontId="11" fillId="0" borderId="17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166" fontId="13" fillId="3" borderId="20" xfId="0" applyNumberFormat="1" applyFont="1" applyFill="1" applyBorder="1" applyAlignment="1">
      <alignment horizontal="right" vertical="center"/>
    </xf>
    <xf numFmtId="166" fontId="13" fillId="3" borderId="25" xfId="0" applyNumberFormat="1" applyFont="1" applyFill="1" applyBorder="1" applyAlignment="1">
      <alignment horizontal="right" vertical="center"/>
    </xf>
    <xf numFmtId="166" fontId="13" fillId="3" borderId="26" xfId="0" applyNumberFormat="1" applyFont="1" applyFill="1" applyBorder="1" applyAlignment="1">
      <alignment horizontal="right" vertical="center"/>
    </xf>
    <xf numFmtId="0" fontId="14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vertical="center"/>
    </xf>
    <xf numFmtId="0" fontId="10" fillId="3" borderId="16" xfId="0" applyFont="1" applyFill="1" applyBorder="1" applyAlignment="1">
      <alignment vertical="center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9" fillId="4" borderId="17" xfId="4" applyFont="1" applyFill="1" applyBorder="1" applyAlignment="1">
      <alignment horizontal="center" vertical="top"/>
    </xf>
    <xf numFmtId="0" fontId="19" fillId="4" borderId="0" xfId="4" applyFont="1" applyFill="1" applyAlignment="1">
      <alignment horizontal="center" vertical="top"/>
    </xf>
    <xf numFmtId="0" fontId="19" fillId="4" borderId="18" xfId="4" applyFont="1" applyFill="1" applyBorder="1" applyAlignment="1">
      <alignment horizontal="center" vertical="top"/>
    </xf>
    <xf numFmtId="171" fontId="2" fillId="0" borderId="4" xfId="0" applyNumberFormat="1" applyFont="1" applyBorder="1" applyAlignment="1">
      <alignment horizontal="left" vertical="center" wrapText="1"/>
    </xf>
    <xf numFmtId="171" fontId="2" fillId="0" borderId="4" xfId="0" applyNumberFormat="1" applyFont="1" applyBorder="1" applyAlignment="1">
      <alignment horizontal="center" vertical="center"/>
    </xf>
    <xf numFmtId="171" fontId="2" fillId="0" borderId="1" xfId="0" applyNumberFormat="1" applyFont="1" applyBorder="1" applyAlignment="1">
      <alignment horizontal="center" vertical="center" wrapText="1"/>
    </xf>
    <xf numFmtId="171" fontId="2" fillId="0" borderId="4" xfId="1" applyNumberFormat="1" applyFont="1" applyBorder="1" applyAlignment="1">
      <alignment horizontal="center" vertical="center"/>
    </xf>
    <xf numFmtId="171" fontId="3" fillId="2" borderId="4" xfId="1" applyNumberFormat="1" applyFont="1" applyFill="1" applyBorder="1" applyAlignment="1">
      <alignment horizontal="center" vertical="center"/>
    </xf>
    <xf numFmtId="171" fontId="4" fillId="0" borderId="4" xfId="0" applyNumberFormat="1" applyFont="1" applyBorder="1" applyAlignment="1">
      <alignment vertical="center" wrapText="1"/>
    </xf>
    <xf numFmtId="171" fontId="4" fillId="0" borderId="5" xfId="0" applyNumberFormat="1" applyFont="1" applyBorder="1" applyAlignment="1">
      <alignment horizontal="center" vertical="center" wrapText="1"/>
    </xf>
    <xf numFmtId="171" fontId="3" fillId="0" borderId="4" xfId="0" applyNumberFormat="1" applyFont="1" applyBorder="1" applyAlignment="1">
      <alignment vertical="center"/>
    </xf>
    <xf numFmtId="171" fontId="3" fillId="2" borderId="4" xfId="1" applyNumberFormat="1" applyFont="1" applyFill="1" applyBorder="1" applyAlignment="1">
      <alignment vertical="center"/>
    </xf>
    <xf numFmtId="171" fontId="2" fillId="0" borderId="0" xfId="0" applyNumberFormat="1" applyFont="1"/>
    <xf numFmtId="171" fontId="2" fillId="0" borderId="0" xfId="1" applyNumberFormat="1" applyFont="1"/>
    <xf numFmtId="171" fontId="9" fillId="0" borderId="4" xfId="0" applyNumberFormat="1" applyFont="1" applyBorder="1" applyAlignment="1">
      <alignment horizontal="center"/>
    </xf>
    <xf numFmtId="171" fontId="0" fillId="0" borderId="2" xfId="0" applyNumberFormat="1" applyBorder="1"/>
    <xf numFmtId="171" fontId="0" fillId="0" borderId="3" xfId="0" applyNumberFormat="1" applyBorder="1"/>
    <xf numFmtId="171" fontId="9" fillId="0" borderId="4" xfId="0" applyNumberFormat="1" applyFont="1" applyBorder="1"/>
    <xf numFmtId="171" fontId="12" fillId="0" borderId="7" xfId="1" applyNumberFormat="1" applyFont="1" applyBorder="1" applyAlignment="1">
      <alignment vertical="center"/>
    </xf>
    <xf numFmtId="171" fontId="1" fillId="0" borderId="5" xfId="1" applyNumberFormat="1" applyBorder="1"/>
    <xf numFmtId="171" fontId="1" fillId="0" borderId="4" xfId="1" applyNumberFormat="1" applyBorder="1"/>
    <xf numFmtId="171" fontId="1" fillId="0" borderId="21" xfId="1" applyNumberFormat="1" applyBorder="1"/>
    <xf numFmtId="171" fontId="1" fillId="0" borderId="23" xfId="1" applyNumberFormat="1" applyBorder="1"/>
    <xf numFmtId="171" fontId="1" fillId="0" borderId="11" xfId="1" applyNumberFormat="1" applyBorder="1"/>
    <xf numFmtId="171" fontId="1" fillId="0" borderId="13" xfId="1" applyNumberFormat="1" applyBorder="1"/>
  </cellXfs>
  <cellStyles count="5">
    <cellStyle name="Millares" xfId="2" builtinId="3"/>
    <cellStyle name="Moneda" xfId="1" builtinId="4"/>
    <cellStyle name="Normal" xfId="0" builtinId="0"/>
    <cellStyle name="Normal 3" xfId="4" xr:uid="{56B92A0F-8010-40C7-B27F-2E46725BB609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120384</xdr:colOff>
      <xdr:row>0</xdr:row>
      <xdr:rowOff>0</xdr:rowOff>
    </xdr:from>
    <xdr:to>
      <xdr:col>1</xdr:col>
      <xdr:colOff>1545772</xdr:colOff>
      <xdr:row>1</xdr:row>
      <xdr:rowOff>131173</xdr:rowOff>
    </xdr:to>
    <xdr:pic>
      <xdr:nvPicPr>
        <xdr:cNvPr id="2" name="Imagen 1" descr="INICIO | FONTUR">
          <a:extLst>
            <a:ext uri="{FF2B5EF4-FFF2-40B4-BE49-F238E27FC236}">
              <a16:creationId xmlns:a16="http://schemas.microsoft.com/office/drawing/2014/main" id="{5F335222-BAC2-4FD3-91B4-1CE859311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670" y="0"/>
          <a:ext cx="1433008" cy="816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174813</xdr:colOff>
      <xdr:row>0</xdr:row>
      <xdr:rowOff>1</xdr:rowOff>
    </xdr:from>
    <xdr:to>
      <xdr:col>1</xdr:col>
      <xdr:colOff>1607821</xdr:colOff>
      <xdr:row>1</xdr:row>
      <xdr:rowOff>156754</xdr:rowOff>
    </xdr:to>
    <xdr:pic>
      <xdr:nvPicPr>
        <xdr:cNvPr id="2" name="Imagen 1" descr="INICIO | FONTUR">
          <a:extLst>
            <a:ext uri="{FF2B5EF4-FFF2-40B4-BE49-F238E27FC236}">
              <a16:creationId xmlns:a16="http://schemas.microsoft.com/office/drawing/2014/main" id="{6CD50CF7-9501-4EB9-A207-D61F55954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553" y="1"/>
          <a:ext cx="1433008" cy="8534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24"/>
  <sheetViews>
    <sheetView tabSelected="1" zoomScaleNormal="100" workbookViewId="0">
      <pane xSplit="4" ySplit="6" topLeftCell="E7" activePane="bottomRight" state="frozen"/>
      <selection pane="topRight" activeCell="D1" sqref="D1"/>
      <selection pane="bottomLeft" activeCell="A3" sqref="A3"/>
      <selection pane="bottomRight" activeCell="H17" sqref="H17"/>
    </sheetView>
  </sheetViews>
  <sheetFormatPr baseColWidth="10" defaultColWidth="11.42578125" defaultRowHeight="12.75" x14ac:dyDescent="0.2"/>
  <cols>
    <col min="1" max="1" width="2.42578125" style="1" customWidth="1"/>
    <col min="2" max="2" width="49.28515625" style="1" customWidth="1"/>
    <col min="3" max="3" width="11.42578125" style="1" customWidth="1"/>
    <col min="4" max="4" width="20.85546875" style="1" customWidth="1"/>
    <col min="5" max="5" width="21.85546875" style="4" customWidth="1"/>
    <col min="6" max="6" width="17" style="4" customWidth="1"/>
    <col min="7" max="7" width="13.5703125" style="1" customWidth="1"/>
    <col min="8" max="8" width="14.28515625" style="4" customWidth="1"/>
    <col min="9" max="9" width="13.140625" style="4" customWidth="1"/>
    <col min="10" max="10" width="14.85546875" style="4" customWidth="1"/>
    <col min="11" max="11" width="14.7109375" style="1" customWidth="1"/>
    <col min="12" max="12" width="19.140625" style="4" customWidth="1"/>
    <col min="13" max="13" width="27.28515625" style="4" customWidth="1"/>
    <col min="14" max="14" width="27.28515625" style="1" customWidth="1"/>
    <col min="15" max="15" width="25.28515625" style="1" customWidth="1"/>
    <col min="16" max="16" width="25.5703125" style="1" bestFit="1" customWidth="1"/>
    <col min="17" max="17" width="11.42578125" style="1" customWidth="1"/>
    <col min="18" max="16384" width="11.42578125" style="1"/>
  </cols>
  <sheetData>
    <row r="1" spans="2:13" s="42" customFormat="1" ht="55.15" customHeight="1" x14ac:dyDescent="0.25">
      <c r="B1" s="50" t="s">
        <v>32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2:13" s="42" customFormat="1" ht="25.15" customHeight="1" x14ac:dyDescent="0.25">
      <c r="B2" s="52" t="s">
        <v>33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2:13" ht="26.25" customHeight="1" x14ac:dyDescent="0.25">
      <c r="B3" s="59" t="s">
        <v>0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6"/>
    </row>
    <row r="4" spans="2:13" ht="90.75" customHeight="1" x14ac:dyDescent="0.25">
      <c r="B4" s="58" t="s">
        <v>1</v>
      </c>
      <c r="C4" s="55"/>
      <c r="D4" s="55"/>
      <c r="E4" s="54" t="s">
        <v>2</v>
      </c>
      <c r="F4" s="55"/>
      <c r="G4" s="55"/>
      <c r="H4" s="55"/>
      <c r="I4" s="55"/>
      <c r="J4" s="55"/>
      <c r="K4" s="55"/>
      <c r="L4" s="55"/>
      <c r="M4" s="56"/>
    </row>
    <row r="5" spans="2:13" ht="37.9" customHeight="1" x14ac:dyDescent="0.25">
      <c r="B5" s="57" t="s">
        <v>3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6"/>
    </row>
    <row r="6" spans="2:13" ht="74.25" customHeight="1" x14ac:dyDescent="0.2">
      <c r="B6" s="48" t="s">
        <v>4</v>
      </c>
      <c r="C6" s="48" t="s">
        <v>5</v>
      </c>
      <c r="D6" s="48" t="s">
        <v>6</v>
      </c>
      <c r="E6" s="2" t="s">
        <v>7</v>
      </c>
      <c r="F6" s="49" t="s">
        <v>41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</row>
    <row r="7" spans="2:13" ht="40.9" customHeight="1" x14ac:dyDescent="0.2">
      <c r="B7" s="92" t="s">
        <v>15</v>
      </c>
      <c r="C7" s="93">
        <v>6</v>
      </c>
      <c r="D7" s="94" t="s">
        <v>16</v>
      </c>
      <c r="E7" s="95">
        <f>ROUND(1750905*10.21,0)</f>
        <v>17876740</v>
      </c>
      <c r="F7" s="96">
        <v>0</v>
      </c>
      <c r="G7" s="93">
        <v>0.1</v>
      </c>
      <c r="H7" s="95">
        <f>(E7+F7)*G7</f>
        <v>1787674</v>
      </c>
      <c r="I7" s="95">
        <f>(E7+F7+H7)*10%</f>
        <v>1966441.4000000001</v>
      </c>
      <c r="J7" s="93">
        <v>0.19</v>
      </c>
      <c r="K7" s="95">
        <f>+I7*J7</f>
        <v>373623.86600000004</v>
      </c>
      <c r="L7" s="95">
        <f>+E7+F7+H7+K7</f>
        <v>20038037.866</v>
      </c>
      <c r="M7" s="95">
        <f>+L7*C7</f>
        <v>120228227.19600001</v>
      </c>
    </row>
    <row r="8" spans="2:13" ht="28.5" customHeight="1" x14ac:dyDescent="0.2">
      <c r="B8" s="97" t="s">
        <v>17</v>
      </c>
      <c r="C8" s="98">
        <f>+C7</f>
        <v>6</v>
      </c>
      <c r="D8" s="97"/>
      <c r="E8" s="99">
        <f>+E7</f>
        <v>17876740</v>
      </c>
      <c r="F8" s="100">
        <v>0</v>
      </c>
      <c r="G8" s="93">
        <v>0.1</v>
      </c>
      <c r="H8" s="95">
        <f>(E8+F8)*G8</f>
        <v>1787674</v>
      </c>
      <c r="I8" s="95">
        <f>(E8+F8+H8)*10%</f>
        <v>1966441.4000000001</v>
      </c>
      <c r="J8" s="93">
        <v>0.19</v>
      </c>
      <c r="K8" s="95">
        <f>+I8*J8</f>
        <v>373623.86600000004</v>
      </c>
      <c r="L8" s="99">
        <f>+L7</f>
        <v>20038037.866</v>
      </c>
      <c r="M8" s="99">
        <f>+L8*C8</f>
        <v>120228227.19600001</v>
      </c>
    </row>
    <row r="9" spans="2:13" x14ac:dyDescent="0.2">
      <c r="B9" s="101"/>
      <c r="C9" s="101"/>
      <c r="D9" s="101"/>
      <c r="E9" s="102"/>
      <c r="F9" s="102"/>
      <c r="G9" s="101"/>
      <c r="H9" s="102"/>
      <c r="I9" s="102"/>
      <c r="J9" s="102"/>
      <c r="K9" s="101"/>
      <c r="L9" s="102"/>
      <c r="M9" s="102"/>
    </row>
    <row r="10" spans="2:13" ht="18.75" customHeight="1" x14ac:dyDescent="0.3">
      <c r="B10" s="103" t="s">
        <v>30</v>
      </c>
      <c r="C10" s="104"/>
      <c r="D10" s="104"/>
      <c r="E10" s="104"/>
      <c r="F10" s="104"/>
      <c r="G10" s="104"/>
      <c r="H10" s="104"/>
      <c r="I10" s="104"/>
      <c r="J10" s="104"/>
      <c r="K10" s="104"/>
      <c r="L10" s="105"/>
      <c r="M10" s="106">
        <f>+M8</f>
        <v>120228227.19600001</v>
      </c>
    </row>
    <row r="12" spans="2:13" x14ac:dyDescent="0.2">
      <c r="G12" s="6"/>
      <c r="J12" s="7"/>
    </row>
    <row r="13" spans="2:13" x14ac:dyDescent="0.2">
      <c r="J13" s="7"/>
    </row>
    <row r="14" spans="2:13" x14ac:dyDescent="0.2">
      <c r="G14" s="4"/>
      <c r="J14" s="7"/>
    </row>
    <row r="15" spans="2:13" x14ac:dyDescent="0.2">
      <c r="J15" s="7"/>
    </row>
    <row r="17" spans="2:16" x14ac:dyDescent="0.2">
      <c r="E17" s="8"/>
      <c r="F17" s="8"/>
      <c r="G17" s="3"/>
      <c r="H17" s="9"/>
      <c r="I17" s="9"/>
      <c r="J17" s="3"/>
      <c r="K17" s="9"/>
      <c r="L17" s="9"/>
    </row>
    <row r="18" spans="2:16" x14ac:dyDescent="0.2">
      <c r="E18" s="8"/>
      <c r="F18" s="8"/>
      <c r="G18" s="3"/>
      <c r="H18" s="9"/>
      <c r="I18" s="9"/>
      <c r="J18" s="3"/>
      <c r="K18" s="9"/>
      <c r="L18" s="9"/>
    </row>
    <row r="19" spans="2:16" s="5" customFormat="1" x14ac:dyDescent="0.2">
      <c r="B19" s="1"/>
      <c r="C19" s="1"/>
      <c r="D19" s="1"/>
      <c r="E19" s="8"/>
      <c r="F19" s="8"/>
      <c r="G19" s="3"/>
      <c r="H19" s="9"/>
      <c r="I19" s="9"/>
      <c r="J19" s="3"/>
      <c r="K19" s="9"/>
      <c r="L19" s="9"/>
      <c r="M19" s="4"/>
      <c r="N19" s="1"/>
      <c r="O19" s="1"/>
      <c r="P19" s="1"/>
    </row>
    <row r="20" spans="2:16" s="5" customFormat="1" x14ac:dyDescent="0.2">
      <c r="B20" s="1"/>
      <c r="C20" s="1"/>
      <c r="D20" s="1"/>
      <c r="E20" s="10"/>
      <c r="F20" s="10"/>
      <c r="G20" s="11"/>
      <c r="H20" s="11"/>
      <c r="I20" s="11"/>
      <c r="J20" s="11"/>
      <c r="K20" s="11"/>
      <c r="L20" s="12"/>
      <c r="M20" s="12"/>
      <c r="N20" s="1"/>
      <c r="O20" s="1"/>
      <c r="P20" s="1"/>
    </row>
    <row r="21" spans="2:16" s="5" customFormat="1" x14ac:dyDescent="0.2">
      <c r="B21" s="1"/>
      <c r="C21" s="1"/>
      <c r="D21" s="1"/>
      <c r="E21" s="4"/>
      <c r="F21" s="4"/>
      <c r="G21" s="1"/>
      <c r="H21" s="4"/>
      <c r="I21" s="4"/>
      <c r="J21" s="4"/>
      <c r="K21" s="1"/>
      <c r="L21" s="4"/>
      <c r="M21" s="4"/>
      <c r="N21" s="1"/>
      <c r="O21" s="1"/>
      <c r="P21" s="1"/>
    </row>
    <row r="22" spans="2:16" s="5" customFormat="1" x14ac:dyDescent="0.2">
      <c r="B22" s="1"/>
      <c r="C22" s="1"/>
      <c r="D22" s="1"/>
      <c r="E22" s="4"/>
      <c r="F22" s="4"/>
      <c r="G22" s="1"/>
      <c r="H22" s="4"/>
      <c r="I22" s="4"/>
      <c r="J22" s="4"/>
      <c r="K22" s="1"/>
      <c r="L22" s="4"/>
      <c r="M22" s="4"/>
      <c r="N22" s="1"/>
      <c r="O22" s="1"/>
      <c r="P22" s="1"/>
    </row>
    <row r="23" spans="2:16" s="5" customFormat="1" x14ac:dyDescent="0.2">
      <c r="B23" s="1"/>
      <c r="C23" s="1"/>
      <c r="D23" s="1"/>
      <c r="E23" s="4"/>
      <c r="F23" s="4"/>
      <c r="G23" s="1"/>
      <c r="H23" s="4"/>
      <c r="I23" s="4"/>
      <c r="J23" s="4"/>
      <c r="K23" s="1"/>
      <c r="L23" s="4"/>
      <c r="M23" s="4"/>
      <c r="N23" s="1"/>
      <c r="O23" s="1"/>
      <c r="P23" s="1"/>
    </row>
    <row r="24" spans="2:16" s="5" customFormat="1" x14ac:dyDescent="0.2">
      <c r="B24" s="1"/>
      <c r="C24" s="1"/>
      <c r="D24" s="1"/>
      <c r="E24" s="4"/>
      <c r="F24" s="4"/>
      <c r="G24" s="1"/>
      <c r="H24" s="4"/>
      <c r="I24" s="4"/>
      <c r="J24" s="4"/>
      <c r="K24" s="1"/>
      <c r="L24" s="4"/>
      <c r="M24" s="4"/>
      <c r="N24" s="1"/>
      <c r="O24" s="1"/>
      <c r="P24" s="1"/>
    </row>
  </sheetData>
  <mergeCells count="7">
    <mergeCell ref="B1:M1"/>
    <mergeCell ref="B2:M2"/>
    <mergeCell ref="B10:L10"/>
    <mergeCell ref="E4:M4"/>
    <mergeCell ref="B5:M5"/>
    <mergeCell ref="B4:D4"/>
    <mergeCell ref="B3:M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29"/>
  <sheetViews>
    <sheetView showGridLines="0" zoomScale="85" zoomScaleNormal="85" workbookViewId="0">
      <pane xSplit="1" ySplit="18" topLeftCell="B19" activePane="bottomRight" state="frozen"/>
      <selection pane="topRight"/>
      <selection pane="bottomLeft"/>
      <selection pane="bottomRight" activeCell="K26" sqref="K26"/>
    </sheetView>
  </sheetViews>
  <sheetFormatPr baseColWidth="10" defaultColWidth="9.140625" defaultRowHeight="12.75" x14ac:dyDescent="0.25"/>
  <cols>
    <col min="1" max="1" width="3" style="13" customWidth="1"/>
    <col min="2" max="2" width="43.85546875" style="13" customWidth="1"/>
    <col min="3" max="3" width="22.7109375" style="13" customWidth="1"/>
    <col min="4" max="4" width="21.5703125" style="13" customWidth="1"/>
    <col min="5" max="5" width="25" style="13" customWidth="1"/>
    <col min="6" max="6" width="20" style="13" customWidth="1"/>
    <col min="7" max="7" width="28.42578125" style="13" customWidth="1"/>
    <col min="8" max="16384" width="9.140625" style="13"/>
  </cols>
  <sheetData>
    <row r="1" spans="2:11" s="42" customFormat="1" ht="55.15" customHeight="1" x14ac:dyDescent="0.25">
      <c r="B1" s="83" t="s">
        <v>32</v>
      </c>
      <c r="C1" s="84"/>
      <c r="D1" s="84"/>
      <c r="E1" s="84"/>
      <c r="F1" s="84"/>
      <c r="G1" s="85"/>
    </row>
    <row r="2" spans="2:11" s="42" customFormat="1" ht="25.15" customHeight="1" x14ac:dyDescent="0.25">
      <c r="B2" s="86" t="s">
        <v>33</v>
      </c>
      <c r="C2" s="87"/>
      <c r="D2" s="87"/>
      <c r="E2" s="87"/>
      <c r="F2" s="87"/>
      <c r="G2" s="88"/>
    </row>
    <row r="3" spans="2:11" s="42" customFormat="1" ht="6.4" customHeight="1" x14ac:dyDescent="0.25">
      <c r="B3" s="89"/>
      <c r="C3" s="90"/>
      <c r="D3" s="90"/>
      <c r="E3" s="90"/>
      <c r="F3" s="90"/>
      <c r="G3" s="91"/>
    </row>
    <row r="4" spans="2:11" s="42" customFormat="1" ht="4.1500000000000004" hidden="1" customHeight="1" x14ac:dyDescent="0.25">
      <c r="B4" s="89"/>
      <c r="C4" s="90"/>
      <c r="D4" s="90"/>
      <c r="E4" s="90"/>
      <c r="F4" s="90"/>
      <c r="G4" s="91"/>
    </row>
    <row r="5" spans="2:11" s="42" customFormat="1" ht="14.25" hidden="1" customHeight="1" x14ac:dyDescent="0.25">
      <c r="B5" s="60"/>
      <c r="C5" s="61"/>
      <c r="D5" s="61"/>
      <c r="E5" s="61"/>
      <c r="F5" s="61"/>
      <c r="G5" s="62"/>
    </row>
    <row r="6" spans="2:11" s="42" customFormat="1" ht="13.5" hidden="1" customHeight="1" x14ac:dyDescent="0.25">
      <c r="B6" s="60"/>
      <c r="C6" s="61"/>
      <c r="D6" s="61"/>
      <c r="E6" s="61"/>
      <c r="F6" s="61"/>
      <c r="G6" s="62"/>
    </row>
    <row r="7" spans="2:11" s="42" customFormat="1" ht="97.5" customHeight="1" thickBot="1" x14ac:dyDescent="0.3">
      <c r="B7" s="63" t="s">
        <v>34</v>
      </c>
      <c r="C7" s="64"/>
      <c r="D7" s="64"/>
      <c r="E7" s="64"/>
      <c r="F7" s="64"/>
      <c r="G7" s="65"/>
    </row>
    <row r="8" spans="2:11" ht="13.5" thickBot="1" x14ac:dyDescent="0.3">
      <c r="B8" s="21"/>
      <c r="G8" s="22"/>
    </row>
    <row r="9" spans="2:11" ht="24.95" customHeight="1" thickBot="1" x14ac:dyDescent="0.3">
      <c r="B9" s="80" t="s">
        <v>31</v>
      </c>
      <c r="C9" s="81"/>
      <c r="D9" s="81"/>
      <c r="E9" s="81"/>
      <c r="F9" s="81"/>
      <c r="G9" s="82"/>
    </row>
    <row r="10" spans="2:11" ht="9.75" customHeight="1" thickBot="1" x14ac:dyDescent="0.3">
      <c r="B10" s="21"/>
      <c r="G10" s="22"/>
    </row>
    <row r="11" spans="2:11" ht="18" customHeight="1" thickBot="1" x14ac:dyDescent="0.3">
      <c r="B11" s="14" t="s">
        <v>26</v>
      </c>
      <c r="C11" s="107">
        <f>+'Servicio Personal'!L7</f>
        <v>20038037.866</v>
      </c>
      <c r="D11" s="75"/>
      <c r="E11" s="75"/>
      <c r="F11" s="75"/>
      <c r="G11" s="76"/>
    </row>
    <row r="12" spans="2:11" ht="18" customHeight="1" x14ac:dyDescent="0.25">
      <c r="B12" s="15" t="s">
        <v>27</v>
      </c>
      <c r="C12" s="16">
        <v>6</v>
      </c>
      <c r="D12" s="75"/>
      <c r="E12" s="75"/>
      <c r="F12" s="75"/>
      <c r="G12" s="76"/>
    </row>
    <row r="13" spans="2:11" ht="18" customHeight="1" x14ac:dyDescent="0.25">
      <c r="B13" s="17" t="s">
        <v>28</v>
      </c>
      <c r="C13" s="18" t="s">
        <v>18</v>
      </c>
      <c r="D13" s="75"/>
      <c r="E13" s="75"/>
      <c r="F13" s="75"/>
      <c r="G13" s="76"/>
      <c r="K13" s="43"/>
    </row>
    <row r="14" spans="2:11" ht="18" customHeight="1" x14ac:dyDescent="0.25">
      <c r="B14" s="17" t="s">
        <v>29</v>
      </c>
      <c r="C14" s="19">
        <v>47392</v>
      </c>
      <c r="D14" s="44"/>
      <c r="E14" s="44"/>
      <c r="F14" s="44"/>
      <c r="G14" s="23"/>
    </row>
    <row r="15" spans="2:11" ht="18" customHeight="1" x14ac:dyDescent="0.25">
      <c r="B15" s="17" t="s">
        <v>19</v>
      </c>
      <c r="C15" s="39">
        <f>+D21</f>
        <v>5.5899999999999998E-2</v>
      </c>
      <c r="D15" s="75"/>
      <c r="E15" s="75"/>
      <c r="F15" s="75"/>
      <c r="G15" s="76"/>
    </row>
    <row r="16" spans="2:11" ht="18" customHeight="1" x14ac:dyDescent="0.25">
      <c r="B16" s="17" t="s">
        <v>20</v>
      </c>
      <c r="C16" s="39">
        <f>+D22</f>
        <v>5.6800000000000003E-2</v>
      </c>
      <c r="D16" s="75"/>
      <c r="E16" s="75"/>
      <c r="F16" s="75"/>
      <c r="G16" s="76"/>
    </row>
    <row r="17" spans="2:7" ht="18" customHeight="1" thickBot="1" x14ac:dyDescent="0.3">
      <c r="B17" s="20" t="s">
        <v>21</v>
      </c>
      <c r="C17" s="40">
        <f>+D23</f>
        <v>5.6500000000000002E-2</v>
      </c>
      <c r="D17" s="75"/>
      <c r="E17" s="75"/>
      <c r="F17" s="75"/>
      <c r="G17" s="76"/>
    </row>
    <row r="18" spans="2:7" ht="13.5" thickBot="1" x14ac:dyDescent="0.3">
      <c r="B18" s="21"/>
      <c r="G18" s="22"/>
    </row>
    <row r="19" spans="2:7" ht="32.25" customHeight="1" thickBot="1" x14ac:dyDescent="0.3">
      <c r="B19" s="34" t="s">
        <v>22</v>
      </c>
      <c r="C19" s="35" t="s">
        <v>23</v>
      </c>
      <c r="D19" s="35" t="s">
        <v>36</v>
      </c>
      <c r="E19" s="35" t="s">
        <v>37</v>
      </c>
      <c r="F19" s="35" t="s">
        <v>24</v>
      </c>
      <c r="G19" s="36" t="s">
        <v>25</v>
      </c>
    </row>
    <row r="20" spans="2:7" ht="24" customHeight="1" x14ac:dyDescent="0.25">
      <c r="B20" s="30">
        <v>2026</v>
      </c>
      <c r="C20" s="31">
        <v>2</v>
      </c>
      <c r="D20" s="32">
        <v>0</v>
      </c>
      <c r="E20" s="108">
        <f>+C11</f>
        <v>20038037.866</v>
      </c>
      <c r="F20" s="33">
        <v>6</v>
      </c>
      <c r="G20" s="111">
        <f>E20*F20*C20</f>
        <v>240456454.39200002</v>
      </c>
    </row>
    <row r="21" spans="2:7" ht="24" customHeight="1" x14ac:dyDescent="0.25">
      <c r="B21" s="26">
        <v>2027</v>
      </c>
      <c r="C21" s="24">
        <v>12</v>
      </c>
      <c r="D21" s="37">
        <v>5.5899999999999998E-2</v>
      </c>
      <c r="E21" s="109">
        <f>E20*(1+D21)</f>
        <v>21158164.182709403</v>
      </c>
      <c r="F21" s="25">
        <v>6</v>
      </c>
      <c r="G21" s="112">
        <f>E21*F21*C21</f>
        <v>1523387821.155077</v>
      </c>
    </row>
    <row r="22" spans="2:7" ht="24" customHeight="1" x14ac:dyDescent="0.25">
      <c r="B22" s="26">
        <v>2028</v>
      </c>
      <c r="C22" s="24">
        <v>12</v>
      </c>
      <c r="D22" s="37">
        <v>5.6800000000000003E-2</v>
      </c>
      <c r="E22" s="109">
        <f>E21*(1+D22)</f>
        <v>22359947.908287298</v>
      </c>
      <c r="F22" s="25">
        <v>6</v>
      </c>
      <c r="G22" s="112">
        <f>E22*F22*C22</f>
        <v>1609916249.3966854</v>
      </c>
    </row>
    <row r="23" spans="2:7" ht="24" customHeight="1" thickBot="1" x14ac:dyDescent="0.3">
      <c r="B23" s="27">
        <v>2029</v>
      </c>
      <c r="C23" s="28">
        <v>10</v>
      </c>
      <c r="D23" s="38">
        <v>5.6500000000000002E-2</v>
      </c>
      <c r="E23" s="110">
        <f>E22*(1+D23)</f>
        <v>23623284.96510553</v>
      </c>
      <c r="F23" s="29">
        <v>6</v>
      </c>
      <c r="G23" s="113">
        <f>E23*F23*C23</f>
        <v>1417397097.9063318</v>
      </c>
    </row>
    <row r="24" spans="2:7" x14ac:dyDescent="0.25">
      <c r="B24" s="21"/>
      <c r="G24" s="22"/>
    </row>
    <row r="25" spans="2:7" ht="27.75" customHeight="1" thickBot="1" x14ac:dyDescent="0.3">
      <c r="B25" s="41" t="s">
        <v>35</v>
      </c>
      <c r="C25" s="77">
        <f>SUM(G20:G23)</f>
        <v>4791157622.8500938</v>
      </c>
      <c r="D25" s="78"/>
      <c r="E25" s="78"/>
      <c r="F25" s="78"/>
      <c r="G25" s="79"/>
    </row>
    <row r="26" spans="2:7" ht="109.15" customHeight="1" x14ac:dyDescent="0.25">
      <c r="B26" s="66" t="s">
        <v>38</v>
      </c>
      <c r="C26" s="67"/>
      <c r="D26" s="67"/>
      <c r="E26" s="67"/>
      <c r="F26" s="67"/>
      <c r="G26" s="68"/>
    </row>
    <row r="27" spans="2:7" ht="191.45" customHeight="1" x14ac:dyDescent="0.25">
      <c r="B27" s="69" t="s">
        <v>39</v>
      </c>
      <c r="C27" s="70"/>
      <c r="D27" s="70"/>
      <c r="E27" s="70"/>
      <c r="F27" s="70"/>
      <c r="G27" s="71"/>
    </row>
    <row r="28" spans="2:7" ht="103.15" customHeight="1" x14ac:dyDescent="0.25">
      <c r="B28" s="72" t="s">
        <v>40</v>
      </c>
      <c r="C28" s="73"/>
      <c r="D28" s="73"/>
      <c r="E28" s="73"/>
      <c r="F28" s="73"/>
      <c r="G28" s="74"/>
    </row>
    <row r="29" spans="2:7" ht="13.5" thickBot="1" x14ac:dyDescent="0.3">
      <c r="B29" s="45"/>
      <c r="C29" s="46"/>
      <c r="D29" s="46"/>
      <c r="E29" s="46"/>
      <c r="F29" s="46"/>
      <c r="G29" s="47"/>
    </row>
  </sheetData>
  <mergeCells count="18">
    <mergeCell ref="B1:G1"/>
    <mergeCell ref="B2:G2"/>
    <mergeCell ref="B3:G3"/>
    <mergeCell ref="B4:G4"/>
    <mergeCell ref="B5:G5"/>
    <mergeCell ref="B6:G6"/>
    <mergeCell ref="B7:G7"/>
    <mergeCell ref="B26:G26"/>
    <mergeCell ref="B27:G27"/>
    <mergeCell ref="B28:G28"/>
    <mergeCell ref="D16:G16"/>
    <mergeCell ref="D17:G17"/>
    <mergeCell ref="C25:G25"/>
    <mergeCell ref="B9:G9"/>
    <mergeCell ref="D11:G11"/>
    <mergeCell ref="D12:G12"/>
    <mergeCell ref="D13:G13"/>
    <mergeCell ref="D15:G15"/>
  </mergeCells>
  <pageMargins left="0.3" right="0.3" top="1" bottom="1" header="0.5" footer="0.5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1630EC488935C4994AE69E7397EC7D3" ma:contentTypeVersion="13" ma:contentTypeDescription="Crear nuevo documento." ma:contentTypeScope="" ma:versionID="33375e028b4e2d14486d33aca7c85828">
  <xsd:schema xmlns:xsd="http://www.w3.org/2001/XMLSchema" xmlns:xs="http://www.w3.org/2001/XMLSchema" xmlns:p="http://schemas.microsoft.com/office/2006/metadata/properties" xmlns:ns2="c5073d5b-3564-4319-90d7-7b1de2077001" xmlns:ns3="1ded7bd4-43c0-4835-a859-d19f90a3670e" targetNamespace="http://schemas.microsoft.com/office/2006/metadata/properties" ma:root="true" ma:fieldsID="bfefb31b18610c1c50386868b78e4ca4" ns2:_="" ns3:_="">
    <xsd:import namespace="c5073d5b-3564-4319-90d7-7b1de2077001"/>
    <xsd:import namespace="1ded7bd4-43c0-4835-a859-d19f90a367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073d5b-3564-4319-90d7-7b1de20770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ed7bd4-43c0-4835-a859-d19f90a3670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42eabb-0700-4ca0-abed-d800e9c4d178}" ma:internalName="TaxCatchAll" ma:showField="CatchAllData" ma:web="1ded7bd4-43c0-4835-a859-d19f90a367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ded7bd4-43c0-4835-a859-d19f90a3670e" xsi:nil="true"/>
    <lcf76f155ced4ddcb4097134ff3c332f xmlns="c5073d5b-3564-4319-90d7-7b1de207700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1BA45A-DAE0-4744-9E65-B6F513C942E7}"/>
</file>

<file path=customXml/itemProps2.xml><?xml version="1.0" encoding="utf-8"?>
<ds:datastoreItem xmlns:ds="http://schemas.openxmlformats.org/officeDocument/2006/customXml" ds:itemID="{32001B8C-BA97-41E9-BCAA-F97E6AF241A4}"/>
</file>

<file path=customXml/itemProps3.xml><?xml version="1.0" encoding="utf-8"?>
<ds:datastoreItem xmlns:ds="http://schemas.openxmlformats.org/officeDocument/2006/customXml" ds:itemID="{DBC38F85-A2C8-4ACF-81E3-48DCF2D37C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 Personal</vt:lpstr>
      <vt:lpstr>Oferta económica - 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Elkin Andrés Novoa Tobón</dc:creator>
  <cp:lastModifiedBy>Elkin Andrés Novoa Tobón</cp:lastModifiedBy>
  <dcterms:created xsi:type="dcterms:W3CDTF">2026-09-08T16:19:51Z</dcterms:created>
  <dcterms:modified xsi:type="dcterms:W3CDTF">2026-10-01T19:53:04Z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0x01010051630EC488935C4994AE69E7397EC7D3</vt:lpwstr>
  </property>
</Properties>
</file>