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edicinalegalgovco-my.sharepoint.com/personal/francis_figueroa_medicinalegal_gov_co/Documents/NATALIA CONTRATACION/CONTRATACION/RECOLECCIONN TRANSPO Y ALAMA RESIDUOS PELIGROSOS/"/>
    </mc:Choice>
  </mc:AlternateContent>
  <xr:revisionPtr revIDLastSave="44" documentId="13_ncr:1_{F9B74D8B-65D5-4775-8D0F-8FB3C812C753}" xr6:coauthVersionLast="47" xr6:coauthVersionMax="47" xr10:uidLastSave="{1F5A1C53-197E-48BE-85F3-79DEA0D38CFA}"/>
  <bookViews>
    <workbookView xWindow="-120" yWindow="-120" windowWidth="29040" windowHeight="15840" activeTab="2" xr2:uid="{00000000-000D-0000-FFFF-FFFF00000000}"/>
  </bookViews>
  <sheets>
    <sheet name="ESTIMACION UNITARIOS 2026" sheetId="2" r:id="rId1"/>
    <sheet name="PROYECCION VALOR POR VIGENCIAS " sheetId="1" r:id="rId2"/>
    <sheet name="REGIONALIZACION " sheetId="3" r:id="rId3"/>
  </sheets>
  <definedNames>
    <definedName name="_xlnm.Print_Titles" localSheetId="1">'PROYECCION VALOR POR VIGENCIAS '!$2:$3</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7" i="1" l="1"/>
  <c r="R28" i="1"/>
  <c r="R29" i="1"/>
  <c r="R30" i="1"/>
  <c r="R31" i="1"/>
  <c r="R32" i="1"/>
  <c r="R33" i="1"/>
  <c r="R34" i="1"/>
  <c r="R35" i="1"/>
  <c r="R36" i="1"/>
  <c r="R37" i="1"/>
  <c r="R38" i="1"/>
  <c r="R39" i="1"/>
  <c r="R40" i="1"/>
  <c r="R41" i="1"/>
  <c r="R42" i="1"/>
  <c r="R43" i="1"/>
  <c r="R44" i="1"/>
  <c r="R26" i="1"/>
  <c r="O27" i="1"/>
  <c r="O28" i="1"/>
  <c r="O29" i="1"/>
  <c r="O30" i="1"/>
  <c r="O31" i="1"/>
  <c r="O32" i="1"/>
  <c r="O33" i="1"/>
  <c r="O34" i="1"/>
  <c r="O35" i="1"/>
  <c r="O36" i="1"/>
  <c r="O37" i="1"/>
  <c r="O38" i="1"/>
  <c r="O39" i="1"/>
  <c r="O40" i="1"/>
  <c r="O41" i="1"/>
  <c r="O42" i="1"/>
  <c r="O43" i="1"/>
  <c r="O44" i="1"/>
  <c r="O26" i="1"/>
  <c r="L27" i="1"/>
  <c r="L28" i="1"/>
  <c r="L29" i="1"/>
  <c r="L30" i="1"/>
  <c r="L31" i="1"/>
  <c r="L32" i="1"/>
  <c r="L33" i="1"/>
  <c r="L34" i="1"/>
  <c r="L35" i="1"/>
  <c r="L36" i="1"/>
  <c r="L37" i="1"/>
  <c r="L38" i="1"/>
  <c r="L39" i="1"/>
  <c r="L40" i="1"/>
  <c r="L41" i="1"/>
  <c r="L42" i="1"/>
  <c r="L43" i="1"/>
  <c r="L44" i="1"/>
  <c r="L26" i="1"/>
  <c r="I27" i="1"/>
  <c r="I28" i="1"/>
  <c r="I29" i="1"/>
  <c r="I30" i="1"/>
  <c r="I31" i="1"/>
  <c r="I32" i="1"/>
  <c r="I33" i="1"/>
  <c r="I34" i="1"/>
  <c r="I35" i="1"/>
  <c r="I36" i="1"/>
  <c r="I37" i="1"/>
  <c r="I38" i="1"/>
  <c r="I39" i="1"/>
  <c r="I40" i="1"/>
  <c r="I41" i="1"/>
  <c r="I42" i="1"/>
  <c r="I43" i="1"/>
  <c r="I44" i="1"/>
  <c r="I26" i="1"/>
  <c r="R5" i="1"/>
  <c r="R6" i="1"/>
  <c r="R7" i="1"/>
  <c r="R8" i="1"/>
  <c r="R9" i="1"/>
  <c r="R10" i="1"/>
  <c r="R11" i="1"/>
  <c r="R12" i="1"/>
  <c r="R13" i="1"/>
  <c r="R14" i="1"/>
  <c r="R15" i="1"/>
  <c r="R16" i="1"/>
  <c r="R17" i="1"/>
  <c r="R18" i="1"/>
  <c r="R19" i="1"/>
  <c r="R20" i="1"/>
  <c r="R21" i="1"/>
  <c r="R22" i="1"/>
  <c r="R4" i="1"/>
  <c r="O5" i="1"/>
  <c r="O6" i="1"/>
  <c r="O7" i="1"/>
  <c r="O8" i="1"/>
  <c r="O9" i="1"/>
  <c r="O10" i="1"/>
  <c r="O11" i="1"/>
  <c r="O12" i="1"/>
  <c r="O13" i="1"/>
  <c r="O14" i="1"/>
  <c r="O15" i="1"/>
  <c r="O16" i="1"/>
  <c r="O17" i="1"/>
  <c r="O18" i="1"/>
  <c r="O19" i="1"/>
  <c r="O20" i="1"/>
  <c r="O21" i="1"/>
  <c r="O22" i="1"/>
  <c r="O4" i="1"/>
  <c r="L5" i="1"/>
  <c r="L6" i="1"/>
  <c r="L7" i="1"/>
  <c r="L8" i="1"/>
  <c r="L9" i="1"/>
  <c r="L10" i="1"/>
  <c r="L11" i="1"/>
  <c r="L12" i="1"/>
  <c r="L13" i="1"/>
  <c r="L14" i="1"/>
  <c r="L15" i="1"/>
  <c r="L16" i="1"/>
  <c r="L17" i="1"/>
  <c r="L18" i="1"/>
  <c r="L19" i="1"/>
  <c r="L20" i="1"/>
  <c r="L21" i="1"/>
  <c r="L22" i="1"/>
  <c r="L4" i="1"/>
  <c r="I5" i="1"/>
  <c r="I6" i="1"/>
  <c r="I7" i="1"/>
  <c r="I8" i="1"/>
  <c r="I9" i="1"/>
  <c r="I10" i="1"/>
  <c r="I11" i="1"/>
  <c r="I12" i="1"/>
  <c r="I13" i="1"/>
  <c r="I14" i="1"/>
  <c r="I15" i="1"/>
  <c r="I16" i="1"/>
  <c r="I17" i="1"/>
  <c r="I18" i="1"/>
  <c r="I19" i="1"/>
  <c r="I20" i="1"/>
  <c r="I21" i="1"/>
  <c r="I22" i="1"/>
  <c r="I4" i="1"/>
  <c r="F43" i="1"/>
  <c r="G21" i="2"/>
  <c r="F21" i="1" s="1"/>
  <c r="G6" i="2"/>
  <c r="F6" i="1" s="1"/>
  <c r="G7" i="2"/>
  <c r="F7" i="1" s="1"/>
  <c r="G8" i="2"/>
  <c r="F8" i="1" s="1"/>
  <c r="G9" i="2"/>
  <c r="F9" i="1" s="1"/>
  <c r="G10" i="2"/>
  <c r="F10" i="1" s="1"/>
  <c r="G11" i="2"/>
  <c r="F11" i="1" s="1"/>
  <c r="G12" i="2"/>
  <c r="F12" i="1" s="1"/>
  <c r="G13" i="2"/>
  <c r="F13" i="1" s="1"/>
  <c r="G14" i="2"/>
  <c r="F14" i="1" s="1"/>
  <c r="G15" i="2"/>
  <c r="F15" i="1" s="1"/>
  <c r="G16" i="2"/>
  <c r="F16" i="1" s="1"/>
  <c r="G17" i="2"/>
  <c r="F17" i="1" s="1"/>
  <c r="G18" i="2"/>
  <c r="F18" i="1" s="1"/>
  <c r="G19" i="2"/>
  <c r="F19" i="1" s="1"/>
  <c r="G20" i="2"/>
  <c r="F20" i="1" s="1"/>
  <c r="G5" i="2"/>
  <c r="F5" i="1" s="1"/>
  <c r="G22" i="2"/>
  <c r="F22" i="1" s="1"/>
  <c r="G24" i="2"/>
  <c r="F26" i="1" s="1"/>
  <c r="G25" i="2"/>
  <c r="F27" i="1" s="1"/>
  <c r="G26" i="2"/>
  <c r="F28" i="1" s="1"/>
  <c r="G27" i="2"/>
  <c r="F29" i="1" s="1"/>
  <c r="G28" i="2"/>
  <c r="F30" i="1" s="1"/>
  <c r="G29" i="2"/>
  <c r="F31" i="1" s="1"/>
  <c r="G30" i="2"/>
  <c r="F32" i="1" s="1"/>
  <c r="G31" i="2"/>
  <c r="F33" i="1" s="1"/>
  <c r="G32" i="2"/>
  <c r="F34" i="1" s="1"/>
  <c r="G33" i="2"/>
  <c r="F35" i="1" s="1"/>
  <c r="G34" i="2"/>
  <c r="F36" i="1" s="1"/>
  <c r="G35" i="2"/>
  <c r="F37" i="1" s="1"/>
  <c r="G36" i="2"/>
  <c r="F38" i="1" s="1"/>
  <c r="G37" i="2"/>
  <c r="F39" i="1" s="1"/>
  <c r="G38" i="2"/>
  <c r="F40" i="1" s="1"/>
  <c r="G39" i="2"/>
  <c r="F41" i="1" s="1"/>
  <c r="G40" i="2"/>
  <c r="F42" i="1" s="1"/>
  <c r="G41" i="2"/>
  <c r="G42" i="2"/>
  <c r="F44" i="1" s="1"/>
  <c r="G4" i="2"/>
  <c r="F4" i="1" s="1"/>
  <c r="J5" i="2"/>
  <c r="K5" i="2" s="1"/>
  <c r="L5" i="2" s="1"/>
  <c r="J6" i="2"/>
  <c r="K6" i="2" s="1"/>
  <c r="L6" i="2" s="1"/>
  <c r="J7" i="2"/>
  <c r="K7" i="2" s="1"/>
  <c r="L7" i="2" s="1"/>
  <c r="J8" i="2"/>
  <c r="K8" i="2" s="1"/>
  <c r="L8" i="2" s="1"/>
  <c r="J9" i="2"/>
  <c r="K9" i="2" s="1"/>
  <c r="L9" i="2" s="1"/>
  <c r="J10" i="2"/>
  <c r="K10" i="2" s="1"/>
  <c r="L10" i="2" s="1"/>
  <c r="J11" i="2"/>
  <c r="K11" i="2" s="1"/>
  <c r="L11" i="2" s="1"/>
  <c r="J12" i="2"/>
  <c r="K12" i="2" s="1"/>
  <c r="L12" i="2" s="1"/>
  <c r="J13" i="2"/>
  <c r="K13" i="2" s="1"/>
  <c r="L13" i="2" s="1"/>
  <c r="J14" i="2"/>
  <c r="K14" i="2" s="1"/>
  <c r="L14" i="2" s="1"/>
  <c r="J15" i="2"/>
  <c r="K15" i="2" s="1"/>
  <c r="L15" i="2" s="1"/>
  <c r="J16" i="2"/>
  <c r="K16" i="2" s="1"/>
  <c r="L16" i="2" s="1"/>
  <c r="J17" i="2"/>
  <c r="K17" i="2" s="1"/>
  <c r="L17" i="2" s="1"/>
  <c r="J18" i="2"/>
  <c r="K18" i="2" s="1"/>
  <c r="L18" i="2" s="1"/>
  <c r="J19" i="2"/>
  <c r="K19" i="2" s="1"/>
  <c r="L19" i="2" s="1"/>
  <c r="J20" i="2"/>
  <c r="K20" i="2" s="1"/>
  <c r="L20" i="2" s="1"/>
  <c r="J21" i="2"/>
  <c r="K21" i="2" s="1"/>
  <c r="L21" i="2" s="1"/>
  <c r="J22" i="2"/>
  <c r="K22" i="2" s="1"/>
  <c r="L22" i="2" s="1"/>
  <c r="J4" i="2"/>
  <c r="K4" i="2" s="1"/>
  <c r="L4" i="2" s="1"/>
  <c r="I5" i="2"/>
  <c r="I6" i="2"/>
  <c r="I7" i="2"/>
  <c r="I8" i="2"/>
  <c r="I9" i="2"/>
  <c r="I10" i="2"/>
  <c r="I11" i="2"/>
  <c r="I12" i="2"/>
  <c r="I13" i="2"/>
  <c r="I14" i="2"/>
  <c r="I15" i="2"/>
  <c r="I16" i="2"/>
  <c r="I17" i="2"/>
  <c r="I18" i="2"/>
  <c r="I19" i="2"/>
  <c r="I20" i="2"/>
  <c r="I21" i="2"/>
  <c r="I22" i="2"/>
  <c r="I24" i="2"/>
  <c r="K24" i="2" s="1"/>
  <c r="L24" i="2" s="1"/>
  <c r="I25" i="2"/>
  <c r="K25" i="2" s="1"/>
  <c r="L25" i="2" s="1"/>
  <c r="I26" i="2"/>
  <c r="K26" i="2" s="1"/>
  <c r="L26" i="2" s="1"/>
  <c r="I27" i="2"/>
  <c r="K27" i="2" s="1"/>
  <c r="L27" i="2" s="1"/>
  <c r="I28" i="2"/>
  <c r="K28" i="2" s="1"/>
  <c r="L28" i="2" s="1"/>
  <c r="I29" i="2"/>
  <c r="K29" i="2" s="1"/>
  <c r="L29" i="2" s="1"/>
  <c r="I30" i="2"/>
  <c r="K30" i="2" s="1"/>
  <c r="L30" i="2" s="1"/>
  <c r="I31" i="2"/>
  <c r="K31" i="2" s="1"/>
  <c r="L31" i="2" s="1"/>
  <c r="I32" i="2"/>
  <c r="K32" i="2" s="1"/>
  <c r="L32" i="2" s="1"/>
  <c r="I33" i="2"/>
  <c r="K33" i="2" s="1"/>
  <c r="L33" i="2" s="1"/>
  <c r="I34" i="2"/>
  <c r="K34" i="2" s="1"/>
  <c r="L34" i="2" s="1"/>
  <c r="I35" i="2"/>
  <c r="K35" i="2" s="1"/>
  <c r="L35" i="2" s="1"/>
  <c r="I36" i="2"/>
  <c r="K36" i="2" s="1"/>
  <c r="L36" i="2" s="1"/>
  <c r="I37" i="2"/>
  <c r="K37" i="2" s="1"/>
  <c r="L37" i="2" s="1"/>
  <c r="I38" i="2"/>
  <c r="K38" i="2" s="1"/>
  <c r="L38" i="2" s="1"/>
  <c r="I39" i="2"/>
  <c r="K39" i="2" s="1"/>
  <c r="L39" i="2" s="1"/>
  <c r="I40" i="2"/>
  <c r="K40" i="2" s="1"/>
  <c r="L40" i="2" s="1"/>
  <c r="I41" i="2"/>
  <c r="K41" i="2" s="1"/>
  <c r="L41" i="2" s="1"/>
  <c r="I42" i="2"/>
  <c r="K42" i="2" s="1"/>
  <c r="L42" i="2" s="1"/>
  <c r="I4" i="2"/>
  <c r="B25" i="2" l="1"/>
  <c r="B26" i="2" s="1"/>
  <c r="B27" i="2" s="1"/>
  <c r="B28" i="2" s="1"/>
  <c r="B29" i="2" s="1"/>
  <c r="B30" i="2" s="1"/>
  <c r="B31" i="2" s="1"/>
  <c r="B32" i="2" s="1"/>
  <c r="B33" i="2" s="1"/>
  <c r="B34" i="2" s="1"/>
  <c r="B35" i="2" s="1"/>
  <c r="B36" i="2" s="1"/>
  <c r="B37" i="2" s="1"/>
  <c r="B38" i="2" s="1"/>
  <c r="B39" i="2" s="1"/>
  <c r="B40" i="2" s="1"/>
  <c r="B41" i="2" s="1"/>
  <c r="B42" i="2" s="1"/>
  <c r="B5" i="2"/>
  <c r="B6" i="2" s="1"/>
  <c r="B7" i="2" s="1"/>
  <c r="B8" i="2" s="1"/>
  <c r="B9" i="2" s="1"/>
  <c r="B10" i="2" s="1"/>
  <c r="B11" i="2" s="1"/>
  <c r="B12" i="2" s="1"/>
  <c r="B13" i="2" s="1"/>
  <c r="B14" i="2" s="1"/>
  <c r="B15" i="2" s="1"/>
  <c r="B16" i="2" s="1"/>
  <c r="B17" i="2" s="1"/>
  <c r="B18" i="2" s="1"/>
  <c r="B19" i="2" s="1"/>
  <c r="B20" i="2" s="1"/>
  <c r="B21" i="2" s="1"/>
  <c r="B22" i="2" s="1"/>
  <c r="P27" i="1" l="1"/>
  <c r="M29" i="1"/>
  <c r="M30" i="1"/>
  <c r="P31" i="1"/>
  <c r="M33" i="1"/>
  <c r="M34" i="1"/>
  <c r="M35" i="1"/>
  <c r="M37" i="1"/>
  <c r="M38" i="1"/>
  <c r="P39" i="1"/>
  <c r="M41" i="1"/>
  <c r="M42" i="1"/>
  <c r="P43" i="1"/>
  <c r="M26" i="1"/>
  <c r="J27" i="1"/>
  <c r="J28" i="1"/>
  <c r="J29" i="1"/>
  <c r="J30" i="1"/>
  <c r="J31" i="1"/>
  <c r="J32" i="1"/>
  <c r="J33" i="1"/>
  <c r="J34" i="1"/>
  <c r="J35" i="1"/>
  <c r="J36" i="1"/>
  <c r="J37" i="1"/>
  <c r="J38" i="1"/>
  <c r="J39" i="1"/>
  <c r="J40" i="1"/>
  <c r="J41" i="1"/>
  <c r="J42" i="1"/>
  <c r="J43" i="1"/>
  <c r="J44" i="1"/>
  <c r="J26" i="1"/>
  <c r="G27" i="1"/>
  <c r="G28" i="1"/>
  <c r="G29" i="1"/>
  <c r="G30" i="1"/>
  <c r="G31" i="1"/>
  <c r="G32" i="1"/>
  <c r="G33" i="1"/>
  <c r="G34" i="1"/>
  <c r="G35" i="1"/>
  <c r="G36" i="1"/>
  <c r="G37" i="1"/>
  <c r="G38" i="1"/>
  <c r="G39" i="1"/>
  <c r="G40" i="1"/>
  <c r="G41" i="1"/>
  <c r="G42" i="1"/>
  <c r="G43" i="1"/>
  <c r="G44" i="1"/>
  <c r="G26" i="1"/>
  <c r="B27" i="1"/>
  <c r="B28" i="1" s="1"/>
  <c r="B29" i="1" s="1"/>
  <c r="B30" i="1" s="1"/>
  <c r="B31" i="1" s="1"/>
  <c r="B32" i="1" s="1"/>
  <c r="B33" i="1" s="1"/>
  <c r="B34" i="1" s="1"/>
  <c r="B35" i="1" s="1"/>
  <c r="B36" i="1" s="1"/>
  <c r="B37" i="1" s="1"/>
  <c r="B38" i="1" s="1"/>
  <c r="B39" i="1" s="1"/>
  <c r="B40" i="1" s="1"/>
  <c r="B41" i="1" s="1"/>
  <c r="B42" i="1" s="1"/>
  <c r="B43" i="1" s="1"/>
  <c r="B44" i="1" s="1"/>
  <c r="J5" i="1"/>
  <c r="J6" i="1"/>
  <c r="J7" i="1"/>
  <c r="J8" i="1"/>
  <c r="J9" i="1"/>
  <c r="J10" i="1"/>
  <c r="J11" i="1"/>
  <c r="J12" i="1"/>
  <c r="J13" i="1"/>
  <c r="J14" i="1"/>
  <c r="J15" i="1"/>
  <c r="J16" i="1"/>
  <c r="J17" i="1"/>
  <c r="J18" i="1"/>
  <c r="J19" i="1"/>
  <c r="J20" i="1"/>
  <c r="J21" i="1"/>
  <c r="J22" i="1"/>
  <c r="J4" i="1"/>
  <c r="G5" i="1"/>
  <c r="G6" i="1"/>
  <c r="G7" i="1"/>
  <c r="G8" i="1"/>
  <c r="G9" i="1"/>
  <c r="G10" i="1"/>
  <c r="G11" i="1"/>
  <c r="G12" i="1"/>
  <c r="G13" i="1"/>
  <c r="G14" i="1"/>
  <c r="G15" i="1"/>
  <c r="G16" i="1"/>
  <c r="G17" i="1"/>
  <c r="G18" i="1"/>
  <c r="G19" i="1"/>
  <c r="G20" i="1"/>
  <c r="G21" i="1"/>
  <c r="G22" i="1"/>
  <c r="G4" i="1"/>
  <c r="B5" i="1"/>
  <c r="B6" i="1" s="1"/>
  <c r="B7" i="1" s="1"/>
  <c r="B8" i="1" s="1"/>
  <c r="B9" i="1" s="1"/>
  <c r="B10" i="1" s="1"/>
  <c r="B11" i="1" s="1"/>
  <c r="B12" i="1" s="1"/>
  <c r="B13" i="1" s="1"/>
  <c r="B14" i="1" s="1"/>
  <c r="B15" i="1" s="1"/>
  <c r="B16" i="1" s="1"/>
  <c r="B17" i="1" s="1"/>
  <c r="B18" i="1" s="1"/>
  <c r="B19" i="1" s="1"/>
  <c r="B20" i="1" s="1"/>
  <c r="B21" i="1" s="1"/>
  <c r="B22" i="1" s="1"/>
  <c r="M44" i="1" l="1"/>
  <c r="M36" i="1"/>
  <c r="M28" i="1"/>
  <c r="M39" i="1"/>
  <c r="M31" i="1"/>
  <c r="P35" i="1"/>
  <c r="J45" i="1"/>
  <c r="D5" i="3" s="1"/>
  <c r="M43" i="1"/>
  <c r="M27" i="1"/>
  <c r="M40" i="1"/>
  <c r="M32" i="1"/>
  <c r="S44" i="1"/>
  <c r="P44" i="1"/>
  <c r="S40" i="1"/>
  <c r="P40" i="1"/>
  <c r="S36" i="1"/>
  <c r="P36" i="1"/>
  <c r="S32" i="1"/>
  <c r="P32" i="1"/>
  <c r="S28" i="1"/>
  <c r="P28" i="1"/>
  <c r="S43" i="1"/>
  <c r="S39" i="1"/>
  <c r="S31" i="1"/>
  <c r="S27" i="1"/>
  <c r="G45" i="1"/>
  <c r="D4" i="3" s="1"/>
  <c r="J23" i="1"/>
  <c r="M19" i="1"/>
  <c r="M8" i="1"/>
  <c r="S19" i="1"/>
  <c r="P19" i="1"/>
  <c r="M5" i="1"/>
  <c r="M6" i="1"/>
  <c r="M7" i="1"/>
  <c r="M9" i="1"/>
  <c r="M10" i="1"/>
  <c r="S10" i="1"/>
  <c r="M11" i="1"/>
  <c r="M13" i="1"/>
  <c r="M14" i="1"/>
  <c r="M15" i="1"/>
  <c r="M16" i="1"/>
  <c r="M17" i="1"/>
  <c r="M18" i="1"/>
  <c r="M20" i="1"/>
  <c r="M21" i="1"/>
  <c r="M22" i="1"/>
  <c r="P10" i="1"/>
  <c r="P4" i="1"/>
  <c r="S4" i="1"/>
  <c r="M12" i="1"/>
  <c r="M4" i="1"/>
  <c r="G23" i="1"/>
  <c r="C5" i="3" l="1"/>
  <c r="E5" i="3" s="1"/>
  <c r="J47" i="1"/>
  <c r="C4" i="3"/>
  <c r="G47" i="1"/>
  <c r="M45" i="1"/>
  <c r="D6" i="3" s="1"/>
  <c r="S35" i="1"/>
  <c r="P30" i="1"/>
  <c r="S30" i="1"/>
  <c r="S41" i="1"/>
  <c r="P41" i="1"/>
  <c r="P34" i="1"/>
  <c r="S34" i="1"/>
  <c r="S29" i="1"/>
  <c r="P29" i="1"/>
  <c r="P26" i="1"/>
  <c r="S26" i="1"/>
  <c r="P38" i="1"/>
  <c r="S38" i="1"/>
  <c r="S33" i="1"/>
  <c r="P33" i="1"/>
  <c r="P42" i="1"/>
  <c r="S42" i="1"/>
  <c r="S37" i="1"/>
  <c r="P37" i="1"/>
  <c r="M23" i="1"/>
  <c r="P8" i="1"/>
  <c r="S8" i="1"/>
  <c r="P5" i="1"/>
  <c r="S5" i="1"/>
  <c r="P6" i="1"/>
  <c r="S6" i="1"/>
  <c r="S7" i="1"/>
  <c r="P7" i="1"/>
  <c r="P9" i="1"/>
  <c r="S9" i="1"/>
  <c r="P11" i="1"/>
  <c r="S11" i="1"/>
  <c r="P13" i="1"/>
  <c r="S13" i="1"/>
  <c r="P14" i="1"/>
  <c r="S14" i="1"/>
  <c r="P15" i="1"/>
  <c r="S15" i="1"/>
  <c r="P16" i="1"/>
  <c r="S16" i="1"/>
  <c r="P17" i="1"/>
  <c r="S17" i="1"/>
  <c r="P18" i="1"/>
  <c r="S18" i="1"/>
  <c r="P20" i="1"/>
  <c r="S20" i="1"/>
  <c r="P21" i="1"/>
  <c r="S21" i="1"/>
  <c r="P22" i="1"/>
  <c r="S22" i="1"/>
  <c r="P12" i="1"/>
  <c r="S12" i="1"/>
  <c r="E4" i="3" l="1"/>
  <c r="C6" i="3"/>
  <c r="M47" i="1"/>
  <c r="S45" i="1"/>
  <c r="D8" i="3" s="1"/>
  <c r="P45" i="1"/>
  <c r="D7" i="3" s="1"/>
  <c r="P23" i="1"/>
  <c r="S23" i="1"/>
  <c r="D9" i="3" l="1"/>
  <c r="E6" i="3"/>
  <c r="C7" i="3"/>
  <c r="E7" i="3" s="1"/>
  <c r="P47" i="1"/>
  <c r="C8" i="3"/>
  <c r="S47" i="1"/>
  <c r="G46" i="1"/>
  <c r="G24" i="1"/>
  <c r="G48" i="1" l="1"/>
  <c r="E8" i="3"/>
  <c r="E9" i="3" s="1"/>
  <c r="C9" i="3"/>
</calcChain>
</file>

<file path=xl/sharedStrings.xml><?xml version="1.0" encoding="utf-8"?>
<sst xmlns="http://schemas.openxmlformats.org/spreadsheetml/2006/main" count="200" uniqueCount="62">
  <si>
    <t>Ítem</t>
  </si>
  <si>
    <t>Descripción del Componente RESPEL</t>
  </si>
  <si>
    <t>Kg</t>
  </si>
  <si>
    <t>Cantidad
diciembre 2026</t>
  </si>
  <si>
    <t>Lodos de la PTAR</t>
  </si>
  <si>
    <t>Anatomopatológicos</t>
  </si>
  <si>
    <t>Biosanitarios</t>
  </si>
  <si>
    <t>Cortopunzantes</t>
  </si>
  <si>
    <t>Hidrocarburos y parafina</t>
  </si>
  <si>
    <t>Contaminados con aceite</t>
  </si>
  <si>
    <t>Cortopunzantes contaminados con químicos</t>
  </si>
  <si>
    <t>Mezcla de hidrocarburos</t>
  </si>
  <si>
    <t>Solidos contaminados con QQ</t>
  </si>
  <si>
    <t>Colorantes</t>
  </si>
  <si>
    <t>Peróxidos</t>
  </si>
  <si>
    <t>Estupefacientes</t>
  </si>
  <si>
    <t>Líquidos contaminados con quimicos</t>
  </si>
  <si>
    <t>Formaldehido</t>
  </si>
  <si>
    <t xml:space="preserve">Residuos no halogenados: acetona, acetonitrilo, alcohol hexano, éter, metano, benceno, xilol, </t>
  </si>
  <si>
    <t>Residuos halogenados. Cloroformo, diclorometano</t>
  </si>
  <si>
    <t>Guanidina</t>
  </si>
  <si>
    <t>RAEES</t>
  </si>
  <si>
    <t>Agua plomada</t>
  </si>
  <si>
    <t xml:space="preserve">LOTE 1 REGIONAL BOGOTA </t>
  </si>
  <si>
    <t>Unidad de medida</t>
  </si>
  <si>
    <t>Cantidad
vigencia 2027</t>
  </si>
  <si>
    <t>Cantidad
vigencia 2028</t>
  </si>
  <si>
    <t xml:space="preserve">Valor total vigencia 2027 </t>
  </si>
  <si>
    <t>Valor total vigencia 2028</t>
  </si>
  <si>
    <t>Cantidad
vigencia 2029</t>
  </si>
  <si>
    <t>Cantidad
vigencia 2030</t>
  </si>
  <si>
    <t>Valor total vigencia 2029</t>
  </si>
  <si>
    <t>Valor total vigencia 2030</t>
  </si>
  <si>
    <t>LOTE 2 REGIONAL ORIENTE</t>
  </si>
  <si>
    <t xml:space="preserve">SUB TOTAL  LOTE 2  POR VIGENCIAS </t>
  </si>
  <si>
    <t xml:space="preserve">SUBTOTAL LOTE 1 POR VIGENCIAS </t>
  </si>
  <si>
    <t xml:space="preserve">TOTAL PROCESO POR VIGENCIAS </t>
  </si>
  <si>
    <t>FORMULACION</t>
  </si>
  <si>
    <t>PROMEDIO</t>
  </si>
  <si>
    <t xml:space="preserve">DESVIACION </t>
  </si>
  <si>
    <t xml:space="preserve">COEFICIENTE </t>
  </si>
  <si>
    <t xml:space="preserve">FORMULA </t>
  </si>
  <si>
    <t xml:space="preserve">COTIZACION SERVIECOLOGICO VIGENCIA 2026 </t>
  </si>
  <si>
    <t>VALOR UNITARIO ESTIMADO VIGENCIA 2026</t>
  </si>
  <si>
    <t>SUBTOTAL LOTE 1 REGIONAL BOGOTA</t>
  </si>
  <si>
    <t>TOTAL PROCESO LOTE 1 Y 2</t>
  </si>
  <si>
    <t>SUB TOTAL LOTE 2 REGIONAL ORIENTE</t>
  </si>
  <si>
    <t xml:space="preserve">Valor total estimado 2026 </t>
  </si>
  <si>
    <t>Valor unitario  estimado kilogramo * 
2026</t>
  </si>
  <si>
    <t>VIGENCIA FISCAL</t>
  </si>
  <si>
    <t>VALOR LOTE 1  REGIONAL BOGOTA</t>
  </si>
  <si>
    <t xml:space="preserve">VALOR LOTE 2 REGIONAL ORIENTE </t>
  </si>
  <si>
    <t xml:space="preserve">TOTAL ESTIMADO PROCESO </t>
  </si>
  <si>
    <t>* JUSTIFICACIÓN DE EXCLUSIÓN DE IVA: Las tarifas unitarias ofertadas para las Regionales Bogotá y Oriente no incluyen el Impuesto sobre las Ventas (IVA), toda vez que se trata de un servicio excluido de conformidad con el numeral 12 del artículo 476 del Estatuto Tributario. Esta exclusión cubre de manera integral las actividades de recolección, transporte, tratamiento y disposición final de residuos peligrosos por constituir actividades complementarias del servicio público de aseo. Este criterio ha sido ratificado por la Dirección de Impuestos y Aduanas Nacionales (DIAN) mediante el Concepto No. 001906 (Oficio 006182 de 2019) y el Concepto No. 006487 de 2025, los cuales precisan que la exclusión del IVA cobija dichas actividades cuando hacen parte integral del servicio prestado por entidades autorizadas conforme al régimen de servicios públicos domiciliarios."</t>
  </si>
  <si>
    <t>COTIZACION PROSARC  2026</t>
  </si>
  <si>
    <t>TOTAL ESTIMADO  POR VIGENCIAS</t>
  </si>
  <si>
    <t>Valor unitario kilogramo *
(IPC 7,0%)</t>
  </si>
  <si>
    <t xml:space="preserve">Valor unitario kilogramo *
(IPC 6,1%) </t>
  </si>
  <si>
    <t xml:space="preserve">Valor unitario kilogramo *
(IPC 5,5%) </t>
  </si>
  <si>
    <t xml:space="preserve">Valor unitario kilogramo *
(IPC 5,0%) </t>
  </si>
  <si>
    <t>2026 (DICIEMBRE)</t>
  </si>
  <si>
    <t>2030 (HASTA 31 DE 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</si>
</sst>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sz val="10"/>
      <color rgb="FF000000"/>
      <name val="Arial"/>
      <family val="2"/>
    </font>
    <font>
      <sz val="10"/>
      <color rgb="FFFF0000"/>
      <name val="Arial"/>
      <family val="2"/>
    </font>
    <font>
      <b/>
      <sz val="10"/>
      <name val="Arial"/>
      <family val="2"/>
    </font>
    <font>
      <b/>
      <sz val="9"/>
      <color theme="1"/>
      <name val="Arial"/>
      <family val="2"/>
    </font>
    <font>
      <sz val="9"/>
      <color theme="1"/>
      <name val="Arial"/>
      <family val="2"/>
    </font>
    <font>
      <b/>
      <sz val="9"/>
      <name val="Arial"/>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0"/>
        <bgColor rgb="FF1F497D"/>
      </patternFill>
    </fill>
    <fill>
      <patternFill patternType="solid">
        <fgColor theme="2" tint="-9.9978637043366805E-2"/>
        <bgColor indexed="64"/>
      </patternFill>
    </fill>
    <fill>
      <patternFill patternType="solid">
        <fgColor rgb="FFFFFFCC"/>
        <bgColor indexed="64"/>
      </patternFill>
    </fill>
    <fill>
      <patternFill patternType="solid">
        <fgColor rgb="FFFFCC99"/>
        <bgColor indexed="64"/>
      </patternFill>
    </fill>
    <fill>
      <patternFill patternType="solid">
        <fgColor rgb="FFCCFFFF"/>
        <bgColor indexed="64"/>
      </patternFill>
    </fill>
    <fill>
      <patternFill patternType="solid">
        <fgColor theme="0" tint="-0.149998474074526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126">
    <xf numFmtId="0" fontId="0" fillId="0" borderId="0" xfId="0"/>
    <xf numFmtId="0" fontId="2" fillId="0" borderId="0" xfId="0" applyFont="1"/>
    <xf numFmtId="0" fontId="4" fillId="0" borderId="2" xfId="0" applyFont="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6" xfId="0" applyFont="1" applyBorder="1" applyAlignment="1">
      <alignment horizontal="center" vertical="center" wrapText="1"/>
    </xf>
    <xf numFmtId="0" fontId="5" fillId="0" borderId="7" xfId="0" applyFont="1" applyBorder="1" applyAlignment="1">
      <alignment vertical="center" wrapText="1"/>
    </xf>
    <xf numFmtId="0" fontId="4" fillId="0" borderId="7" xfId="0" applyFont="1" applyBorder="1" applyAlignment="1">
      <alignment horizontal="center" vertical="center" wrapText="1"/>
    </xf>
    <xf numFmtId="0" fontId="2" fillId="0" borderId="3" xfId="0" applyFont="1" applyBorder="1"/>
    <xf numFmtId="4" fontId="3" fillId="2" borderId="3" xfId="0" applyNumberFormat="1" applyFont="1" applyFill="1" applyBorder="1"/>
    <xf numFmtId="3" fontId="3" fillId="2" borderId="3" xfId="0" applyNumberFormat="1" applyFont="1" applyFill="1" applyBorder="1"/>
    <xf numFmtId="3" fontId="2" fillId="2" borderId="1" xfId="0" applyNumberFormat="1" applyFont="1" applyFill="1" applyBorder="1"/>
    <xf numFmtId="0" fontId="2" fillId="0" borderId="1" xfId="0" applyFont="1" applyBorder="1"/>
    <xf numFmtId="0" fontId="4" fillId="0" borderId="4" xfId="0" applyFont="1" applyBorder="1" applyAlignment="1">
      <alignment horizontal="center" vertical="center" wrapText="1"/>
    </xf>
    <xf numFmtId="0" fontId="5" fillId="0" borderId="5" xfId="0" applyFont="1" applyBorder="1" applyAlignment="1">
      <alignment vertical="center" wrapText="1"/>
    </xf>
    <xf numFmtId="0" fontId="4" fillId="0" borderId="5" xfId="0" applyFont="1" applyBorder="1" applyAlignment="1">
      <alignment horizontal="center" vertical="center" wrapText="1"/>
    </xf>
    <xf numFmtId="4" fontId="3" fillId="2" borderId="13" xfId="0" applyNumberFormat="1" applyFont="1" applyFill="1" applyBorder="1"/>
    <xf numFmtId="3" fontId="3" fillId="2" borderId="13" xfId="0" applyNumberFormat="1" applyFont="1" applyFill="1" applyBorder="1"/>
    <xf numFmtId="3" fontId="3" fillId="4" borderId="12" xfId="0" applyNumberFormat="1" applyFont="1" applyFill="1" applyBorder="1"/>
    <xf numFmtId="0" fontId="2" fillId="2" borderId="3" xfId="0" applyFont="1" applyFill="1" applyBorder="1"/>
    <xf numFmtId="3" fontId="3" fillId="2" borderId="6" xfId="0" applyNumberFormat="1" applyFont="1" applyFill="1" applyBorder="1"/>
    <xf numFmtId="3" fontId="4" fillId="2" borderId="6" xfId="0" applyNumberFormat="1" applyFont="1" applyFill="1" applyBorder="1" applyAlignment="1">
      <alignment horizontal="right" vertical="center"/>
    </xf>
    <xf numFmtId="3" fontId="2" fillId="0" borderId="0" xfId="0" applyNumberFormat="1" applyFont="1"/>
    <xf numFmtId="3" fontId="4" fillId="3" borderId="1" xfId="0" applyNumberFormat="1" applyFont="1" applyFill="1" applyBorder="1" applyAlignment="1">
      <alignment horizontal="right" vertical="center"/>
    </xf>
    <xf numFmtId="3" fontId="4" fillId="3" borderId="7" xfId="0" applyNumberFormat="1" applyFont="1" applyFill="1" applyBorder="1" applyAlignment="1">
      <alignment horizontal="right" vertical="center"/>
    </xf>
    <xf numFmtId="3" fontId="4" fillId="6" borderId="1" xfId="0" applyNumberFormat="1" applyFont="1" applyFill="1" applyBorder="1" applyAlignment="1">
      <alignment horizontal="right" vertical="center"/>
    </xf>
    <xf numFmtId="3" fontId="4" fillId="6" borderId="7" xfId="0" applyNumberFormat="1" applyFont="1" applyFill="1" applyBorder="1" applyAlignment="1">
      <alignment horizontal="right" vertical="center"/>
    </xf>
    <xf numFmtId="3" fontId="4" fillId="7" borderId="1" xfId="0" applyNumberFormat="1" applyFont="1" applyFill="1" applyBorder="1" applyAlignment="1">
      <alignment horizontal="right" vertical="center"/>
    </xf>
    <xf numFmtId="3" fontId="6" fillId="7" borderId="1" xfId="0" applyNumberFormat="1" applyFont="1" applyFill="1" applyBorder="1" applyAlignment="1">
      <alignment horizontal="right" vertical="center"/>
    </xf>
    <xf numFmtId="3" fontId="4" fillId="7" borderId="7" xfId="0" applyNumberFormat="1" applyFont="1" applyFill="1" applyBorder="1" applyAlignment="1">
      <alignment horizontal="right" vertical="center"/>
    </xf>
    <xf numFmtId="3" fontId="4" fillId="8" borderId="1" xfId="0" applyNumberFormat="1" applyFont="1" applyFill="1" applyBorder="1" applyAlignment="1">
      <alignment horizontal="right" vertical="center"/>
    </xf>
    <xf numFmtId="3" fontId="6" fillId="8" borderId="7" xfId="0" applyNumberFormat="1" applyFont="1" applyFill="1" applyBorder="1" applyAlignment="1">
      <alignment horizontal="right" vertical="center"/>
    </xf>
    <xf numFmtId="3" fontId="4" fillId="8" borderId="7" xfId="0" applyNumberFormat="1" applyFont="1" applyFill="1" applyBorder="1" applyAlignment="1">
      <alignment horizontal="right" vertical="center"/>
    </xf>
    <xf numFmtId="3" fontId="4" fillId="9" borderId="1" xfId="0" applyNumberFormat="1" applyFont="1" applyFill="1" applyBorder="1" applyAlignment="1">
      <alignment horizontal="right" vertical="center"/>
    </xf>
    <xf numFmtId="3" fontId="6" fillId="9" borderId="1" xfId="0" applyNumberFormat="1" applyFont="1" applyFill="1" applyBorder="1" applyAlignment="1">
      <alignment horizontal="right" vertical="center"/>
    </xf>
    <xf numFmtId="3" fontId="4" fillId="9" borderId="7" xfId="0" applyNumberFormat="1" applyFont="1" applyFill="1" applyBorder="1" applyAlignment="1">
      <alignment horizontal="right" vertical="center"/>
    </xf>
    <xf numFmtId="4" fontId="2" fillId="9" borderId="1" xfId="0" applyNumberFormat="1" applyFont="1" applyFill="1" applyBorder="1"/>
    <xf numFmtId="3" fontId="4" fillId="9" borderId="9" xfId="0" applyNumberFormat="1" applyFont="1" applyFill="1" applyBorder="1" applyAlignment="1">
      <alignment horizontal="right" vertical="center"/>
    </xf>
    <xf numFmtId="4" fontId="2" fillId="9" borderId="5" xfId="0" applyNumberFormat="1" applyFont="1" applyFill="1" applyBorder="1"/>
    <xf numFmtId="3" fontId="4" fillId="9" borderId="10" xfId="0" applyNumberFormat="1" applyFont="1" applyFill="1" applyBorder="1" applyAlignment="1">
      <alignment horizontal="right" vertical="center"/>
    </xf>
    <xf numFmtId="0" fontId="2" fillId="8" borderId="1" xfId="0" applyFont="1" applyFill="1" applyBorder="1"/>
    <xf numFmtId="0" fontId="2" fillId="8" borderId="5" xfId="0" applyFont="1" applyFill="1" applyBorder="1"/>
    <xf numFmtId="3" fontId="4" fillId="8" borderId="5" xfId="0" applyNumberFormat="1" applyFont="1" applyFill="1" applyBorder="1" applyAlignment="1">
      <alignment horizontal="right" vertical="center"/>
    </xf>
    <xf numFmtId="4" fontId="2" fillId="7" borderId="1" xfId="0" applyNumberFormat="1" applyFont="1" applyFill="1" applyBorder="1"/>
    <xf numFmtId="4" fontId="2" fillId="7" borderId="5" xfId="0" applyNumberFormat="1" applyFont="1" applyFill="1" applyBorder="1"/>
    <xf numFmtId="3" fontId="4" fillId="7" borderId="5" xfId="0" applyNumberFormat="1" applyFont="1" applyFill="1" applyBorder="1" applyAlignment="1">
      <alignment horizontal="right" vertical="center"/>
    </xf>
    <xf numFmtId="0" fontId="2" fillId="6" borderId="1" xfId="0" applyFont="1" applyFill="1" applyBorder="1"/>
    <xf numFmtId="0" fontId="6" fillId="6" borderId="1" xfId="0" applyFont="1" applyFill="1" applyBorder="1"/>
    <xf numFmtId="0" fontId="2" fillId="6" borderId="5" xfId="0" applyFont="1" applyFill="1" applyBorder="1"/>
    <xf numFmtId="3" fontId="4" fillId="6" borderId="5" xfId="0" applyNumberFormat="1" applyFont="1" applyFill="1" applyBorder="1" applyAlignment="1">
      <alignment horizontal="right" vertical="center"/>
    </xf>
    <xf numFmtId="1" fontId="2" fillId="3" borderId="1" xfId="0" applyNumberFormat="1" applyFont="1" applyFill="1" applyBorder="1"/>
    <xf numFmtId="3" fontId="2" fillId="3" borderId="1" xfId="0" applyNumberFormat="1" applyFont="1" applyFill="1" applyBorder="1"/>
    <xf numFmtId="1" fontId="2" fillId="3" borderId="5" xfId="0" applyNumberFormat="1" applyFont="1" applyFill="1" applyBorder="1"/>
    <xf numFmtId="3" fontId="2" fillId="3" borderId="5" xfId="0" applyNumberFormat="1" applyFont="1" applyFill="1" applyBorder="1"/>
    <xf numFmtId="3" fontId="4" fillId="3" borderId="5" xfId="0" applyNumberFormat="1" applyFont="1" applyFill="1" applyBorder="1" applyAlignment="1">
      <alignment horizontal="right" vertical="center"/>
    </xf>
    <xf numFmtId="3" fontId="3" fillId="2" borderId="19" xfId="0" applyNumberFormat="1" applyFont="1" applyFill="1" applyBorder="1"/>
    <xf numFmtId="0" fontId="2" fillId="2" borderId="8" xfId="0" applyFont="1" applyFill="1" applyBorder="1"/>
    <xf numFmtId="3" fontId="3" fillId="2" borderId="12" xfId="0" applyNumberFormat="1" applyFont="1" applyFill="1" applyBorder="1"/>
    <xf numFmtId="3" fontId="3" fillId="2" borderId="15" xfId="0" applyNumberFormat="1" applyFont="1" applyFill="1" applyBorder="1"/>
    <xf numFmtId="0" fontId="2" fillId="2" borderId="13" xfId="0" applyFont="1" applyFill="1" applyBorder="1"/>
    <xf numFmtId="3" fontId="3" fillId="2" borderId="20" xfId="0" applyNumberFormat="1" applyFont="1" applyFill="1" applyBorder="1"/>
    <xf numFmtId="3" fontId="3" fillId="4" borderId="17" xfId="0" applyNumberFormat="1" applyFont="1" applyFill="1" applyBorder="1"/>
    <xf numFmtId="0" fontId="2" fillId="2" borderId="0" xfId="0" applyFont="1" applyFill="1"/>
    <xf numFmtId="0" fontId="3" fillId="0" borderId="1" xfId="0" applyFont="1" applyBorder="1" applyAlignment="1">
      <alignment horizontal="center" wrapText="1"/>
    </xf>
    <xf numFmtId="0" fontId="4" fillId="2" borderId="0" xfId="0" applyFont="1" applyFill="1"/>
    <xf numFmtId="3" fontId="2" fillId="0" borderId="1" xfId="0" applyNumberFormat="1" applyFont="1" applyBorder="1"/>
    <xf numFmtId="0" fontId="9" fillId="2" borderId="0" xfId="0" applyFont="1" applyFill="1"/>
    <xf numFmtId="0" fontId="10" fillId="5" borderId="1"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4" fillId="0" borderId="21" xfId="0" applyFont="1" applyBorder="1" applyAlignment="1">
      <alignment horizontal="center" vertical="center" wrapText="1"/>
    </xf>
    <xf numFmtId="0" fontId="5" fillId="0" borderId="22" xfId="0" applyFont="1" applyBorder="1" applyAlignment="1">
      <alignment vertical="center" wrapText="1"/>
    </xf>
    <xf numFmtId="0" fontId="4" fillId="0" borderId="22" xfId="0" applyFont="1" applyBorder="1" applyAlignment="1">
      <alignment horizontal="center" vertical="center" wrapText="1"/>
    </xf>
    <xf numFmtId="3" fontId="4" fillId="3" borderId="22" xfId="0" applyNumberFormat="1" applyFont="1" applyFill="1" applyBorder="1" applyAlignment="1">
      <alignment horizontal="right" vertical="center"/>
    </xf>
    <xf numFmtId="3" fontId="6" fillId="6" borderId="22" xfId="0" applyNumberFormat="1" applyFont="1" applyFill="1" applyBorder="1" applyAlignment="1">
      <alignment horizontal="right" vertical="center"/>
    </xf>
    <xf numFmtId="3" fontId="4" fillId="6" borderId="22" xfId="0" applyNumberFormat="1" applyFont="1" applyFill="1" applyBorder="1" applyAlignment="1">
      <alignment horizontal="right" vertical="center"/>
    </xf>
    <xf numFmtId="3" fontId="4" fillId="7" borderId="22" xfId="0" applyNumberFormat="1" applyFont="1" applyFill="1" applyBorder="1" applyAlignment="1">
      <alignment horizontal="right" vertical="center"/>
    </xf>
    <xf numFmtId="3" fontId="4" fillId="8" borderId="22" xfId="0" applyNumberFormat="1" applyFont="1" applyFill="1" applyBorder="1" applyAlignment="1">
      <alignment horizontal="right" vertical="center"/>
    </xf>
    <xf numFmtId="3" fontId="4" fillId="9" borderId="22" xfId="0" applyNumberFormat="1" applyFont="1" applyFill="1" applyBorder="1" applyAlignment="1">
      <alignment horizontal="right" vertical="center"/>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14" xfId="0" applyFont="1" applyFill="1" applyBorder="1" applyAlignment="1">
      <alignment horizontal="center" vertical="center" wrapText="1"/>
    </xf>
    <xf numFmtId="4" fontId="5" fillId="0" borderId="0" xfId="0" applyNumberFormat="1" applyFont="1"/>
    <xf numFmtId="3" fontId="0" fillId="0" borderId="0" xfId="0" applyNumberFormat="1"/>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3" fontId="3" fillId="10" borderId="1" xfId="0" applyNumberFormat="1" applyFont="1" applyFill="1" applyBorder="1"/>
    <xf numFmtId="3" fontId="3" fillId="7" borderId="1" xfId="0" applyNumberFormat="1" applyFont="1" applyFill="1" applyBorder="1"/>
    <xf numFmtId="0" fontId="0" fillId="0" borderId="0" xfId="0" applyAlignment="1">
      <alignment vertical="center"/>
    </xf>
    <xf numFmtId="0" fontId="8" fillId="2" borderId="1" xfId="0" applyFont="1" applyFill="1" applyBorder="1" applyAlignment="1">
      <alignment horizontal="center" vertical="center"/>
    </xf>
    <xf numFmtId="0" fontId="8" fillId="0" borderId="1" xfId="0" applyFont="1" applyBorder="1" applyAlignment="1">
      <alignment horizontal="center" wrapText="1"/>
    </xf>
    <xf numFmtId="0" fontId="9" fillId="0" borderId="1" xfId="0" applyFont="1" applyBorder="1" applyAlignment="1">
      <alignment horizontal="center" wrapText="1"/>
    </xf>
    <xf numFmtId="0" fontId="3" fillId="0" borderId="1"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vertical="center" wrapText="1"/>
    </xf>
    <xf numFmtId="0" fontId="0" fillId="0" borderId="0" xfId="0" applyAlignment="1">
      <alignment vertical="center" wrapText="1"/>
    </xf>
    <xf numFmtId="3" fontId="3" fillId="0" borderId="3" xfId="0" applyNumberFormat="1" applyFont="1" applyBorder="1" applyAlignment="1">
      <alignment horizontal="center" wrapText="1"/>
    </xf>
    <xf numFmtId="0" fontId="1" fillId="0" borderId="3" xfId="0" applyFont="1" applyBorder="1" applyAlignment="1">
      <alignment horizontal="center" wrapText="1"/>
    </xf>
    <xf numFmtId="0" fontId="1" fillId="0" borderId="6"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3" fontId="3" fillId="2" borderId="19" xfId="0" applyNumberFormat="1" applyFont="1" applyFill="1" applyBorder="1" applyAlignment="1">
      <alignment horizontal="center" wrapText="1"/>
    </xf>
    <xf numFmtId="0" fontId="0" fillId="2" borderId="13" xfId="0" applyFill="1" applyBorder="1" applyAlignment="1">
      <alignment horizontal="center" wrapText="1"/>
    </xf>
    <xf numFmtId="0" fontId="0" fillId="2" borderId="3" xfId="0" applyFill="1" applyBorder="1" applyAlignment="1">
      <alignment horizontal="center" wrapText="1"/>
    </xf>
    <xf numFmtId="0" fontId="0" fillId="2" borderId="6" xfId="0" applyFill="1" applyBorder="1" applyAlignment="1">
      <alignment horizontal="center" wrapText="1"/>
    </xf>
    <xf numFmtId="0" fontId="3" fillId="0" borderId="14" xfId="0" applyFont="1" applyBorder="1" applyAlignment="1">
      <alignment horizontal="center"/>
    </xf>
    <xf numFmtId="3" fontId="3" fillId="0" borderId="8" xfId="0" applyNumberFormat="1" applyFont="1" applyBorder="1" applyAlignment="1">
      <alignment horizontal="center" wrapText="1"/>
    </xf>
    <xf numFmtId="0" fontId="3" fillId="0" borderId="3" xfId="0" applyFont="1" applyBorder="1" applyAlignment="1">
      <alignment horizontal="center" wrapText="1"/>
    </xf>
    <xf numFmtId="0" fontId="0" fillId="0" borderId="3" xfId="0" applyBorder="1" applyAlignment="1">
      <alignment horizontal="center" wrapText="1"/>
    </xf>
    <xf numFmtId="0" fontId="0" fillId="0" borderId="6" xfId="0" applyBorder="1" applyAlignment="1">
      <alignment horizont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0" fillId="0" borderId="0" xfId="0" applyAlignment="1">
      <alignment horizontal="center"/>
    </xf>
    <xf numFmtId="0" fontId="10" fillId="5" borderId="7" xfId="0" applyFont="1" applyFill="1" applyBorder="1" applyAlignment="1">
      <alignment horizontal="center" vertical="center" wrapText="1"/>
    </xf>
    <xf numFmtId="0" fontId="10" fillId="5" borderId="22" xfId="0" applyFont="1" applyFill="1" applyBorder="1" applyAlignment="1">
      <alignment horizontal="center" vertical="center" wrapText="1"/>
    </xf>
    <xf numFmtId="1" fontId="2" fillId="3" borderId="22" xfId="0" applyNumberFormat="1" applyFont="1" applyFill="1" applyBorder="1"/>
    <xf numFmtId="3" fontId="2" fillId="3" borderId="22" xfId="0" applyNumberFormat="1" applyFont="1" applyFill="1" applyBorder="1"/>
    <xf numFmtId="3" fontId="6" fillId="7" borderId="22" xfId="0" applyNumberFormat="1" applyFont="1" applyFill="1" applyBorder="1" applyAlignment="1">
      <alignment horizontal="right" vertical="center"/>
    </xf>
    <xf numFmtId="3" fontId="6" fillId="8" borderId="22" xfId="0" applyNumberFormat="1" applyFont="1" applyFill="1" applyBorder="1" applyAlignment="1">
      <alignment horizontal="right" vertical="center"/>
    </xf>
    <xf numFmtId="3" fontId="6" fillId="9" borderId="22" xfId="0" applyNumberFormat="1" applyFont="1" applyFill="1" applyBorder="1" applyAlignment="1">
      <alignment horizontal="right" vertical="center"/>
    </xf>
    <xf numFmtId="3" fontId="4" fillId="9" borderId="23" xfId="0" applyNumberFormat="1" applyFont="1" applyFill="1" applyBorder="1" applyAlignment="1">
      <alignment horizontal="right" vertical="center"/>
    </xf>
    <xf numFmtId="0" fontId="3" fillId="0" borderId="8" xfId="0" applyFont="1" applyBorder="1" applyAlignment="1">
      <alignment horizontal="center" vertical="center" wrapText="1"/>
    </xf>
    <xf numFmtId="0" fontId="2" fillId="0" borderId="3" xfId="0" applyFont="1" applyBorder="1" applyAlignment="1">
      <alignment vertical="center" wrapText="1"/>
    </xf>
    <xf numFmtId="0" fontId="2" fillId="0" borderId="6" xfId="0" applyFont="1" applyBorder="1" applyAlignment="1">
      <alignment vertical="center"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FFFFCC"/>
      <color rgb="FFFFCC99"/>
      <color rgb="FFCC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298C8-8945-4827-861E-BE047D5023C3}">
  <dimension ref="B1:S45"/>
  <sheetViews>
    <sheetView topLeftCell="A20" workbookViewId="0">
      <selection activeCell="Q15" sqref="Q15"/>
    </sheetView>
  </sheetViews>
  <sheetFormatPr baseColWidth="10" defaultColWidth="9.140625" defaultRowHeight="12.75" x14ac:dyDescent="0.2"/>
  <cols>
    <col min="1" max="1" width="4" style="1" customWidth="1"/>
    <col min="2" max="2" width="5" style="1" customWidth="1"/>
    <col min="3" max="3" width="22.85546875" style="1" customWidth="1"/>
    <col min="4" max="4" width="9.28515625" style="1" customWidth="1"/>
    <col min="5" max="5" width="17" style="1" customWidth="1"/>
    <col min="6" max="6" width="13.28515625" style="1" customWidth="1"/>
    <col min="7" max="7" width="15.7109375" style="1" customWidth="1"/>
    <col min="8" max="8" width="9.28515625" style="62" customWidth="1"/>
    <col min="9" max="11" width="11.28515625" style="1" hidden="1" customWidth="1"/>
    <col min="12" max="12" width="11.85546875" style="1" hidden="1" customWidth="1"/>
    <col min="13" max="16384" width="9.140625" style="1"/>
  </cols>
  <sheetData>
    <row r="1" spans="2:12" ht="18" customHeight="1" x14ac:dyDescent="0.2"/>
    <row r="2" spans="2:12" ht="15" customHeight="1" x14ac:dyDescent="0.2">
      <c r="B2" s="91" t="s">
        <v>23</v>
      </c>
      <c r="C2" s="92"/>
      <c r="D2" s="92"/>
      <c r="E2" s="114" t="s">
        <v>42</v>
      </c>
      <c r="F2" s="114" t="s">
        <v>54</v>
      </c>
      <c r="G2" s="114" t="s">
        <v>43</v>
      </c>
      <c r="H2" s="66"/>
      <c r="I2" s="90" t="s">
        <v>37</v>
      </c>
      <c r="J2" s="90"/>
      <c r="K2" s="90"/>
      <c r="L2" s="90"/>
    </row>
    <row r="3" spans="2:12" s="64" customFormat="1" ht="56.25" customHeight="1" x14ac:dyDescent="0.2">
      <c r="B3" s="67" t="s">
        <v>0</v>
      </c>
      <c r="C3" s="67" t="s">
        <v>1</v>
      </c>
      <c r="D3" s="67" t="s">
        <v>24</v>
      </c>
      <c r="E3" s="115"/>
      <c r="F3" s="115"/>
      <c r="G3" s="115"/>
      <c r="H3" s="68"/>
      <c r="I3" s="69" t="s">
        <v>38</v>
      </c>
      <c r="J3" s="69" t="s">
        <v>39</v>
      </c>
      <c r="K3" s="69" t="s">
        <v>40</v>
      </c>
      <c r="L3" s="69" t="s">
        <v>41</v>
      </c>
    </row>
    <row r="4" spans="2:12" ht="19.5" customHeight="1" x14ac:dyDescent="0.2">
      <c r="B4" s="4">
        <v>1</v>
      </c>
      <c r="C4" s="3" t="s">
        <v>4</v>
      </c>
      <c r="D4" s="4" t="s">
        <v>2</v>
      </c>
      <c r="E4" s="65">
        <v>1320</v>
      </c>
      <c r="F4" s="65">
        <v>2000</v>
      </c>
      <c r="G4" s="65">
        <f>ROUND(GEOMEAN(E4:F4),0)</f>
        <v>1625</v>
      </c>
      <c r="I4" s="65">
        <f>AVERAGE(E4:F4)</f>
        <v>1660</v>
      </c>
      <c r="J4" s="12">
        <f>_xlfn.STDEV.S(E4:F4)</f>
        <v>480.83261120685233</v>
      </c>
      <c r="K4" s="12">
        <f>+J4/I4</f>
        <v>0.28965819952220018</v>
      </c>
      <c r="L4" s="12" t="str">
        <f>IF(K4&gt;=30%,"armonica","geometrica")</f>
        <v>geometrica</v>
      </c>
    </row>
    <row r="5" spans="2:12" ht="19.5" customHeight="1" x14ac:dyDescent="0.2">
      <c r="B5" s="4">
        <f>1+B4</f>
        <v>2</v>
      </c>
      <c r="C5" s="3" t="s">
        <v>5</v>
      </c>
      <c r="D5" s="4" t="s">
        <v>2</v>
      </c>
      <c r="E5" s="65">
        <v>1870</v>
      </c>
      <c r="F5" s="65">
        <v>3500</v>
      </c>
      <c r="G5" s="11">
        <f>ROUND(HARMEAN(E5:F5),0)</f>
        <v>2438</v>
      </c>
      <c r="I5" s="65">
        <f t="shared" ref="I5:I42" si="0">AVERAGE(E5:F5)</f>
        <v>2685</v>
      </c>
      <c r="J5" s="12">
        <f t="shared" ref="J5:J22" si="1">_xlfn.STDEV.S(E5:F5)</f>
        <v>1152.5840533340725</v>
      </c>
      <c r="K5" s="12">
        <f t="shared" ref="K5:K42" si="2">+J5/I5</f>
        <v>0.42926780384881658</v>
      </c>
      <c r="L5" s="12" t="str">
        <f t="shared" ref="L5:L42" si="3">IF(K5&gt;=30%,"armonica","geometrica")</f>
        <v>armonica</v>
      </c>
    </row>
    <row r="6" spans="2:12" ht="19.5" customHeight="1" x14ac:dyDescent="0.2">
      <c r="B6" s="4">
        <f t="shared" ref="B6:B22" si="4">1+B5</f>
        <v>3</v>
      </c>
      <c r="C6" s="3" t="s">
        <v>6</v>
      </c>
      <c r="D6" s="4" t="s">
        <v>2</v>
      </c>
      <c r="E6" s="65">
        <v>1870</v>
      </c>
      <c r="F6" s="65">
        <v>3500</v>
      </c>
      <c r="G6" s="11">
        <f t="shared" ref="G6:G20" si="5">ROUND(HARMEAN(E6:F6),0)</f>
        <v>2438</v>
      </c>
      <c r="I6" s="65">
        <f t="shared" si="0"/>
        <v>2685</v>
      </c>
      <c r="J6" s="12">
        <f t="shared" si="1"/>
        <v>1152.5840533340725</v>
      </c>
      <c r="K6" s="12">
        <f t="shared" si="2"/>
        <v>0.42926780384881658</v>
      </c>
      <c r="L6" s="12" t="str">
        <f t="shared" si="3"/>
        <v>armonica</v>
      </c>
    </row>
    <row r="7" spans="2:12" ht="19.5" customHeight="1" x14ac:dyDescent="0.2">
      <c r="B7" s="4">
        <f t="shared" si="4"/>
        <v>4</v>
      </c>
      <c r="C7" s="3" t="s">
        <v>7</v>
      </c>
      <c r="D7" s="4" t="s">
        <v>2</v>
      </c>
      <c r="E7" s="65">
        <v>1870</v>
      </c>
      <c r="F7" s="65">
        <v>3500</v>
      </c>
      <c r="G7" s="11">
        <f t="shared" si="5"/>
        <v>2438</v>
      </c>
      <c r="I7" s="65">
        <f t="shared" si="0"/>
        <v>2685</v>
      </c>
      <c r="J7" s="12">
        <f t="shared" si="1"/>
        <v>1152.5840533340725</v>
      </c>
      <c r="K7" s="12">
        <f t="shared" si="2"/>
        <v>0.42926780384881658</v>
      </c>
      <c r="L7" s="12" t="str">
        <f t="shared" si="3"/>
        <v>armonica</v>
      </c>
    </row>
    <row r="8" spans="2:12" ht="19.5" customHeight="1" x14ac:dyDescent="0.2">
      <c r="B8" s="4">
        <f t="shared" si="4"/>
        <v>5</v>
      </c>
      <c r="C8" s="3" t="s">
        <v>8</v>
      </c>
      <c r="D8" s="4" t="s">
        <v>2</v>
      </c>
      <c r="E8" s="65">
        <v>1930</v>
      </c>
      <c r="F8" s="65">
        <v>3500</v>
      </c>
      <c r="G8" s="11">
        <f t="shared" si="5"/>
        <v>2488</v>
      </c>
      <c r="I8" s="65">
        <f t="shared" si="0"/>
        <v>2715</v>
      </c>
      <c r="J8" s="12">
        <f t="shared" si="1"/>
        <v>1110.1576464628797</v>
      </c>
      <c r="K8" s="12">
        <f t="shared" si="2"/>
        <v>0.40889784400106066</v>
      </c>
      <c r="L8" s="12" t="str">
        <f t="shared" si="3"/>
        <v>armonica</v>
      </c>
    </row>
    <row r="9" spans="2:12" ht="19.5" customHeight="1" x14ac:dyDescent="0.2">
      <c r="B9" s="4">
        <f t="shared" si="4"/>
        <v>6</v>
      </c>
      <c r="C9" s="3" t="s">
        <v>9</v>
      </c>
      <c r="D9" s="4" t="s">
        <v>2</v>
      </c>
      <c r="E9" s="65">
        <v>1640</v>
      </c>
      <c r="F9" s="65">
        <v>3500</v>
      </c>
      <c r="G9" s="11">
        <f t="shared" si="5"/>
        <v>2233</v>
      </c>
      <c r="I9" s="65">
        <f t="shared" si="0"/>
        <v>2570</v>
      </c>
      <c r="J9" s="12">
        <f t="shared" si="1"/>
        <v>1315.2186130069783</v>
      </c>
      <c r="K9" s="12">
        <f t="shared" si="2"/>
        <v>0.51175821517781261</v>
      </c>
      <c r="L9" s="12" t="str">
        <f t="shared" si="3"/>
        <v>armonica</v>
      </c>
    </row>
    <row r="10" spans="2:12" ht="19.5" customHeight="1" x14ac:dyDescent="0.2">
      <c r="B10" s="4">
        <f t="shared" si="4"/>
        <v>7</v>
      </c>
      <c r="C10" s="3" t="s">
        <v>10</v>
      </c>
      <c r="D10" s="4" t="s">
        <v>2</v>
      </c>
      <c r="E10" s="65">
        <v>1730</v>
      </c>
      <c r="F10" s="65">
        <v>3500</v>
      </c>
      <c r="G10" s="11">
        <f t="shared" si="5"/>
        <v>2315</v>
      </c>
      <c r="I10" s="65">
        <f t="shared" si="0"/>
        <v>2615</v>
      </c>
      <c r="J10" s="12">
        <f t="shared" si="1"/>
        <v>1251.5790027001892</v>
      </c>
      <c r="K10" s="12">
        <f t="shared" si="2"/>
        <v>0.47861529739968994</v>
      </c>
      <c r="L10" s="12" t="str">
        <f t="shared" si="3"/>
        <v>armonica</v>
      </c>
    </row>
    <row r="11" spans="2:12" ht="19.5" customHeight="1" x14ac:dyDescent="0.2">
      <c r="B11" s="4">
        <f t="shared" si="4"/>
        <v>8</v>
      </c>
      <c r="C11" s="3" t="s">
        <v>11</v>
      </c>
      <c r="D11" s="4" t="s">
        <v>2</v>
      </c>
      <c r="E11" s="65">
        <v>1910</v>
      </c>
      <c r="F11" s="65">
        <v>3500</v>
      </c>
      <c r="G11" s="11">
        <f t="shared" si="5"/>
        <v>2471</v>
      </c>
      <c r="I11" s="65">
        <f t="shared" si="0"/>
        <v>2705</v>
      </c>
      <c r="J11" s="12">
        <f t="shared" si="1"/>
        <v>1124.2997820866105</v>
      </c>
      <c r="K11" s="12">
        <f t="shared" si="2"/>
        <v>0.41563762738876547</v>
      </c>
      <c r="L11" s="12" t="str">
        <f t="shared" si="3"/>
        <v>armonica</v>
      </c>
    </row>
    <row r="12" spans="2:12" ht="19.5" customHeight="1" x14ac:dyDescent="0.2">
      <c r="B12" s="4">
        <f t="shared" si="4"/>
        <v>9</v>
      </c>
      <c r="C12" s="3" t="s">
        <v>12</v>
      </c>
      <c r="D12" s="4" t="s">
        <v>2</v>
      </c>
      <c r="E12" s="65">
        <v>1730</v>
      </c>
      <c r="F12" s="65">
        <v>3500</v>
      </c>
      <c r="G12" s="11">
        <f t="shared" si="5"/>
        <v>2315</v>
      </c>
      <c r="I12" s="65">
        <f t="shared" si="0"/>
        <v>2615</v>
      </c>
      <c r="J12" s="12">
        <f t="shared" si="1"/>
        <v>1251.5790027001892</v>
      </c>
      <c r="K12" s="12">
        <f t="shared" si="2"/>
        <v>0.47861529739968994</v>
      </c>
      <c r="L12" s="12" t="str">
        <f t="shared" si="3"/>
        <v>armonica</v>
      </c>
    </row>
    <row r="13" spans="2:12" ht="19.5" customHeight="1" x14ac:dyDescent="0.2">
      <c r="B13" s="4">
        <f t="shared" si="4"/>
        <v>10</v>
      </c>
      <c r="C13" s="3" t="s">
        <v>13</v>
      </c>
      <c r="D13" s="4" t="s">
        <v>2</v>
      </c>
      <c r="E13" s="65">
        <v>1730</v>
      </c>
      <c r="F13" s="65">
        <v>3500</v>
      </c>
      <c r="G13" s="11">
        <f t="shared" si="5"/>
        <v>2315</v>
      </c>
      <c r="I13" s="65">
        <f t="shared" si="0"/>
        <v>2615</v>
      </c>
      <c r="J13" s="12">
        <f t="shared" si="1"/>
        <v>1251.5790027001892</v>
      </c>
      <c r="K13" s="12">
        <f t="shared" si="2"/>
        <v>0.47861529739968994</v>
      </c>
      <c r="L13" s="12" t="str">
        <f t="shared" si="3"/>
        <v>armonica</v>
      </c>
    </row>
    <row r="14" spans="2:12" ht="19.5" customHeight="1" x14ac:dyDescent="0.2">
      <c r="B14" s="4">
        <f t="shared" si="4"/>
        <v>11</v>
      </c>
      <c r="C14" s="3" t="s">
        <v>14</v>
      </c>
      <c r="D14" s="4" t="s">
        <v>2</v>
      </c>
      <c r="E14" s="65">
        <v>1730</v>
      </c>
      <c r="F14" s="65">
        <v>3500</v>
      </c>
      <c r="G14" s="11">
        <f t="shared" si="5"/>
        <v>2315</v>
      </c>
      <c r="I14" s="65">
        <f t="shared" si="0"/>
        <v>2615</v>
      </c>
      <c r="J14" s="12">
        <f t="shared" si="1"/>
        <v>1251.5790027001892</v>
      </c>
      <c r="K14" s="12">
        <f t="shared" si="2"/>
        <v>0.47861529739968994</v>
      </c>
      <c r="L14" s="12" t="str">
        <f t="shared" si="3"/>
        <v>armonica</v>
      </c>
    </row>
    <row r="15" spans="2:12" ht="19.5" customHeight="1" x14ac:dyDescent="0.2">
      <c r="B15" s="4">
        <f t="shared" si="4"/>
        <v>12</v>
      </c>
      <c r="C15" s="3" t="s">
        <v>15</v>
      </c>
      <c r="D15" s="4" t="s">
        <v>2</v>
      </c>
      <c r="E15" s="65">
        <v>1920</v>
      </c>
      <c r="F15" s="65">
        <v>3500</v>
      </c>
      <c r="G15" s="11">
        <f t="shared" si="5"/>
        <v>2480</v>
      </c>
      <c r="I15" s="65">
        <f t="shared" si="0"/>
        <v>2710</v>
      </c>
      <c r="J15" s="12">
        <f t="shared" si="1"/>
        <v>1117.228714274745</v>
      </c>
      <c r="K15" s="12">
        <f t="shared" si="2"/>
        <v>0.41226151818256274</v>
      </c>
      <c r="L15" s="12" t="str">
        <f t="shared" si="3"/>
        <v>armonica</v>
      </c>
    </row>
    <row r="16" spans="2:12" ht="29.25" customHeight="1" x14ac:dyDescent="0.2">
      <c r="B16" s="4">
        <f t="shared" si="4"/>
        <v>13</v>
      </c>
      <c r="C16" s="3" t="s">
        <v>16</v>
      </c>
      <c r="D16" s="4" t="s">
        <v>2</v>
      </c>
      <c r="E16" s="65">
        <v>1840</v>
      </c>
      <c r="F16" s="65">
        <v>3500</v>
      </c>
      <c r="G16" s="11">
        <f t="shared" si="5"/>
        <v>2412</v>
      </c>
      <c r="I16" s="65">
        <f t="shared" si="0"/>
        <v>2670</v>
      </c>
      <c r="J16" s="12">
        <f t="shared" si="1"/>
        <v>1173.7972567696688</v>
      </c>
      <c r="K16" s="12">
        <f t="shared" si="2"/>
        <v>0.43962444073770368</v>
      </c>
      <c r="L16" s="12" t="str">
        <f t="shared" si="3"/>
        <v>armonica</v>
      </c>
    </row>
    <row r="17" spans="2:12" ht="19.5" customHeight="1" x14ac:dyDescent="0.2">
      <c r="B17" s="4">
        <f t="shared" si="4"/>
        <v>14</v>
      </c>
      <c r="C17" s="3" t="s">
        <v>17</v>
      </c>
      <c r="D17" s="4" t="s">
        <v>2</v>
      </c>
      <c r="E17" s="65">
        <v>1910</v>
      </c>
      <c r="F17" s="65">
        <v>3500</v>
      </c>
      <c r="G17" s="11">
        <f t="shared" si="5"/>
        <v>2471</v>
      </c>
      <c r="I17" s="65">
        <f t="shared" si="0"/>
        <v>2705</v>
      </c>
      <c r="J17" s="12">
        <f t="shared" si="1"/>
        <v>1124.2997820866105</v>
      </c>
      <c r="K17" s="12">
        <f t="shared" si="2"/>
        <v>0.41563762738876547</v>
      </c>
      <c r="L17" s="12" t="str">
        <f t="shared" si="3"/>
        <v>armonica</v>
      </c>
    </row>
    <row r="18" spans="2:12" ht="49.5" customHeight="1" x14ac:dyDescent="0.2">
      <c r="B18" s="4">
        <f t="shared" si="4"/>
        <v>15</v>
      </c>
      <c r="C18" s="3" t="s">
        <v>18</v>
      </c>
      <c r="D18" s="4" t="s">
        <v>2</v>
      </c>
      <c r="E18" s="65">
        <v>1740</v>
      </c>
      <c r="F18" s="65">
        <v>3500</v>
      </c>
      <c r="G18" s="11">
        <f t="shared" si="5"/>
        <v>2324</v>
      </c>
      <c r="I18" s="65">
        <f t="shared" si="0"/>
        <v>2620</v>
      </c>
      <c r="J18" s="12">
        <f t="shared" si="1"/>
        <v>1244.5079348883237</v>
      </c>
      <c r="K18" s="12">
        <f t="shared" si="2"/>
        <v>0.47500302858332966</v>
      </c>
      <c r="L18" s="12" t="str">
        <f t="shared" si="3"/>
        <v>armonica</v>
      </c>
    </row>
    <row r="19" spans="2:12" ht="22.5" customHeight="1" x14ac:dyDescent="0.2">
      <c r="B19" s="4">
        <f t="shared" si="4"/>
        <v>16</v>
      </c>
      <c r="C19" s="3" t="s">
        <v>19</v>
      </c>
      <c r="D19" s="4" t="s">
        <v>2</v>
      </c>
      <c r="E19" s="65">
        <v>1840</v>
      </c>
      <c r="F19" s="65">
        <v>3500</v>
      </c>
      <c r="G19" s="11">
        <f t="shared" si="5"/>
        <v>2412</v>
      </c>
      <c r="I19" s="65">
        <f t="shared" si="0"/>
        <v>2670</v>
      </c>
      <c r="J19" s="12">
        <f t="shared" si="1"/>
        <v>1173.7972567696688</v>
      </c>
      <c r="K19" s="12">
        <f t="shared" si="2"/>
        <v>0.43962444073770368</v>
      </c>
      <c r="L19" s="12" t="str">
        <f t="shared" si="3"/>
        <v>armonica</v>
      </c>
    </row>
    <row r="20" spans="2:12" ht="19.5" customHeight="1" x14ac:dyDescent="0.2">
      <c r="B20" s="4">
        <f t="shared" si="4"/>
        <v>17</v>
      </c>
      <c r="C20" s="3" t="s">
        <v>20</v>
      </c>
      <c r="D20" s="4" t="s">
        <v>2</v>
      </c>
      <c r="E20" s="65">
        <v>1640</v>
      </c>
      <c r="F20" s="65">
        <v>3500</v>
      </c>
      <c r="G20" s="11">
        <f t="shared" si="5"/>
        <v>2233</v>
      </c>
      <c r="I20" s="65">
        <f t="shared" si="0"/>
        <v>2570</v>
      </c>
      <c r="J20" s="12">
        <f t="shared" si="1"/>
        <v>1315.2186130069783</v>
      </c>
      <c r="K20" s="12">
        <f t="shared" si="2"/>
        <v>0.51175821517781261</v>
      </c>
      <c r="L20" s="12" t="str">
        <f t="shared" si="3"/>
        <v>armonica</v>
      </c>
    </row>
    <row r="21" spans="2:12" ht="19.5" customHeight="1" x14ac:dyDescent="0.2">
      <c r="B21" s="4">
        <f t="shared" si="4"/>
        <v>18</v>
      </c>
      <c r="C21" s="3" t="s">
        <v>21</v>
      </c>
      <c r="D21" s="4" t="s">
        <v>2</v>
      </c>
      <c r="E21" s="65">
        <v>1420</v>
      </c>
      <c r="F21" s="65">
        <v>3500</v>
      </c>
      <c r="G21" s="11">
        <f>ROUND(HARMEAN(E21:F21),0)</f>
        <v>2020</v>
      </c>
      <c r="I21" s="65">
        <f t="shared" si="0"/>
        <v>2460</v>
      </c>
      <c r="J21" s="12">
        <f t="shared" si="1"/>
        <v>1470.7821048680189</v>
      </c>
      <c r="K21" s="12">
        <f t="shared" si="2"/>
        <v>0.59787890441789382</v>
      </c>
      <c r="L21" s="12" t="str">
        <f t="shared" si="3"/>
        <v>armonica</v>
      </c>
    </row>
    <row r="22" spans="2:12" ht="19.5" customHeight="1" x14ac:dyDescent="0.2">
      <c r="B22" s="4">
        <f t="shared" si="4"/>
        <v>19</v>
      </c>
      <c r="C22" s="3" t="s">
        <v>22</v>
      </c>
      <c r="D22" s="4" t="s">
        <v>2</v>
      </c>
      <c r="E22" s="65">
        <v>1760</v>
      </c>
      <c r="F22" s="65">
        <v>2000</v>
      </c>
      <c r="G22" s="11">
        <f t="shared" ref="G22:G42" si="6">ROUND(GEOMEAN(E22:F22),0)</f>
        <v>1876</v>
      </c>
      <c r="I22" s="65">
        <f t="shared" si="0"/>
        <v>1880</v>
      </c>
      <c r="J22" s="12">
        <f t="shared" si="1"/>
        <v>169.70562748477141</v>
      </c>
      <c r="K22" s="12">
        <f t="shared" si="2"/>
        <v>9.0268950789772026E-2</v>
      </c>
      <c r="L22" s="12" t="str">
        <f t="shared" si="3"/>
        <v>geometrica</v>
      </c>
    </row>
    <row r="23" spans="2:12" x14ac:dyDescent="0.2">
      <c r="B23" s="93" t="s">
        <v>33</v>
      </c>
      <c r="C23" s="94"/>
      <c r="D23" s="94"/>
      <c r="E23" s="65"/>
      <c r="F23" s="65"/>
      <c r="G23" s="11"/>
      <c r="I23" s="65"/>
      <c r="J23" s="12"/>
      <c r="K23" s="12"/>
      <c r="L23" s="12"/>
    </row>
    <row r="24" spans="2:12" x14ac:dyDescent="0.2">
      <c r="B24" s="4">
        <v>20</v>
      </c>
      <c r="C24" s="3" t="s">
        <v>4</v>
      </c>
      <c r="D24" s="4" t="s">
        <v>2</v>
      </c>
      <c r="E24" s="65">
        <v>1426</v>
      </c>
      <c r="F24" s="65"/>
      <c r="G24" s="11">
        <f t="shared" si="6"/>
        <v>1426</v>
      </c>
      <c r="I24" s="65">
        <f t="shared" si="0"/>
        <v>1426</v>
      </c>
      <c r="J24" s="12"/>
      <c r="K24" s="12">
        <f t="shared" si="2"/>
        <v>0</v>
      </c>
      <c r="L24" s="12" t="str">
        <f t="shared" si="3"/>
        <v>geometrica</v>
      </c>
    </row>
    <row r="25" spans="2:12" x14ac:dyDescent="0.2">
      <c r="B25" s="4">
        <f>1+B24</f>
        <v>21</v>
      </c>
      <c r="C25" s="3" t="s">
        <v>5</v>
      </c>
      <c r="D25" s="4" t="s">
        <v>2</v>
      </c>
      <c r="E25" s="65">
        <v>2020</v>
      </c>
      <c r="F25" s="65"/>
      <c r="G25" s="11">
        <f t="shared" si="6"/>
        <v>2020</v>
      </c>
      <c r="I25" s="65">
        <f t="shared" si="0"/>
        <v>2020</v>
      </c>
      <c r="J25" s="12"/>
      <c r="K25" s="12">
        <f t="shared" si="2"/>
        <v>0</v>
      </c>
      <c r="L25" s="12" t="str">
        <f t="shared" si="3"/>
        <v>geometrica</v>
      </c>
    </row>
    <row r="26" spans="2:12" x14ac:dyDescent="0.2">
      <c r="B26" s="4">
        <f t="shared" ref="B26:B42" si="7">1+B25</f>
        <v>22</v>
      </c>
      <c r="C26" s="3" t="s">
        <v>6</v>
      </c>
      <c r="D26" s="4" t="s">
        <v>2</v>
      </c>
      <c r="E26" s="65">
        <v>2020</v>
      </c>
      <c r="F26" s="65"/>
      <c r="G26" s="11">
        <f t="shared" si="6"/>
        <v>2020</v>
      </c>
      <c r="I26" s="65">
        <f t="shared" si="0"/>
        <v>2020</v>
      </c>
      <c r="J26" s="12"/>
      <c r="K26" s="12">
        <f t="shared" si="2"/>
        <v>0</v>
      </c>
      <c r="L26" s="12" t="str">
        <f t="shared" si="3"/>
        <v>geometrica</v>
      </c>
    </row>
    <row r="27" spans="2:12" x14ac:dyDescent="0.2">
      <c r="B27" s="4">
        <f t="shared" si="7"/>
        <v>23</v>
      </c>
      <c r="C27" s="3" t="s">
        <v>7</v>
      </c>
      <c r="D27" s="4" t="s">
        <v>2</v>
      </c>
      <c r="E27" s="65">
        <v>2020</v>
      </c>
      <c r="F27" s="65"/>
      <c r="G27" s="65">
        <f t="shared" si="6"/>
        <v>2020</v>
      </c>
      <c r="I27" s="65">
        <f t="shared" si="0"/>
        <v>2020</v>
      </c>
      <c r="J27" s="12"/>
      <c r="K27" s="12">
        <f t="shared" si="2"/>
        <v>0</v>
      </c>
      <c r="L27" s="12" t="str">
        <f t="shared" si="3"/>
        <v>geometrica</v>
      </c>
    </row>
    <row r="28" spans="2:12" x14ac:dyDescent="0.2">
      <c r="B28" s="4">
        <f t="shared" si="7"/>
        <v>24</v>
      </c>
      <c r="C28" s="3" t="s">
        <v>8</v>
      </c>
      <c r="D28" s="4" t="s">
        <v>2</v>
      </c>
      <c r="E28" s="65">
        <v>2084</v>
      </c>
      <c r="F28" s="65"/>
      <c r="G28" s="65">
        <f t="shared" si="6"/>
        <v>2084</v>
      </c>
      <c r="I28" s="65">
        <f t="shared" si="0"/>
        <v>2084</v>
      </c>
      <c r="J28" s="12"/>
      <c r="K28" s="12">
        <f t="shared" si="2"/>
        <v>0</v>
      </c>
      <c r="L28" s="12" t="str">
        <f t="shared" si="3"/>
        <v>geometrica</v>
      </c>
    </row>
    <row r="29" spans="2:12" x14ac:dyDescent="0.2">
      <c r="B29" s="4">
        <f t="shared" si="7"/>
        <v>25</v>
      </c>
      <c r="C29" s="3" t="s">
        <v>9</v>
      </c>
      <c r="D29" s="4" t="s">
        <v>2</v>
      </c>
      <c r="E29" s="65">
        <v>1771</v>
      </c>
      <c r="F29" s="65"/>
      <c r="G29" s="65">
        <f t="shared" si="6"/>
        <v>1771</v>
      </c>
      <c r="I29" s="65">
        <f t="shared" si="0"/>
        <v>1771</v>
      </c>
      <c r="J29" s="12"/>
      <c r="K29" s="12">
        <f t="shared" si="2"/>
        <v>0</v>
      </c>
      <c r="L29" s="12" t="str">
        <f t="shared" si="3"/>
        <v>geometrica</v>
      </c>
    </row>
    <row r="30" spans="2:12" ht="38.25" x14ac:dyDescent="0.2">
      <c r="B30" s="4">
        <f t="shared" si="7"/>
        <v>26</v>
      </c>
      <c r="C30" s="3" t="s">
        <v>10</v>
      </c>
      <c r="D30" s="4" t="s">
        <v>2</v>
      </c>
      <c r="E30" s="65">
        <v>1868</v>
      </c>
      <c r="F30" s="65"/>
      <c r="G30" s="65">
        <f t="shared" si="6"/>
        <v>1868</v>
      </c>
      <c r="I30" s="65">
        <f t="shared" si="0"/>
        <v>1868</v>
      </c>
      <c r="J30" s="12"/>
      <c r="K30" s="12">
        <f t="shared" si="2"/>
        <v>0</v>
      </c>
      <c r="L30" s="12" t="str">
        <f t="shared" si="3"/>
        <v>geometrica</v>
      </c>
    </row>
    <row r="31" spans="2:12" x14ac:dyDescent="0.2">
      <c r="B31" s="4">
        <f t="shared" si="7"/>
        <v>27</v>
      </c>
      <c r="C31" s="3" t="s">
        <v>11</v>
      </c>
      <c r="D31" s="4" t="s">
        <v>2</v>
      </c>
      <c r="E31" s="65">
        <v>2063</v>
      </c>
      <c r="F31" s="65"/>
      <c r="G31" s="65">
        <f t="shared" si="6"/>
        <v>2063</v>
      </c>
      <c r="I31" s="65">
        <f t="shared" si="0"/>
        <v>2063</v>
      </c>
      <c r="J31" s="12"/>
      <c r="K31" s="12">
        <f t="shared" si="2"/>
        <v>0</v>
      </c>
      <c r="L31" s="12" t="str">
        <f t="shared" si="3"/>
        <v>geometrica</v>
      </c>
    </row>
    <row r="32" spans="2:12" ht="25.5" x14ac:dyDescent="0.2">
      <c r="B32" s="4">
        <f t="shared" si="7"/>
        <v>28</v>
      </c>
      <c r="C32" s="3" t="s">
        <v>12</v>
      </c>
      <c r="D32" s="4" t="s">
        <v>2</v>
      </c>
      <c r="E32" s="65">
        <v>1868</v>
      </c>
      <c r="F32" s="65"/>
      <c r="G32" s="65">
        <f t="shared" si="6"/>
        <v>1868</v>
      </c>
      <c r="I32" s="65">
        <f t="shared" si="0"/>
        <v>1868</v>
      </c>
      <c r="J32" s="12"/>
      <c r="K32" s="12">
        <f t="shared" si="2"/>
        <v>0</v>
      </c>
      <c r="L32" s="12" t="str">
        <f t="shared" si="3"/>
        <v>geometrica</v>
      </c>
    </row>
    <row r="33" spans="2:19" x14ac:dyDescent="0.2">
      <c r="B33" s="4">
        <f t="shared" si="7"/>
        <v>29</v>
      </c>
      <c r="C33" s="3" t="s">
        <v>13</v>
      </c>
      <c r="D33" s="4" t="s">
        <v>2</v>
      </c>
      <c r="E33" s="65">
        <v>1868</v>
      </c>
      <c r="F33" s="65"/>
      <c r="G33" s="65">
        <f t="shared" si="6"/>
        <v>1868</v>
      </c>
      <c r="I33" s="65">
        <f t="shared" si="0"/>
        <v>1868</v>
      </c>
      <c r="J33" s="12"/>
      <c r="K33" s="12">
        <f t="shared" si="2"/>
        <v>0</v>
      </c>
      <c r="L33" s="12" t="str">
        <f t="shared" si="3"/>
        <v>geometrica</v>
      </c>
    </row>
    <row r="34" spans="2:19" x14ac:dyDescent="0.2">
      <c r="B34" s="4">
        <f t="shared" si="7"/>
        <v>30</v>
      </c>
      <c r="C34" s="3" t="s">
        <v>14</v>
      </c>
      <c r="D34" s="4" t="s">
        <v>2</v>
      </c>
      <c r="E34" s="65">
        <v>1868</v>
      </c>
      <c r="F34" s="65"/>
      <c r="G34" s="65">
        <f t="shared" si="6"/>
        <v>1868</v>
      </c>
      <c r="I34" s="65">
        <f t="shared" si="0"/>
        <v>1868</v>
      </c>
      <c r="J34" s="12"/>
      <c r="K34" s="12">
        <f t="shared" si="2"/>
        <v>0</v>
      </c>
      <c r="L34" s="12" t="str">
        <f t="shared" si="3"/>
        <v>geometrica</v>
      </c>
    </row>
    <row r="35" spans="2:19" x14ac:dyDescent="0.2">
      <c r="B35" s="4">
        <f t="shared" si="7"/>
        <v>31</v>
      </c>
      <c r="C35" s="3" t="s">
        <v>15</v>
      </c>
      <c r="D35" s="4" t="s">
        <v>2</v>
      </c>
      <c r="E35" s="65">
        <v>2074</v>
      </c>
      <c r="F35" s="65"/>
      <c r="G35" s="65">
        <f t="shared" si="6"/>
        <v>2074</v>
      </c>
      <c r="I35" s="65">
        <f t="shared" si="0"/>
        <v>2074</v>
      </c>
      <c r="J35" s="12"/>
      <c r="K35" s="12">
        <f t="shared" si="2"/>
        <v>0</v>
      </c>
      <c r="L35" s="12" t="str">
        <f t="shared" si="3"/>
        <v>geometrica</v>
      </c>
    </row>
    <row r="36" spans="2:19" ht="25.5" x14ac:dyDescent="0.2">
      <c r="B36" s="4">
        <f t="shared" si="7"/>
        <v>32</v>
      </c>
      <c r="C36" s="3" t="s">
        <v>16</v>
      </c>
      <c r="D36" s="4" t="s">
        <v>2</v>
      </c>
      <c r="E36" s="65">
        <v>1987</v>
      </c>
      <c r="F36" s="65"/>
      <c r="G36" s="65">
        <f t="shared" si="6"/>
        <v>1987</v>
      </c>
      <c r="I36" s="65">
        <f t="shared" si="0"/>
        <v>1987</v>
      </c>
      <c r="J36" s="12"/>
      <c r="K36" s="12">
        <f t="shared" si="2"/>
        <v>0</v>
      </c>
      <c r="L36" s="12" t="str">
        <f t="shared" si="3"/>
        <v>geometrica</v>
      </c>
    </row>
    <row r="37" spans="2:19" x14ac:dyDescent="0.2">
      <c r="B37" s="4">
        <f t="shared" si="7"/>
        <v>33</v>
      </c>
      <c r="C37" s="3" t="s">
        <v>17</v>
      </c>
      <c r="D37" s="4" t="s">
        <v>2</v>
      </c>
      <c r="E37" s="65">
        <v>2063</v>
      </c>
      <c r="F37" s="65"/>
      <c r="G37" s="65">
        <f t="shared" si="6"/>
        <v>2063</v>
      </c>
      <c r="I37" s="65">
        <f t="shared" si="0"/>
        <v>2063</v>
      </c>
      <c r="J37" s="12"/>
      <c r="K37" s="12">
        <f t="shared" si="2"/>
        <v>0</v>
      </c>
      <c r="L37" s="12" t="str">
        <f t="shared" si="3"/>
        <v>geometrica</v>
      </c>
    </row>
    <row r="38" spans="2:19" ht="63.75" x14ac:dyDescent="0.2">
      <c r="B38" s="4">
        <f t="shared" si="7"/>
        <v>34</v>
      </c>
      <c r="C38" s="3" t="s">
        <v>18</v>
      </c>
      <c r="D38" s="4" t="s">
        <v>2</v>
      </c>
      <c r="E38" s="65">
        <v>1879</v>
      </c>
      <c r="F38" s="65"/>
      <c r="G38" s="65">
        <f t="shared" si="6"/>
        <v>1879</v>
      </c>
      <c r="I38" s="65">
        <f t="shared" si="0"/>
        <v>1879</v>
      </c>
      <c r="J38" s="12"/>
      <c r="K38" s="12">
        <f t="shared" si="2"/>
        <v>0</v>
      </c>
      <c r="L38" s="12" t="str">
        <f t="shared" si="3"/>
        <v>geometrica</v>
      </c>
    </row>
    <row r="39" spans="2:19" ht="25.5" x14ac:dyDescent="0.2">
      <c r="B39" s="4">
        <f t="shared" si="7"/>
        <v>35</v>
      </c>
      <c r="C39" s="3" t="s">
        <v>19</v>
      </c>
      <c r="D39" s="4" t="s">
        <v>2</v>
      </c>
      <c r="E39" s="65">
        <v>1987</v>
      </c>
      <c r="F39" s="65"/>
      <c r="G39" s="65">
        <f t="shared" si="6"/>
        <v>1987</v>
      </c>
      <c r="I39" s="65">
        <f t="shared" si="0"/>
        <v>1987</v>
      </c>
      <c r="J39" s="12"/>
      <c r="K39" s="12">
        <f t="shared" si="2"/>
        <v>0</v>
      </c>
      <c r="L39" s="12" t="str">
        <f t="shared" si="3"/>
        <v>geometrica</v>
      </c>
    </row>
    <row r="40" spans="2:19" x14ac:dyDescent="0.2">
      <c r="B40" s="4">
        <f t="shared" si="7"/>
        <v>36</v>
      </c>
      <c r="C40" s="3" t="s">
        <v>20</v>
      </c>
      <c r="D40" s="4" t="s">
        <v>2</v>
      </c>
      <c r="E40" s="65">
        <v>1771</v>
      </c>
      <c r="F40" s="65"/>
      <c r="G40" s="65">
        <f t="shared" si="6"/>
        <v>1771</v>
      </c>
      <c r="I40" s="65">
        <f t="shared" si="0"/>
        <v>1771</v>
      </c>
      <c r="J40" s="12"/>
      <c r="K40" s="12">
        <f t="shared" si="2"/>
        <v>0</v>
      </c>
      <c r="L40" s="12" t="str">
        <f t="shared" si="3"/>
        <v>geometrica</v>
      </c>
    </row>
    <row r="41" spans="2:19" x14ac:dyDescent="0.2">
      <c r="B41" s="4">
        <f t="shared" si="7"/>
        <v>37</v>
      </c>
      <c r="C41" s="3" t="s">
        <v>21</v>
      </c>
      <c r="D41" s="4" t="s">
        <v>2</v>
      </c>
      <c r="E41" s="65">
        <v>1534</v>
      </c>
      <c r="F41" s="65"/>
      <c r="G41" s="65">
        <f t="shared" si="6"/>
        <v>1534</v>
      </c>
      <c r="I41" s="65">
        <f t="shared" si="0"/>
        <v>1534</v>
      </c>
      <c r="J41" s="12"/>
      <c r="K41" s="12">
        <f t="shared" si="2"/>
        <v>0</v>
      </c>
      <c r="L41" s="12" t="str">
        <f t="shared" si="3"/>
        <v>geometrica</v>
      </c>
    </row>
    <row r="42" spans="2:19" x14ac:dyDescent="0.2">
      <c r="B42" s="4">
        <f t="shared" si="7"/>
        <v>38</v>
      </c>
      <c r="C42" s="3" t="s">
        <v>22</v>
      </c>
      <c r="D42" s="4" t="s">
        <v>2</v>
      </c>
      <c r="E42" s="65">
        <v>1901</v>
      </c>
      <c r="F42" s="65"/>
      <c r="G42" s="65">
        <f t="shared" si="6"/>
        <v>1901</v>
      </c>
      <c r="I42" s="65">
        <f t="shared" si="0"/>
        <v>1901</v>
      </c>
      <c r="J42" s="12"/>
      <c r="K42" s="12">
        <f t="shared" si="2"/>
        <v>0</v>
      </c>
      <c r="L42" s="12" t="str">
        <f t="shared" si="3"/>
        <v>geometrica</v>
      </c>
    </row>
    <row r="43" spans="2:19" ht="8.25" customHeight="1" x14ac:dyDescent="0.2"/>
    <row r="45" spans="2:19" ht="134.25" customHeight="1" x14ac:dyDescent="0.2">
      <c r="B45" s="95" t="s">
        <v>53</v>
      </c>
      <c r="C45" s="96"/>
      <c r="D45" s="96"/>
      <c r="E45" s="96"/>
      <c r="F45" s="96"/>
      <c r="G45" s="96"/>
      <c r="H45" s="89"/>
      <c r="I45" s="89"/>
      <c r="J45" s="89"/>
      <c r="K45" s="89"/>
      <c r="L45" s="89"/>
      <c r="M45" s="89"/>
      <c r="N45" s="89"/>
      <c r="O45" s="89"/>
      <c r="P45" s="89"/>
      <c r="Q45" s="89"/>
      <c r="R45" s="89"/>
      <c r="S45" s="89"/>
    </row>
  </sheetData>
  <mergeCells count="7">
    <mergeCell ref="I2:L2"/>
    <mergeCell ref="B2:D2"/>
    <mergeCell ref="B23:D23"/>
    <mergeCell ref="B45:G45"/>
    <mergeCell ref="E2:E3"/>
    <mergeCell ref="F2:F3"/>
    <mergeCell ref="G2:G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51"/>
  <sheetViews>
    <sheetView topLeftCell="A28" zoomScale="80" zoomScaleNormal="80" workbookViewId="0">
      <selection activeCell="B50" sqref="B50:S50"/>
    </sheetView>
  </sheetViews>
  <sheetFormatPr baseColWidth="10" defaultColWidth="9.140625" defaultRowHeight="12.75" x14ac:dyDescent="0.2"/>
  <cols>
    <col min="1" max="1" width="4" style="1" customWidth="1"/>
    <col min="2" max="2" width="8.42578125" style="1" customWidth="1"/>
    <col min="3" max="3" width="26.28515625" style="1" customWidth="1"/>
    <col min="4" max="4" width="7.85546875" style="1" customWidth="1"/>
    <col min="5" max="5" width="11.42578125" style="1" customWidth="1"/>
    <col min="6" max="6" width="16.5703125" style="1" customWidth="1"/>
    <col min="7" max="7" width="11.140625" style="1" customWidth="1"/>
    <col min="8" max="8" width="13.140625" style="1" customWidth="1"/>
    <col min="9" max="9" width="13.7109375" style="1" customWidth="1"/>
    <col min="10" max="10" width="14.42578125" style="1" customWidth="1"/>
    <col min="11" max="11" width="10.85546875" style="1" customWidth="1"/>
    <col min="12" max="12" width="11.42578125" style="1" customWidth="1"/>
    <col min="13" max="13" width="12" style="1" customWidth="1"/>
    <col min="14" max="14" width="12.140625" style="1" customWidth="1"/>
    <col min="15" max="15" width="11.28515625" style="1" customWidth="1"/>
    <col min="16" max="16" width="12.7109375" style="1" customWidth="1"/>
    <col min="17" max="17" width="10.42578125" style="1" customWidth="1"/>
    <col min="18" max="18" width="12.42578125" style="1" customWidth="1"/>
    <col min="19" max="19" width="11.7109375" style="1" customWidth="1"/>
    <col min="20" max="16384" width="9.140625" style="1"/>
  </cols>
  <sheetData>
    <row r="1" spans="2:21" ht="24" customHeight="1" thickBot="1" x14ac:dyDescent="0.25"/>
    <row r="2" spans="2:21" ht="23.25" customHeight="1" thickBot="1" x14ac:dyDescent="0.25">
      <c r="B2" s="111" t="s">
        <v>23</v>
      </c>
      <c r="C2" s="112"/>
      <c r="D2" s="112"/>
      <c r="E2" s="112"/>
      <c r="F2" s="112"/>
      <c r="G2" s="112"/>
      <c r="H2" s="112"/>
      <c r="I2" s="112"/>
      <c r="J2" s="112"/>
      <c r="K2" s="112"/>
      <c r="L2" s="112"/>
      <c r="M2" s="112"/>
      <c r="N2" s="112"/>
      <c r="O2" s="112"/>
      <c r="P2" s="112"/>
      <c r="Q2" s="112"/>
      <c r="R2" s="112"/>
      <c r="S2" s="112"/>
    </row>
    <row r="3" spans="2:21" ht="72" customHeight="1" thickBot="1" x14ac:dyDescent="0.25">
      <c r="B3" s="79" t="s">
        <v>0</v>
      </c>
      <c r="C3" s="80" t="s">
        <v>1</v>
      </c>
      <c r="D3" s="80" t="s">
        <v>24</v>
      </c>
      <c r="E3" s="80" t="s">
        <v>3</v>
      </c>
      <c r="F3" s="80" t="s">
        <v>48</v>
      </c>
      <c r="G3" s="80" t="s">
        <v>47</v>
      </c>
      <c r="H3" s="80" t="s">
        <v>25</v>
      </c>
      <c r="I3" s="80" t="s">
        <v>56</v>
      </c>
      <c r="J3" s="80" t="s">
        <v>27</v>
      </c>
      <c r="K3" s="80" t="s">
        <v>26</v>
      </c>
      <c r="L3" s="80" t="s">
        <v>57</v>
      </c>
      <c r="M3" s="80" t="s">
        <v>28</v>
      </c>
      <c r="N3" s="80" t="s">
        <v>29</v>
      </c>
      <c r="O3" s="80" t="s">
        <v>58</v>
      </c>
      <c r="P3" s="80" t="s">
        <v>31</v>
      </c>
      <c r="Q3" s="80" t="s">
        <v>30</v>
      </c>
      <c r="R3" s="80" t="s">
        <v>59</v>
      </c>
      <c r="S3" s="81" t="s">
        <v>32</v>
      </c>
    </row>
    <row r="4" spans="2:21" ht="19.5" customHeight="1" x14ac:dyDescent="0.2">
      <c r="B4" s="70">
        <v>1</v>
      </c>
      <c r="C4" s="71" t="s">
        <v>4</v>
      </c>
      <c r="D4" s="72" t="s">
        <v>2</v>
      </c>
      <c r="E4" s="73">
        <v>2500</v>
      </c>
      <c r="F4" s="73">
        <f>+'ESTIMACION UNITARIOS 2026'!G4</f>
        <v>1625</v>
      </c>
      <c r="G4" s="73">
        <f>ROUND((F4*E4),0)</f>
        <v>4062500</v>
      </c>
      <c r="H4" s="74">
        <v>30003</v>
      </c>
      <c r="I4" s="75">
        <f>ROUND((F4*1.07),0)</f>
        <v>1739</v>
      </c>
      <c r="J4" s="75">
        <f>ROUND((I4*H4),0)</f>
        <v>52175217</v>
      </c>
      <c r="K4" s="76">
        <v>30000</v>
      </c>
      <c r="L4" s="76">
        <f>ROUND((I4*1.061),0)</f>
        <v>1845</v>
      </c>
      <c r="M4" s="76">
        <f>ROUND((L4*K4),0)</f>
        <v>55350000</v>
      </c>
      <c r="N4" s="77">
        <v>30000</v>
      </c>
      <c r="O4" s="77">
        <f>ROUND((L4*1.055),0)</f>
        <v>1946</v>
      </c>
      <c r="P4" s="77">
        <f>ROUND((O4*N4),0)</f>
        <v>58380000</v>
      </c>
      <c r="Q4" s="78">
        <v>18000</v>
      </c>
      <c r="R4" s="78">
        <f>ROUND((O4*1.05),0)</f>
        <v>2043</v>
      </c>
      <c r="S4" s="78">
        <f>ROUND((R4*Q4),0)</f>
        <v>36774000</v>
      </c>
      <c r="U4" s="22"/>
    </row>
    <row r="5" spans="2:21" ht="19.5" customHeight="1" x14ac:dyDescent="0.2">
      <c r="B5" s="2">
        <f>1+B4</f>
        <v>2</v>
      </c>
      <c r="C5" s="3" t="s">
        <v>5</v>
      </c>
      <c r="D5" s="4" t="s">
        <v>2</v>
      </c>
      <c r="E5" s="23">
        <v>100</v>
      </c>
      <c r="F5" s="23">
        <f>+'ESTIMACION UNITARIOS 2026'!G5</f>
        <v>2438</v>
      </c>
      <c r="G5" s="23">
        <f t="shared" ref="G5:G22" si="0">ROUND((F5*E5),0)</f>
        <v>243800</v>
      </c>
      <c r="H5" s="25">
        <v>1200</v>
      </c>
      <c r="I5" s="75">
        <f t="shared" ref="I5:I22" si="1">ROUND((F5*1.07),0)</f>
        <v>2609</v>
      </c>
      <c r="J5" s="25">
        <f t="shared" ref="J5:J22" si="2">ROUND((I5*H5),0)</f>
        <v>3130800</v>
      </c>
      <c r="K5" s="27">
        <v>1350</v>
      </c>
      <c r="L5" s="76">
        <f t="shared" ref="L5:L22" si="3">ROUND((I5*1.061),0)</f>
        <v>2768</v>
      </c>
      <c r="M5" s="27">
        <f t="shared" ref="M5:M22" si="4">ROUND((L5*K5),0)</f>
        <v>3736800</v>
      </c>
      <c r="N5" s="30">
        <v>1500</v>
      </c>
      <c r="O5" s="77">
        <f t="shared" ref="O5:O22" si="5">ROUND((L5*1.055),0)</f>
        <v>2920</v>
      </c>
      <c r="P5" s="30">
        <f t="shared" ref="P5:P22" si="6">ROUND((O5*N5),0)</f>
        <v>4380000</v>
      </c>
      <c r="Q5" s="33">
        <v>850</v>
      </c>
      <c r="R5" s="78">
        <f t="shared" ref="R5:R22" si="7">ROUND((O5*1.05),0)</f>
        <v>3066</v>
      </c>
      <c r="S5" s="33">
        <f t="shared" ref="S5:S22" si="8">ROUND((R5*Q5),0)</f>
        <v>2606100</v>
      </c>
    </row>
    <row r="6" spans="2:21" ht="19.5" customHeight="1" x14ac:dyDescent="0.2">
      <c r="B6" s="2">
        <f t="shared" ref="B6:B22" si="9">1+B5</f>
        <v>3</v>
      </c>
      <c r="C6" s="3" t="s">
        <v>6</v>
      </c>
      <c r="D6" s="4" t="s">
        <v>2</v>
      </c>
      <c r="E6" s="23">
        <v>1333</v>
      </c>
      <c r="F6" s="23">
        <f>+'ESTIMACION UNITARIOS 2026'!G6</f>
        <v>2438</v>
      </c>
      <c r="G6" s="23">
        <f t="shared" si="0"/>
        <v>3249854</v>
      </c>
      <c r="H6" s="25">
        <v>20000</v>
      </c>
      <c r="I6" s="75">
        <f t="shared" si="1"/>
        <v>2609</v>
      </c>
      <c r="J6" s="25">
        <f t="shared" si="2"/>
        <v>52180000</v>
      </c>
      <c r="K6" s="27">
        <v>23000</v>
      </c>
      <c r="L6" s="76">
        <f t="shared" si="3"/>
        <v>2768</v>
      </c>
      <c r="M6" s="27">
        <f t="shared" si="4"/>
        <v>63664000</v>
      </c>
      <c r="N6" s="30">
        <v>25000</v>
      </c>
      <c r="O6" s="77">
        <f t="shared" si="5"/>
        <v>2920</v>
      </c>
      <c r="P6" s="30">
        <f t="shared" si="6"/>
        <v>73000000</v>
      </c>
      <c r="Q6" s="33">
        <v>15000</v>
      </c>
      <c r="R6" s="78">
        <f t="shared" si="7"/>
        <v>3066</v>
      </c>
      <c r="S6" s="33">
        <f t="shared" si="8"/>
        <v>45990000</v>
      </c>
    </row>
    <row r="7" spans="2:21" ht="19.5" customHeight="1" x14ac:dyDescent="0.2">
      <c r="B7" s="2">
        <f t="shared" si="9"/>
        <v>4</v>
      </c>
      <c r="C7" s="3" t="s">
        <v>7</v>
      </c>
      <c r="D7" s="4" t="s">
        <v>2</v>
      </c>
      <c r="E7" s="23">
        <v>60</v>
      </c>
      <c r="F7" s="23">
        <f>+'ESTIMACION UNITARIOS 2026'!G7</f>
        <v>2438</v>
      </c>
      <c r="G7" s="23">
        <f t="shared" si="0"/>
        <v>146280</v>
      </c>
      <c r="H7" s="25">
        <v>750</v>
      </c>
      <c r="I7" s="75">
        <f t="shared" si="1"/>
        <v>2609</v>
      </c>
      <c r="J7" s="25">
        <f t="shared" si="2"/>
        <v>1956750</v>
      </c>
      <c r="K7" s="27">
        <v>850</v>
      </c>
      <c r="L7" s="76">
        <f t="shared" si="3"/>
        <v>2768</v>
      </c>
      <c r="M7" s="27">
        <f t="shared" si="4"/>
        <v>2352800</v>
      </c>
      <c r="N7" s="30">
        <v>1000</v>
      </c>
      <c r="O7" s="77">
        <f t="shared" si="5"/>
        <v>2920</v>
      </c>
      <c r="P7" s="30">
        <f t="shared" si="6"/>
        <v>2920000</v>
      </c>
      <c r="Q7" s="34">
        <v>649</v>
      </c>
      <c r="R7" s="78">
        <f t="shared" si="7"/>
        <v>3066</v>
      </c>
      <c r="S7" s="33">
        <f t="shared" si="8"/>
        <v>1989834</v>
      </c>
    </row>
    <row r="8" spans="2:21" ht="19.5" customHeight="1" x14ac:dyDescent="0.2">
      <c r="B8" s="2">
        <f t="shared" si="9"/>
        <v>5</v>
      </c>
      <c r="C8" s="3" t="s">
        <v>8</v>
      </c>
      <c r="D8" s="4" t="s">
        <v>2</v>
      </c>
      <c r="E8" s="23">
        <v>35</v>
      </c>
      <c r="F8" s="23">
        <f>+'ESTIMACION UNITARIOS 2026'!G8</f>
        <v>2488</v>
      </c>
      <c r="G8" s="23">
        <f t="shared" si="0"/>
        <v>87080</v>
      </c>
      <c r="H8" s="25">
        <v>420</v>
      </c>
      <c r="I8" s="75">
        <f t="shared" si="1"/>
        <v>2662</v>
      </c>
      <c r="J8" s="25">
        <f t="shared" si="2"/>
        <v>1118040</v>
      </c>
      <c r="K8" s="28">
        <v>476</v>
      </c>
      <c r="L8" s="76">
        <f t="shared" si="3"/>
        <v>2824</v>
      </c>
      <c r="M8" s="27">
        <f t="shared" si="4"/>
        <v>1344224</v>
      </c>
      <c r="N8" s="30">
        <v>520</v>
      </c>
      <c r="O8" s="77">
        <f t="shared" si="5"/>
        <v>2979</v>
      </c>
      <c r="P8" s="30">
        <f t="shared" si="6"/>
        <v>1549080</v>
      </c>
      <c r="Q8" s="33">
        <v>400</v>
      </c>
      <c r="R8" s="78">
        <f t="shared" si="7"/>
        <v>3128</v>
      </c>
      <c r="S8" s="33">
        <f t="shared" si="8"/>
        <v>1251200</v>
      </c>
    </row>
    <row r="9" spans="2:21" ht="29.25" customHeight="1" x14ac:dyDescent="0.2">
      <c r="B9" s="2">
        <f t="shared" si="9"/>
        <v>6</v>
      </c>
      <c r="C9" s="3" t="s">
        <v>9</v>
      </c>
      <c r="D9" s="4" t="s">
        <v>2</v>
      </c>
      <c r="E9" s="23">
        <v>10</v>
      </c>
      <c r="F9" s="23">
        <f>+'ESTIMACION UNITARIOS 2026'!G9</f>
        <v>2233</v>
      </c>
      <c r="G9" s="23">
        <f t="shared" si="0"/>
        <v>22330</v>
      </c>
      <c r="H9" s="25">
        <v>120</v>
      </c>
      <c r="I9" s="75">
        <f t="shared" si="1"/>
        <v>2389</v>
      </c>
      <c r="J9" s="25">
        <f t="shared" si="2"/>
        <v>286680</v>
      </c>
      <c r="K9" s="27">
        <v>150</v>
      </c>
      <c r="L9" s="76">
        <f t="shared" si="3"/>
        <v>2535</v>
      </c>
      <c r="M9" s="27">
        <f t="shared" si="4"/>
        <v>380250</v>
      </c>
      <c r="N9" s="30">
        <v>200</v>
      </c>
      <c r="O9" s="77">
        <f t="shared" si="5"/>
        <v>2674</v>
      </c>
      <c r="P9" s="30">
        <f t="shared" si="6"/>
        <v>534800</v>
      </c>
      <c r="Q9" s="33">
        <v>130</v>
      </c>
      <c r="R9" s="78">
        <f t="shared" si="7"/>
        <v>2808</v>
      </c>
      <c r="S9" s="33">
        <f t="shared" si="8"/>
        <v>365040</v>
      </c>
    </row>
    <row r="10" spans="2:21" ht="42.75" customHeight="1" x14ac:dyDescent="0.2">
      <c r="B10" s="2">
        <f t="shared" si="9"/>
        <v>7</v>
      </c>
      <c r="C10" s="3" t="s">
        <v>10</v>
      </c>
      <c r="D10" s="4" t="s">
        <v>2</v>
      </c>
      <c r="E10" s="23">
        <v>30</v>
      </c>
      <c r="F10" s="23">
        <f>+'ESTIMACION UNITARIOS 2026'!G10</f>
        <v>2315</v>
      </c>
      <c r="G10" s="23">
        <f t="shared" si="0"/>
        <v>69450</v>
      </c>
      <c r="H10" s="25">
        <v>360</v>
      </c>
      <c r="I10" s="75">
        <f t="shared" si="1"/>
        <v>2477</v>
      </c>
      <c r="J10" s="25">
        <f t="shared" si="2"/>
        <v>891720</v>
      </c>
      <c r="K10" s="27">
        <v>400</v>
      </c>
      <c r="L10" s="76">
        <f t="shared" si="3"/>
        <v>2628</v>
      </c>
      <c r="M10" s="27">
        <f t="shared" si="4"/>
        <v>1051200</v>
      </c>
      <c r="N10" s="30">
        <v>480</v>
      </c>
      <c r="O10" s="77">
        <f t="shared" si="5"/>
        <v>2773</v>
      </c>
      <c r="P10" s="30">
        <f t="shared" si="6"/>
        <v>1331040</v>
      </c>
      <c r="Q10" s="33">
        <v>300</v>
      </c>
      <c r="R10" s="78">
        <f t="shared" si="7"/>
        <v>2912</v>
      </c>
      <c r="S10" s="33">
        <f t="shared" si="8"/>
        <v>873600</v>
      </c>
    </row>
    <row r="11" spans="2:21" ht="19.5" customHeight="1" x14ac:dyDescent="0.2">
      <c r="B11" s="2">
        <f t="shared" si="9"/>
        <v>8</v>
      </c>
      <c r="C11" s="3" t="s">
        <v>11</v>
      </c>
      <c r="D11" s="4" t="s">
        <v>2</v>
      </c>
      <c r="E11" s="23">
        <v>15</v>
      </c>
      <c r="F11" s="23">
        <f>+'ESTIMACION UNITARIOS 2026'!G11</f>
        <v>2471</v>
      </c>
      <c r="G11" s="23">
        <f t="shared" si="0"/>
        <v>37065</v>
      </c>
      <c r="H11" s="25">
        <v>180</v>
      </c>
      <c r="I11" s="75">
        <f t="shared" si="1"/>
        <v>2644</v>
      </c>
      <c r="J11" s="25">
        <f t="shared" si="2"/>
        <v>475920</v>
      </c>
      <c r="K11" s="27">
        <v>200</v>
      </c>
      <c r="L11" s="76">
        <f t="shared" si="3"/>
        <v>2805</v>
      </c>
      <c r="M11" s="27">
        <f t="shared" si="4"/>
        <v>561000</v>
      </c>
      <c r="N11" s="30">
        <v>250</v>
      </c>
      <c r="O11" s="77">
        <f t="shared" si="5"/>
        <v>2959</v>
      </c>
      <c r="P11" s="30">
        <f t="shared" si="6"/>
        <v>739750</v>
      </c>
      <c r="Q11" s="33">
        <v>150</v>
      </c>
      <c r="R11" s="78">
        <f t="shared" si="7"/>
        <v>3107</v>
      </c>
      <c r="S11" s="33">
        <f t="shared" si="8"/>
        <v>466050</v>
      </c>
    </row>
    <row r="12" spans="2:21" ht="25.5" customHeight="1" x14ac:dyDescent="0.2">
      <c r="B12" s="2">
        <f t="shared" si="9"/>
        <v>9</v>
      </c>
      <c r="C12" s="3" t="s">
        <v>12</v>
      </c>
      <c r="D12" s="4" t="s">
        <v>2</v>
      </c>
      <c r="E12" s="23">
        <v>150</v>
      </c>
      <c r="F12" s="23">
        <f>+'ESTIMACION UNITARIOS 2026'!G12</f>
        <v>2315</v>
      </c>
      <c r="G12" s="23">
        <f t="shared" si="0"/>
        <v>347250</v>
      </c>
      <c r="H12" s="25">
        <v>1800</v>
      </c>
      <c r="I12" s="75">
        <f t="shared" si="1"/>
        <v>2477</v>
      </c>
      <c r="J12" s="25">
        <f t="shared" si="2"/>
        <v>4458600</v>
      </c>
      <c r="K12" s="27">
        <v>2000</v>
      </c>
      <c r="L12" s="76">
        <f t="shared" si="3"/>
        <v>2628</v>
      </c>
      <c r="M12" s="27">
        <f t="shared" si="4"/>
        <v>5256000</v>
      </c>
      <c r="N12" s="30">
        <v>2500</v>
      </c>
      <c r="O12" s="77">
        <f t="shared" si="5"/>
        <v>2773</v>
      </c>
      <c r="P12" s="30">
        <f t="shared" si="6"/>
        <v>6932500</v>
      </c>
      <c r="Q12" s="33">
        <v>250</v>
      </c>
      <c r="R12" s="78">
        <f t="shared" si="7"/>
        <v>2912</v>
      </c>
      <c r="S12" s="33">
        <f t="shared" si="8"/>
        <v>728000</v>
      </c>
    </row>
    <row r="13" spans="2:21" ht="19.5" customHeight="1" x14ac:dyDescent="0.2">
      <c r="B13" s="2">
        <f t="shared" si="9"/>
        <v>10</v>
      </c>
      <c r="C13" s="3" t="s">
        <v>13</v>
      </c>
      <c r="D13" s="4" t="s">
        <v>2</v>
      </c>
      <c r="E13" s="23">
        <v>10</v>
      </c>
      <c r="F13" s="23">
        <f>+'ESTIMACION UNITARIOS 2026'!G13</f>
        <v>2315</v>
      </c>
      <c r="G13" s="23">
        <f t="shared" si="0"/>
        <v>23150</v>
      </c>
      <c r="H13" s="25">
        <v>120</v>
      </c>
      <c r="I13" s="75">
        <f t="shared" si="1"/>
        <v>2477</v>
      </c>
      <c r="J13" s="25">
        <f t="shared" si="2"/>
        <v>297240</v>
      </c>
      <c r="K13" s="27">
        <v>150</v>
      </c>
      <c r="L13" s="76">
        <f t="shared" si="3"/>
        <v>2628</v>
      </c>
      <c r="M13" s="27">
        <f t="shared" si="4"/>
        <v>394200</v>
      </c>
      <c r="N13" s="30">
        <v>180</v>
      </c>
      <c r="O13" s="77">
        <f t="shared" si="5"/>
        <v>2773</v>
      </c>
      <c r="P13" s="30">
        <f t="shared" si="6"/>
        <v>499140</v>
      </c>
      <c r="Q13" s="33">
        <v>25</v>
      </c>
      <c r="R13" s="78">
        <f t="shared" si="7"/>
        <v>2912</v>
      </c>
      <c r="S13" s="33">
        <f t="shared" si="8"/>
        <v>72800</v>
      </c>
    </row>
    <row r="14" spans="2:21" ht="19.5" customHeight="1" x14ac:dyDescent="0.2">
      <c r="B14" s="2">
        <f t="shared" si="9"/>
        <v>11</v>
      </c>
      <c r="C14" s="3" t="s">
        <v>14</v>
      </c>
      <c r="D14" s="4" t="s">
        <v>2</v>
      </c>
      <c r="E14" s="23">
        <v>15</v>
      </c>
      <c r="F14" s="23">
        <f>+'ESTIMACION UNITARIOS 2026'!G14</f>
        <v>2315</v>
      </c>
      <c r="G14" s="23">
        <f t="shared" si="0"/>
        <v>34725</v>
      </c>
      <c r="H14" s="25">
        <v>180</v>
      </c>
      <c r="I14" s="75">
        <f t="shared" si="1"/>
        <v>2477</v>
      </c>
      <c r="J14" s="25">
        <f t="shared" si="2"/>
        <v>445860</v>
      </c>
      <c r="K14" s="27">
        <v>200</v>
      </c>
      <c r="L14" s="76">
        <f t="shared" si="3"/>
        <v>2628</v>
      </c>
      <c r="M14" s="27">
        <f t="shared" si="4"/>
        <v>525600</v>
      </c>
      <c r="N14" s="30">
        <v>250</v>
      </c>
      <c r="O14" s="77">
        <f t="shared" si="5"/>
        <v>2773</v>
      </c>
      <c r="P14" s="30">
        <f t="shared" si="6"/>
        <v>693250</v>
      </c>
      <c r="Q14" s="33">
        <v>30</v>
      </c>
      <c r="R14" s="78">
        <f t="shared" si="7"/>
        <v>2912</v>
      </c>
      <c r="S14" s="33">
        <f t="shared" si="8"/>
        <v>87360</v>
      </c>
    </row>
    <row r="15" spans="2:21" ht="19.5" customHeight="1" x14ac:dyDescent="0.2">
      <c r="B15" s="2">
        <f t="shared" si="9"/>
        <v>12</v>
      </c>
      <c r="C15" s="3" t="s">
        <v>15</v>
      </c>
      <c r="D15" s="4" t="s">
        <v>2</v>
      </c>
      <c r="E15" s="23">
        <v>200</v>
      </c>
      <c r="F15" s="23">
        <f>+'ESTIMACION UNITARIOS 2026'!G15</f>
        <v>2480</v>
      </c>
      <c r="G15" s="23">
        <f t="shared" si="0"/>
        <v>496000</v>
      </c>
      <c r="H15" s="25">
        <v>2400</v>
      </c>
      <c r="I15" s="75">
        <f t="shared" si="1"/>
        <v>2654</v>
      </c>
      <c r="J15" s="25">
        <f t="shared" si="2"/>
        <v>6369600</v>
      </c>
      <c r="K15" s="27">
        <v>3000</v>
      </c>
      <c r="L15" s="76">
        <f t="shared" si="3"/>
        <v>2816</v>
      </c>
      <c r="M15" s="27">
        <f t="shared" si="4"/>
        <v>8448000</v>
      </c>
      <c r="N15" s="30">
        <v>3500</v>
      </c>
      <c r="O15" s="77">
        <f t="shared" si="5"/>
        <v>2971</v>
      </c>
      <c r="P15" s="30">
        <f t="shared" si="6"/>
        <v>10398500</v>
      </c>
      <c r="Q15" s="33">
        <v>300</v>
      </c>
      <c r="R15" s="78">
        <f t="shared" si="7"/>
        <v>3120</v>
      </c>
      <c r="S15" s="33">
        <f t="shared" si="8"/>
        <v>936000</v>
      </c>
    </row>
    <row r="16" spans="2:21" ht="29.25" customHeight="1" x14ac:dyDescent="0.2">
      <c r="B16" s="2">
        <f t="shared" si="9"/>
        <v>13</v>
      </c>
      <c r="C16" s="3" t="s">
        <v>16</v>
      </c>
      <c r="D16" s="4" t="s">
        <v>2</v>
      </c>
      <c r="E16" s="23">
        <v>250</v>
      </c>
      <c r="F16" s="23">
        <f>+'ESTIMACION UNITARIOS 2026'!G16</f>
        <v>2412</v>
      </c>
      <c r="G16" s="23">
        <f t="shared" si="0"/>
        <v>603000</v>
      </c>
      <c r="H16" s="25">
        <v>3000</v>
      </c>
      <c r="I16" s="75">
        <f t="shared" si="1"/>
        <v>2581</v>
      </c>
      <c r="J16" s="25">
        <f t="shared" si="2"/>
        <v>7743000</v>
      </c>
      <c r="K16" s="27">
        <v>3500</v>
      </c>
      <c r="L16" s="76">
        <f t="shared" si="3"/>
        <v>2738</v>
      </c>
      <c r="M16" s="27">
        <f t="shared" si="4"/>
        <v>9583000</v>
      </c>
      <c r="N16" s="30">
        <v>4000</v>
      </c>
      <c r="O16" s="77">
        <f t="shared" si="5"/>
        <v>2889</v>
      </c>
      <c r="P16" s="30">
        <f t="shared" si="6"/>
        <v>11556000</v>
      </c>
      <c r="Q16" s="33">
        <v>300</v>
      </c>
      <c r="R16" s="78">
        <f t="shared" si="7"/>
        <v>3033</v>
      </c>
      <c r="S16" s="33">
        <f t="shared" si="8"/>
        <v>909900</v>
      </c>
    </row>
    <row r="17" spans="2:19" ht="19.5" customHeight="1" x14ac:dyDescent="0.2">
      <c r="B17" s="2">
        <f t="shared" si="9"/>
        <v>14</v>
      </c>
      <c r="C17" s="3" t="s">
        <v>17</v>
      </c>
      <c r="D17" s="4" t="s">
        <v>2</v>
      </c>
      <c r="E17" s="23">
        <v>200</v>
      </c>
      <c r="F17" s="23">
        <f>+'ESTIMACION UNITARIOS 2026'!G17</f>
        <v>2471</v>
      </c>
      <c r="G17" s="23">
        <f t="shared" si="0"/>
        <v>494200</v>
      </c>
      <c r="H17" s="25">
        <v>2400</v>
      </c>
      <c r="I17" s="75">
        <f t="shared" si="1"/>
        <v>2644</v>
      </c>
      <c r="J17" s="25">
        <f t="shared" si="2"/>
        <v>6345600</v>
      </c>
      <c r="K17" s="27">
        <v>2800</v>
      </c>
      <c r="L17" s="76">
        <f t="shared" si="3"/>
        <v>2805</v>
      </c>
      <c r="M17" s="27">
        <f t="shared" si="4"/>
        <v>7854000</v>
      </c>
      <c r="N17" s="30">
        <v>3500</v>
      </c>
      <c r="O17" s="77">
        <f t="shared" si="5"/>
        <v>2959</v>
      </c>
      <c r="P17" s="30">
        <f t="shared" si="6"/>
        <v>10356500</v>
      </c>
      <c r="Q17" s="33">
        <v>400</v>
      </c>
      <c r="R17" s="78">
        <f t="shared" si="7"/>
        <v>3107</v>
      </c>
      <c r="S17" s="33">
        <f t="shared" si="8"/>
        <v>1242800</v>
      </c>
    </row>
    <row r="18" spans="2:19" ht="59.25" customHeight="1" x14ac:dyDescent="0.2">
      <c r="B18" s="2">
        <f t="shared" si="9"/>
        <v>15</v>
      </c>
      <c r="C18" s="3" t="s">
        <v>18</v>
      </c>
      <c r="D18" s="4" t="s">
        <v>2</v>
      </c>
      <c r="E18" s="23">
        <v>150</v>
      </c>
      <c r="F18" s="23">
        <f>+'ESTIMACION UNITARIOS 2026'!G18</f>
        <v>2324</v>
      </c>
      <c r="G18" s="23">
        <f t="shared" si="0"/>
        <v>348600</v>
      </c>
      <c r="H18" s="25">
        <v>1800</v>
      </c>
      <c r="I18" s="75">
        <f t="shared" si="1"/>
        <v>2487</v>
      </c>
      <c r="J18" s="25">
        <f t="shared" si="2"/>
        <v>4476600</v>
      </c>
      <c r="K18" s="27">
        <v>2300</v>
      </c>
      <c r="L18" s="76">
        <f t="shared" si="3"/>
        <v>2639</v>
      </c>
      <c r="M18" s="27">
        <f t="shared" si="4"/>
        <v>6069700</v>
      </c>
      <c r="N18" s="30">
        <v>2800</v>
      </c>
      <c r="O18" s="77">
        <f t="shared" si="5"/>
        <v>2784</v>
      </c>
      <c r="P18" s="30">
        <f t="shared" si="6"/>
        <v>7795200</v>
      </c>
      <c r="Q18" s="33">
        <v>250</v>
      </c>
      <c r="R18" s="78">
        <f t="shared" si="7"/>
        <v>2923</v>
      </c>
      <c r="S18" s="33">
        <f t="shared" si="8"/>
        <v>730750</v>
      </c>
    </row>
    <row r="19" spans="2:19" ht="30.75" customHeight="1" x14ac:dyDescent="0.2">
      <c r="B19" s="2">
        <f t="shared" si="9"/>
        <v>16</v>
      </c>
      <c r="C19" s="3" t="s">
        <v>19</v>
      </c>
      <c r="D19" s="4" t="s">
        <v>2</v>
      </c>
      <c r="E19" s="23">
        <v>80</v>
      </c>
      <c r="F19" s="23">
        <f>+'ESTIMACION UNITARIOS 2026'!G19</f>
        <v>2412</v>
      </c>
      <c r="G19" s="23">
        <f t="shared" si="0"/>
        <v>192960</v>
      </c>
      <c r="H19" s="25">
        <v>960</v>
      </c>
      <c r="I19" s="75">
        <f t="shared" si="1"/>
        <v>2581</v>
      </c>
      <c r="J19" s="25">
        <f t="shared" si="2"/>
        <v>2477760</v>
      </c>
      <c r="K19" s="27">
        <v>1200</v>
      </c>
      <c r="L19" s="76">
        <f t="shared" si="3"/>
        <v>2738</v>
      </c>
      <c r="M19" s="27">
        <f t="shared" si="4"/>
        <v>3285600</v>
      </c>
      <c r="N19" s="30">
        <v>1500</v>
      </c>
      <c r="O19" s="77">
        <f t="shared" si="5"/>
        <v>2889</v>
      </c>
      <c r="P19" s="30">
        <f t="shared" si="6"/>
        <v>4333500</v>
      </c>
      <c r="Q19" s="33">
        <v>250</v>
      </c>
      <c r="R19" s="78">
        <f t="shared" si="7"/>
        <v>3033</v>
      </c>
      <c r="S19" s="33">
        <f t="shared" si="8"/>
        <v>758250</v>
      </c>
    </row>
    <row r="20" spans="2:19" ht="19.5" customHeight="1" x14ac:dyDescent="0.2">
      <c r="B20" s="2">
        <f t="shared" si="9"/>
        <v>17</v>
      </c>
      <c r="C20" s="3" t="s">
        <v>20</v>
      </c>
      <c r="D20" s="4" t="s">
        <v>2</v>
      </c>
      <c r="E20" s="23">
        <v>20</v>
      </c>
      <c r="F20" s="23">
        <f>+'ESTIMACION UNITARIOS 2026'!G20</f>
        <v>2233</v>
      </c>
      <c r="G20" s="23">
        <f t="shared" si="0"/>
        <v>44660</v>
      </c>
      <c r="H20" s="25">
        <v>300</v>
      </c>
      <c r="I20" s="75">
        <f t="shared" si="1"/>
        <v>2389</v>
      </c>
      <c r="J20" s="25">
        <f t="shared" si="2"/>
        <v>716700</v>
      </c>
      <c r="K20" s="27">
        <v>400</v>
      </c>
      <c r="L20" s="76">
        <f t="shared" si="3"/>
        <v>2535</v>
      </c>
      <c r="M20" s="27">
        <f t="shared" si="4"/>
        <v>1014000</v>
      </c>
      <c r="N20" s="30">
        <v>500</v>
      </c>
      <c r="O20" s="77">
        <f t="shared" si="5"/>
        <v>2674</v>
      </c>
      <c r="P20" s="30">
        <f t="shared" si="6"/>
        <v>1337000</v>
      </c>
      <c r="Q20" s="33">
        <v>250</v>
      </c>
      <c r="R20" s="78">
        <f t="shared" si="7"/>
        <v>2808</v>
      </c>
      <c r="S20" s="33">
        <f t="shared" si="8"/>
        <v>702000</v>
      </c>
    </row>
    <row r="21" spans="2:19" ht="19.5" customHeight="1" x14ac:dyDescent="0.2">
      <c r="B21" s="2">
        <f t="shared" si="9"/>
        <v>18</v>
      </c>
      <c r="C21" s="3" t="s">
        <v>21</v>
      </c>
      <c r="D21" s="4" t="s">
        <v>2</v>
      </c>
      <c r="E21" s="23">
        <v>8</v>
      </c>
      <c r="F21" s="23">
        <f>+'ESTIMACION UNITARIOS 2026'!G21</f>
        <v>2020</v>
      </c>
      <c r="G21" s="23">
        <f t="shared" si="0"/>
        <v>16160</v>
      </c>
      <c r="H21" s="25">
        <v>100</v>
      </c>
      <c r="I21" s="75">
        <f t="shared" si="1"/>
        <v>2161</v>
      </c>
      <c r="J21" s="25">
        <f t="shared" si="2"/>
        <v>216100</v>
      </c>
      <c r="K21" s="27">
        <v>100</v>
      </c>
      <c r="L21" s="76">
        <f t="shared" si="3"/>
        <v>2293</v>
      </c>
      <c r="M21" s="27">
        <f t="shared" si="4"/>
        <v>229300</v>
      </c>
      <c r="N21" s="30">
        <v>100</v>
      </c>
      <c r="O21" s="77">
        <f t="shared" si="5"/>
        <v>2419</v>
      </c>
      <c r="P21" s="30">
        <f t="shared" si="6"/>
        <v>241900</v>
      </c>
      <c r="Q21" s="33">
        <v>35</v>
      </c>
      <c r="R21" s="78">
        <f t="shared" si="7"/>
        <v>2540</v>
      </c>
      <c r="S21" s="33">
        <f t="shared" si="8"/>
        <v>88900</v>
      </c>
    </row>
    <row r="22" spans="2:19" ht="19.5" customHeight="1" thickBot="1" x14ac:dyDescent="0.25">
      <c r="B22" s="5">
        <f t="shared" si="9"/>
        <v>19</v>
      </c>
      <c r="C22" s="6" t="s">
        <v>22</v>
      </c>
      <c r="D22" s="7" t="s">
        <v>2</v>
      </c>
      <c r="E22" s="24">
        <v>100</v>
      </c>
      <c r="F22" s="24">
        <f>+'ESTIMACION UNITARIOS 2026'!G22</f>
        <v>1876</v>
      </c>
      <c r="G22" s="24">
        <f t="shared" si="0"/>
        <v>187600</v>
      </c>
      <c r="H22" s="26">
        <v>3000</v>
      </c>
      <c r="I22" s="75">
        <f t="shared" si="1"/>
        <v>2007</v>
      </c>
      <c r="J22" s="26">
        <f t="shared" si="2"/>
        <v>6021000</v>
      </c>
      <c r="K22" s="29">
        <v>3000</v>
      </c>
      <c r="L22" s="76">
        <f t="shared" si="3"/>
        <v>2129</v>
      </c>
      <c r="M22" s="29">
        <f t="shared" si="4"/>
        <v>6387000</v>
      </c>
      <c r="N22" s="31">
        <v>3004</v>
      </c>
      <c r="O22" s="77">
        <f t="shared" si="5"/>
        <v>2246</v>
      </c>
      <c r="P22" s="32">
        <f t="shared" si="6"/>
        <v>6746984</v>
      </c>
      <c r="Q22" s="35">
        <v>3000</v>
      </c>
      <c r="R22" s="78">
        <f t="shared" si="7"/>
        <v>2358</v>
      </c>
      <c r="S22" s="35">
        <f t="shared" si="8"/>
        <v>7074000</v>
      </c>
    </row>
    <row r="23" spans="2:19" ht="13.5" thickBot="1" x14ac:dyDescent="0.25">
      <c r="B23" s="100" t="s">
        <v>35</v>
      </c>
      <c r="C23" s="101"/>
      <c r="D23" s="101"/>
      <c r="E23" s="101"/>
      <c r="F23" s="101"/>
      <c r="G23" s="55">
        <f>SUM(G4:G22)</f>
        <v>10706664</v>
      </c>
      <c r="H23" s="56"/>
      <c r="I23" s="21"/>
      <c r="J23" s="20">
        <f>SUM(J4:J22)</f>
        <v>151783187</v>
      </c>
      <c r="K23" s="19"/>
      <c r="L23" s="19"/>
      <c r="M23" s="57">
        <f>SUM(M4:M22)</f>
        <v>177486674</v>
      </c>
      <c r="N23" s="9"/>
      <c r="O23" s="10"/>
      <c r="P23" s="57">
        <f>SUM(P4:P22)</f>
        <v>203725144</v>
      </c>
      <c r="Q23" s="19"/>
      <c r="R23" s="19"/>
      <c r="S23" s="57">
        <f>SUM(S4:S22)</f>
        <v>103646584</v>
      </c>
    </row>
    <row r="24" spans="2:19" ht="15.75" thickBot="1" x14ac:dyDescent="0.3">
      <c r="B24" s="100" t="s">
        <v>44</v>
      </c>
      <c r="C24" s="101"/>
      <c r="D24" s="101"/>
      <c r="E24" s="101"/>
      <c r="F24" s="101"/>
      <c r="G24" s="102">
        <f>+G23+J23+M23+P23+S23</f>
        <v>647348253</v>
      </c>
      <c r="H24" s="103"/>
      <c r="I24" s="103"/>
      <c r="J24" s="103"/>
      <c r="K24" s="104"/>
      <c r="L24" s="104"/>
      <c r="M24" s="104"/>
      <c r="N24" s="104"/>
      <c r="O24" s="104"/>
      <c r="P24" s="104"/>
      <c r="Q24" s="104"/>
      <c r="R24" s="104"/>
      <c r="S24" s="105"/>
    </row>
    <row r="25" spans="2:19" ht="21.75" customHeight="1" thickBot="1" x14ac:dyDescent="0.25">
      <c r="B25" s="122" t="s">
        <v>33</v>
      </c>
      <c r="C25" s="123"/>
      <c r="D25" s="123"/>
      <c r="E25" s="123"/>
      <c r="F25" s="123"/>
      <c r="G25" s="123"/>
      <c r="H25" s="123"/>
      <c r="I25" s="123"/>
      <c r="J25" s="123"/>
      <c r="K25" s="123"/>
      <c r="L25" s="123"/>
      <c r="M25" s="123"/>
      <c r="N25" s="123"/>
      <c r="O25" s="123"/>
      <c r="P25" s="123"/>
      <c r="Q25" s="123"/>
      <c r="R25" s="123"/>
      <c r="S25" s="124"/>
    </row>
    <row r="26" spans="2:19" x14ac:dyDescent="0.2">
      <c r="B26" s="70">
        <v>20</v>
      </c>
      <c r="C26" s="71" t="s">
        <v>4</v>
      </c>
      <c r="D26" s="72" t="s">
        <v>2</v>
      </c>
      <c r="E26" s="116">
        <v>2632</v>
      </c>
      <c r="F26" s="117">
        <f>+'ESTIMACION UNITARIOS 2026'!G24</f>
        <v>1426</v>
      </c>
      <c r="G26" s="73">
        <f t="shared" ref="G26:G44" si="10">ROUND((F26*E26),0)</f>
        <v>3753232</v>
      </c>
      <c r="H26" s="75">
        <v>0</v>
      </c>
      <c r="I26" s="75">
        <f>ROUND((F26*1.07),0)</f>
        <v>1526</v>
      </c>
      <c r="J26" s="75">
        <f t="shared" ref="J26:J44" si="11">ROUND((I26*H26),0)</f>
        <v>0</v>
      </c>
      <c r="K26" s="118">
        <v>491</v>
      </c>
      <c r="L26" s="76">
        <f>ROUND((I26*1.061),0)</f>
        <v>1619</v>
      </c>
      <c r="M26" s="76">
        <f>ROUND((L26*K26),0)</f>
        <v>794929</v>
      </c>
      <c r="N26" s="119">
        <v>537</v>
      </c>
      <c r="O26" s="77">
        <f>ROUND((L26*1.055),0)</f>
        <v>1708</v>
      </c>
      <c r="P26" s="77">
        <f>ROUND((O26*N26),0)</f>
        <v>917196</v>
      </c>
      <c r="Q26" s="120">
        <v>446</v>
      </c>
      <c r="R26" s="78">
        <f>ROUND((O26*1.05),0)</f>
        <v>1793</v>
      </c>
      <c r="S26" s="121">
        <f>ROUND((R26*Q26),0)</f>
        <v>799678</v>
      </c>
    </row>
    <row r="27" spans="2:19" x14ac:dyDescent="0.2">
      <c r="B27" s="2">
        <f>1+B26</f>
        <v>21</v>
      </c>
      <c r="C27" s="3" t="s">
        <v>5</v>
      </c>
      <c r="D27" s="4" t="s">
        <v>2</v>
      </c>
      <c r="E27" s="50">
        <v>500</v>
      </c>
      <c r="F27" s="51">
        <f>+'ESTIMACION UNITARIOS 2026'!G25</f>
        <v>2020</v>
      </c>
      <c r="G27" s="23">
        <f t="shared" si="10"/>
        <v>1010000</v>
      </c>
      <c r="H27" s="46">
        <v>6550</v>
      </c>
      <c r="I27" s="25">
        <f t="shared" ref="I27:I44" si="12">ROUND((F27*1.07),0)</f>
        <v>2161</v>
      </c>
      <c r="J27" s="25">
        <f t="shared" si="11"/>
        <v>14154550</v>
      </c>
      <c r="K27" s="43">
        <v>7205</v>
      </c>
      <c r="L27" s="27">
        <f t="shared" ref="L27:L44" si="13">ROUND((I27*1.061),0)</f>
        <v>2293</v>
      </c>
      <c r="M27" s="27">
        <f t="shared" ref="M27:M44" si="14">ROUND((L27*K27),0)</f>
        <v>16521065</v>
      </c>
      <c r="N27" s="40">
        <v>7926</v>
      </c>
      <c r="O27" s="30">
        <f t="shared" ref="O27:O44" si="15">ROUND((L27*1.055),0)</f>
        <v>2419</v>
      </c>
      <c r="P27" s="30">
        <f t="shared" ref="P27:P44" si="16">ROUND((O27*N27),0)</f>
        <v>19172994</v>
      </c>
      <c r="Q27" s="36">
        <v>4030</v>
      </c>
      <c r="R27" s="33">
        <f t="shared" ref="R27:R44" si="17">ROUND((O27*1.05),0)</f>
        <v>2540</v>
      </c>
      <c r="S27" s="37">
        <f t="shared" ref="S27:S44" si="18">ROUND((R27*Q27),0)</f>
        <v>10236200</v>
      </c>
    </row>
    <row r="28" spans="2:19" x14ac:dyDescent="0.2">
      <c r="B28" s="2">
        <f t="shared" ref="B28:B44" si="19">1+B27</f>
        <v>22</v>
      </c>
      <c r="C28" s="3" t="s">
        <v>6</v>
      </c>
      <c r="D28" s="4" t="s">
        <v>2</v>
      </c>
      <c r="E28" s="50">
        <v>700</v>
      </c>
      <c r="F28" s="51">
        <f>+'ESTIMACION UNITARIOS 2026'!G26</f>
        <v>2020</v>
      </c>
      <c r="G28" s="23">
        <f t="shared" si="10"/>
        <v>1414000</v>
      </c>
      <c r="H28" s="46">
        <v>9170</v>
      </c>
      <c r="I28" s="25">
        <f t="shared" si="12"/>
        <v>2161</v>
      </c>
      <c r="J28" s="25">
        <f t="shared" si="11"/>
        <v>19816370</v>
      </c>
      <c r="K28" s="43">
        <v>10087</v>
      </c>
      <c r="L28" s="27">
        <f t="shared" si="13"/>
        <v>2293</v>
      </c>
      <c r="M28" s="27">
        <f t="shared" si="14"/>
        <v>23129491</v>
      </c>
      <c r="N28" s="40">
        <v>11096</v>
      </c>
      <c r="O28" s="30">
        <f t="shared" si="15"/>
        <v>2419</v>
      </c>
      <c r="P28" s="30">
        <f t="shared" si="16"/>
        <v>26841224</v>
      </c>
      <c r="Q28" s="36">
        <v>6064</v>
      </c>
      <c r="R28" s="33">
        <f t="shared" si="17"/>
        <v>2540</v>
      </c>
      <c r="S28" s="37">
        <f t="shared" si="18"/>
        <v>15402560</v>
      </c>
    </row>
    <row r="29" spans="2:19" x14ac:dyDescent="0.2">
      <c r="B29" s="2">
        <f t="shared" si="19"/>
        <v>23</v>
      </c>
      <c r="C29" s="3" t="s">
        <v>7</v>
      </c>
      <c r="D29" s="4" t="s">
        <v>2</v>
      </c>
      <c r="E29" s="50">
        <v>34</v>
      </c>
      <c r="F29" s="51">
        <f>+'ESTIMACION UNITARIOS 2026'!G27</f>
        <v>2020</v>
      </c>
      <c r="G29" s="23">
        <f t="shared" si="10"/>
        <v>68680</v>
      </c>
      <c r="H29" s="47">
        <v>445</v>
      </c>
      <c r="I29" s="25">
        <f t="shared" si="12"/>
        <v>2161</v>
      </c>
      <c r="J29" s="25">
        <f t="shared" si="11"/>
        <v>961645</v>
      </c>
      <c r="K29" s="43">
        <v>0</v>
      </c>
      <c r="L29" s="27">
        <f t="shared" si="13"/>
        <v>2293</v>
      </c>
      <c r="M29" s="27">
        <f t="shared" si="14"/>
        <v>0</v>
      </c>
      <c r="N29" s="40">
        <v>535</v>
      </c>
      <c r="O29" s="30">
        <f t="shared" si="15"/>
        <v>2419</v>
      </c>
      <c r="P29" s="30">
        <f t="shared" si="16"/>
        <v>1294165</v>
      </c>
      <c r="Q29" s="36">
        <v>445</v>
      </c>
      <c r="R29" s="33">
        <f t="shared" si="17"/>
        <v>2540</v>
      </c>
      <c r="S29" s="37">
        <f t="shared" si="18"/>
        <v>1130300</v>
      </c>
    </row>
    <row r="30" spans="2:19" x14ac:dyDescent="0.2">
      <c r="B30" s="2">
        <f t="shared" si="19"/>
        <v>24</v>
      </c>
      <c r="C30" s="3" t="s">
        <v>8</v>
      </c>
      <c r="D30" s="4" t="s">
        <v>2</v>
      </c>
      <c r="E30" s="50">
        <v>0</v>
      </c>
      <c r="F30" s="51">
        <f>+'ESTIMACION UNITARIOS 2026'!G28</f>
        <v>2084</v>
      </c>
      <c r="G30" s="23">
        <f t="shared" si="10"/>
        <v>0</v>
      </c>
      <c r="H30" s="46">
        <v>0</v>
      </c>
      <c r="I30" s="25">
        <f t="shared" si="12"/>
        <v>2230</v>
      </c>
      <c r="J30" s="25">
        <f t="shared" si="11"/>
        <v>0</v>
      </c>
      <c r="K30" s="43">
        <v>0</v>
      </c>
      <c r="L30" s="27">
        <f t="shared" si="13"/>
        <v>2366</v>
      </c>
      <c r="M30" s="27">
        <f t="shared" si="14"/>
        <v>0</v>
      </c>
      <c r="N30" s="40">
        <v>0</v>
      </c>
      <c r="O30" s="30">
        <f t="shared" si="15"/>
        <v>2496</v>
      </c>
      <c r="P30" s="30">
        <f t="shared" si="16"/>
        <v>0</v>
      </c>
      <c r="Q30" s="36">
        <v>0</v>
      </c>
      <c r="R30" s="33">
        <f t="shared" si="17"/>
        <v>2621</v>
      </c>
      <c r="S30" s="37">
        <f t="shared" si="18"/>
        <v>0</v>
      </c>
    </row>
    <row r="31" spans="2:19" x14ac:dyDescent="0.2">
      <c r="B31" s="2">
        <f t="shared" si="19"/>
        <v>25</v>
      </c>
      <c r="C31" s="3" t="s">
        <v>9</v>
      </c>
      <c r="D31" s="4" t="s">
        <v>2</v>
      </c>
      <c r="E31" s="50">
        <v>0</v>
      </c>
      <c r="F31" s="51">
        <f>+'ESTIMACION UNITARIOS 2026'!G29</f>
        <v>1771</v>
      </c>
      <c r="G31" s="23">
        <f t="shared" si="10"/>
        <v>0</v>
      </c>
      <c r="H31" s="46">
        <v>0</v>
      </c>
      <c r="I31" s="25">
        <f t="shared" si="12"/>
        <v>1895</v>
      </c>
      <c r="J31" s="25">
        <f t="shared" si="11"/>
        <v>0</v>
      </c>
      <c r="K31" s="43">
        <v>0</v>
      </c>
      <c r="L31" s="27">
        <f t="shared" si="13"/>
        <v>2011</v>
      </c>
      <c r="M31" s="27">
        <f t="shared" si="14"/>
        <v>0</v>
      </c>
      <c r="N31" s="40">
        <v>0</v>
      </c>
      <c r="O31" s="30">
        <f t="shared" si="15"/>
        <v>2122</v>
      </c>
      <c r="P31" s="30">
        <f t="shared" si="16"/>
        <v>0</v>
      </c>
      <c r="Q31" s="36">
        <v>0</v>
      </c>
      <c r="R31" s="33">
        <f t="shared" si="17"/>
        <v>2228</v>
      </c>
      <c r="S31" s="37">
        <f t="shared" si="18"/>
        <v>0</v>
      </c>
    </row>
    <row r="32" spans="2:19" ht="25.5" x14ac:dyDescent="0.2">
      <c r="B32" s="2">
        <f t="shared" si="19"/>
        <v>26</v>
      </c>
      <c r="C32" s="3" t="s">
        <v>10</v>
      </c>
      <c r="D32" s="4" t="s">
        <v>2</v>
      </c>
      <c r="E32" s="50">
        <v>0</v>
      </c>
      <c r="F32" s="51">
        <f>+'ESTIMACION UNITARIOS 2026'!G30</f>
        <v>1868</v>
      </c>
      <c r="G32" s="23">
        <f t="shared" si="10"/>
        <v>0</v>
      </c>
      <c r="H32" s="46">
        <v>0</v>
      </c>
      <c r="I32" s="25">
        <f t="shared" si="12"/>
        <v>1999</v>
      </c>
      <c r="J32" s="25">
        <f t="shared" si="11"/>
        <v>0</v>
      </c>
      <c r="K32" s="43">
        <v>0</v>
      </c>
      <c r="L32" s="27">
        <f t="shared" si="13"/>
        <v>2121</v>
      </c>
      <c r="M32" s="27">
        <f t="shared" si="14"/>
        <v>0</v>
      </c>
      <c r="N32" s="40">
        <v>0</v>
      </c>
      <c r="O32" s="30">
        <f t="shared" si="15"/>
        <v>2238</v>
      </c>
      <c r="P32" s="30">
        <f t="shared" si="16"/>
        <v>0</v>
      </c>
      <c r="Q32" s="36">
        <v>0</v>
      </c>
      <c r="R32" s="33">
        <f t="shared" si="17"/>
        <v>2350</v>
      </c>
      <c r="S32" s="37">
        <f t="shared" si="18"/>
        <v>0</v>
      </c>
    </row>
    <row r="33" spans="2:19" x14ac:dyDescent="0.2">
      <c r="B33" s="2">
        <f t="shared" si="19"/>
        <v>27</v>
      </c>
      <c r="C33" s="3" t="s">
        <v>11</v>
      </c>
      <c r="D33" s="4" t="s">
        <v>2</v>
      </c>
      <c r="E33" s="50">
        <v>0</v>
      </c>
      <c r="F33" s="51">
        <f>+'ESTIMACION UNITARIOS 2026'!G31</f>
        <v>2063</v>
      </c>
      <c r="G33" s="23">
        <f t="shared" si="10"/>
        <v>0</v>
      </c>
      <c r="H33" s="46">
        <v>0</v>
      </c>
      <c r="I33" s="25">
        <f t="shared" si="12"/>
        <v>2207</v>
      </c>
      <c r="J33" s="25">
        <f t="shared" si="11"/>
        <v>0</v>
      </c>
      <c r="K33" s="43">
        <v>0</v>
      </c>
      <c r="L33" s="27">
        <f t="shared" si="13"/>
        <v>2342</v>
      </c>
      <c r="M33" s="27">
        <f t="shared" si="14"/>
        <v>0</v>
      </c>
      <c r="N33" s="40">
        <v>0</v>
      </c>
      <c r="O33" s="30">
        <f t="shared" si="15"/>
        <v>2471</v>
      </c>
      <c r="P33" s="30">
        <f t="shared" si="16"/>
        <v>0</v>
      </c>
      <c r="Q33" s="36">
        <v>0</v>
      </c>
      <c r="R33" s="33">
        <f t="shared" si="17"/>
        <v>2595</v>
      </c>
      <c r="S33" s="37">
        <f t="shared" si="18"/>
        <v>0</v>
      </c>
    </row>
    <row r="34" spans="2:19" ht="25.5" x14ac:dyDescent="0.2">
      <c r="B34" s="2">
        <f t="shared" si="19"/>
        <v>28</v>
      </c>
      <c r="C34" s="3" t="s">
        <v>12</v>
      </c>
      <c r="D34" s="4" t="s">
        <v>2</v>
      </c>
      <c r="E34" s="50">
        <v>0</v>
      </c>
      <c r="F34" s="51">
        <f>+'ESTIMACION UNITARIOS 2026'!G32</f>
        <v>1868</v>
      </c>
      <c r="G34" s="23">
        <f t="shared" si="10"/>
        <v>0</v>
      </c>
      <c r="H34" s="46">
        <v>0</v>
      </c>
      <c r="I34" s="25">
        <f t="shared" si="12"/>
        <v>1999</v>
      </c>
      <c r="J34" s="25">
        <f t="shared" si="11"/>
        <v>0</v>
      </c>
      <c r="K34" s="43">
        <v>0</v>
      </c>
      <c r="L34" s="27">
        <f t="shared" si="13"/>
        <v>2121</v>
      </c>
      <c r="M34" s="27">
        <f t="shared" si="14"/>
        <v>0</v>
      </c>
      <c r="N34" s="40">
        <v>0</v>
      </c>
      <c r="O34" s="30">
        <f t="shared" si="15"/>
        <v>2238</v>
      </c>
      <c r="P34" s="30">
        <f t="shared" si="16"/>
        <v>0</v>
      </c>
      <c r="Q34" s="36">
        <v>0</v>
      </c>
      <c r="R34" s="33">
        <f t="shared" si="17"/>
        <v>2350</v>
      </c>
      <c r="S34" s="37">
        <f t="shared" si="18"/>
        <v>0</v>
      </c>
    </row>
    <row r="35" spans="2:19" x14ac:dyDescent="0.2">
      <c r="B35" s="2">
        <f t="shared" si="19"/>
        <v>29</v>
      </c>
      <c r="C35" s="3" t="s">
        <v>13</v>
      </c>
      <c r="D35" s="4" t="s">
        <v>2</v>
      </c>
      <c r="E35" s="50">
        <v>0</v>
      </c>
      <c r="F35" s="51">
        <f>+'ESTIMACION UNITARIOS 2026'!G33</f>
        <v>1868</v>
      </c>
      <c r="G35" s="23">
        <f t="shared" si="10"/>
        <v>0</v>
      </c>
      <c r="H35" s="46">
        <v>0</v>
      </c>
      <c r="I35" s="25">
        <f t="shared" si="12"/>
        <v>1999</v>
      </c>
      <c r="J35" s="25">
        <f t="shared" si="11"/>
        <v>0</v>
      </c>
      <c r="K35" s="43">
        <v>0</v>
      </c>
      <c r="L35" s="27">
        <f t="shared" si="13"/>
        <v>2121</v>
      </c>
      <c r="M35" s="27">
        <f t="shared" si="14"/>
        <v>0</v>
      </c>
      <c r="N35" s="40">
        <v>0</v>
      </c>
      <c r="O35" s="30">
        <f t="shared" si="15"/>
        <v>2238</v>
      </c>
      <c r="P35" s="30">
        <f t="shared" si="16"/>
        <v>0</v>
      </c>
      <c r="Q35" s="36">
        <v>0</v>
      </c>
      <c r="R35" s="33">
        <f t="shared" si="17"/>
        <v>2350</v>
      </c>
      <c r="S35" s="37">
        <f t="shared" si="18"/>
        <v>0</v>
      </c>
    </row>
    <row r="36" spans="2:19" x14ac:dyDescent="0.2">
      <c r="B36" s="2">
        <f t="shared" si="19"/>
        <v>30</v>
      </c>
      <c r="C36" s="3" t="s">
        <v>14</v>
      </c>
      <c r="D36" s="4" t="s">
        <v>2</v>
      </c>
      <c r="E36" s="50">
        <v>0</v>
      </c>
      <c r="F36" s="51">
        <f>+'ESTIMACION UNITARIOS 2026'!G34</f>
        <v>1868</v>
      </c>
      <c r="G36" s="23">
        <f t="shared" si="10"/>
        <v>0</v>
      </c>
      <c r="H36" s="46">
        <v>0</v>
      </c>
      <c r="I36" s="25">
        <f t="shared" si="12"/>
        <v>1999</v>
      </c>
      <c r="J36" s="25">
        <f t="shared" si="11"/>
        <v>0</v>
      </c>
      <c r="K36" s="43">
        <v>0</v>
      </c>
      <c r="L36" s="27">
        <f t="shared" si="13"/>
        <v>2121</v>
      </c>
      <c r="M36" s="27">
        <f t="shared" si="14"/>
        <v>0</v>
      </c>
      <c r="N36" s="40">
        <v>0</v>
      </c>
      <c r="O36" s="30">
        <f t="shared" si="15"/>
        <v>2238</v>
      </c>
      <c r="P36" s="30">
        <f t="shared" si="16"/>
        <v>0</v>
      </c>
      <c r="Q36" s="36">
        <v>0</v>
      </c>
      <c r="R36" s="33">
        <f t="shared" si="17"/>
        <v>2350</v>
      </c>
      <c r="S36" s="37">
        <f t="shared" si="18"/>
        <v>0</v>
      </c>
    </row>
    <row r="37" spans="2:19" x14ac:dyDescent="0.2">
      <c r="B37" s="2">
        <f t="shared" si="19"/>
        <v>31</v>
      </c>
      <c r="C37" s="3" t="s">
        <v>15</v>
      </c>
      <c r="D37" s="4" t="s">
        <v>2</v>
      </c>
      <c r="E37" s="50">
        <v>0</v>
      </c>
      <c r="F37" s="51">
        <f>+'ESTIMACION UNITARIOS 2026'!G35</f>
        <v>2074</v>
      </c>
      <c r="G37" s="23">
        <f t="shared" si="10"/>
        <v>0</v>
      </c>
      <c r="H37" s="46">
        <v>0</v>
      </c>
      <c r="I37" s="25">
        <f t="shared" si="12"/>
        <v>2219</v>
      </c>
      <c r="J37" s="25">
        <f t="shared" si="11"/>
        <v>0</v>
      </c>
      <c r="K37" s="43">
        <v>0</v>
      </c>
      <c r="L37" s="27">
        <f t="shared" si="13"/>
        <v>2354</v>
      </c>
      <c r="M37" s="27">
        <f t="shared" si="14"/>
        <v>0</v>
      </c>
      <c r="N37" s="40">
        <v>0</v>
      </c>
      <c r="O37" s="30">
        <f t="shared" si="15"/>
        <v>2483</v>
      </c>
      <c r="P37" s="30">
        <f t="shared" si="16"/>
        <v>0</v>
      </c>
      <c r="Q37" s="36">
        <v>0</v>
      </c>
      <c r="R37" s="33">
        <f t="shared" si="17"/>
        <v>2607</v>
      </c>
      <c r="S37" s="37">
        <f t="shared" si="18"/>
        <v>0</v>
      </c>
    </row>
    <row r="38" spans="2:19" ht="25.5" x14ac:dyDescent="0.2">
      <c r="B38" s="2">
        <f t="shared" si="19"/>
        <v>32</v>
      </c>
      <c r="C38" s="3" t="s">
        <v>16</v>
      </c>
      <c r="D38" s="4" t="s">
        <v>2</v>
      </c>
      <c r="E38" s="50">
        <v>0</v>
      </c>
      <c r="F38" s="51">
        <f>+'ESTIMACION UNITARIOS 2026'!G36</f>
        <v>1987</v>
      </c>
      <c r="G38" s="23">
        <f t="shared" si="10"/>
        <v>0</v>
      </c>
      <c r="H38" s="46">
        <v>0</v>
      </c>
      <c r="I38" s="25">
        <f t="shared" si="12"/>
        <v>2126</v>
      </c>
      <c r="J38" s="25">
        <f t="shared" si="11"/>
        <v>0</v>
      </c>
      <c r="K38" s="43">
        <v>0</v>
      </c>
      <c r="L38" s="27">
        <f t="shared" si="13"/>
        <v>2256</v>
      </c>
      <c r="M38" s="27">
        <f t="shared" si="14"/>
        <v>0</v>
      </c>
      <c r="N38" s="40">
        <v>0</v>
      </c>
      <c r="O38" s="30">
        <f t="shared" si="15"/>
        <v>2380</v>
      </c>
      <c r="P38" s="30">
        <f t="shared" si="16"/>
        <v>0</v>
      </c>
      <c r="Q38" s="36">
        <v>0</v>
      </c>
      <c r="R38" s="33">
        <f t="shared" si="17"/>
        <v>2499</v>
      </c>
      <c r="S38" s="37">
        <f t="shared" si="18"/>
        <v>0</v>
      </c>
    </row>
    <row r="39" spans="2:19" x14ac:dyDescent="0.2">
      <c r="B39" s="2">
        <f t="shared" si="19"/>
        <v>33</v>
      </c>
      <c r="C39" s="3" t="s">
        <v>17</v>
      </c>
      <c r="D39" s="4" t="s">
        <v>2</v>
      </c>
      <c r="E39" s="50">
        <v>0</v>
      </c>
      <c r="F39" s="51">
        <f>+'ESTIMACION UNITARIOS 2026'!G37</f>
        <v>2063</v>
      </c>
      <c r="G39" s="23">
        <f t="shared" si="10"/>
        <v>0</v>
      </c>
      <c r="H39" s="46">
        <v>0</v>
      </c>
      <c r="I39" s="25">
        <f t="shared" si="12"/>
        <v>2207</v>
      </c>
      <c r="J39" s="25">
        <f t="shared" si="11"/>
        <v>0</v>
      </c>
      <c r="K39" s="43">
        <v>0</v>
      </c>
      <c r="L39" s="27">
        <f t="shared" si="13"/>
        <v>2342</v>
      </c>
      <c r="M39" s="27">
        <f t="shared" si="14"/>
        <v>0</v>
      </c>
      <c r="N39" s="40">
        <v>0</v>
      </c>
      <c r="O39" s="30">
        <f t="shared" si="15"/>
        <v>2471</v>
      </c>
      <c r="P39" s="30">
        <f t="shared" si="16"/>
        <v>0</v>
      </c>
      <c r="Q39" s="36">
        <v>0</v>
      </c>
      <c r="R39" s="33">
        <f t="shared" si="17"/>
        <v>2595</v>
      </c>
      <c r="S39" s="37">
        <f t="shared" si="18"/>
        <v>0</v>
      </c>
    </row>
    <row r="40" spans="2:19" ht="51" x14ac:dyDescent="0.2">
      <c r="B40" s="2">
        <f t="shared" si="19"/>
        <v>34</v>
      </c>
      <c r="C40" s="3" t="s">
        <v>18</v>
      </c>
      <c r="D40" s="4" t="s">
        <v>2</v>
      </c>
      <c r="E40" s="50">
        <v>0</v>
      </c>
      <c r="F40" s="51">
        <f>+'ESTIMACION UNITARIOS 2026'!G38</f>
        <v>1879</v>
      </c>
      <c r="G40" s="23">
        <f t="shared" si="10"/>
        <v>0</v>
      </c>
      <c r="H40" s="46">
        <v>0</v>
      </c>
      <c r="I40" s="25">
        <f t="shared" si="12"/>
        <v>2011</v>
      </c>
      <c r="J40" s="25">
        <f t="shared" si="11"/>
        <v>0</v>
      </c>
      <c r="K40" s="43">
        <v>0</v>
      </c>
      <c r="L40" s="27">
        <f t="shared" si="13"/>
        <v>2134</v>
      </c>
      <c r="M40" s="27">
        <f t="shared" si="14"/>
        <v>0</v>
      </c>
      <c r="N40" s="40">
        <v>0</v>
      </c>
      <c r="O40" s="30">
        <f t="shared" si="15"/>
        <v>2251</v>
      </c>
      <c r="P40" s="30">
        <f t="shared" si="16"/>
        <v>0</v>
      </c>
      <c r="Q40" s="36">
        <v>0</v>
      </c>
      <c r="R40" s="33">
        <f t="shared" si="17"/>
        <v>2364</v>
      </c>
      <c r="S40" s="37">
        <f t="shared" si="18"/>
        <v>0</v>
      </c>
    </row>
    <row r="41" spans="2:19" ht="25.5" x14ac:dyDescent="0.2">
      <c r="B41" s="2">
        <f t="shared" si="19"/>
        <v>35</v>
      </c>
      <c r="C41" s="3" t="s">
        <v>19</v>
      </c>
      <c r="D41" s="4" t="s">
        <v>2</v>
      </c>
      <c r="E41" s="50">
        <v>0</v>
      </c>
      <c r="F41" s="51">
        <f>+'ESTIMACION UNITARIOS 2026'!G39</f>
        <v>1987</v>
      </c>
      <c r="G41" s="23">
        <f t="shared" si="10"/>
        <v>0</v>
      </c>
      <c r="H41" s="46">
        <v>0</v>
      </c>
      <c r="I41" s="25">
        <f t="shared" si="12"/>
        <v>2126</v>
      </c>
      <c r="J41" s="25">
        <f t="shared" si="11"/>
        <v>0</v>
      </c>
      <c r="K41" s="43">
        <v>0</v>
      </c>
      <c r="L41" s="27">
        <f t="shared" si="13"/>
        <v>2256</v>
      </c>
      <c r="M41" s="27">
        <f t="shared" si="14"/>
        <v>0</v>
      </c>
      <c r="N41" s="40">
        <v>0</v>
      </c>
      <c r="O41" s="30">
        <f t="shared" si="15"/>
        <v>2380</v>
      </c>
      <c r="P41" s="30">
        <f t="shared" si="16"/>
        <v>0</v>
      </c>
      <c r="Q41" s="36">
        <v>0</v>
      </c>
      <c r="R41" s="33">
        <f t="shared" si="17"/>
        <v>2499</v>
      </c>
      <c r="S41" s="37">
        <f t="shared" si="18"/>
        <v>0</v>
      </c>
    </row>
    <row r="42" spans="2:19" x14ac:dyDescent="0.2">
      <c r="B42" s="2">
        <f t="shared" si="19"/>
        <v>36</v>
      </c>
      <c r="C42" s="3" t="s">
        <v>20</v>
      </c>
      <c r="D42" s="4" t="s">
        <v>2</v>
      </c>
      <c r="E42" s="50">
        <v>0</v>
      </c>
      <c r="F42" s="51">
        <f>+'ESTIMACION UNITARIOS 2026'!G40</f>
        <v>1771</v>
      </c>
      <c r="G42" s="23">
        <f t="shared" si="10"/>
        <v>0</v>
      </c>
      <c r="H42" s="46">
        <v>0</v>
      </c>
      <c r="I42" s="25">
        <f t="shared" si="12"/>
        <v>1895</v>
      </c>
      <c r="J42" s="25">
        <f t="shared" si="11"/>
        <v>0</v>
      </c>
      <c r="K42" s="43">
        <v>0</v>
      </c>
      <c r="L42" s="27">
        <f t="shared" si="13"/>
        <v>2011</v>
      </c>
      <c r="M42" s="27">
        <f t="shared" si="14"/>
        <v>0</v>
      </c>
      <c r="N42" s="40">
        <v>0</v>
      </c>
      <c r="O42" s="30">
        <f t="shared" si="15"/>
        <v>2122</v>
      </c>
      <c r="P42" s="30">
        <f t="shared" si="16"/>
        <v>0</v>
      </c>
      <c r="Q42" s="36">
        <v>0</v>
      </c>
      <c r="R42" s="33">
        <f t="shared" si="17"/>
        <v>2228</v>
      </c>
      <c r="S42" s="37">
        <f t="shared" si="18"/>
        <v>0</v>
      </c>
    </row>
    <row r="43" spans="2:19" x14ac:dyDescent="0.2">
      <c r="B43" s="2">
        <f t="shared" si="19"/>
        <v>37</v>
      </c>
      <c r="C43" s="3" t="s">
        <v>21</v>
      </c>
      <c r="D43" s="4" t="s">
        <v>2</v>
      </c>
      <c r="E43" s="50">
        <v>0</v>
      </c>
      <c r="F43" s="51">
        <f>+'ESTIMACION UNITARIOS 2026'!E41</f>
        <v>1534</v>
      </c>
      <c r="G43" s="23">
        <f t="shared" si="10"/>
        <v>0</v>
      </c>
      <c r="H43" s="46">
        <v>0</v>
      </c>
      <c r="I43" s="25">
        <f t="shared" si="12"/>
        <v>1641</v>
      </c>
      <c r="J43" s="25">
        <f t="shared" si="11"/>
        <v>0</v>
      </c>
      <c r="K43" s="43">
        <v>0</v>
      </c>
      <c r="L43" s="27">
        <f t="shared" si="13"/>
        <v>1741</v>
      </c>
      <c r="M43" s="27">
        <f t="shared" si="14"/>
        <v>0</v>
      </c>
      <c r="N43" s="40">
        <v>0</v>
      </c>
      <c r="O43" s="30">
        <f t="shared" si="15"/>
        <v>1837</v>
      </c>
      <c r="P43" s="30">
        <f t="shared" si="16"/>
        <v>0</v>
      </c>
      <c r="Q43" s="36">
        <v>0</v>
      </c>
      <c r="R43" s="33">
        <f t="shared" si="17"/>
        <v>1929</v>
      </c>
      <c r="S43" s="37">
        <f t="shared" si="18"/>
        <v>0</v>
      </c>
    </row>
    <row r="44" spans="2:19" ht="13.5" thickBot="1" x14ac:dyDescent="0.25">
      <c r="B44" s="13">
        <f t="shared" si="19"/>
        <v>38</v>
      </c>
      <c r="C44" s="14" t="s">
        <v>22</v>
      </c>
      <c r="D44" s="15" t="s">
        <v>2</v>
      </c>
      <c r="E44" s="52">
        <v>0</v>
      </c>
      <c r="F44" s="53">
        <f>+'ESTIMACION UNITARIOS 2026'!G42</f>
        <v>1901</v>
      </c>
      <c r="G44" s="54">
        <f t="shared" si="10"/>
        <v>0</v>
      </c>
      <c r="H44" s="48">
        <v>0</v>
      </c>
      <c r="I44" s="25">
        <f t="shared" si="12"/>
        <v>2034</v>
      </c>
      <c r="J44" s="49">
        <f t="shared" si="11"/>
        <v>0</v>
      </c>
      <c r="K44" s="44">
        <v>0</v>
      </c>
      <c r="L44" s="27">
        <f t="shared" si="13"/>
        <v>2158</v>
      </c>
      <c r="M44" s="45">
        <f t="shared" si="14"/>
        <v>0</v>
      </c>
      <c r="N44" s="41">
        <v>0</v>
      </c>
      <c r="O44" s="30">
        <f t="shared" si="15"/>
        <v>2277</v>
      </c>
      <c r="P44" s="42">
        <f t="shared" si="16"/>
        <v>0</v>
      </c>
      <c r="Q44" s="38">
        <v>0</v>
      </c>
      <c r="R44" s="33">
        <f t="shared" si="17"/>
        <v>2391</v>
      </c>
      <c r="S44" s="39">
        <f t="shared" si="18"/>
        <v>0</v>
      </c>
    </row>
    <row r="45" spans="2:19" ht="13.5" thickBot="1" x14ac:dyDescent="0.25">
      <c r="B45" s="100" t="s">
        <v>34</v>
      </c>
      <c r="C45" s="101"/>
      <c r="D45" s="101"/>
      <c r="E45" s="101"/>
      <c r="F45" s="106"/>
      <c r="G45" s="60">
        <f>SUM(G26:G44)</f>
        <v>6245912</v>
      </c>
      <c r="H45" s="59"/>
      <c r="I45" s="59"/>
      <c r="J45" s="58">
        <f>SUM(J26:J44)</f>
        <v>34932565</v>
      </c>
      <c r="K45" s="59"/>
      <c r="L45" s="59"/>
      <c r="M45" s="58">
        <f>SUM(M26:M44)</f>
        <v>40445485</v>
      </c>
      <c r="N45" s="16"/>
      <c r="O45" s="17"/>
      <c r="P45" s="58">
        <f>SUM(P26:P44)</f>
        <v>48225579</v>
      </c>
      <c r="Q45" s="59"/>
      <c r="R45" s="59"/>
      <c r="S45" s="58">
        <f>SUM(S26:S44)</f>
        <v>27568738</v>
      </c>
    </row>
    <row r="46" spans="2:19" ht="15.75" thickBot="1" x14ac:dyDescent="0.3">
      <c r="B46" s="100" t="s">
        <v>46</v>
      </c>
      <c r="C46" s="101"/>
      <c r="D46" s="101"/>
      <c r="E46" s="101"/>
      <c r="F46" s="106"/>
      <c r="G46" s="107">
        <f>+G45+J45+M45+P45+S45</f>
        <v>157418279</v>
      </c>
      <c r="H46" s="108"/>
      <c r="I46" s="109"/>
      <c r="J46" s="109"/>
      <c r="K46" s="109"/>
      <c r="L46" s="109"/>
      <c r="M46" s="109"/>
      <c r="N46" s="109"/>
      <c r="O46" s="109"/>
      <c r="P46" s="109"/>
      <c r="Q46" s="109"/>
      <c r="R46" s="109"/>
      <c r="S46" s="110"/>
    </row>
    <row r="47" spans="2:19" ht="13.5" thickBot="1" x14ac:dyDescent="0.25">
      <c r="B47" s="100" t="s">
        <v>36</v>
      </c>
      <c r="C47" s="101"/>
      <c r="D47" s="101"/>
      <c r="E47" s="101"/>
      <c r="F47" s="106"/>
      <c r="G47" s="61">
        <f>+G23+G45</f>
        <v>16952576</v>
      </c>
      <c r="H47" s="8"/>
      <c r="I47" s="8"/>
      <c r="J47" s="18">
        <f>+J23+J45</f>
        <v>186715752</v>
      </c>
      <c r="K47" s="8"/>
      <c r="L47" s="8"/>
      <c r="M47" s="18">
        <f>+M23+M45</f>
        <v>217932159</v>
      </c>
      <c r="N47" s="9"/>
      <c r="O47" s="10"/>
      <c r="P47" s="18">
        <f>+P23+P45</f>
        <v>251950723</v>
      </c>
      <c r="Q47" s="8"/>
      <c r="R47" s="8"/>
      <c r="S47" s="18">
        <f>+S23+S45</f>
        <v>131215322</v>
      </c>
    </row>
    <row r="48" spans="2:19" ht="17.25" customHeight="1" thickBot="1" x14ac:dyDescent="0.3">
      <c r="B48" s="100" t="s">
        <v>45</v>
      </c>
      <c r="C48" s="101"/>
      <c r="D48" s="101"/>
      <c r="E48" s="101"/>
      <c r="F48" s="106"/>
      <c r="G48" s="97">
        <f>+G47+J47+M47+P47+S47</f>
        <v>804766532</v>
      </c>
      <c r="H48" s="98"/>
      <c r="I48" s="98"/>
      <c r="J48" s="98"/>
      <c r="K48" s="98"/>
      <c r="L48" s="98"/>
      <c r="M48" s="98"/>
      <c r="N48" s="98"/>
      <c r="O48" s="98"/>
      <c r="P48" s="98"/>
      <c r="Q48" s="98"/>
      <c r="R48" s="98"/>
      <c r="S48" s="99"/>
    </row>
    <row r="50" spans="2:19" ht="85.5" customHeight="1" x14ac:dyDescent="0.2">
      <c r="B50" s="95" t="s">
        <v>53</v>
      </c>
      <c r="C50" s="96"/>
      <c r="D50" s="96"/>
      <c r="E50" s="96"/>
      <c r="F50" s="96"/>
      <c r="G50" s="96"/>
      <c r="H50" s="96"/>
      <c r="I50" s="96"/>
      <c r="J50" s="96"/>
      <c r="K50" s="96"/>
      <c r="L50" s="96"/>
      <c r="M50" s="96"/>
      <c r="N50" s="96"/>
      <c r="O50" s="96"/>
      <c r="P50" s="96"/>
      <c r="Q50" s="96"/>
      <c r="R50" s="96"/>
      <c r="S50" s="96"/>
    </row>
    <row r="51" spans="2:19" x14ac:dyDescent="0.2">
      <c r="M51" s="22"/>
    </row>
  </sheetData>
  <mergeCells count="12">
    <mergeCell ref="B23:F23"/>
    <mergeCell ref="B2:S2"/>
    <mergeCell ref="B45:F45"/>
    <mergeCell ref="B47:F47"/>
    <mergeCell ref="B25:S25"/>
    <mergeCell ref="B50:S50"/>
    <mergeCell ref="G48:S48"/>
    <mergeCell ref="B24:F24"/>
    <mergeCell ref="G24:S24"/>
    <mergeCell ref="B48:F48"/>
    <mergeCell ref="B46:F46"/>
    <mergeCell ref="G46:S46"/>
  </mergeCells>
  <pageMargins left="0.74803149606299213" right="0.74803149606299213" top="0.98425196850393704" bottom="0.98425196850393704" header="0.51181102362204722" footer="0.51181102362204722"/>
  <pageSetup paperSize="5"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D0F67-5D75-4A73-96B1-DE17A6F7F206}">
  <dimension ref="B3:F17"/>
  <sheetViews>
    <sheetView tabSelected="1" workbookViewId="0">
      <selection activeCell="K18" sqref="K18"/>
    </sheetView>
  </sheetViews>
  <sheetFormatPr baseColWidth="10" defaultRowHeight="15" x14ac:dyDescent="0.25"/>
  <cols>
    <col min="2" max="2" width="19.28515625" customWidth="1"/>
    <col min="3" max="3" width="15" customWidth="1"/>
    <col min="4" max="4" width="16.140625" customWidth="1"/>
    <col min="5" max="5" width="18.85546875" customWidth="1"/>
  </cols>
  <sheetData>
    <row r="3" spans="2:6" ht="38.25" x14ac:dyDescent="0.25">
      <c r="B3" s="84" t="s">
        <v>49</v>
      </c>
      <c r="C3" s="84" t="s">
        <v>50</v>
      </c>
      <c r="D3" s="84" t="s">
        <v>51</v>
      </c>
      <c r="E3" s="84" t="s">
        <v>55</v>
      </c>
    </row>
    <row r="4" spans="2:6" x14ac:dyDescent="0.25">
      <c r="B4" s="85" t="s">
        <v>60</v>
      </c>
      <c r="C4" s="86">
        <f>+'PROYECCION VALOR POR VIGENCIAS '!G23</f>
        <v>10706664</v>
      </c>
      <c r="D4" s="86">
        <f>+'PROYECCION VALOR POR VIGENCIAS '!G45</f>
        <v>6245912</v>
      </c>
      <c r="E4" s="86">
        <f>+C4+D4</f>
        <v>16952576</v>
      </c>
    </row>
    <row r="5" spans="2:6" x14ac:dyDescent="0.25">
      <c r="B5" s="85">
        <v>2027</v>
      </c>
      <c r="C5" s="86">
        <f>+'PROYECCION VALOR POR VIGENCIAS '!J23</f>
        <v>151783187</v>
      </c>
      <c r="D5" s="86">
        <f>+'PROYECCION VALOR POR VIGENCIAS '!J45</f>
        <v>34932565</v>
      </c>
      <c r="E5" s="86">
        <f t="shared" ref="E5:E8" si="0">+C5+D5</f>
        <v>186715752</v>
      </c>
    </row>
    <row r="6" spans="2:6" x14ac:dyDescent="0.25">
      <c r="B6" s="85">
        <v>2028</v>
      </c>
      <c r="C6" s="86">
        <f>+'PROYECCION VALOR POR VIGENCIAS '!M23</f>
        <v>177486674</v>
      </c>
      <c r="D6" s="86">
        <f>+'PROYECCION VALOR POR VIGENCIAS '!M45</f>
        <v>40445485</v>
      </c>
      <c r="E6" s="86">
        <f t="shared" si="0"/>
        <v>217932159</v>
      </c>
    </row>
    <row r="7" spans="2:6" x14ac:dyDescent="0.25">
      <c r="B7" s="85">
        <v>2029</v>
      </c>
      <c r="C7" s="86">
        <f>+'PROYECCION VALOR POR VIGENCIAS '!P23</f>
        <v>203725144</v>
      </c>
      <c r="D7" s="86">
        <f>+'PROYECCION VALOR POR VIGENCIAS '!P45</f>
        <v>48225579</v>
      </c>
      <c r="E7" s="86">
        <f t="shared" si="0"/>
        <v>251950723</v>
      </c>
    </row>
    <row r="8" spans="2:6" ht="25.5" x14ac:dyDescent="0.25">
      <c r="B8" s="125" t="s">
        <v>61</v>
      </c>
      <c r="C8" s="86">
        <f>+'PROYECCION VALOR POR VIGENCIAS '!S23</f>
        <v>103646584</v>
      </c>
      <c r="D8" s="86">
        <f>+'PROYECCION VALOR POR VIGENCIAS '!S45</f>
        <v>27568738</v>
      </c>
      <c r="E8" s="86">
        <f t="shared" si="0"/>
        <v>131215322</v>
      </c>
    </row>
    <row r="9" spans="2:6" ht="26.25" x14ac:dyDescent="0.25">
      <c r="B9" s="63" t="s">
        <v>52</v>
      </c>
      <c r="C9" s="87">
        <f>SUM(C4:C8)</f>
        <v>647348253</v>
      </c>
      <c r="D9" s="87">
        <f>SUM(D4:D8)</f>
        <v>157418279</v>
      </c>
      <c r="E9" s="88">
        <f>SUM(E4:E8)</f>
        <v>804766532</v>
      </c>
    </row>
    <row r="11" spans="2:6" x14ac:dyDescent="0.25">
      <c r="D11" s="83"/>
    </row>
    <row r="14" spans="2:6" x14ac:dyDescent="0.25">
      <c r="E14" s="82"/>
    </row>
    <row r="16" spans="2:6" x14ac:dyDescent="0.25">
      <c r="D16" s="113"/>
      <c r="E16" s="113"/>
      <c r="F16" s="113"/>
    </row>
    <row r="17" spans="5:5" x14ac:dyDescent="0.25">
      <c r="E17" s="83"/>
    </row>
  </sheetData>
  <mergeCells count="1">
    <mergeCell ref="D16:F16"/>
  </mergeCells>
  <pageMargins left="0.7" right="0.7" top="0.75" bottom="0.75" header="0.3" footer="0.3"/>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ESTIMACION UNITARIOS 2026</vt:lpstr>
      <vt:lpstr>PROYECCION VALOR POR VIGENCIAS </vt:lpstr>
      <vt:lpstr>REGIONALIZACION </vt:lpstr>
      <vt:lpstr>'PROYECCION VALOR POR VIGENCIAS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Francis Natalia Figueroa Fonseca</cp:lastModifiedBy>
  <cp:lastPrinted>2026-10-01T16:03:53Z</cp:lastPrinted>
  <dcterms:created xsi:type="dcterms:W3CDTF">2026-09-30T19:12:58Z</dcterms:created>
  <dcterms:modified xsi:type="dcterms:W3CDTF">2026-10-08T19:24:42Z</dcterms:modified>
</cp:coreProperties>
</file>