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OS TI\Contratos 2026\10. Seguridad Perimetral V2\"/>
    </mc:Choice>
  </mc:AlternateContent>
  <bookViews>
    <workbookView xWindow="0" yWindow="0" windowWidth="13695" windowHeight="11370" activeTab="3"/>
  </bookViews>
  <sheets>
    <sheet name="Precios Techo Lote 1" sheetId="6" r:id="rId1"/>
    <sheet name="Precios Techo Lote 2" sheetId="7" r:id="rId2"/>
    <sheet name="Lote 1" sheetId="1" r:id="rId3"/>
    <sheet name="Lote 2" sheetId="4" r:id="rId4"/>
    <sheet name="Referencias" sheetId="5" r:id="rId5"/>
  </sheets>
  <definedNames>
    <definedName name="METODO">'Lote 1'!$L$10:$O$10</definedName>
    <definedName name="_xlnm.Print_Titles" localSheetId="2">'Lote 1'!$1:$10</definedName>
    <definedName name="_xlnm.Print_Titles" localSheetId="3">'Lote 2'!$1:$10</definedName>
    <definedName name="_xlnm.Print_Titles" localSheetId="0">'Precios Techo Lote 1'!$1:$10</definedName>
    <definedName name="_xlnm.Print_Titles" localSheetId="1">'Precios Techo Lote 2'!$1:$10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28" i="1" l="1"/>
  <c r="G12" i="6"/>
  <c r="H12" i="6" s="1"/>
  <c r="G13" i="6"/>
  <c r="H13" i="6" s="1"/>
  <c r="G14" i="6"/>
  <c r="G15" i="6"/>
  <c r="H15" i="6" s="1"/>
  <c r="G16" i="6"/>
  <c r="H16" i="6" s="1"/>
  <c r="G17" i="6"/>
  <c r="H17" i="6" s="1"/>
  <c r="G11" i="6"/>
  <c r="H11" i="6" s="1"/>
  <c r="F12" i="1"/>
  <c r="F13" i="1"/>
  <c r="F14" i="1"/>
  <c r="F15" i="1"/>
  <c r="F16" i="1"/>
  <c r="F17" i="1"/>
  <c r="F11" i="1"/>
  <c r="H14" i="6" l="1"/>
  <c r="H18" i="6" s="1"/>
  <c r="K12" i="1" l="1"/>
  <c r="L12" i="1"/>
  <c r="M12" i="1"/>
  <c r="N12" i="1"/>
  <c r="O12" i="1"/>
  <c r="K13" i="1"/>
  <c r="L13" i="1"/>
  <c r="M13" i="1"/>
  <c r="M18" i="1" s="1"/>
  <c r="D23" i="1" s="1"/>
  <c r="N13" i="1"/>
  <c r="O13" i="1"/>
  <c r="K14" i="1"/>
  <c r="L14" i="1"/>
  <c r="M14" i="1"/>
  <c r="N14" i="1"/>
  <c r="O14" i="1"/>
  <c r="K15" i="1"/>
  <c r="L15" i="1"/>
  <c r="M15" i="1"/>
  <c r="N15" i="1"/>
  <c r="O15" i="1"/>
  <c r="K16" i="1"/>
  <c r="L16" i="1"/>
  <c r="M16" i="1"/>
  <c r="N16" i="1"/>
  <c r="O16" i="1"/>
  <c r="K17" i="1"/>
  <c r="L17" i="1"/>
  <c r="M17" i="1"/>
  <c r="N17" i="1"/>
  <c r="O17" i="1"/>
  <c r="O11" i="1"/>
  <c r="N11" i="1"/>
  <c r="N18" i="1" s="1"/>
  <c r="D24" i="1" s="1"/>
  <c r="M11" i="1"/>
  <c r="L11" i="1"/>
  <c r="K11" i="1"/>
  <c r="H18" i="1"/>
  <c r="I18" i="1"/>
  <c r="G18" i="1"/>
  <c r="L18" i="1" l="1"/>
  <c r="D22" i="1" s="1"/>
  <c r="O18" i="1"/>
  <c r="D25" i="1" s="1"/>
  <c r="I55" i="4"/>
  <c r="H55" i="4"/>
  <c r="G55" i="4"/>
  <c r="K12" i="4"/>
  <c r="L12" i="4"/>
  <c r="K13" i="4"/>
  <c r="L13" i="4"/>
  <c r="K14" i="4"/>
  <c r="L14" i="4"/>
  <c r="J15" i="4"/>
  <c r="K15" i="4"/>
  <c r="L15" i="4"/>
  <c r="J16" i="4"/>
  <c r="K16" i="4"/>
  <c r="L16" i="4"/>
  <c r="J17" i="4"/>
  <c r="K17" i="4"/>
  <c r="L17" i="4"/>
  <c r="J18" i="4"/>
  <c r="K18" i="4"/>
  <c r="L18" i="4"/>
  <c r="J19" i="4"/>
  <c r="K19" i="4"/>
  <c r="L19" i="4"/>
  <c r="J20" i="4"/>
  <c r="K20" i="4"/>
  <c r="L20" i="4"/>
  <c r="J21" i="4"/>
  <c r="K21" i="4"/>
  <c r="L21" i="4"/>
  <c r="J22" i="4"/>
  <c r="K22" i="4"/>
  <c r="L22" i="4"/>
  <c r="J23" i="4"/>
  <c r="K23" i="4"/>
  <c r="L23" i="4"/>
  <c r="J24" i="4"/>
  <c r="K24" i="4"/>
  <c r="L24" i="4"/>
  <c r="J25" i="4"/>
  <c r="K25" i="4"/>
  <c r="L25" i="4"/>
  <c r="J26" i="4"/>
  <c r="K26" i="4"/>
  <c r="L26" i="4"/>
  <c r="J27" i="4"/>
  <c r="K27" i="4"/>
  <c r="L27" i="4"/>
  <c r="J28" i="4"/>
  <c r="K28" i="4"/>
  <c r="L28" i="4"/>
  <c r="J29" i="4"/>
  <c r="K29" i="4"/>
  <c r="L29" i="4"/>
  <c r="J30" i="4"/>
  <c r="K30" i="4"/>
  <c r="L30" i="4"/>
  <c r="J31" i="4"/>
  <c r="K31" i="4"/>
  <c r="L31" i="4"/>
  <c r="J32" i="4"/>
  <c r="K32" i="4"/>
  <c r="L32" i="4"/>
  <c r="J33" i="4"/>
  <c r="K33" i="4"/>
  <c r="L33" i="4"/>
  <c r="J34" i="4"/>
  <c r="K34" i="4"/>
  <c r="L34" i="4"/>
  <c r="J35" i="4"/>
  <c r="K35" i="4"/>
  <c r="L35" i="4"/>
  <c r="J36" i="4"/>
  <c r="K36" i="4"/>
  <c r="L36" i="4"/>
  <c r="J37" i="4"/>
  <c r="K37" i="4"/>
  <c r="L37" i="4"/>
  <c r="J38" i="4"/>
  <c r="K38" i="4"/>
  <c r="L38" i="4"/>
  <c r="J39" i="4"/>
  <c r="K39" i="4"/>
  <c r="L39" i="4"/>
  <c r="J40" i="4"/>
  <c r="K40" i="4"/>
  <c r="L40" i="4"/>
  <c r="J41" i="4"/>
  <c r="K41" i="4"/>
  <c r="L41" i="4"/>
  <c r="J42" i="4"/>
  <c r="K42" i="4"/>
  <c r="L42" i="4"/>
  <c r="J43" i="4"/>
  <c r="K43" i="4"/>
  <c r="L43" i="4"/>
  <c r="J44" i="4"/>
  <c r="K44" i="4"/>
  <c r="L44" i="4"/>
  <c r="J45" i="4"/>
  <c r="K45" i="4"/>
  <c r="L45" i="4"/>
  <c r="J46" i="4"/>
  <c r="K46" i="4"/>
  <c r="L46" i="4"/>
  <c r="J47" i="4"/>
  <c r="K47" i="4"/>
  <c r="L47" i="4"/>
  <c r="J48" i="4"/>
  <c r="K48" i="4"/>
  <c r="L48" i="4"/>
  <c r="J49" i="4"/>
  <c r="K49" i="4"/>
  <c r="L49" i="4"/>
  <c r="J50" i="4"/>
  <c r="K50" i="4"/>
  <c r="L50" i="4"/>
  <c r="J51" i="4"/>
  <c r="K51" i="4"/>
  <c r="L51" i="4"/>
  <c r="J52" i="4"/>
  <c r="K52" i="4"/>
  <c r="L52" i="4"/>
  <c r="J53" i="4"/>
  <c r="K53" i="4"/>
  <c r="L53" i="4"/>
  <c r="J54" i="4"/>
  <c r="K54" i="4"/>
  <c r="L54" i="4"/>
  <c r="L11" i="4"/>
  <c r="K11" i="4"/>
  <c r="J11" i="4"/>
  <c r="D7" i="5"/>
  <c r="J14" i="4" s="1"/>
  <c r="D6" i="5"/>
  <c r="J13" i="4" s="1"/>
  <c r="D5" i="5"/>
  <c r="J12" i="4" s="1"/>
  <c r="K55" i="4" l="1"/>
  <c r="L55" i="4"/>
  <c r="P14" i="4"/>
  <c r="N14" i="4"/>
  <c r="Q14" i="4"/>
  <c r="R14" i="4"/>
  <c r="G14" i="7" s="1"/>
  <c r="H14" i="7" s="1"/>
  <c r="O14" i="4"/>
  <c r="O12" i="4"/>
  <c r="P12" i="4"/>
  <c r="R12" i="4"/>
  <c r="G12" i="7" s="1"/>
  <c r="H12" i="7" s="1"/>
  <c r="Q12" i="4"/>
  <c r="N12" i="4"/>
  <c r="O13" i="4"/>
  <c r="P13" i="4"/>
  <c r="Q13" i="4"/>
  <c r="R13" i="4"/>
  <c r="G13" i="7" s="1"/>
  <c r="H13" i="7" s="1"/>
  <c r="N13" i="4"/>
  <c r="P51" i="4"/>
  <c r="R51" i="4"/>
  <c r="G51" i="7" s="1"/>
  <c r="H51" i="7" s="1"/>
  <c r="N51" i="4"/>
  <c r="O51" i="4"/>
  <c r="Q51" i="4"/>
  <c r="P44" i="4"/>
  <c r="O44" i="4"/>
  <c r="R44" i="4"/>
  <c r="G44" i="7" s="1"/>
  <c r="H44" i="7" s="1"/>
  <c r="N44" i="4"/>
  <c r="Q44" i="4"/>
  <c r="P41" i="4"/>
  <c r="N41" i="4"/>
  <c r="O41" i="4"/>
  <c r="Q41" i="4"/>
  <c r="R41" i="4"/>
  <c r="G41" i="7" s="1"/>
  <c r="H41" i="7" s="1"/>
  <c r="O37" i="4"/>
  <c r="P37" i="4"/>
  <c r="Q37" i="4"/>
  <c r="R37" i="4"/>
  <c r="G37" i="7" s="1"/>
  <c r="H37" i="7" s="1"/>
  <c r="N37" i="4"/>
  <c r="P33" i="4"/>
  <c r="O33" i="4"/>
  <c r="R33" i="4"/>
  <c r="G33" i="7" s="1"/>
  <c r="H33" i="7" s="1"/>
  <c r="N33" i="4"/>
  <c r="Q33" i="4"/>
  <c r="P29" i="4"/>
  <c r="N29" i="4"/>
  <c r="O29" i="4"/>
  <c r="Q29" i="4"/>
  <c r="R29" i="4"/>
  <c r="G29" i="7" s="1"/>
  <c r="H29" i="7" s="1"/>
  <c r="O25" i="4"/>
  <c r="P25" i="4"/>
  <c r="Q25" i="4"/>
  <c r="N25" i="4"/>
  <c r="R25" i="4"/>
  <c r="G25" i="7" s="1"/>
  <c r="H25" i="7" s="1"/>
  <c r="O21" i="4"/>
  <c r="Q21" i="4"/>
  <c r="R21" i="4"/>
  <c r="G21" i="7" s="1"/>
  <c r="H21" i="7" s="1"/>
  <c r="N21" i="4"/>
  <c r="P21" i="4"/>
  <c r="N17" i="4"/>
  <c r="O17" i="4"/>
  <c r="P17" i="4"/>
  <c r="Q17" i="4"/>
  <c r="R17" i="4"/>
  <c r="G17" i="7" s="1"/>
  <c r="H17" i="7" s="1"/>
  <c r="R11" i="4"/>
  <c r="G11" i="7" s="1"/>
  <c r="H11" i="7" s="1"/>
  <c r="O11" i="4"/>
  <c r="N11" i="4"/>
  <c r="P11" i="4"/>
  <c r="Q11" i="4"/>
  <c r="P54" i="4"/>
  <c r="N54" i="4"/>
  <c r="Q54" i="4"/>
  <c r="R54" i="4"/>
  <c r="G54" i="7" s="1"/>
  <c r="H54" i="7" s="1"/>
  <c r="O54" i="4"/>
  <c r="N50" i="4"/>
  <c r="O50" i="4"/>
  <c r="P50" i="4"/>
  <c r="Q50" i="4"/>
  <c r="R50" i="4"/>
  <c r="G50" i="7" s="1"/>
  <c r="H50" i="7" s="1"/>
  <c r="O47" i="4"/>
  <c r="N47" i="4"/>
  <c r="P47" i="4"/>
  <c r="Q47" i="4"/>
  <c r="R47" i="4"/>
  <c r="G47" i="7" s="1"/>
  <c r="H47" i="7" s="1"/>
  <c r="P43" i="4"/>
  <c r="N43" i="4"/>
  <c r="Q43" i="4"/>
  <c r="O43" i="4"/>
  <c r="R43" i="4"/>
  <c r="G43" i="7" s="1"/>
  <c r="H43" i="7" s="1"/>
  <c r="N40" i="4"/>
  <c r="O40" i="4"/>
  <c r="P40" i="4"/>
  <c r="R40" i="4"/>
  <c r="G40" i="7" s="1"/>
  <c r="H40" i="7" s="1"/>
  <c r="Q40" i="4"/>
  <c r="O36" i="4"/>
  <c r="P36" i="4"/>
  <c r="Q36" i="4"/>
  <c r="R36" i="4"/>
  <c r="G36" i="7" s="1"/>
  <c r="H36" i="7" s="1"/>
  <c r="N36" i="4"/>
  <c r="P32" i="4"/>
  <c r="N32" i="4"/>
  <c r="Q32" i="4"/>
  <c r="R32" i="4"/>
  <c r="G32" i="7" s="1"/>
  <c r="H32" i="7" s="1"/>
  <c r="O32" i="4"/>
  <c r="N28" i="4"/>
  <c r="O28" i="4"/>
  <c r="P28" i="4"/>
  <c r="R28" i="4"/>
  <c r="G28" i="7" s="1"/>
  <c r="H28" i="7" s="1"/>
  <c r="Q28" i="4"/>
  <c r="O24" i="4"/>
  <c r="P24" i="4"/>
  <c r="Q24" i="4"/>
  <c r="R24" i="4"/>
  <c r="G24" i="7" s="1"/>
  <c r="H24" i="7" s="1"/>
  <c r="N24" i="4"/>
  <c r="P20" i="4"/>
  <c r="N20" i="4"/>
  <c r="Q20" i="4"/>
  <c r="R20" i="4"/>
  <c r="G20" i="7" s="1"/>
  <c r="H20" i="7" s="1"/>
  <c r="O20" i="4"/>
  <c r="N16" i="4"/>
  <c r="O16" i="4"/>
  <c r="P16" i="4"/>
  <c r="R16" i="4"/>
  <c r="G16" i="7" s="1"/>
  <c r="H16" i="7" s="1"/>
  <c r="Q16" i="4"/>
  <c r="N39" i="4"/>
  <c r="P39" i="4"/>
  <c r="O39" i="4"/>
  <c r="Q39" i="4"/>
  <c r="R39" i="4"/>
  <c r="G39" i="7" s="1"/>
  <c r="H39" i="7" s="1"/>
  <c r="N35" i="4"/>
  <c r="P35" i="4"/>
  <c r="O35" i="4"/>
  <c r="Q35" i="4"/>
  <c r="R35" i="4"/>
  <c r="G35" i="7" s="1"/>
  <c r="H35" i="7" s="1"/>
  <c r="P31" i="4"/>
  <c r="Q31" i="4"/>
  <c r="R31" i="4"/>
  <c r="G31" i="7" s="1"/>
  <c r="H31" i="7" s="1"/>
  <c r="N31" i="4"/>
  <c r="O31" i="4"/>
  <c r="N27" i="4"/>
  <c r="P27" i="4"/>
  <c r="O27" i="4"/>
  <c r="Q27" i="4"/>
  <c r="R27" i="4"/>
  <c r="G27" i="7" s="1"/>
  <c r="H27" i="7" s="1"/>
  <c r="N23" i="4"/>
  <c r="P23" i="4"/>
  <c r="Q23" i="4"/>
  <c r="R23" i="4"/>
  <c r="G23" i="7" s="1"/>
  <c r="H23" i="7" s="1"/>
  <c r="O23" i="4"/>
  <c r="P19" i="4"/>
  <c r="Q19" i="4"/>
  <c r="R19" i="4"/>
  <c r="G19" i="7" s="1"/>
  <c r="H19" i="7" s="1"/>
  <c r="N19" i="4"/>
  <c r="O19" i="4"/>
  <c r="N15" i="4"/>
  <c r="P15" i="4"/>
  <c r="O15" i="4"/>
  <c r="Q15" i="4"/>
  <c r="R15" i="4"/>
  <c r="G15" i="7" s="1"/>
  <c r="H15" i="7" s="1"/>
  <c r="N49" i="4"/>
  <c r="P49" i="4"/>
  <c r="O49" i="4"/>
  <c r="Q49" i="4"/>
  <c r="R49" i="4"/>
  <c r="G49" i="7" s="1"/>
  <c r="H49" i="7" s="1"/>
  <c r="N46" i="4"/>
  <c r="O46" i="4"/>
  <c r="P46" i="4"/>
  <c r="Q46" i="4"/>
  <c r="R46" i="4"/>
  <c r="G46" i="7" s="1"/>
  <c r="H46" i="7" s="1"/>
  <c r="J55" i="4"/>
  <c r="P52" i="4"/>
  <c r="Q52" i="4"/>
  <c r="R52" i="4"/>
  <c r="G52" i="7" s="1"/>
  <c r="H52" i="7" s="1"/>
  <c r="N52" i="4"/>
  <c r="O52" i="4"/>
  <c r="P48" i="4"/>
  <c r="N48" i="4"/>
  <c r="Q48" i="4"/>
  <c r="R48" i="4"/>
  <c r="G48" i="7" s="1"/>
  <c r="H48" i="7" s="1"/>
  <c r="O48" i="4"/>
  <c r="P45" i="4"/>
  <c r="Q45" i="4"/>
  <c r="R45" i="4"/>
  <c r="G45" i="7" s="1"/>
  <c r="H45" i="7" s="1"/>
  <c r="N45" i="4"/>
  <c r="O45" i="4"/>
  <c r="P42" i="4"/>
  <c r="Q42" i="4"/>
  <c r="R42" i="4"/>
  <c r="G42" i="7" s="1"/>
  <c r="H42" i="7" s="1"/>
  <c r="N42" i="4"/>
  <c r="O42" i="4"/>
  <c r="P38" i="4"/>
  <c r="N38" i="4"/>
  <c r="Q38" i="4"/>
  <c r="R38" i="4"/>
  <c r="G38" i="7" s="1"/>
  <c r="H38" i="7" s="1"/>
  <c r="O38" i="4"/>
  <c r="P34" i="4"/>
  <c r="Q34" i="4"/>
  <c r="O34" i="4"/>
  <c r="R34" i="4"/>
  <c r="G34" i="7" s="1"/>
  <c r="H34" i="7" s="1"/>
  <c r="N34" i="4"/>
  <c r="P30" i="4"/>
  <c r="Q30" i="4"/>
  <c r="R30" i="4"/>
  <c r="G30" i="7" s="1"/>
  <c r="H30" i="7" s="1"/>
  <c r="N30" i="4"/>
  <c r="O30" i="4"/>
  <c r="P26" i="4"/>
  <c r="N26" i="4"/>
  <c r="Q26" i="4"/>
  <c r="R26" i="4"/>
  <c r="G26" i="7" s="1"/>
  <c r="H26" i="7" s="1"/>
  <c r="O26" i="4"/>
  <c r="P22" i="4"/>
  <c r="Q22" i="4"/>
  <c r="R22" i="4"/>
  <c r="G22" i="7" s="1"/>
  <c r="H22" i="7" s="1"/>
  <c r="N22" i="4"/>
  <c r="O22" i="4"/>
  <c r="P18" i="4"/>
  <c r="Q18" i="4"/>
  <c r="R18" i="4"/>
  <c r="G18" i="7" s="1"/>
  <c r="H18" i="7" s="1"/>
  <c r="N18" i="4"/>
  <c r="O18" i="4"/>
  <c r="P53" i="4"/>
  <c r="Q53" i="4"/>
  <c r="R53" i="4"/>
  <c r="G53" i="7" s="1"/>
  <c r="H53" i="7" s="1"/>
  <c r="N53" i="4"/>
  <c r="O53" i="4"/>
  <c r="H55" i="7" l="1"/>
  <c r="Q55" i="4"/>
  <c r="E61" i="4" s="1"/>
  <c r="P55" i="4"/>
  <c r="E60" i="4" s="1"/>
  <c r="O55" i="4"/>
  <c r="E59" i="4" s="1"/>
  <c r="R55" i="4"/>
  <c r="E62" i="4" s="1"/>
</calcChain>
</file>

<file path=xl/sharedStrings.xml><?xml version="1.0" encoding="utf-8"?>
<sst xmlns="http://schemas.openxmlformats.org/spreadsheetml/2006/main" count="576" uniqueCount="180">
  <si>
    <t>República de Colombia</t>
  </si>
  <si>
    <t>Instituto Colombiano de Antropología e Historia</t>
  </si>
  <si>
    <t>Formato de cotización</t>
  </si>
  <si>
    <t>Ítem</t>
  </si>
  <si>
    <r>
      <t xml:space="preserve">Descripción 
</t>
    </r>
    <r>
      <rPr>
        <b/>
        <sz val="11"/>
        <color rgb="FFFF0000"/>
        <rFont val="Arial Narrow"/>
        <family val="2"/>
      </rPr>
      <t>(De acuerdo con lo requerido en la ficha técnica)</t>
    </r>
  </si>
  <si>
    <t>Unidad</t>
  </si>
  <si>
    <t>Cantidad</t>
  </si>
  <si>
    <t>Nessus Professional – On Premise – Annual Subscription</t>
  </si>
  <si>
    <t>Advanced Support for a Nessus Professional License</t>
  </si>
  <si>
    <t>Hora</t>
  </si>
  <si>
    <t>Valor por Hora</t>
  </si>
  <si>
    <t>Probador de Red compatible con Blindaje (LAN Tester)</t>
  </si>
  <si>
    <t>Conector macho de red Plug RJ45 UTP categoría 6A/7 blindado</t>
  </si>
  <si>
    <t>Jack (conector hembra) RJ45 categoría 6A/7 blindado</t>
  </si>
  <si>
    <t>Botas para Conector RJ45 UTP, capuchón, paquete x 100</t>
  </si>
  <si>
    <t>Ponchadora o Crimpadora de precisión para cable de red UTP RJ45 (Cat. 6A/7) blindado. Compatible con conectores de diámetro grueso y con cavidad para cerrar el clip de puesta a tierra (grounding clamp) que abraza el cable.</t>
  </si>
  <si>
    <t>Kit de Herramientas para Electrónica (destornilladores de precisión, destornilladores relojeros, pinzas, alicates, llaves)</t>
  </si>
  <si>
    <t>Juego de llaves Allen y Torx</t>
  </si>
  <si>
    <t>Bayetilla de microfibra</t>
  </si>
  <si>
    <t>Pasta térmica de alta calidad PTM7950, 80x80</t>
  </si>
  <si>
    <t>Pasta Térmica de Alto Rendimiento Arctic MX-7 4g para CPUs, GPUs, consolas, procesadores, tarjetas gráficas y notebooks. Alta conductividad, larga duración</t>
  </si>
  <si>
    <t>Lubricantes para rodillos de impresora</t>
  </si>
  <si>
    <t>Silicona 300ml. Para vinilo, caucho y plástico. Con alto brillo. Con filtro solar</t>
  </si>
  <si>
    <t>Cargador De Batería Recargable, con cuatro puertos 4 pilas AA, 4 pilas AAA y dos puertos 9V (Cuadradra)</t>
  </si>
  <si>
    <t>Pilas recargables AA de 1.5v, minimo 4.800 mAh</t>
  </si>
  <si>
    <t>Pilas recargables AAA minimo 700 mAh</t>
  </si>
  <si>
    <t>Organizador en Espiral para Cables 1,2 cm de ancho × 100 metros</t>
  </si>
  <si>
    <t>Cables HDMI 5 metros</t>
  </si>
  <si>
    <t>Disco sólido de referencia WD PC 740 NVMe, generación 4x4 M.2, capacidad de 1 TB</t>
  </si>
  <si>
    <t>Memoria RAM para portátil: 32 GB 2Rx8 PC4-3200AA-SE1-11</t>
  </si>
  <si>
    <t>Memoria RAM para PC: 16 GB, velocidad 3200</t>
  </si>
  <si>
    <t>Memoria RAM para portátil: 16 GB 2Rx8 PC4-3200AA-SE1-11</t>
  </si>
  <si>
    <t>Mini Destornillador Eléctrico De Precisión con 50 brocas de precisión hexagonales S2 de 5/32 pulgadas, Características especiales: Luz LED, Punta magnética, celda de batería: Ión de Litio, cargador tipo C</t>
  </si>
  <si>
    <t>Monitor de 24" IPS Full HD, alta calidad, nitidez y contraste, frecuencia de 144 Hz, diseño sin bordes, sRGB 99%, color negro, con adaptador de corriente, cable HDMI y DisplayPort</t>
  </si>
  <si>
    <t>Kit de mantenimiento Impresora Lexmark CX725, que incluya unidad fusora, transfer roller, pickup roller, separation roller y feed roller</t>
  </si>
  <si>
    <t>Kit de mantenimiento Impresora OKI, modelo MPS5501b, que incluya unidad fusora, transfer roller, pickup roller, separation roller y feed roller</t>
  </si>
  <si>
    <t>UPS con capacidad de 1000 VA/500 W y voltaje de 120 V. Seis salidas de protección para computador y periféricos, regulación automática de voltaje (AVR), protección contra sobretensión, sobrecarga y descarga eléctrica de voltaje, tecnología MOV, filtros de potencia, protección para línea de datos, alarma audible e interruptor de reposición automático</t>
  </si>
  <si>
    <t>Lector Código de Barras ID OCR (lectura cédulas), 1D/2D, inalámbrico, Bluetooth. Rendimiento de datos ascendente hasta 50 Mbps, velocidad 350 scans/seg, activación manual/continuo/automático, decodificación 1D/2D/OCR, compatible con Windows, 12 horas de operación, conectividad USB/Bluetooth y lectura de cédula antigua configurable para cédulas nuevas o pasaporte</t>
  </si>
  <si>
    <t>Kit de mantenimiento Scanner AVISION AD280</t>
  </si>
  <si>
    <t>Kit de mantenimiento Impresora HP Officejet Pro X451dw</t>
  </si>
  <si>
    <t>Combo de teclado y Mouse</t>
  </si>
  <si>
    <t>Diadema con micrófono USB para PC</t>
  </si>
  <si>
    <t>Disco Duro sólido SSD 512 GB para portátil 2,5"</t>
  </si>
  <si>
    <t>Gabinete de pared Rack 9RU, fondo 51 + multitoma + bandeja + tornillos
Altura x Ancho x Profundidad:
55 cm x 52 cm x 49 cm
Accesorios: Bandeja, Multitoma, Tornillos</t>
  </si>
  <si>
    <t>Tarjeta Convertidor Adaptador USB 3.0 a RJ45 Red LAN Gigabit</t>
  </si>
  <si>
    <t>Extensión Eléctrica 10 metros, uso industrial</t>
  </si>
  <si>
    <t>PC Todo en Uno de 23,8", procesador hasta 4.8 GHz, 32 GB RAM DDR5, 2 SODIMM, SSD 1 TB NVMe, Wi-Fi 6, Bluetooth 5.3, cámara y audio 5 MP, HDMI 1.4, Jack combo audio/micrófono, RJ-45, gráficos Intel UHD Graphics, Windows 11 preinstalado + teclado y mouse</t>
  </si>
  <si>
    <t>Memoria USB Flash Tipo A, capacidad 32 GB, velocidad 200 MB/s en lectura y 60 MB/s en escritura. Dimensiones 39 mm × 12,6 mm × 4,9 mm; peso 4 g; temperatura de servicio 0 °C~60 °C; almacenamiento -20 °C~85 °C. Compatible con Windows 11, 10, 8.1, 8, Mac OS 10.10.x+, Linux 2.6.x+ y Chrome OS</t>
  </si>
  <si>
    <t>Spray Limpiador Contactos Eléctricos 400 ml</t>
  </si>
  <si>
    <t>Guantes de Nitrilo Negro, caja x 100 unidades, talla L</t>
  </si>
  <si>
    <t>Switch Inteligente Gigabit de 8 Puertos, velocidad 1000 Mbps por puerto</t>
  </si>
  <si>
    <t>Adaptador JH DisplayPort a HDMI, macho-hembra, 4K, negro</t>
  </si>
  <si>
    <t>Cable UTP/FTP Cat 6A 9n6lw4-a5-01r1a, exterior, 305 m</t>
  </si>
  <si>
    <t>Convertidor Multipuerto Hub Tipo C 8 en 1</t>
  </si>
  <si>
    <t>Limpiavidrios Antiempañante, pistola de 1000 ml</t>
  </si>
  <si>
    <t>Adaptador WiFi 5G USB 3.0, doble banda AC1300 Mbps, Bluetooth</t>
  </si>
  <si>
    <t>Regulador de Voltaje 1200 VA</t>
  </si>
  <si>
    <t>Herramienta de Diagnóstico y Medición</t>
  </si>
  <si>
    <t>Insumo Consumible de redes</t>
  </si>
  <si>
    <t>Herramienta de Ensamblaje y Reparación</t>
  </si>
  <si>
    <t>Insumo Consumible de Limpieza</t>
  </si>
  <si>
    <t>Insumo Consumible de Mantenimiento</t>
  </si>
  <si>
    <t>Insumo Consumible de Reparación</t>
  </si>
  <si>
    <t>Insumo para Gestión de Cableado</t>
  </si>
  <si>
    <t>Componente de Conectividad</t>
  </si>
  <si>
    <t>Componente de Hardware</t>
  </si>
  <si>
    <t>Equipamiento de TI</t>
  </si>
  <si>
    <t>Insumo de Impresión</t>
  </si>
  <si>
    <t>Equipo de Protección Eléctrica</t>
  </si>
  <si>
    <t>Periférico de Entrada</t>
  </si>
  <si>
    <t>Periféricos</t>
  </si>
  <si>
    <t>Periféricos y Accesorios</t>
  </si>
  <si>
    <t>Energía</t>
  </si>
  <si>
    <t>Equipamiento de Cómputo</t>
  </si>
  <si>
    <t>Juego</t>
  </si>
  <si>
    <t>Paquete</t>
  </si>
  <si>
    <t>Central Intercept X Advanced with XDR - 12 MOS - RENEWAL - GOV</t>
  </si>
  <si>
    <t>Central Intercept X Advanced for Server with XDR - SERVERS - 12 MOS - RENEWAL - GOV</t>
  </si>
  <si>
    <t>XGS4300 Email Protection - 12 MOS - RENEWAL (SKU: XM4C1CTAA)</t>
  </si>
  <si>
    <t>XGS4300 Webserver Protection - 12
MOS - RENEWAL (SKU: XS4C1CTAA)</t>
  </si>
  <si>
    <t>Xstream Protection for XGS4300 -
12 MOS - RENEWAL (SKU: XF4C1CTES)</t>
  </si>
  <si>
    <t>Valor unitario por licencia de 12 meses</t>
  </si>
  <si>
    <t>Muestra 1</t>
  </si>
  <si>
    <t>Muestra 2</t>
  </si>
  <si>
    <t>Muestra 3</t>
  </si>
  <si>
    <t>Muestra 4</t>
  </si>
  <si>
    <t>https://www.steren.com.co/probador-de-cables-de-red-utp-ftp-stp-poe-y-telefonico.html</t>
  </si>
  <si>
    <t>Enlace 1</t>
  </si>
  <si>
    <t>Consulta 2</t>
  </si>
  <si>
    <t>Consulta 1</t>
  </si>
  <si>
    <t>Enlace 2</t>
  </si>
  <si>
    <t>Enlace 3</t>
  </si>
  <si>
    <t>Consulta 3</t>
  </si>
  <si>
    <t>https://www.steren.com.co/probador-de-cables-de-red-utp-ftp-stp-y-telefonicos.html</t>
  </si>
  <si>
    <t>https://tuvoltio.com/products/probador-red-rj11-12-45-energenizado-poe-proskit-mt-7063</t>
  </si>
  <si>
    <t>https://www.mercadolibre.com.co/conector-red-plug-rj45-futp-categoria-6a7-blindado-x-100/up/MCOU2431563329</t>
  </si>
  <si>
    <t>https://www.coltienda.co/products/164474</t>
  </si>
  <si>
    <t>https://www.jfmtechnology.com/producto/plug-modular-rj45-linkedpro-lpkj6a17s-blindado-cat6a-sin-blindado-lpkj6a17s/</t>
  </si>
  <si>
    <t>https://www.mercadolibre.com.co/jack-rj45-keystone-cat-6a-certificado-blindado-metalico-x-10/up/MCOU2432141099</t>
  </si>
  <si>
    <t>https://www.mercadolibre.com.co/jack-rj45-keystone-cat-7--cat-6a-blindado-metalico/up/MCOU3485284260</t>
  </si>
  <si>
    <t>https://www.mercadolibre.com.co/jack-rj45-slx-amp-commscope-cat-6a-blindado/up/MCOU2425202955</t>
  </si>
  <si>
    <t>Vendedor</t>
  </si>
  <si>
    <t>Steren</t>
  </si>
  <si>
    <t>TuVoltio</t>
  </si>
  <si>
    <t>IPTEC SAS</t>
  </si>
  <si>
    <t>Coltienda</t>
  </si>
  <si>
    <t>JFM Technology</t>
  </si>
  <si>
    <t>Soporte Tecnologico</t>
  </si>
  <si>
    <t>WG Ingenieria</t>
  </si>
  <si>
    <t>MaxiVentas Medellin</t>
  </si>
  <si>
    <t>https://articulo.mercadolibre.com.co/MCO-567825124-botas-para-conector-rj45-utp-capuchon-paquete-x-100-unidades-_JM?attributes=COLOR:R3Jpcw==&amp;picker=true</t>
  </si>
  <si>
    <t>https://www.mercadolibre.com.co/botas-para-conector-rj45-utp-capuchon-paquete-x-100-unidades/up/MCOU2431764265</t>
  </si>
  <si>
    <t>VCP</t>
  </si>
  <si>
    <t>CO20260125163948</t>
  </si>
  <si>
    <t>Julpin</t>
  </si>
  <si>
    <t>https://osakaelectronicsltda.com/herramienta/kit-herramienta/kit-de-herramienta-para-electronica-zd-902.html</t>
  </si>
  <si>
    <t>OSAKA</t>
  </si>
  <si>
    <t>Virtronika</t>
  </si>
  <si>
    <t>TuFerreteria</t>
  </si>
  <si>
    <t>CHG Comercializadora</t>
  </si>
  <si>
    <t>https://gentools.com.co/products/juego-de-llaves-torx-largas-t-10-a-t-50-aln-tx-tx-9lgrz-groz?variant=50965553119545&amp;country=CO&amp;currency=COP&amp;utm_medium=product_sync&amp;utm_source=google&amp;utm_content=sag_organic&amp;utm_campaign=sag_organic&amp;srsltid=AfmBOor0LuOK1gd82GJ-OxgigBBPungQOOE5nfLRJxCUf3g0T_LwARNdEm0</t>
  </si>
  <si>
    <t>Gentools</t>
  </si>
  <si>
    <t>Multiclean</t>
  </si>
  <si>
    <t>La Red Electronica</t>
  </si>
  <si>
    <t>Mr Sales Alot</t>
  </si>
  <si>
    <t>https://www.ebay.com/itm/178202661594?chn=ps&amp;mkevt=1&amp;mkcid=28</t>
  </si>
  <si>
    <t>https://www.amazon.com/-/es/Almohadilla-Disipador-80x80x0-25mm-Conductiva-Silicona/dp/B0BX42N9SZ/ref=sr_1_1?__mk_es_US=%C3%85M%C3%85%C5%BD%C3%95%C3%91&amp;crid=2V9GTQWW022WY&amp;dib=eyJ2IjoiMSJ9.__8Xdag5t67ZPWOTkRVXq5JxFNB4xGdKuoO7Z18AgvCQ_s6KsrxDVPUokqX-mzLiGWBuUwyIfmRDcs0P5UnJgudZgSlqtwTJpfuK-ykGwPjJ-7DnmymLJDy1qc3UdTIaJdQaOX_psdp2ST4M-HGF1tm6_RqomrIIYezYHMKe8y_-MrhZmERt77Ovwf_zVEci.Vc_jowP_mYSsfxObFZ0GBXbbVznZe3kUHthDdsbbQzQ&amp;dib_tag=se&amp;keywords=PTM7950%2C+80x80&amp;qid=1788887650&amp;sprefix=ptm7950%2C+80x80%2Caps%2C168&amp;sr=8-1</t>
  </si>
  <si>
    <t>JOYJOM - Amazon</t>
  </si>
  <si>
    <t>CometWare</t>
  </si>
  <si>
    <t>Artic Oficial Store</t>
  </si>
  <si>
    <t>Wirtec</t>
  </si>
  <si>
    <t>Casa Nova</t>
  </si>
  <si>
    <t>HomeCenter</t>
  </si>
  <si>
    <t>HomeSentry</t>
  </si>
  <si>
    <t>TC Motos Racin</t>
  </si>
  <si>
    <t>Mercado Clicks</t>
  </si>
  <si>
    <t>Falabella</t>
  </si>
  <si>
    <t>Cluster de Servicios SAS</t>
  </si>
  <si>
    <t>Muestra 5</t>
  </si>
  <si>
    <t>Muestra 6</t>
  </si>
  <si>
    <t>DB SYSTEM LTDA.</t>
  </si>
  <si>
    <t>ACONPIEXPRESS S.A.S.</t>
  </si>
  <si>
    <t>Referencia 1</t>
  </si>
  <si>
    <t>Referencia 2</t>
  </si>
  <si>
    <t>Referencia 3</t>
  </si>
  <si>
    <t>Total</t>
  </si>
  <si>
    <t>https://www.mercadolibre.com.co/bota-protectora-conector-cable-utp-rj45-cat-5e-negro-x-100/p/MCO47866394</t>
  </si>
  <si>
    <t>https://www.mercadolibre.com.co/ampcom-crimpadora-rj45-un-paso-cat6a7-blindado/p/MCO2075582312</t>
  </si>
  <si>
    <t>https://www.julpin.com.co/inicio/kits-de-herramienta/51-kit-de-herramienta-electronica-zd-902.html</t>
  </si>
  <si>
    <t>https://virtronika.com/ver-producto/242/zd-902--juego-de-herramienta-electronica</t>
  </si>
  <si>
    <t>https://www.mercadolibre.com.co/juego-de-18-llaves-bristol-milimetricas-y-torx-con-estuche/up/MCOU2888929731</t>
  </si>
  <si>
    <t>https://www.mercadolibre.com.co/llaves-bristol-y-torx-largas-set-x-18-piezas-tipo-l/up/MCOU5098983482</t>
  </si>
  <si>
    <t>https://mail.multiclean.com.co/linea-productos/hogar/</t>
  </si>
  <si>
    <t>https://laredelectronica.com/producto/bayetilla-microfibra/</t>
  </si>
  <si>
    <t>https://cometware.com/tienda/arctic-mx-7-4g/</t>
  </si>
  <si>
    <t>https://www.ebay.com/itm/358022417674</t>
  </si>
  <si>
    <t>https://wirtec.com.co/producto/sw-92sa-grasa-sintetica-para-rodamientos-aceite-lubricante-para-samsung-hp-canon-y-epson/</t>
  </si>
  <si>
    <t>https://www.mercadolibre.com.co/grasa-de-alta-viscosidad-para-engranajes-de-plastico-para-im/p/MCO2096100241</t>
  </si>
  <si>
    <t>https://www.homecenter.com.co/homecenter-co/product/105949/silicona-protector-uv3-citrus-300-ml-simoniz/105949/</t>
  </si>
  <si>
    <t>https://www.homesentry.co/silicona-simoniz-protector-uv3-300-ml-fresa-103264-06633/p</t>
  </si>
  <si>
    <t>https://tcmotosracing.com/producto/silicona-simoniz-uv3-300ml/</t>
  </si>
  <si>
    <t>https://www.mercadolibre.com.co/baterias-recargables-aa-15v-x4-tipo-c-4800-mwh/p/MCO2070023960</t>
  </si>
  <si>
    <t>https://www.falabella.com.co/falabella-co/product/148495138/Baterias-Recargables-Aa-1.5v-X4-Tipo-C-4800-Mwh/148495139</t>
  </si>
  <si>
    <t>Valor unitario Incluye Impuestos</t>
  </si>
  <si>
    <t>Coeficiente Variación</t>
  </si>
  <si>
    <t>CV</t>
  </si>
  <si>
    <t>Promedio</t>
  </si>
  <si>
    <t>Mediana</t>
  </si>
  <si>
    <t>Media Geometrica</t>
  </si>
  <si>
    <t>Media Armonica</t>
  </si>
  <si>
    <t>Analisis de Tendencia Central</t>
  </si>
  <si>
    <t>Metodo</t>
  </si>
  <si>
    <t>Presupuesto</t>
  </si>
  <si>
    <t>PRESUPUESTO - LOTE 1</t>
  </si>
  <si>
    <t>Adquirir la renovación de licencias, bienes e insumos tecnológicos requeridos para la administración, operación, mantenimiento, seguridad (firewall y antivirus), análisis de vulnerabilidades, soporte, optimización y fortalecimiento de la infraestructura tecnológica del Instituto Colombiano de Antropología e Historia – ICANH.</t>
  </si>
  <si>
    <t>Precio Techo</t>
  </si>
  <si>
    <t>Valor Total Incluye Impuestos</t>
  </si>
  <si>
    <t>Total Presupuesto Lote 1</t>
  </si>
  <si>
    <t>PRESUPUESTO - LOTE 2</t>
  </si>
  <si>
    <t>Total Presupuesto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</si>
</sst>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164" formatCode="&quot;$&quot;\ #,##0"/>
    <numFmt numFmtId="165" formatCode="&quot;$&quot;\ #,##0.00"/>
  </numFmts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0"/>
      <name val="Univers"/>
      <family val="2"/>
    </font>
    <font>
      <sz val="9"/>
      <color theme="1"/>
      <name val="Arial Narrow"/>
      <family val="2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8"/>
      <color theme="1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8" fillId="0" borderId="0"/>
    <xf numFmtId="0" fontId="13" fillId="0" borderId="0" applyNumberForma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64" fontId="2" fillId="2" borderId="9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6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1" fillId="4" borderId="9" xfId="0" applyFont="1" applyFill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0" xfId="0" applyAlignment="1">
      <alignment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vertical="top" wrapText="1"/>
    </xf>
    <xf numFmtId="0" fontId="14" fillId="0" borderId="9" xfId="6" applyFont="1" applyBorder="1" applyAlignment="1">
      <alignment vertical="center" wrapText="1"/>
    </xf>
    <xf numFmtId="0" fontId="13" fillId="0" borderId="9" xfId="6" applyBorder="1" applyAlignment="1">
      <alignment vertical="center" wrapText="1"/>
    </xf>
    <xf numFmtId="0" fontId="10" fillId="5" borderId="9" xfId="0" applyFont="1" applyFill="1" applyBorder="1" applyAlignment="1">
      <alignment horizontal="center" wrapText="1"/>
    </xf>
    <xf numFmtId="6" fontId="0" fillId="0" borderId="9" xfId="0" applyNumberFormat="1" applyBorder="1" applyAlignment="1">
      <alignment vertical="center" wrapText="1"/>
    </xf>
    <xf numFmtId="6" fontId="0" fillId="0" borderId="9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14" fontId="0" fillId="0" borderId="9" xfId="0" applyNumberFormat="1" applyBorder="1" applyAlignment="1">
      <alignment wrapText="1"/>
    </xf>
    <xf numFmtId="0" fontId="3" fillId="4" borderId="9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/>
    </xf>
    <xf numFmtId="0" fontId="17" fillId="3" borderId="9" xfId="0" applyFont="1" applyFill="1" applyBorder="1" applyAlignment="1">
      <alignment horizontal="center" vertical="center" wrapText="1"/>
    </xf>
    <xf numFmtId="165" fontId="4" fillId="4" borderId="9" xfId="0" applyNumberFormat="1" applyFont="1" applyFill="1" applyBorder="1" applyAlignment="1">
      <alignment vertical="center"/>
    </xf>
    <xf numFmtId="164" fontId="2" fillId="0" borderId="9" xfId="0" applyNumberFormat="1" applyFont="1" applyBorder="1" applyAlignment="1" applyProtection="1">
      <alignment vertical="center"/>
      <protection locked="0"/>
    </xf>
    <xf numFmtId="164" fontId="6" fillId="0" borderId="9" xfId="0" applyNumberFormat="1" applyFont="1" applyBorder="1" applyAlignment="1">
      <alignment vertical="center"/>
    </xf>
    <xf numFmtId="10" fontId="3" fillId="0" borderId="9" xfId="1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165" fontId="2" fillId="0" borderId="0" xfId="0" applyNumberFormat="1" applyFont="1"/>
    <xf numFmtId="0" fontId="2" fillId="6" borderId="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8" fillId="4" borderId="10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8" fillId="4" borderId="12" xfId="0" applyFont="1" applyFill="1" applyBorder="1" applyAlignment="1">
      <alignment horizontal="center" vertical="center"/>
    </xf>
    <xf numFmtId="0" fontId="18" fillId="0" borderId="7" xfId="0" applyFont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</cellXfs>
  <cellStyles count="7">
    <cellStyle name="Hipervínculo" xfId="6" builtinId="8"/>
    <cellStyle name="Normal" xfId="0" builtinId="0"/>
    <cellStyle name="Normal 3 2" xfId="3"/>
    <cellStyle name="Normal 5" xfId="5"/>
    <cellStyle name="Normal 6" xfId="2"/>
    <cellStyle name="Normal 8" xfId="4"/>
    <cellStyle name="Porcentaje" xfId="1" builtinId="5"/>
  </cellStyles>
  <dxfs count="0"/>
  <tableStyles count="0" defaultTableStyle="TableStyleMedium2" defaultPivotStyle="PivotStyleLight16"/>
  <colors>
    <mruColors>
      <color rgb="FFFFFF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Presupuesto Metodos Tendfencia Central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'Lote 1'!$C$22:$C$25</c:f>
              <c:strCache>
                <c:ptCount val="4"/>
                <c:pt idx="0">
                  <c:v>Promedio</c:v>
                </c:pt>
                <c:pt idx="1">
                  <c:v>Mediana</c:v>
                </c:pt>
                <c:pt idx="2">
                  <c:v>Media Geometrica</c:v>
                </c:pt>
                <c:pt idx="3">
                  <c:v>Media Armonica</c:v>
                </c:pt>
              </c:strCache>
            </c:strRef>
          </c:xVal>
          <c:yVal>
            <c:numRef>
              <c:f>'Lote 1'!$D$22:$D$25</c:f>
              <c:numCache>
                <c:formatCode>"$"\ #,##0.00</c:formatCode>
                <c:ptCount val="4"/>
                <c:pt idx="0">
                  <c:v>191146400</c:v>
                </c:pt>
                <c:pt idx="1">
                  <c:v>190070600</c:v>
                </c:pt>
                <c:pt idx="2">
                  <c:v>190758600</c:v>
                </c:pt>
                <c:pt idx="3">
                  <c:v>190390300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4B-48E4-BF92-247FD7CB2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7103888"/>
        <c:axId val="944170800"/>
      </c:scatterChart>
      <c:valAx>
        <c:axId val="94710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4170800"/>
        <c:crosses val="autoZero"/>
        <c:crossBetween val="midCat"/>
      </c:valAx>
      <c:valAx>
        <c:axId val="94417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7103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Presupuesto Metodos Tendfencia Central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numFmt formatCode="&quot;$&quot;\ 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'Lote 2'!$D$59:$D$62</c:f>
              <c:strCache>
                <c:ptCount val="4"/>
                <c:pt idx="0">
                  <c:v>Promedio</c:v>
                </c:pt>
                <c:pt idx="1">
                  <c:v>Mediana</c:v>
                </c:pt>
                <c:pt idx="2">
                  <c:v>Media Geometrica</c:v>
                </c:pt>
                <c:pt idx="3">
                  <c:v>Media Armonica</c:v>
                </c:pt>
              </c:strCache>
            </c:strRef>
          </c:xVal>
          <c:yVal>
            <c:numRef>
              <c:f>'Lote 2'!$E$59:$E$62</c:f>
              <c:numCache>
                <c:formatCode>"$"\ #,##0.00</c:formatCode>
                <c:ptCount val="4"/>
                <c:pt idx="0">
                  <c:v>96701100</c:v>
                </c:pt>
                <c:pt idx="1">
                  <c:v>92412000</c:v>
                </c:pt>
                <c:pt idx="2">
                  <c:v>92513700</c:v>
                </c:pt>
                <c:pt idx="3">
                  <c:v>89779600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BD3-4F5F-BEE0-863A43164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7103888"/>
        <c:axId val="944170800"/>
      </c:scatterChart>
      <c:valAx>
        <c:axId val="94710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4170800"/>
        <c:crosses val="autoZero"/>
        <c:crossBetween val="midCat"/>
      </c:valAx>
      <c:valAx>
        <c:axId val="944170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\ 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47103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1</xdr:row>
      <xdr:rowOff>129539</xdr:rowOff>
    </xdr:from>
    <xdr:to>
      <xdr:col>2</xdr:col>
      <xdr:colOff>746760</xdr:colOff>
      <xdr:row>4</xdr:row>
      <xdr:rowOff>36026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468897A6-5FCA-40EE-A859-A78A9C4BD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20979"/>
          <a:ext cx="1112520" cy="4551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83820</xdr:colOff>
      <xdr:row>1</xdr:row>
      <xdr:rowOff>129539</xdr:rowOff>
    </xdr:from>
    <xdr:to>
      <xdr:col>2</xdr:col>
      <xdr:colOff>746760</xdr:colOff>
      <xdr:row>4</xdr:row>
      <xdr:rowOff>36026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29909DC0-C9F1-4BDC-8365-523D8A0C5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20979"/>
          <a:ext cx="1112520" cy="45512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</xdr:row>
      <xdr:rowOff>74084</xdr:rowOff>
    </xdr:from>
    <xdr:to>
      <xdr:col>2</xdr:col>
      <xdr:colOff>1408219</xdr:colOff>
      <xdr:row>4</xdr:row>
      <xdr:rowOff>53256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4C73D79F-36FE-4F06-B089-7440A305E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680" y="165524"/>
          <a:ext cx="1608879" cy="527812"/>
        </a:xfrm>
        <a:prstGeom prst="rect">
          <a:avLst/>
        </a:prstGeom>
      </xdr:spPr>
    </xdr:pic>
    <xdr:clientData/>
  </xdr:twoCellAnchor>
  <xdr:twoCellAnchor>
    <xdr:from>
      <xdr:col>4</xdr:col>
      <xdr:colOff>266700</xdr:colOff>
      <xdr:row>19</xdr:row>
      <xdr:rowOff>19050</xdr:rowOff>
    </xdr:from>
    <xdr:to>
      <xdr:col>14</xdr:col>
      <xdr:colOff>982980</xdr:colOff>
      <xdr:row>34</xdr:row>
      <xdr:rowOff>91440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3C2D344F-A072-2AF0-A5B3-46241CBE61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</xdr:row>
      <xdr:rowOff>74084</xdr:rowOff>
    </xdr:from>
    <xdr:to>
      <xdr:col>2</xdr:col>
      <xdr:colOff>1408219</xdr:colOff>
      <xdr:row>4</xdr:row>
      <xdr:rowOff>53256</xdr:rowOff>
    </xdr:to>
    <xdr:pic>
      <xdr:nvPicPr>
        <xdr:cNvPr id="3" name="Imagen 2" descr="Imagen que contiene Logotipo&#10;&#10;Descripción generada automáticamente">
          <a:extLst>
            <a:ext uri="{FF2B5EF4-FFF2-40B4-BE49-F238E27FC236}">
              <a16:creationId xmlns:a16="http://schemas.microsoft.com/office/drawing/2014/main" id="{DA21D513-4479-414C-AAB7-4ADE19140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680" y="165524"/>
          <a:ext cx="1593639" cy="512572"/>
        </a:xfrm>
        <a:prstGeom prst="rect">
          <a:avLst/>
        </a:prstGeom>
      </xdr:spPr>
    </xdr:pic>
    <xdr:clientData/>
  </xdr:twoCellAnchor>
  <xdr:twoCellAnchor>
    <xdr:from>
      <xdr:col>5</xdr:col>
      <xdr:colOff>243840</xdr:colOff>
      <xdr:row>56</xdr:row>
      <xdr:rowOff>76200</xdr:rowOff>
    </xdr:from>
    <xdr:to>
      <xdr:col>16</xdr:col>
      <xdr:colOff>281940</xdr:colOff>
      <xdr:row>71</xdr:row>
      <xdr:rowOff>148590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6A0BB844-5507-4349-881F-E9AC1DCEEBE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ercadolibre.com.co/jack-rj45-keystone-cat-7--cat-6a-blindado-metalico/up/MCOU3485284260" TargetMode="External"/><Relationship Id="rId13" Type="http://schemas.openxmlformats.org/officeDocument/2006/relationships/hyperlink" Target="https://www.mercadolibre.com.co/ampcom-crimpadora-rj45-un-paso-cat6a7-blindado/p/MCO2075582312?utm_source=chatgpt.com" TargetMode="External"/><Relationship Id="rId18" Type="http://schemas.openxmlformats.org/officeDocument/2006/relationships/hyperlink" Target="https://www.mercadolibre.com.co/llaves-bristol-y-torx-largas-set-x-18-piezas-tipo-l/up/MCOU5098983482?utm_source=chatgpt.com" TargetMode="External"/><Relationship Id="rId26" Type="http://schemas.openxmlformats.org/officeDocument/2006/relationships/hyperlink" Target="https://www.mercadolibre.com.co/grasa-de-alta-viscosidad-para-engranajes-de-plastico-para-im/p/MCO2096100241?utm_source=chatgpt.com" TargetMode="External"/><Relationship Id="rId3" Type="http://schemas.openxmlformats.org/officeDocument/2006/relationships/hyperlink" Target="https://www.steren.com.co/probador-de-cables-de-red-utp-ftp-stp-y-telefonicos.html" TargetMode="External"/><Relationship Id="rId21" Type="http://schemas.openxmlformats.org/officeDocument/2006/relationships/hyperlink" Target="https://laredelectronica.com/producto/bayetilla-microfibra/?utm_source=chatgpt.com" TargetMode="External"/><Relationship Id="rId7" Type="http://schemas.openxmlformats.org/officeDocument/2006/relationships/hyperlink" Target="https://www.mercadolibre.com.co/jack-rj45-keystone-cat-6a-certificado-blindado-metalico-x-10/up/MCOU2432141099" TargetMode="External"/><Relationship Id="rId12" Type="http://schemas.openxmlformats.org/officeDocument/2006/relationships/hyperlink" Target="https://www.mercadolibre.com.co/bota-protectora-conector-cable-utp-rj45-cat-5e-negro-x-100/p/MCO47866394?utm_source=chatgpt.com" TargetMode="External"/><Relationship Id="rId17" Type="http://schemas.openxmlformats.org/officeDocument/2006/relationships/hyperlink" Target="https://www.mercadolibre.com.co/juego-de-18-llaves-bristol-milimetricas-y-torx-con-estuche/up/MCOU2888929731?utm_source=chatgpt.com" TargetMode="External"/><Relationship Id="rId25" Type="http://schemas.openxmlformats.org/officeDocument/2006/relationships/hyperlink" Target="https://wirtec.com.co/producto/sw-92sa-grasa-sintetica-para-rodamientos-aceite-lubricante-para-samsung-hp-canon-y-epson/?utm_source=chatgpt.com" TargetMode="External"/><Relationship Id="rId2" Type="http://schemas.openxmlformats.org/officeDocument/2006/relationships/hyperlink" Target="https://tuvoltio.com/products/probador-red-rj11-12-45-energenizado-poe-proskit-mt-7063" TargetMode="External"/><Relationship Id="rId16" Type="http://schemas.openxmlformats.org/officeDocument/2006/relationships/hyperlink" Target="https://virtronika.com/ver-producto/242/zd-902--juego-de-herramienta-electronica?utm_source=chatgpt.com" TargetMode="External"/><Relationship Id="rId20" Type="http://schemas.openxmlformats.org/officeDocument/2006/relationships/hyperlink" Target="https://mail.multiclean.com.co/linea-productos/hogar/?utm_source=chatgpt.com" TargetMode="External"/><Relationship Id="rId29" Type="http://schemas.openxmlformats.org/officeDocument/2006/relationships/hyperlink" Target="https://tcmotosracing.com/producto/silicona-simoniz-uv3-300ml/?utm_source=chatgpt.com" TargetMode="External"/><Relationship Id="rId1" Type="http://schemas.openxmlformats.org/officeDocument/2006/relationships/hyperlink" Target="https://www.steren.com.co/probador-de-cables-de-red-utp-ftp-stp-poe-y-telefonico.html" TargetMode="External"/><Relationship Id="rId6" Type="http://schemas.openxmlformats.org/officeDocument/2006/relationships/hyperlink" Target="https://www.jfmtechnology.com/producto/plug-modular-rj45-linkedpro-lpkj6a17s-blindado-cat6a-sin-blindado-lpkj6a17s/" TargetMode="External"/><Relationship Id="rId11" Type="http://schemas.openxmlformats.org/officeDocument/2006/relationships/hyperlink" Target="https://www.mercadolibre.com.co/botas-para-conector-rj45-utp-capuchon-paquete-x-100-unidades/up/MCOU2431764265?utm_source=chatgpt.com" TargetMode="External"/><Relationship Id="rId24" Type="http://schemas.openxmlformats.org/officeDocument/2006/relationships/hyperlink" Target="https://www.ebay.com/itm/358022417674?utm_source=chatgpt.com" TargetMode="External"/><Relationship Id="rId32" Type="http://schemas.openxmlformats.org/officeDocument/2006/relationships/printerSettings" Target="../printerSettings/printerSettings5.bin"/><Relationship Id="rId5" Type="http://schemas.openxmlformats.org/officeDocument/2006/relationships/hyperlink" Target="https://www.coltienda.co/products/164474" TargetMode="External"/><Relationship Id="rId15" Type="http://schemas.openxmlformats.org/officeDocument/2006/relationships/hyperlink" Target="https://osakaelectronicsltda.com/herramienta/kit-herramienta/kit-de-herramienta-para-electronica-zd-902.html" TargetMode="External"/><Relationship Id="rId23" Type="http://schemas.openxmlformats.org/officeDocument/2006/relationships/hyperlink" Target="https://cometware.com/tienda/arctic-mx-7-4g/?utm_source=chatgpt.com" TargetMode="External"/><Relationship Id="rId28" Type="http://schemas.openxmlformats.org/officeDocument/2006/relationships/hyperlink" Target="https://www.homesentry.co/silicona-simoniz-protector-uv3-300-ml-fresa-103264-06633/p?utm_source=chatgpt.com" TargetMode="External"/><Relationship Id="rId10" Type="http://schemas.openxmlformats.org/officeDocument/2006/relationships/hyperlink" Target="https://articulo.mercadolibre.com.co/MCO-567825124-botas-para-conector-rj45-utp-capuchon-paquete-x-100-unidades-_JM?attributes=COLOR:R3Jpcw==&amp;picker=true&amp;utm_source=chatgpt.com" TargetMode="External"/><Relationship Id="rId19" Type="http://schemas.openxmlformats.org/officeDocument/2006/relationships/hyperlink" Target="https://gentools.com.co/products/juego-de-llaves-torx-largas-t-10-a-t-50-aln-tx-tx-9lgrz-groz?variant=50965553119545&amp;country=CO&amp;currency=COP&amp;utm_medium=product_sync&amp;utm_source=google&amp;utm_content=sag_organic&amp;utm_campaign=sag_organic&amp;srsltid=AfmBOor0LuOK1gd82GJ-OxgigBBPungQOOE5nfLRJxCUf3g0T_LwARNdEm0" TargetMode="External"/><Relationship Id="rId31" Type="http://schemas.openxmlformats.org/officeDocument/2006/relationships/hyperlink" Target="https://www.falabella.com.co/falabella-co/product/148495138/Baterias-Recargables-Aa-1.5v-X4-Tipo-C-4800-Mwh/148495139?utm_source=chatgpt.com" TargetMode="External"/><Relationship Id="rId4" Type="http://schemas.openxmlformats.org/officeDocument/2006/relationships/hyperlink" Target="https://www.mercadolibre.com.co/conector-red-plug-rj45-futp-categoria-6a7-blindado-x-100/up/MCOU2431563329" TargetMode="External"/><Relationship Id="rId9" Type="http://schemas.openxmlformats.org/officeDocument/2006/relationships/hyperlink" Target="https://www.mercadolibre.com.co/jack-rj45-slx-amp-commscope-cat-6a-blindado/up/MCOU2425202955" TargetMode="External"/><Relationship Id="rId14" Type="http://schemas.openxmlformats.org/officeDocument/2006/relationships/hyperlink" Target="https://www.julpin.com.co/inicio/kits-de-herramienta/51-kit-de-herramienta-electronica-zd-902.html?utm_source=chatgpt.com" TargetMode="External"/><Relationship Id="rId22" Type="http://schemas.openxmlformats.org/officeDocument/2006/relationships/hyperlink" Target="https://www.ebay.com/itm/178202661594?chn=ps&amp;mkevt=1&amp;mkcid=28" TargetMode="External"/><Relationship Id="rId27" Type="http://schemas.openxmlformats.org/officeDocument/2006/relationships/hyperlink" Target="https://www.homecenter.com.co/homecenter-co/product/105949/silicona-protector-uv3-citrus-300-ml-simoniz/105949/?utm_source=chatgpt.com" TargetMode="External"/><Relationship Id="rId30" Type="http://schemas.openxmlformats.org/officeDocument/2006/relationships/hyperlink" Target="https://www.mercadolibre.com.co/baterias-recargables-aa-15v-x4-tipo-c-4800-mwh/p/MCO2070023960?utm_source=chatgp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H18"/>
  <sheetViews>
    <sheetView topLeftCell="A14" workbookViewId="0">
      <selection activeCell="G17" sqref="F11:G17"/>
    </sheetView>
  </sheetViews>
  <sheetFormatPr baseColWidth="10" defaultColWidth="11.5" defaultRowHeight="16.5"/>
  <cols>
    <col min="1" max="1" width="1.5" style="1" customWidth="1"/>
    <col min="2" max="2" width="6.5" style="1" customWidth="1"/>
    <col min="3" max="3" width="32" style="1" customWidth="1"/>
    <col min="4" max="4" width="17.5" style="1" customWidth="1"/>
    <col min="5" max="5" width="15.5" style="1" customWidth="1"/>
    <col min="6" max="6" width="8.875" style="1" customWidth="1"/>
    <col min="7" max="8" width="16.125" style="1" customWidth="1"/>
    <col min="9" max="9" width="11.5" style="1"/>
    <col min="10" max="13" width="13.25" style="1" bestFit="1" customWidth="1"/>
    <col min="14" max="16384" width="11.5" style="1"/>
  </cols>
  <sheetData>
    <row r="1" spans="2:8" ht="7.5" customHeight="1"/>
    <row r="2" spans="2:8" ht="14.45" customHeight="1">
      <c r="B2" s="43" t="s">
        <v>0</v>
      </c>
      <c r="C2" s="44"/>
      <c r="D2" s="44"/>
      <c r="E2" s="44"/>
      <c r="F2" s="44"/>
      <c r="G2" s="44"/>
      <c r="H2" s="45"/>
    </row>
    <row r="3" spans="2:8" ht="14.45" customHeight="1">
      <c r="B3" s="46" t="s">
        <v>1</v>
      </c>
      <c r="C3" s="47"/>
      <c r="D3" s="47"/>
      <c r="E3" s="47"/>
      <c r="F3" s="47"/>
      <c r="G3" s="47"/>
      <c r="H3" s="48"/>
    </row>
    <row r="4" spans="2:8" ht="14.45" customHeight="1">
      <c r="B4" s="5"/>
      <c r="H4" s="6"/>
    </row>
    <row r="5" spans="2:8" ht="14.45" customHeight="1">
      <c r="B5" s="49" t="s">
        <v>173</v>
      </c>
      <c r="C5" s="50"/>
      <c r="D5" s="50"/>
      <c r="E5" s="50"/>
      <c r="F5" s="50"/>
      <c r="G5" s="50"/>
      <c r="H5" s="51"/>
    </row>
    <row r="6" spans="2:8" ht="50.45" customHeight="1">
      <c r="B6" s="52" t="s">
        <v>174</v>
      </c>
      <c r="C6" s="52"/>
      <c r="D6" s="52"/>
      <c r="E6" s="52"/>
      <c r="F6" s="52"/>
      <c r="G6" s="52"/>
      <c r="H6" s="52"/>
    </row>
    <row r="7" spans="2:8" ht="18.600000000000001" customHeight="1"/>
    <row r="8" spans="2:8" ht="18.600000000000001" customHeight="1">
      <c r="G8" s="56"/>
      <c r="H8" s="56"/>
    </row>
    <row r="9" spans="2:8" ht="18.600000000000001" customHeight="1">
      <c r="B9" s="57" t="s">
        <v>3</v>
      </c>
      <c r="C9" s="58" t="s">
        <v>4</v>
      </c>
      <c r="D9" s="58"/>
      <c r="E9" s="57" t="s">
        <v>5</v>
      </c>
      <c r="F9" s="57" t="s">
        <v>6</v>
      </c>
      <c r="G9" s="59" t="s">
        <v>175</v>
      </c>
      <c r="H9" s="60"/>
    </row>
    <row r="10" spans="2:8" s="11" customFormat="1" ht="17.45" customHeight="1">
      <c r="B10" s="57"/>
      <c r="C10" s="58"/>
      <c r="D10" s="58"/>
      <c r="E10" s="57"/>
      <c r="F10" s="57"/>
      <c r="G10" s="33" t="s">
        <v>163</v>
      </c>
      <c r="H10" s="33" t="s">
        <v>176</v>
      </c>
    </row>
    <row r="11" spans="2:8" s="11" customFormat="1" ht="30.6" customHeight="1">
      <c r="B11" s="12">
        <v>1</v>
      </c>
      <c r="C11" s="15" t="s">
        <v>76</v>
      </c>
      <c r="D11" s="16" t="s">
        <v>81</v>
      </c>
      <c r="E11" s="12" t="s">
        <v>5</v>
      </c>
      <c r="F11" s="42">
        <v>230</v>
      </c>
      <c r="G11" s="35">
        <f>'Lote 1'!O11</f>
        <v>267800</v>
      </c>
      <c r="H11" s="35">
        <f>G11*F11</f>
        <v>61594000</v>
      </c>
    </row>
    <row r="12" spans="2:8" s="11" customFormat="1" ht="34.9" customHeight="1">
      <c r="B12" s="12">
        <v>2</v>
      </c>
      <c r="C12" s="15" t="s">
        <v>77</v>
      </c>
      <c r="D12" s="16" t="s">
        <v>81</v>
      </c>
      <c r="E12" s="12" t="s">
        <v>5</v>
      </c>
      <c r="F12" s="42">
        <v>5</v>
      </c>
      <c r="G12" s="35">
        <f>'Lote 1'!O12</f>
        <v>590700</v>
      </c>
      <c r="H12" s="35">
        <f t="shared" ref="H12:H17" si="0">G12*F12</f>
        <v>2953500</v>
      </c>
    </row>
    <row r="13" spans="2:8" s="11" customFormat="1" ht="30.6" customHeight="1">
      <c r="B13" s="12">
        <v>3</v>
      </c>
      <c r="C13" s="15" t="s">
        <v>78</v>
      </c>
      <c r="D13" s="16" t="s">
        <v>81</v>
      </c>
      <c r="E13" s="12" t="s">
        <v>5</v>
      </c>
      <c r="F13" s="42">
        <v>1</v>
      </c>
      <c r="G13" s="35">
        <f>'Lote 1'!O13</f>
        <v>9868100</v>
      </c>
      <c r="H13" s="35">
        <f t="shared" si="0"/>
        <v>9868100</v>
      </c>
    </row>
    <row r="14" spans="2:8" s="11" customFormat="1" ht="30.6" customHeight="1">
      <c r="B14" s="12">
        <v>4</v>
      </c>
      <c r="C14" s="15" t="s">
        <v>79</v>
      </c>
      <c r="D14" s="16" t="s">
        <v>81</v>
      </c>
      <c r="E14" s="12" t="s">
        <v>5</v>
      </c>
      <c r="F14" s="42">
        <v>1</v>
      </c>
      <c r="G14" s="35">
        <f>'Lote 1'!O14</f>
        <v>9864400</v>
      </c>
      <c r="H14" s="35">
        <f t="shared" si="0"/>
        <v>9864400</v>
      </c>
    </row>
    <row r="15" spans="2:8" s="11" customFormat="1" ht="30.6" customHeight="1">
      <c r="B15" s="12">
        <v>5</v>
      </c>
      <c r="C15" s="15" t="s">
        <v>80</v>
      </c>
      <c r="D15" s="16" t="s">
        <v>81</v>
      </c>
      <c r="E15" s="12" t="s">
        <v>5</v>
      </c>
      <c r="F15" s="42">
        <v>1</v>
      </c>
      <c r="G15" s="35">
        <f>'Lote 1'!O15</f>
        <v>60482200</v>
      </c>
      <c r="H15" s="35">
        <f t="shared" si="0"/>
        <v>60482200</v>
      </c>
    </row>
    <row r="16" spans="2:8" s="11" customFormat="1" ht="30.6" customHeight="1">
      <c r="B16" s="12">
        <v>6</v>
      </c>
      <c r="C16" s="15" t="s">
        <v>7</v>
      </c>
      <c r="D16" s="16" t="s">
        <v>81</v>
      </c>
      <c r="E16" s="12" t="s">
        <v>5</v>
      </c>
      <c r="F16" s="42">
        <v>1</v>
      </c>
      <c r="G16" s="35">
        <f>'Lote 1'!O16</f>
        <v>40298900</v>
      </c>
      <c r="H16" s="35">
        <f t="shared" si="0"/>
        <v>40298900</v>
      </c>
    </row>
    <row r="17" spans="2:8" s="11" customFormat="1" ht="30.6" customHeight="1">
      <c r="B17" s="12">
        <v>7</v>
      </c>
      <c r="C17" s="15" t="s">
        <v>8</v>
      </c>
      <c r="D17" s="15" t="s">
        <v>10</v>
      </c>
      <c r="E17" s="12" t="s">
        <v>9</v>
      </c>
      <c r="F17" s="42">
        <v>12</v>
      </c>
      <c r="G17" s="35">
        <f>'Lote 1'!O17</f>
        <v>444100</v>
      </c>
      <c r="H17" s="35">
        <f t="shared" si="0"/>
        <v>5329200</v>
      </c>
    </row>
    <row r="18" spans="2:8" s="14" customFormat="1" ht="22.15" customHeight="1">
      <c r="B18" s="53" t="s">
        <v>177</v>
      </c>
      <c r="C18" s="54"/>
      <c r="D18" s="54"/>
      <c r="E18" s="54"/>
      <c r="F18" s="54"/>
      <c r="G18" s="55"/>
      <c r="H18" s="34">
        <f>SUM(H11:H17)</f>
        <v>190390300</v>
      </c>
    </row>
  </sheetData>
  <mergeCells count="11">
    <mergeCell ref="B2:H2"/>
    <mergeCell ref="B3:H3"/>
    <mergeCell ref="B5:H5"/>
    <mergeCell ref="B6:H6"/>
    <mergeCell ref="B18:G18"/>
    <mergeCell ref="G8:H8"/>
    <mergeCell ref="B9:B10"/>
    <mergeCell ref="C9:D10"/>
    <mergeCell ref="E9:E10"/>
    <mergeCell ref="F9:F10"/>
    <mergeCell ref="G9:H9"/>
  </mergeCells>
  <pageMargins left="0.70866141732283472" right="0.70866141732283472" top="0.74803149606299213" bottom="0.74803149606299213" header="0.31496062992125984" footer="0.31496062992125984"/>
  <pageSetup scale="8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H55"/>
  <sheetViews>
    <sheetView topLeftCell="A44" workbookViewId="0">
      <selection activeCell="B11" sqref="B11:G54"/>
    </sheetView>
  </sheetViews>
  <sheetFormatPr baseColWidth="10" defaultColWidth="11.5" defaultRowHeight="16.5"/>
  <cols>
    <col min="1" max="1" width="1.5" style="1" customWidth="1"/>
    <col min="2" max="2" width="6.5" style="1" customWidth="1"/>
    <col min="3" max="3" width="32" style="1" customWidth="1"/>
    <col min="4" max="4" width="17.5" style="1" customWidth="1"/>
    <col min="5" max="5" width="7.625" style="1" customWidth="1"/>
    <col min="6" max="6" width="8.875" style="1" customWidth="1"/>
    <col min="7" max="8" width="16.125" style="1" customWidth="1"/>
    <col min="9" max="16384" width="11.5" style="1"/>
  </cols>
  <sheetData>
    <row r="1" spans="2:8" ht="7.5" customHeight="1"/>
    <row r="2" spans="2:8" ht="14.45" customHeight="1">
      <c r="B2" s="43" t="s">
        <v>0</v>
      </c>
      <c r="C2" s="44"/>
      <c r="D2" s="44"/>
      <c r="E2" s="44"/>
      <c r="F2" s="44"/>
      <c r="G2" s="44"/>
      <c r="H2" s="45"/>
    </row>
    <row r="3" spans="2:8" ht="14.45" customHeight="1">
      <c r="B3" s="46" t="s">
        <v>1</v>
      </c>
      <c r="C3" s="47"/>
      <c r="D3" s="47"/>
      <c r="E3" s="47"/>
      <c r="F3" s="47"/>
      <c r="G3" s="47"/>
      <c r="H3" s="48"/>
    </row>
    <row r="4" spans="2:8" ht="14.45" customHeight="1">
      <c r="B4" s="5"/>
      <c r="H4" s="6"/>
    </row>
    <row r="5" spans="2:8" ht="14.45" customHeight="1">
      <c r="B5" s="49" t="s">
        <v>178</v>
      </c>
      <c r="C5" s="50"/>
      <c r="D5" s="50"/>
      <c r="E5" s="50"/>
      <c r="F5" s="50"/>
      <c r="G5" s="50"/>
      <c r="H5" s="51"/>
    </row>
    <row r="6" spans="2:8" ht="50.45" customHeight="1">
      <c r="B6" s="52" t="s">
        <v>174</v>
      </c>
      <c r="C6" s="52"/>
      <c r="D6" s="52"/>
      <c r="E6" s="52"/>
      <c r="F6" s="52"/>
      <c r="G6" s="52"/>
      <c r="H6" s="52"/>
    </row>
    <row r="7" spans="2:8" ht="18.600000000000001" customHeight="1"/>
    <row r="8" spans="2:8" ht="18.600000000000001" customHeight="1">
      <c r="G8" s="56"/>
      <c r="H8" s="56"/>
    </row>
    <row r="9" spans="2:8" ht="18.600000000000001" customHeight="1">
      <c r="B9" s="57" t="s">
        <v>3</v>
      </c>
      <c r="C9" s="58" t="s">
        <v>4</v>
      </c>
      <c r="D9" s="58"/>
      <c r="E9" s="57" t="s">
        <v>5</v>
      </c>
      <c r="F9" s="57" t="s">
        <v>6</v>
      </c>
      <c r="G9" s="59" t="s">
        <v>175</v>
      </c>
      <c r="H9" s="60"/>
    </row>
    <row r="10" spans="2:8" s="11" customFormat="1" ht="17.45" customHeight="1">
      <c r="B10" s="57"/>
      <c r="C10" s="58"/>
      <c r="D10" s="58"/>
      <c r="E10" s="57"/>
      <c r="F10" s="57"/>
      <c r="G10" s="33" t="s">
        <v>163</v>
      </c>
      <c r="H10" s="33" t="s">
        <v>176</v>
      </c>
    </row>
    <row r="11" spans="2:8" s="11" customFormat="1" ht="30.6" customHeight="1">
      <c r="B11" s="12">
        <v>1</v>
      </c>
      <c r="C11" s="15" t="s">
        <v>11</v>
      </c>
      <c r="D11" s="16" t="s">
        <v>57</v>
      </c>
      <c r="E11" s="12" t="s">
        <v>5</v>
      </c>
      <c r="F11" s="42">
        <v>1</v>
      </c>
      <c r="G11" s="35">
        <f>'Lote 2'!R11</f>
        <v>76800</v>
      </c>
      <c r="H11" s="35">
        <f>G11*F11</f>
        <v>76800</v>
      </c>
    </row>
    <row r="12" spans="2:8" s="11" customFormat="1" ht="34.9" customHeight="1">
      <c r="B12" s="12">
        <v>2</v>
      </c>
      <c r="C12" s="15" t="s">
        <v>12</v>
      </c>
      <c r="D12" s="16" t="s">
        <v>58</v>
      </c>
      <c r="E12" s="12" t="s">
        <v>5</v>
      </c>
      <c r="F12" s="42">
        <v>80</v>
      </c>
      <c r="G12" s="35">
        <f>'Lote 2'!R12</f>
        <v>7200</v>
      </c>
      <c r="H12" s="35">
        <f t="shared" ref="H12:H54" si="0">G12*F12</f>
        <v>576000</v>
      </c>
    </row>
    <row r="13" spans="2:8" s="11" customFormat="1" ht="30.6" customHeight="1">
      <c r="B13" s="12">
        <v>3</v>
      </c>
      <c r="C13" s="15" t="s">
        <v>13</v>
      </c>
      <c r="D13" s="16" t="s">
        <v>58</v>
      </c>
      <c r="E13" s="12" t="s">
        <v>5</v>
      </c>
      <c r="F13" s="42">
        <v>40</v>
      </c>
      <c r="G13" s="35">
        <f>'Lote 2'!R13</f>
        <v>31500</v>
      </c>
      <c r="H13" s="35">
        <f t="shared" si="0"/>
        <v>1260000</v>
      </c>
    </row>
    <row r="14" spans="2:8" s="11" customFormat="1" ht="30.6" customHeight="1">
      <c r="B14" s="12">
        <v>4</v>
      </c>
      <c r="C14" s="15" t="s">
        <v>14</v>
      </c>
      <c r="D14" s="16" t="s">
        <v>58</v>
      </c>
      <c r="E14" s="12" t="s">
        <v>75</v>
      </c>
      <c r="F14" s="42">
        <v>1</v>
      </c>
      <c r="G14" s="35">
        <f>'Lote 2'!R14</f>
        <v>19500</v>
      </c>
      <c r="H14" s="35">
        <f t="shared" si="0"/>
        <v>19500</v>
      </c>
    </row>
    <row r="15" spans="2:8" s="11" customFormat="1" ht="30.6" customHeight="1">
      <c r="B15" s="12">
        <v>5</v>
      </c>
      <c r="C15" s="15" t="s">
        <v>15</v>
      </c>
      <c r="D15" s="16" t="s">
        <v>58</v>
      </c>
      <c r="E15" s="12" t="s">
        <v>5</v>
      </c>
      <c r="F15" s="42">
        <v>1</v>
      </c>
      <c r="G15" s="35">
        <f>'Lote 2'!R15</f>
        <v>404600</v>
      </c>
      <c r="H15" s="35">
        <f t="shared" si="0"/>
        <v>404600</v>
      </c>
    </row>
    <row r="16" spans="2:8" s="11" customFormat="1" ht="30.6" customHeight="1">
      <c r="B16" s="12">
        <v>6</v>
      </c>
      <c r="C16" s="15" t="s">
        <v>16</v>
      </c>
      <c r="D16" s="16" t="s">
        <v>59</v>
      </c>
      <c r="E16" s="12" t="s">
        <v>74</v>
      </c>
      <c r="F16" s="42">
        <v>1</v>
      </c>
      <c r="G16" s="35">
        <f>'Lote 2'!R16</f>
        <v>219400</v>
      </c>
      <c r="H16" s="35">
        <f t="shared" si="0"/>
        <v>219400</v>
      </c>
    </row>
    <row r="17" spans="2:8" s="11" customFormat="1" ht="30.6" customHeight="1">
      <c r="B17" s="12">
        <v>7</v>
      </c>
      <c r="C17" s="15" t="s">
        <v>17</v>
      </c>
      <c r="D17" s="16" t="s">
        <v>59</v>
      </c>
      <c r="E17" s="12" t="s">
        <v>74</v>
      </c>
      <c r="F17" s="42">
        <v>1</v>
      </c>
      <c r="G17" s="35">
        <f>'Lote 2'!R17</f>
        <v>75800</v>
      </c>
      <c r="H17" s="35">
        <f t="shared" si="0"/>
        <v>75800</v>
      </c>
    </row>
    <row r="18" spans="2:8" s="11" customFormat="1" ht="30.6" customHeight="1">
      <c r="B18" s="12">
        <v>8</v>
      </c>
      <c r="C18" s="15" t="s">
        <v>18</v>
      </c>
      <c r="D18" s="16" t="s">
        <v>60</v>
      </c>
      <c r="E18" s="12" t="s">
        <v>5</v>
      </c>
      <c r="F18" s="42">
        <v>51</v>
      </c>
      <c r="G18" s="35">
        <f>'Lote 2'!R18</f>
        <v>7900</v>
      </c>
      <c r="H18" s="35">
        <f t="shared" si="0"/>
        <v>402900</v>
      </c>
    </row>
    <row r="19" spans="2:8" s="11" customFormat="1" ht="30.6" customHeight="1">
      <c r="B19" s="12">
        <v>9</v>
      </c>
      <c r="C19" s="15" t="s">
        <v>19</v>
      </c>
      <c r="D19" s="16" t="s">
        <v>61</v>
      </c>
      <c r="E19" s="12" t="s">
        <v>5</v>
      </c>
      <c r="F19" s="42">
        <v>5</v>
      </c>
      <c r="G19" s="35">
        <f>'Lote 2'!R19</f>
        <v>81400</v>
      </c>
      <c r="H19" s="35">
        <f t="shared" si="0"/>
        <v>407000</v>
      </c>
    </row>
    <row r="20" spans="2:8" s="11" customFormat="1" ht="30.6" customHeight="1">
      <c r="B20" s="12">
        <v>10</v>
      </c>
      <c r="C20" s="15" t="s">
        <v>20</v>
      </c>
      <c r="D20" s="16" t="s">
        <v>61</v>
      </c>
      <c r="E20" s="12" t="s">
        <v>5</v>
      </c>
      <c r="F20" s="42">
        <v>20</v>
      </c>
      <c r="G20" s="35">
        <f>'Lote 2'!R20</f>
        <v>45700</v>
      </c>
      <c r="H20" s="35">
        <f t="shared" si="0"/>
        <v>914000</v>
      </c>
    </row>
    <row r="21" spans="2:8" s="11" customFormat="1" ht="30.6" customHeight="1">
      <c r="B21" s="12">
        <v>11</v>
      </c>
      <c r="C21" s="15" t="s">
        <v>21</v>
      </c>
      <c r="D21" s="16" t="s">
        <v>61</v>
      </c>
      <c r="E21" s="12" t="s">
        <v>5</v>
      </c>
      <c r="F21" s="42">
        <v>2</v>
      </c>
      <c r="G21" s="35">
        <f>'Lote 2'!R21</f>
        <v>24600</v>
      </c>
      <c r="H21" s="35">
        <f t="shared" si="0"/>
        <v>49200</v>
      </c>
    </row>
    <row r="22" spans="2:8" s="11" customFormat="1" ht="30.6" customHeight="1">
      <c r="B22" s="12">
        <v>12</v>
      </c>
      <c r="C22" s="15" t="s">
        <v>22</v>
      </c>
      <c r="D22" s="16" t="s">
        <v>62</v>
      </c>
      <c r="E22" s="12" t="s">
        <v>5</v>
      </c>
      <c r="F22" s="42">
        <v>15</v>
      </c>
      <c r="G22" s="35">
        <f>'Lote 2'!R22</f>
        <v>34400</v>
      </c>
      <c r="H22" s="35">
        <f t="shared" si="0"/>
        <v>516000</v>
      </c>
    </row>
    <row r="23" spans="2:8" s="11" customFormat="1" ht="30.6" customHeight="1">
      <c r="B23" s="12">
        <v>13</v>
      </c>
      <c r="C23" s="15" t="s">
        <v>23</v>
      </c>
      <c r="D23" s="16" t="s">
        <v>61</v>
      </c>
      <c r="E23" s="12" t="s">
        <v>5</v>
      </c>
      <c r="F23" s="42">
        <v>1</v>
      </c>
      <c r="G23" s="35">
        <f>'Lote 2'!R23</f>
        <v>130100</v>
      </c>
      <c r="H23" s="35">
        <f t="shared" si="0"/>
        <v>130100</v>
      </c>
    </row>
    <row r="24" spans="2:8" s="11" customFormat="1" ht="30.6" customHeight="1">
      <c r="B24" s="12">
        <v>14</v>
      </c>
      <c r="C24" s="15" t="s">
        <v>24</v>
      </c>
      <c r="D24" s="16" t="s">
        <v>61</v>
      </c>
      <c r="E24" s="12" t="s">
        <v>5</v>
      </c>
      <c r="F24" s="42">
        <v>4</v>
      </c>
      <c r="G24" s="35">
        <f>'Lote 2'!R24</f>
        <v>43500</v>
      </c>
      <c r="H24" s="35">
        <f t="shared" si="0"/>
        <v>174000</v>
      </c>
    </row>
    <row r="25" spans="2:8" s="11" customFormat="1" ht="30.6" customHeight="1">
      <c r="B25" s="12">
        <v>15</v>
      </c>
      <c r="C25" s="15" t="s">
        <v>25</v>
      </c>
      <c r="D25" s="16" t="s">
        <v>61</v>
      </c>
      <c r="E25" s="12" t="s">
        <v>5</v>
      </c>
      <c r="F25" s="42">
        <v>4</v>
      </c>
      <c r="G25" s="35">
        <f>'Lote 2'!R25</f>
        <v>43700</v>
      </c>
      <c r="H25" s="35">
        <f t="shared" si="0"/>
        <v>174800</v>
      </c>
    </row>
    <row r="26" spans="2:8" s="11" customFormat="1" ht="30.6" customHeight="1">
      <c r="B26" s="12">
        <v>16</v>
      </c>
      <c r="C26" s="15" t="s">
        <v>26</v>
      </c>
      <c r="D26" s="16" t="s">
        <v>63</v>
      </c>
      <c r="E26" s="12" t="s">
        <v>5</v>
      </c>
      <c r="F26" s="42">
        <v>10</v>
      </c>
      <c r="G26" s="35">
        <f>'Lote 2'!R26</f>
        <v>52700</v>
      </c>
      <c r="H26" s="35">
        <f t="shared" si="0"/>
        <v>527000</v>
      </c>
    </row>
    <row r="27" spans="2:8" s="11" customFormat="1" ht="30.6" customHeight="1">
      <c r="B27" s="12">
        <v>17</v>
      </c>
      <c r="C27" s="15" t="s">
        <v>27</v>
      </c>
      <c r="D27" s="16" t="s">
        <v>64</v>
      </c>
      <c r="E27" s="12" t="s">
        <v>5</v>
      </c>
      <c r="F27" s="42">
        <v>3</v>
      </c>
      <c r="G27" s="35">
        <f>'Lote 2'!R27</f>
        <v>45200</v>
      </c>
      <c r="H27" s="35">
        <f t="shared" si="0"/>
        <v>135600</v>
      </c>
    </row>
    <row r="28" spans="2:8" s="11" customFormat="1" ht="30.6" customHeight="1">
      <c r="B28" s="12">
        <v>18</v>
      </c>
      <c r="C28" s="15" t="s">
        <v>28</v>
      </c>
      <c r="D28" s="16" t="s">
        <v>65</v>
      </c>
      <c r="E28" s="12" t="s">
        <v>5</v>
      </c>
      <c r="F28" s="42">
        <v>15</v>
      </c>
      <c r="G28" s="35">
        <f>'Lote 2'!R28</f>
        <v>689700</v>
      </c>
      <c r="H28" s="35">
        <f t="shared" si="0"/>
        <v>10345500</v>
      </c>
    </row>
    <row r="29" spans="2:8" s="11" customFormat="1" ht="30.6" customHeight="1">
      <c r="B29" s="12">
        <v>19</v>
      </c>
      <c r="C29" s="15" t="s">
        <v>29</v>
      </c>
      <c r="D29" s="16" t="s">
        <v>65</v>
      </c>
      <c r="E29" s="12" t="s">
        <v>5</v>
      </c>
      <c r="F29" s="42">
        <v>2</v>
      </c>
      <c r="G29" s="35">
        <f>'Lote 2'!R29</f>
        <v>506500</v>
      </c>
      <c r="H29" s="35">
        <f t="shared" si="0"/>
        <v>1013000</v>
      </c>
    </row>
    <row r="30" spans="2:8" s="11" customFormat="1" ht="30.6" customHeight="1">
      <c r="B30" s="12">
        <v>20</v>
      </c>
      <c r="C30" s="15" t="s">
        <v>30</v>
      </c>
      <c r="D30" s="16" t="s">
        <v>65</v>
      </c>
      <c r="E30" s="12" t="s">
        <v>5</v>
      </c>
      <c r="F30" s="42">
        <v>8</v>
      </c>
      <c r="G30" s="35">
        <f>'Lote 2'!R30</f>
        <v>356700</v>
      </c>
      <c r="H30" s="35">
        <f t="shared" si="0"/>
        <v>2853600</v>
      </c>
    </row>
    <row r="31" spans="2:8" s="11" customFormat="1" ht="30.6" customHeight="1">
      <c r="B31" s="12">
        <v>21</v>
      </c>
      <c r="C31" s="15" t="s">
        <v>31</v>
      </c>
      <c r="D31" s="16" t="s">
        <v>65</v>
      </c>
      <c r="E31" s="12" t="s">
        <v>5</v>
      </c>
      <c r="F31" s="42">
        <v>30</v>
      </c>
      <c r="G31" s="35">
        <f>'Lote 2'!R31</f>
        <v>364800</v>
      </c>
      <c r="H31" s="35">
        <f t="shared" si="0"/>
        <v>10944000</v>
      </c>
    </row>
    <row r="32" spans="2:8" s="11" customFormat="1" ht="30.6" customHeight="1">
      <c r="B32" s="12">
        <v>22</v>
      </c>
      <c r="C32" s="15" t="s">
        <v>32</v>
      </c>
      <c r="D32" s="16" t="s">
        <v>59</v>
      </c>
      <c r="E32" s="12" t="s">
        <v>74</v>
      </c>
      <c r="F32" s="42">
        <v>2</v>
      </c>
      <c r="G32" s="35">
        <f>'Lote 2'!R32</f>
        <v>201400</v>
      </c>
      <c r="H32" s="35">
        <f t="shared" si="0"/>
        <v>402800</v>
      </c>
    </row>
    <row r="33" spans="2:8" s="11" customFormat="1" ht="30.6" customHeight="1">
      <c r="B33" s="12">
        <v>23</v>
      </c>
      <c r="C33" s="15" t="s">
        <v>33</v>
      </c>
      <c r="D33" s="16" t="s">
        <v>66</v>
      </c>
      <c r="E33" s="12" t="s">
        <v>5</v>
      </c>
      <c r="F33" s="42">
        <v>3</v>
      </c>
      <c r="G33" s="35">
        <f>'Lote 2'!R33</f>
        <v>826800</v>
      </c>
      <c r="H33" s="35">
        <f t="shared" si="0"/>
        <v>2480400</v>
      </c>
    </row>
    <row r="34" spans="2:8" s="11" customFormat="1" ht="30.6" customHeight="1">
      <c r="B34" s="12">
        <v>24</v>
      </c>
      <c r="C34" s="15" t="s">
        <v>34</v>
      </c>
      <c r="D34" s="16" t="s">
        <v>67</v>
      </c>
      <c r="E34" s="12" t="s">
        <v>74</v>
      </c>
      <c r="F34" s="42">
        <v>2</v>
      </c>
      <c r="G34" s="35">
        <f>'Lote 2'!R34</f>
        <v>459700</v>
      </c>
      <c r="H34" s="35">
        <f t="shared" si="0"/>
        <v>919400</v>
      </c>
    </row>
    <row r="35" spans="2:8" s="11" customFormat="1" ht="30.6" customHeight="1">
      <c r="B35" s="12">
        <v>25</v>
      </c>
      <c r="C35" s="15" t="s">
        <v>35</v>
      </c>
      <c r="D35" s="16" t="s">
        <v>67</v>
      </c>
      <c r="E35" s="12" t="s">
        <v>74</v>
      </c>
      <c r="F35" s="42">
        <v>2</v>
      </c>
      <c r="G35" s="35">
        <f>'Lote 2'!R35</f>
        <v>587100</v>
      </c>
      <c r="H35" s="35">
        <f t="shared" si="0"/>
        <v>1174200</v>
      </c>
    </row>
    <row r="36" spans="2:8" s="11" customFormat="1" ht="30.6" customHeight="1">
      <c r="B36" s="12">
        <v>26</v>
      </c>
      <c r="C36" s="15" t="s">
        <v>36</v>
      </c>
      <c r="D36" s="16" t="s">
        <v>68</v>
      </c>
      <c r="E36" s="12" t="s">
        <v>5</v>
      </c>
      <c r="F36" s="42">
        <v>2</v>
      </c>
      <c r="G36" s="35">
        <f>'Lote 2'!R36</f>
        <v>663000</v>
      </c>
      <c r="H36" s="35">
        <f t="shared" si="0"/>
        <v>1326000</v>
      </c>
    </row>
    <row r="37" spans="2:8" s="11" customFormat="1" ht="30.6" customHeight="1">
      <c r="B37" s="12">
        <v>27</v>
      </c>
      <c r="C37" s="15" t="s">
        <v>37</v>
      </c>
      <c r="D37" s="16" t="s">
        <v>69</v>
      </c>
      <c r="E37" s="12" t="s">
        <v>5</v>
      </c>
      <c r="F37" s="42">
        <v>4</v>
      </c>
      <c r="G37" s="35">
        <f>'Lote 2'!R37</f>
        <v>831900</v>
      </c>
      <c r="H37" s="35">
        <f t="shared" si="0"/>
        <v>3327600</v>
      </c>
    </row>
    <row r="38" spans="2:8" s="11" customFormat="1" ht="30.6" customHeight="1">
      <c r="B38" s="12">
        <v>28</v>
      </c>
      <c r="C38" s="15" t="s">
        <v>38</v>
      </c>
      <c r="D38" s="16" t="s">
        <v>67</v>
      </c>
      <c r="E38" s="12" t="s">
        <v>74</v>
      </c>
      <c r="F38" s="42">
        <v>2</v>
      </c>
      <c r="G38" s="35">
        <f>'Lote 2'!R38</f>
        <v>1009300</v>
      </c>
      <c r="H38" s="35">
        <f t="shared" si="0"/>
        <v>2018600</v>
      </c>
    </row>
    <row r="39" spans="2:8" s="11" customFormat="1" ht="30.6" customHeight="1">
      <c r="B39" s="12">
        <v>29</v>
      </c>
      <c r="C39" s="15" t="s">
        <v>39</v>
      </c>
      <c r="D39" s="16" t="s">
        <v>67</v>
      </c>
      <c r="E39" s="12" t="s">
        <v>74</v>
      </c>
      <c r="F39" s="42">
        <v>1</v>
      </c>
      <c r="G39" s="35">
        <f>'Lote 2'!R39</f>
        <v>694700</v>
      </c>
      <c r="H39" s="35">
        <f t="shared" si="0"/>
        <v>694700</v>
      </c>
    </row>
    <row r="40" spans="2:8" s="11" customFormat="1" ht="30.6" customHeight="1">
      <c r="B40" s="12">
        <v>30</v>
      </c>
      <c r="C40" s="15" t="s">
        <v>40</v>
      </c>
      <c r="D40" s="16" t="s">
        <v>70</v>
      </c>
      <c r="E40" s="12" t="s">
        <v>74</v>
      </c>
      <c r="F40" s="42">
        <v>4</v>
      </c>
      <c r="G40" s="35">
        <f>'Lote 2'!R40</f>
        <v>112900</v>
      </c>
      <c r="H40" s="35">
        <f t="shared" si="0"/>
        <v>451600</v>
      </c>
    </row>
    <row r="41" spans="2:8" s="11" customFormat="1" ht="30.6" customHeight="1">
      <c r="B41" s="12">
        <v>31</v>
      </c>
      <c r="C41" s="15" t="s">
        <v>41</v>
      </c>
      <c r="D41" s="16" t="s">
        <v>70</v>
      </c>
      <c r="E41" s="12" t="s">
        <v>5</v>
      </c>
      <c r="F41" s="42">
        <v>11</v>
      </c>
      <c r="G41" s="35">
        <f>'Lote 2'!R41</f>
        <v>135800</v>
      </c>
      <c r="H41" s="35">
        <f t="shared" si="0"/>
        <v>1493800</v>
      </c>
    </row>
    <row r="42" spans="2:8" s="11" customFormat="1" ht="30.6" customHeight="1">
      <c r="B42" s="12">
        <v>32</v>
      </c>
      <c r="C42" s="15" t="s">
        <v>42</v>
      </c>
      <c r="D42" s="16" t="s">
        <v>65</v>
      </c>
      <c r="E42" s="12" t="s">
        <v>5</v>
      </c>
      <c r="F42" s="42">
        <v>20</v>
      </c>
      <c r="G42" s="35">
        <f>'Lote 2'!R42</f>
        <v>352400</v>
      </c>
      <c r="H42" s="35">
        <f t="shared" si="0"/>
        <v>7048000</v>
      </c>
    </row>
    <row r="43" spans="2:8" s="11" customFormat="1" ht="30.6" customHeight="1">
      <c r="B43" s="12">
        <v>33</v>
      </c>
      <c r="C43" s="15" t="s">
        <v>44</v>
      </c>
      <c r="D43" s="16" t="s">
        <v>71</v>
      </c>
      <c r="E43" s="12" t="s">
        <v>5</v>
      </c>
      <c r="F43" s="42">
        <v>5</v>
      </c>
      <c r="G43" s="35">
        <f>'Lote 2'!R43</f>
        <v>439700</v>
      </c>
      <c r="H43" s="35">
        <f t="shared" si="0"/>
        <v>2198500</v>
      </c>
    </row>
    <row r="44" spans="2:8" s="11" customFormat="1" ht="30.6" customHeight="1">
      <c r="B44" s="12">
        <v>34</v>
      </c>
      <c r="C44" s="15" t="s">
        <v>45</v>
      </c>
      <c r="D44" s="16" t="s">
        <v>72</v>
      </c>
      <c r="E44" s="12" t="s">
        <v>5</v>
      </c>
      <c r="F44" s="42">
        <v>1</v>
      </c>
      <c r="G44" s="35">
        <f>'Lote 2'!R44</f>
        <v>122600</v>
      </c>
      <c r="H44" s="35">
        <f t="shared" si="0"/>
        <v>122600</v>
      </c>
    </row>
    <row r="45" spans="2:8" s="11" customFormat="1" ht="30.6" customHeight="1">
      <c r="B45" s="12">
        <v>35</v>
      </c>
      <c r="C45" s="15" t="s">
        <v>46</v>
      </c>
      <c r="D45" s="16" t="s">
        <v>73</v>
      </c>
      <c r="E45" s="12" t="s">
        <v>5</v>
      </c>
      <c r="F45" s="42">
        <v>3</v>
      </c>
      <c r="G45" s="35">
        <f>'Lote 2'!R45</f>
        <v>6127500</v>
      </c>
      <c r="H45" s="35">
        <f t="shared" si="0"/>
        <v>18382500</v>
      </c>
    </row>
    <row r="46" spans="2:8" s="11" customFormat="1" ht="30.6" customHeight="1">
      <c r="B46" s="12">
        <v>36</v>
      </c>
      <c r="C46" s="15" t="s">
        <v>47</v>
      </c>
      <c r="D46" s="16" t="s">
        <v>71</v>
      </c>
      <c r="E46" s="12" t="s">
        <v>5</v>
      </c>
      <c r="F46" s="42">
        <v>8</v>
      </c>
      <c r="G46" s="35">
        <f>'Lote 2'!R46</f>
        <v>368600</v>
      </c>
      <c r="H46" s="35">
        <f t="shared" si="0"/>
        <v>2948800</v>
      </c>
    </row>
    <row r="47" spans="2:8" s="11" customFormat="1" ht="30.6" customHeight="1">
      <c r="B47" s="12">
        <v>37</v>
      </c>
      <c r="C47" s="15" t="s">
        <v>48</v>
      </c>
      <c r="D47" s="16" t="s">
        <v>61</v>
      </c>
      <c r="E47" s="12" t="s">
        <v>5</v>
      </c>
      <c r="F47" s="42">
        <v>8</v>
      </c>
      <c r="G47" s="35">
        <f>'Lote 2'!R47</f>
        <v>48000</v>
      </c>
      <c r="H47" s="35">
        <f t="shared" si="0"/>
        <v>384000</v>
      </c>
    </row>
    <row r="48" spans="2:8" s="11" customFormat="1" ht="30.6" customHeight="1">
      <c r="B48" s="12">
        <v>38</v>
      </c>
      <c r="C48" s="15" t="s">
        <v>50</v>
      </c>
      <c r="D48" s="16" t="s">
        <v>70</v>
      </c>
      <c r="E48" s="12" t="s">
        <v>5</v>
      </c>
      <c r="F48" s="42">
        <v>2</v>
      </c>
      <c r="G48" s="35">
        <f>'Lote 2'!R48</f>
        <v>1924000</v>
      </c>
      <c r="H48" s="35">
        <f t="shared" si="0"/>
        <v>3848000</v>
      </c>
    </row>
    <row r="49" spans="2:8" s="11" customFormat="1" ht="30.6" customHeight="1">
      <c r="B49" s="12">
        <v>39</v>
      </c>
      <c r="C49" s="15" t="s">
        <v>51</v>
      </c>
      <c r="D49" s="16" t="s">
        <v>70</v>
      </c>
      <c r="E49" s="12" t="s">
        <v>5</v>
      </c>
      <c r="F49" s="42">
        <v>6</v>
      </c>
      <c r="G49" s="35">
        <f>'Lote 2'!R49</f>
        <v>188500</v>
      </c>
      <c r="H49" s="35">
        <f t="shared" si="0"/>
        <v>1131000</v>
      </c>
    </row>
    <row r="50" spans="2:8" s="11" customFormat="1" ht="30.6" customHeight="1">
      <c r="B50" s="12">
        <v>40</v>
      </c>
      <c r="C50" s="15" t="s">
        <v>52</v>
      </c>
      <c r="D50" s="16" t="s">
        <v>70</v>
      </c>
      <c r="E50" s="12" t="s">
        <v>5</v>
      </c>
      <c r="F50" s="42">
        <v>2</v>
      </c>
      <c r="G50" s="35">
        <f>'Lote 2'!R50</f>
        <v>2167200</v>
      </c>
      <c r="H50" s="35">
        <f t="shared" si="0"/>
        <v>4334400</v>
      </c>
    </row>
    <row r="51" spans="2:8" s="11" customFormat="1" ht="30.6" customHeight="1">
      <c r="B51" s="12">
        <v>41</v>
      </c>
      <c r="C51" s="15" t="s">
        <v>53</v>
      </c>
      <c r="D51" s="16" t="s">
        <v>70</v>
      </c>
      <c r="E51" s="12" t="s">
        <v>5</v>
      </c>
      <c r="F51" s="42">
        <v>10</v>
      </c>
      <c r="G51" s="35">
        <f>'Lote 2'!R51</f>
        <v>172800</v>
      </c>
      <c r="H51" s="35">
        <f t="shared" si="0"/>
        <v>1728000</v>
      </c>
    </row>
    <row r="52" spans="2:8" s="11" customFormat="1" ht="30.6" customHeight="1">
      <c r="B52" s="12">
        <v>42</v>
      </c>
      <c r="C52" s="15" t="s">
        <v>54</v>
      </c>
      <c r="D52" s="16" t="s">
        <v>61</v>
      </c>
      <c r="E52" s="12" t="s">
        <v>5</v>
      </c>
      <c r="F52" s="42">
        <v>15</v>
      </c>
      <c r="G52" s="35">
        <f>'Lote 2'!R52</f>
        <v>45000</v>
      </c>
      <c r="H52" s="35">
        <f t="shared" si="0"/>
        <v>675000</v>
      </c>
    </row>
    <row r="53" spans="2:8" s="11" customFormat="1" ht="30.6" customHeight="1">
      <c r="B53" s="12">
        <v>43</v>
      </c>
      <c r="C53" s="15" t="s">
        <v>55</v>
      </c>
      <c r="D53" s="16" t="s">
        <v>71</v>
      </c>
      <c r="E53" s="12" t="s">
        <v>5</v>
      </c>
      <c r="F53" s="42">
        <v>6</v>
      </c>
      <c r="G53" s="35">
        <f>'Lote 2'!R53</f>
        <v>169300</v>
      </c>
      <c r="H53" s="35">
        <f t="shared" si="0"/>
        <v>1015800</v>
      </c>
    </row>
    <row r="54" spans="2:8" s="11" customFormat="1" ht="30.6" customHeight="1">
      <c r="B54" s="12">
        <v>44</v>
      </c>
      <c r="C54" s="15" t="s">
        <v>56</v>
      </c>
      <c r="D54" s="16" t="s">
        <v>72</v>
      </c>
      <c r="E54" s="12" t="s">
        <v>5</v>
      </c>
      <c r="F54" s="42">
        <v>3</v>
      </c>
      <c r="G54" s="35">
        <f>'Lote 2'!R54</f>
        <v>151700</v>
      </c>
      <c r="H54" s="35">
        <f t="shared" si="0"/>
        <v>455100</v>
      </c>
    </row>
    <row r="55" spans="2:8" s="14" customFormat="1" ht="22.15" customHeight="1">
      <c r="B55" s="53" t="s">
        <v>179</v>
      </c>
      <c r="C55" s="54"/>
      <c r="D55" s="54"/>
      <c r="E55" s="54"/>
      <c r="F55" s="54"/>
      <c r="G55" s="55"/>
      <c r="H55" s="34">
        <f>SUM(H11:H54)</f>
        <v>89779600</v>
      </c>
    </row>
  </sheetData>
  <mergeCells count="11">
    <mergeCell ref="B2:H2"/>
    <mergeCell ref="B3:H3"/>
    <mergeCell ref="B5:H5"/>
    <mergeCell ref="B6:H6"/>
    <mergeCell ref="B55:G55"/>
    <mergeCell ref="G8:H8"/>
    <mergeCell ref="B9:B10"/>
    <mergeCell ref="C9:D10"/>
    <mergeCell ref="E9:E10"/>
    <mergeCell ref="F9:F10"/>
    <mergeCell ref="G9:H9"/>
  </mergeCells>
  <pageMargins left="0.70866141732283472" right="0.70866141732283472" top="0.74803149606299213" bottom="0.74803149606299213" header="0.31496062992125984" footer="0.31496062992125984"/>
  <pageSetup scale="84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O28"/>
  <sheetViews>
    <sheetView showGridLines="0" topLeftCell="B9" workbookViewId="0">
      <selection activeCell="C28" sqref="C28"/>
    </sheetView>
  </sheetViews>
  <sheetFormatPr baseColWidth="10" defaultColWidth="11.5" defaultRowHeight="16.5"/>
  <cols>
    <col min="1" max="1" width="1.5" style="1" customWidth="1"/>
    <col min="2" max="2" width="4.5" style="1" customWidth="1"/>
    <col min="3" max="3" width="32" style="1" customWidth="1"/>
    <col min="4" max="4" width="17.5" style="1" customWidth="1"/>
    <col min="5" max="5" width="7.625" style="1" customWidth="1"/>
    <col min="6" max="6" width="8.875" style="1" customWidth="1"/>
    <col min="7" max="9" width="16.125" style="1" customWidth="1"/>
    <col min="10" max="10" width="1.5" style="1" customWidth="1"/>
    <col min="11" max="11" width="11.5" style="1"/>
    <col min="12" max="15" width="14.625" style="1" customWidth="1"/>
    <col min="16" max="16384" width="11.5" style="1"/>
  </cols>
  <sheetData>
    <row r="1" spans="2:15" ht="7.5" customHeight="1"/>
    <row r="2" spans="2:15">
      <c r="B2" s="2"/>
      <c r="C2" s="3"/>
      <c r="D2" s="43" t="s">
        <v>0</v>
      </c>
      <c r="E2" s="44"/>
      <c r="F2" s="44"/>
      <c r="G2" s="44"/>
      <c r="H2" s="45"/>
      <c r="I2" s="3"/>
    </row>
    <row r="3" spans="2:15">
      <c r="B3" s="5"/>
      <c r="D3" s="46" t="s">
        <v>1</v>
      </c>
      <c r="E3" s="47"/>
      <c r="F3" s="47"/>
      <c r="G3" s="47"/>
      <c r="H3" s="48"/>
    </row>
    <row r="4" spans="2:15" ht="14.45" customHeight="1">
      <c r="B4" s="5"/>
      <c r="D4" s="46"/>
      <c r="E4" s="47"/>
      <c r="F4" s="47"/>
      <c r="G4" s="47"/>
      <c r="H4" s="48"/>
    </row>
    <row r="5" spans="2:15">
      <c r="B5" s="7"/>
      <c r="C5" s="8"/>
      <c r="D5" s="49" t="s">
        <v>2</v>
      </c>
      <c r="E5" s="50"/>
      <c r="F5" s="50"/>
      <c r="G5" s="50"/>
      <c r="H5" s="51"/>
      <c r="I5" s="8"/>
    </row>
    <row r="6" spans="2:15" ht="18.600000000000001" customHeight="1"/>
    <row r="7" spans="2:15" ht="18.600000000000001" customHeight="1"/>
    <row r="8" spans="2:15" ht="18.600000000000001" customHeight="1">
      <c r="B8" s="57" t="s">
        <v>3</v>
      </c>
      <c r="C8" s="58" t="s">
        <v>4</v>
      </c>
      <c r="D8" s="58"/>
      <c r="E8" s="57" t="s">
        <v>5</v>
      </c>
      <c r="F8" s="57" t="s">
        <v>6</v>
      </c>
      <c r="G8" s="30" t="s">
        <v>82</v>
      </c>
      <c r="H8" s="30" t="s">
        <v>83</v>
      </c>
      <c r="I8" s="30" t="s">
        <v>84</v>
      </c>
      <c r="K8" s="61" t="s">
        <v>170</v>
      </c>
      <c r="L8" s="62"/>
      <c r="M8" s="62"/>
      <c r="N8" s="62"/>
      <c r="O8" s="63"/>
    </row>
    <row r="9" spans="2:15" ht="18.600000000000001" customHeight="1">
      <c r="B9" s="57"/>
      <c r="C9" s="58"/>
      <c r="D9" s="58"/>
      <c r="E9" s="57"/>
      <c r="F9" s="57"/>
      <c r="G9" s="31" t="s">
        <v>137</v>
      </c>
      <c r="H9" s="31" t="s">
        <v>140</v>
      </c>
      <c r="I9" s="31" t="s">
        <v>141</v>
      </c>
      <c r="K9" s="38" t="s">
        <v>164</v>
      </c>
      <c r="L9" s="38" t="s">
        <v>166</v>
      </c>
      <c r="M9" s="38" t="s">
        <v>167</v>
      </c>
      <c r="N9" s="38" t="s">
        <v>168</v>
      </c>
      <c r="O9" s="38" t="s">
        <v>169</v>
      </c>
    </row>
    <row r="10" spans="2:15" s="11" customFormat="1" ht="17.45" customHeight="1">
      <c r="B10" s="57"/>
      <c r="C10" s="58"/>
      <c r="D10" s="58"/>
      <c r="E10" s="57"/>
      <c r="F10" s="57"/>
      <c r="G10" s="33" t="s">
        <v>163</v>
      </c>
      <c r="H10" s="33" t="s">
        <v>163</v>
      </c>
      <c r="I10" s="33" t="s">
        <v>163</v>
      </c>
      <c r="K10" s="32" t="s">
        <v>165</v>
      </c>
      <c r="L10" s="33" t="s">
        <v>163</v>
      </c>
      <c r="M10" s="33" t="s">
        <v>163</v>
      </c>
      <c r="N10" s="33" t="s">
        <v>163</v>
      </c>
      <c r="O10" s="33" t="s">
        <v>163</v>
      </c>
    </row>
    <row r="11" spans="2:15" s="11" customFormat="1" ht="30.6" customHeight="1">
      <c r="B11" s="12">
        <v>1</v>
      </c>
      <c r="C11" s="15" t="s">
        <v>76</v>
      </c>
      <c r="D11" s="16" t="s">
        <v>81</v>
      </c>
      <c r="E11" s="12" t="s">
        <v>5</v>
      </c>
      <c r="F11" s="12">
        <f>'Precios Techo Lote 1'!F11</f>
        <v>230</v>
      </c>
      <c r="G11" s="35">
        <v>264250</v>
      </c>
      <c r="H11" s="35">
        <v>280000</v>
      </c>
      <c r="I11" s="36">
        <v>260000</v>
      </c>
      <c r="K11" s="37">
        <f t="shared" ref="K11:K17" si="0">STDEVP(G11:I11)/AVERAGE(G11:I11)</f>
        <v>3.2091262061932219E-2</v>
      </c>
      <c r="L11" s="39">
        <f>ROUND(AVERAGE(G11:I11),-2)</f>
        <v>268100</v>
      </c>
      <c r="M11" s="39">
        <f>ROUND(MEDIAN(G11:I11),-2)</f>
        <v>264300</v>
      </c>
      <c r="N11" s="39">
        <f>ROUND(GEOMEAN(G11:I11),-2)</f>
        <v>267900</v>
      </c>
      <c r="O11" s="39">
        <f>ROUND(HARMEAN(G11:I11),-2)</f>
        <v>267800</v>
      </c>
    </row>
    <row r="12" spans="2:15" s="11" customFormat="1" ht="30.6" customHeight="1">
      <c r="B12" s="12">
        <v>2</v>
      </c>
      <c r="C12" s="15" t="s">
        <v>77</v>
      </c>
      <c r="D12" s="16" t="s">
        <v>81</v>
      </c>
      <c r="E12" s="12" t="s">
        <v>5</v>
      </c>
      <c r="F12" s="12">
        <f>'Precios Techo Lote 1'!F12</f>
        <v>5</v>
      </c>
      <c r="G12" s="35">
        <v>555862</v>
      </c>
      <c r="H12" s="35">
        <v>620000</v>
      </c>
      <c r="I12" s="36">
        <v>600000</v>
      </c>
      <c r="K12" s="37">
        <f t="shared" si="0"/>
        <v>4.5265684333584279E-2</v>
      </c>
      <c r="L12" s="39">
        <f t="shared" ref="L12:L17" si="1">ROUND(AVERAGE(G12:I12),-2)</f>
        <v>592000</v>
      </c>
      <c r="M12" s="39">
        <f t="shared" ref="M12:M17" si="2">ROUND(MEDIAN(G12:I12),-2)</f>
        <v>600000</v>
      </c>
      <c r="N12" s="39">
        <f t="shared" ref="N12:N17" si="3">ROUND(GEOMEAN(G12:I12),-2)</f>
        <v>591300</v>
      </c>
      <c r="O12" s="39">
        <f t="shared" ref="O12:O17" si="4">ROUND(HARMEAN(G12:I12),-2)</f>
        <v>590700</v>
      </c>
    </row>
    <row r="13" spans="2:15" s="11" customFormat="1" ht="30.6" customHeight="1">
      <c r="B13" s="12">
        <v>3</v>
      </c>
      <c r="C13" s="15" t="s">
        <v>78</v>
      </c>
      <c r="D13" s="16" t="s">
        <v>81</v>
      </c>
      <c r="E13" s="12" t="s">
        <v>5</v>
      </c>
      <c r="F13" s="12">
        <f>'Precios Techo Lote 1'!F13</f>
        <v>1</v>
      </c>
      <c r="G13" s="35">
        <v>9590805</v>
      </c>
      <c r="H13" s="35">
        <v>10710000</v>
      </c>
      <c r="I13" s="36">
        <v>9401000</v>
      </c>
      <c r="K13" s="37">
        <f t="shared" si="0"/>
        <v>5.8335114145444129E-2</v>
      </c>
      <c r="L13" s="39">
        <f t="shared" si="1"/>
        <v>9900600</v>
      </c>
      <c r="M13" s="39">
        <f t="shared" si="2"/>
        <v>9590800</v>
      </c>
      <c r="N13" s="39">
        <f t="shared" si="3"/>
        <v>9884200</v>
      </c>
      <c r="O13" s="39">
        <f t="shared" si="4"/>
        <v>9868100</v>
      </c>
    </row>
    <row r="14" spans="2:15" s="11" customFormat="1" ht="30.6" customHeight="1">
      <c r="B14" s="12">
        <v>4</v>
      </c>
      <c r="C14" s="15" t="s">
        <v>79</v>
      </c>
      <c r="D14" s="16" t="s">
        <v>81</v>
      </c>
      <c r="E14" s="12" t="s">
        <v>5</v>
      </c>
      <c r="F14" s="12">
        <f>'Precios Techo Lote 1'!F14</f>
        <v>1</v>
      </c>
      <c r="G14" s="35">
        <v>9828805</v>
      </c>
      <c r="H14" s="35">
        <v>9828805</v>
      </c>
      <c r="I14" s="36">
        <v>9936500</v>
      </c>
      <c r="K14" s="37">
        <f t="shared" si="0"/>
        <v>5.1464203383636293E-3</v>
      </c>
      <c r="L14" s="39">
        <f t="shared" si="1"/>
        <v>9864700</v>
      </c>
      <c r="M14" s="39">
        <f t="shared" si="2"/>
        <v>9828800</v>
      </c>
      <c r="N14" s="39">
        <f t="shared" si="3"/>
        <v>9864600</v>
      </c>
      <c r="O14" s="39">
        <f t="shared" si="4"/>
        <v>9864400</v>
      </c>
    </row>
    <row r="15" spans="2:15" s="11" customFormat="1" ht="30.6" customHeight="1">
      <c r="B15" s="12">
        <v>5</v>
      </c>
      <c r="C15" s="15" t="s">
        <v>80</v>
      </c>
      <c r="D15" s="16" t="s">
        <v>81</v>
      </c>
      <c r="E15" s="12" t="s">
        <v>5</v>
      </c>
      <c r="F15" s="12">
        <f>'Precios Techo Lote 1'!F15</f>
        <v>1</v>
      </c>
      <c r="G15" s="35">
        <v>63918619</v>
      </c>
      <c r="H15" s="35">
        <v>58310000</v>
      </c>
      <c r="I15" s="36">
        <v>59500000</v>
      </c>
      <c r="K15" s="37">
        <f t="shared" si="0"/>
        <v>3.983175796182778E-2</v>
      </c>
      <c r="L15" s="39">
        <f t="shared" si="1"/>
        <v>60576200</v>
      </c>
      <c r="M15" s="39">
        <f t="shared" si="2"/>
        <v>59500000</v>
      </c>
      <c r="N15" s="39">
        <f t="shared" si="3"/>
        <v>60528900</v>
      </c>
      <c r="O15" s="39">
        <f t="shared" si="4"/>
        <v>60482200</v>
      </c>
    </row>
    <row r="16" spans="2:15" s="11" customFormat="1" ht="30.6" customHeight="1">
      <c r="B16" s="12">
        <v>6</v>
      </c>
      <c r="C16" s="15" t="s">
        <v>7</v>
      </c>
      <c r="D16" s="16" t="s">
        <v>81</v>
      </c>
      <c r="E16" s="12" t="s">
        <v>5</v>
      </c>
      <c r="F16" s="12">
        <f>'Precios Techo Lote 1'!F16</f>
        <v>1</v>
      </c>
      <c r="G16" s="35">
        <v>34956250</v>
      </c>
      <c r="H16" s="35">
        <v>45815000</v>
      </c>
      <c r="I16" s="36">
        <v>41650000</v>
      </c>
      <c r="K16" s="37">
        <f t="shared" si="0"/>
        <v>0.10961222854283267</v>
      </c>
      <c r="L16" s="39">
        <f t="shared" si="1"/>
        <v>40807100</v>
      </c>
      <c r="M16" s="39">
        <f t="shared" si="2"/>
        <v>41650000</v>
      </c>
      <c r="N16" s="39">
        <f t="shared" si="3"/>
        <v>40555400</v>
      </c>
      <c r="O16" s="39">
        <f t="shared" si="4"/>
        <v>40298900</v>
      </c>
    </row>
    <row r="17" spans="2:15" s="11" customFormat="1" ht="30.6" customHeight="1">
      <c r="B17" s="12">
        <v>7</v>
      </c>
      <c r="C17" s="15" t="s">
        <v>8</v>
      </c>
      <c r="D17" s="15" t="s">
        <v>10</v>
      </c>
      <c r="E17" s="12" t="s">
        <v>9</v>
      </c>
      <c r="F17" s="12">
        <f>'Precios Techo Lote 1'!F17</f>
        <v>12</v>
      </c>
      <c r="G17" s="35">
        <v>391585</v>
      </c>
      <c r="H17" s="35">
        <v>476000</v>
      </c>
      <c r="I17" s="36">
        <v>476000</v>
      </c>
      <c r="K17" s="37">
        <f t="shared" si="0"/>
        <v>8.8852464018074645E-2</v>
      </c>
      <c r="L17" s="39">
        <f t="shared" si="1"/>
        <v>447900</v>
      </c>
      <c r="M17" s="39">
        <f t="shared" si="2"/>
        <v>476000</v>
      </c>
      <c r="N17" s="39">
        <f t="shared" si="3"/>
        <v>446000</v>
      </c>
      <c r="O17" s="39">
        <f t="shared" si="4"/>
        <v>444100</v>
      </c>
    </row>
    <row r="18" spans="2:15" s="14" customFormat="1" ht="22.15" customHeight="1">
      <c r="B18" s="53" t="s">
        <v>145</v>
      </c>
      <c r="C18" s="54"/>
      <c r="D18" s="54"/>
      <c r="E18" s="54"/>
      <c r="F18" s="55"/>
      <c r="G18" s="34">
        <f>SUMPRODUCT(G11:G17,$F$11:$F$17)</f>
        <v>186550309</v>
      </c>
      <c r="H18" s="34">
        <f t="shared" ref="H18:I18" si="5">SUMPRODUCT(H11:H17,$F$11:$F$17)</f>
        <v>197875805</v>
      </c>
      <c r="I18" s="34">
        <f t="shared" si="5"/>
        <v>188999500</v>
      </c>
      <c r="L18" s="34">
        <f t="shared" ref="L18:O18" si="6">SUMPRODUCT(L11:L17,$F$11:$F$17)</f>
        <v>191146400</v>
      </c>
      <c r="M18" s="34">
        <f t="shared" si="6"/>
        <v>190070600</v>
      </c>
      <c r="N18" s="34">
        <f t="shared" si="6"/>
        <v>190758600</v>
      </c>
      <c r="O18" s="34">
        <f t="shared" si="6"/>
        <v>190390300</v>
      </c>
    </row>
    <row r="21" spans="2:15">
      <c r="C21" s="40" t="s">
        <v>171</v>
      </c>
      <c r="D21" s="40" t="s">
        <v>172</v>
      </c>
    </row>
    <row r="22" spans="2:15">
      <c r="C22" s="10" t="s">
        <v>166</v>
      </c>
      <c r="D22" s="34">
        <f>L18</f>
        <v>191146400</v>
      </c>
    </row>
    <row r="23" spans="2:15">
      <c r="C23" s="10" t="s">
        <v>167</v>
      </c>
      <c r="D23" s="34">
        <f>M18</f>
        <v>190070600</v>
      </c>
    </row>
    <row r="24" spans="2:15">
      <c r="C24" s="10" t="s">
        <v>168</v>
      </c>
      <c r="D24" s="34">
        <f>N18</f>
        <v>190758600</v>
      </c>
    </row>
    <row r="25" spans="2:15">
      <c r="C25" s="10" t="s">
        <v>169</v>
      </c>
      <c r="D25" s="34">
        <f>O18</f>
        <v>190390300</v>
      </c>
    </row>
    <row r="28" spans="2:15">
      <c r="C28" s="41">
        <f>D25+'Lote 2'!E62</f>
        <v>280169900</v>
      </c>
    </row>
  </sheetData>
  <mergeCells count="9">
    <mergeCell ref="B18:F18"/>
    <mergeCell ref="K8:O8"/>
    <mergeCell ref="D2:H2"/>
    <mergeCell ref="D5:H5"/>
    <mergeCell ref="D3:H4"/>
    <mergeCell ref="C8:D10"/>
    <mergeCell ref="E8:E10"/>
    <mergeCell ref="F8:F10"/>
    <mergeCell ref="B8:B10"/>
  </mergeCells>
  <pageMargins left="0.70866141732283472" right="0.70866141732283472" top="0.74803149606299213" bottom="0.74803149606299213" header="0.31496062992125984" footer="0.31496062992125984"/>
  <pageSetup scale="6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R62"/>
  <sheetViews>
    <sheetView showGridLines="0" tabSelected="1" topLeftCell="A48" workbookViewId="0">
      <selection activeCell="E62" sqref="E62"/>
    </sheetView>
  </sheetViews>
  <sheetFormatPr baseColWidth="10" defaultColWidth="11.5" defaultRowHeight="16.5"/>
  <cols>
    <col min="1" max="1" width="14.625" style="1" customWidth="1"/>
    <col min="2" max="2" width="4.5" style="1" customWidth="1"/>
    <col min="3" max="3" width="41.375" style="1" customWidth="1"/>
    <col min="4" max="4" width="19.375" style="1" customWidth="1"/>
    <col min="5" max="5" width="13.25" style="1" bestFit="1" customWidth="1"/>
    <col min="6" max="6" width="8.875" style="1" customWidth="1"/>
    <col min="7" max="12" width="13.5" style="1" customWidth="1"/>
    <col min="13" max="13" width="1.5" style="1" customWidth="1"/>
    <col min="14" max="14" width="11.5" style="1"/>
    <col min="15" max="15" width="15.375" style="1" customWidth="1"/>
    <col min="16" max="16" width="13.875" style="1" customWidth="1"/>
    <col min="17" max="17" width="14.5" style="1" customWidth="1"/>
    <col min="18" max="18" width="15.125" style="1" customWidth="1"/>
    <col min="19" max="16384" width="11.5" style="1"/>
  </cols>
  <sheetData>
    <row r="1" spans="2:18" ht="7.5" customHeight="1"/>
    <row r="2" spans="2:18">
      <c r="B2" s="2"/>
      <c r="C2" s="3"/>
      <c r="D2" s="43" t="s">
        <v>0</v>
      </c>
      <c r="E2" s="44"/>
      <c r="F2" s="44"/>
      <c r="G2" s="44"/>
      <c r="H2" s="44"/>
      <c r="I2" s="44"/>
      <c r="J2" s="45"/>
      <c r="K2" s="3"/>
      <c r="L2" s="4"/>
    </row>
    <row r="3" spans="2:18">
      <c r="B3" s="5"/>
      <c r="D3" s="46" t="s">
        <v>1</v>
      </c>
      <c r="E3" s="47"/>
      <c r="F3" s="47"/>
      <c r="G3" s="47"/>
      <c r="H3" s="47"/>
      <c r="I3" s="47"/>
      <c r="J3" s="48"/>
      <c r="L3" s="6"/>
    </row>
    <row r="4" spans="2:18" ht="14.45" customHeight="1">
      <c r="B4" s="5"/>
      <c r="D4" s="46"/>
      <c r="E4" s="47"/>
      <c r="F4" s="47"/>
      <c r="G4" s="47"/>
      <c r="H4" s="47"/>
      <c r="I4" s="47"/>
      <c r="J4" s="48"/>
      <c r="L4" s="6"/>
    </row>
    <row r="5" spans="2:18">
      <c r="B5" s="7"/>
      <c r="C5" s="8"/>
      <c r="D5" s="49" t="s">
        <v>2</v>
      </c>
      <c r="E5" s="50"/>
      <c r="F5" s="50"/>
      <c r="G5" s="50"/>
      <c r="H5" s="50"/>
      <c r="I5" s="50"/>
      <c r="J5" s="51"/>
      <c r="K5" s="8"/>
      <c r="L5" s="9"/>
    </row>
    <row r="6" spans="2:18" ht="13.9" customHeight="1"/>
    <row r="7" spans="2:18" ht="13.9" customHeight="1"/>
    <row r="8" spans="2:18" ht="21" customHeight="1">
      <c r="B8" s="57" t="s">
        <v>3</v>
      </c>
      <c r="C8" s="58" t="s">
        <v>4</v>
      </c>
      <c r="D8" s="58"/>
      <c r="E8" s="57" t="s">
        <v>5</v>
      </c>
      <c r="F8" s="57" t="s">
        <v>6</v>
      </c>
      <c r="G8" s="30" t="s">
        <v>82</v>
      </c>
      <c r="H8" s="30" t="s">
        <v>83</v>
      </c>
      <c r="I8" s="30" t="s">
        <v>84</v>
      </c>
      <c r="J8" s="30" t="s">
        <v>85</v>
      </c>
      <c r="K8" s="30" t="s">
        <v>138</v>
      </c>
      <c r="L8" s="30" t="s">
        <v>139</v>
      </c>
      <c r="N8" s="61" t="s">
        <v>170</v>
      </c>
      <c r="O8" s="62"/>
      <c r="P8" s="62"/>
      <c r="Q8" s="62"/>
      <c r="R8" s="63"/>
    </row>
    <row r="9" spans="2:18" ht="27" customHeight="1">
      <c r="B9" s="57"/>
      <c r="C9" s="58"/>
      <c r="D9" s="58"/>
      <c r="E9" s="57"/>
      <c r="F9" s="57"/>
      <c r="G9" s="31" t="s">
        <v>137</v>
      </c>
      <c r="H9" s="31" t="s">
        <v>140</v>
      </c>
      <c r="I9" s="31" t="s">
        <v>141</v>
      </c>
      <c r="J9" s="32" t="s">
        <v>142</v>
      </c>
      <c r="K9" s="32" t="s">
        <v>143</v>
      </c>
      <c r="L9" s="32" t="s">
        <v>144</v>
      </c>
      <c r="N9" s="38" t="s">
        <v>164</v>
      </c>
      <c r="O9" s="38" t="s">
        <v>166</v>
      </c>
      <c r="P9" s="38" t="s">
        <v>167</v>
      </c>
      <c r="Q9" s="38" t="s">
        <v>168</v>
      </c>
      <c r="R9" s="38" t="s">
        <v>169</v>
      </c>
    </row>
    <row r="10" spans="2:18" s="11" customFormat="1" ht="30.6" customHeight="1">
      <c r="B10" s="57"/>
      <c r="C10" s="58"/>
      <c r="D10" s="58"/>
      <c r="E10" s="57"/>
      <c r="F10" s="57"/>
      <c r="G10" s="33" t="s">
        <v>163</v>
      </c>
      <c r="H10" s="33" t="s">
        <v>163</v>
      </c>
      <c r="I10" s="33" t="s">
        <v>163</v>
      </c>
      <c r="J10" s="33" t="s">
        <v>163</v>
      </c>
      <c r="K10" s="33" t="s">
        <v>163</v>
      </c>
      <c r="L10" s="33" t="s">
        <v>163</v>
      </c>
      <c r="N10" s="32" t="s">
        <v>165</v>
      </c>
      <c r="O10" s="33" t="s">
        <v>163</v>
      </c>
      <c r="P10" s="33" t="s">
        <v>163</v>
      </c>
      <c r="Q10" s="33" t="s">
        <v>163</v>
      </c>
      <c r="R10" s="33" t="s">
        <v>163</v>
      </c>
    </row>
    <row r="11" spans="2:18" s="11" customFormat="1" ht="27">
      <c r="B11" s="12">
        <v>1</v>
      </c>
      <c r="C11" s="15" t="s">
        <v>11</v>
      </c>
      <c r="D11" s="16" t="s">
        <v>57</v>
      </c>
      <c r="E11" s="12" t="s">
        <v>5</v>
      </c>
      <c r="F11" s="12">
        <v>1</v>
      </c>
      <c r="G11" s="13">
        <v>89250</v>
      </c>
      <c r="H11" s="13">
        <v>85680</v>
      </c>
      <c r="I11" s="13">
        <v>83300</v>
      </c>
      <c r="J11" s="13">
        <f>IF(Referencias!D4=0,"",Referencias!D4)</f>
        <v>89900</v>
      </c>
      <c r="K11" s="13">
        <f>IF(Referencias!H4=0,"",Referencias!H4)</f>
        <v>142000</v>
      </c>
      <c r="L11" s="13">
        <f>IF(Referencias!L4=0,"",Referencias!L4)</f>
        <v>39900</v>
      </c>
      <c r="N11" s="37">
        <f>STDEVP(G11:L11)/AVERAGE(G11:L11)</f>
        <v>0.3352221991115939</v>
      </c>
      <c r="O11" s="39">
        <f>ROUND(AVERAGE(G11:L11),-2)</f>
        <v>88300</v>
      </c>
      <c r="P11" s="39">
        <f>ROUND(MEDIAN(G11:L11),-2)</f>
        <v>87500</v>
      </c>
      <c r="Q11" s="39">
        <f>ROUND(GEOMEAN(G11:L11),-2)</f>
        <v>82900</v>
      </c>
      <c r="R11" s="39">
        <f>ROUND(HARMEAN(G11:L11),-2)</f>
        <v>76800</v>
      </c>
    </row>
    <row r="12" spans="2:18" s="11" customFormat="1">
      <c r="B12" s="12">
        <v>2</v>
      </c>
      <c r="C12" s="15" t="s">
        <v>12</v>
      </c>
      <c r="D12" s="16" t="s">
        <v>58</v>
      </c>
      <c r="E12" s="12" t="s">
        <v>5</v>
      </c>
      <c r="F12" s="12">
        <v>80</v>
      </c>
      <c r="G12" s="13">
        <v>5831</v>
      </c>
      <c r="H12" s="13">
        <v>5950</v>
      </c>
      <c r="I12" s="13">
        <v>5950</v>
      </c>
      <c r="J12" s="13">
        <f>IF(Referencias!D5=0,"",Referencias!D5)</f>
        <v>5049</v>
      </c>
      <c r="K12" s="13">
        <f>IF(Referencias!H5=0,"",Referencias!H5)</f>
        <v>15454</v>
      </c>
      <c r="L12" s="13">
        <f>IF(Referencias!L5=0,"",Referencias!L5)</f>
        <v>16561</v>
      </c>
      <c r="N12" s="37">
        <f t="shared" ref="N12:N54" si="0">STDEVP(G12:L12)/AVERAGE(G12:L12)</f>
        <v>0.53452183104659057</v>
      </c>
      <c r="O12" s="39">
        <f t="shared" ref="O12:O54" si="1">ROUND(AVERAGE(G12:L12),-2)</f>
        <v>9100</v>
      </c>
      <c r="P12" s="39">
        <f t="shared" ref="P12:P54" si="2">ROUND(MEDIAN(G12:L12),-2)</f>
        <v>6000</v>
      </c>
      <c r="Q12" s="39">
        <f t="shared" ref="Q12:Q54" si="3">ROUND(GEOMEAN(G12:L12),-2)</f>
        <v>8000</v>
      </c>
      <c r="R12" s="39">
        <f t="shared" ref="R12:R54" si="4">ROUND(HARMEAN(G12:L12),-2)</f>
        <v>7200</v>
      </c>
    </row>
    <row r="13" spans="2:18" s="11" customFormat="1">
      <c r="B13" s="12">
        <v>3</v>
      </c>
      <c r="C13" s="15" t="s">
        <v>13</v>
      </c>
      <c r="D13" s="16" t="s">
        <v>58</v>
      </c>
      <c r="E13" s="12" t="s">
        <v>5</v>
      </c>
      <c r="F13" s="12">
        <v>40</v>
      </c>
      <c r="G13" s="13">
        <v>34510</v>
      </c>
      <c r="H13" s="13">
        <v>29750</v>
      </c>
      <c r="I13" s="13">
        <v>35700</v>
      </c>
      <c r="J13" s="13">
        <f>IF(Referencias!D6=0,"",Referencias!D6)</f>
        <v>25238.400000000001</v>
      </c>
      <c r="K13" s="13">
        <f>IF(Referencias!H6=0,"",Referencias!H6)</f>
        <v>26294</v>
      </c>
      <c r="L13" s="13">
        <f>IF(Referencias!L6=0,"",Referencias!L6)</f>
        <v>45500</v>
      </c>
      <c r="N13" s="37">
        <f t="shared" si="0"/>
        <v>0.20859719499481361</v>
      </c>
      <c r="O13" s="39">
        <f t="shared" si="1"/>
        <v>32800</v>
      </c>
      <c r="P13" s="39">
        <f t="shared" si="2"/>
        <v>32100</v>
      </c>
      <c r="Q13" s="39">
        <f t="shared" si="3"/>
        <v>32200</v>
      </c>
      <c r="R13" s="39">
        <f t="shared" si="4"/>
        <v>31500</v>
      </c>
    </row>
    <row r="14" spans="2:18" s="11" customFormat="1">
      <c r="B14" s="12">
        <v>4</v>
      </c>
      <c r="C14" s="15" t="s">
        <v>14</v>
      </c>
      <c r="D14" s="16" t="s">
        <v>58</v>
      </c>
      <c r="E14" s="12" t="s">
        <v>75</v>
      </c>
      <c r="F14" s="12">
        <v>1</v>
      </c>
      <c r="G14" s="13">
        <v>58310</v>
      </c>
      <c r="H14" s="13">
        <v>65450</v>
      </c>
      <c r="I14" s="13">
        <v>59500</v>
      </c>
      <c r="J14" s="13">
        <f>IF(Referencias!D7=0,"",Referencias!D7)</f>
        <v>9850</v>
      </c>
      <c r="K14" s="13">
        <f>IF(Referencias!H7=0,"",Referencias!H7)</f>
        <v>9700</v>
      </c>
      <c r="L14" s="13">
        <f>IF(Referencias!L7=0,"",Referencias!L7)</f>
        <v>18800</v>
      </c>
      <c r="N14" s="37">
        <f t="shared" si="0"/>
        <v>0.66165813823830821</v>
      </c>
      <c r="O14" s="39">
        <f t="shared" si="1"/>
        <v>36900</v>
      </c>
      <c r="P14" s="39">
        <f t="shared" si="2"/>
        <v>38600</v>
      </c>
      <c r="Q14" s="39">
        <f t="shared" si="3"/>
        <v>27200</v>
      </c>
      <c r="R14" s="39">
        <f t="shared" si="4"/>
        <v>19500</v>
      </c>
    </row>
    <row r="15" spans="2:18" s="11" customFormat="1" ht="51">
      <c r="B15" s="12">
        <v>5</v>
      </c>
      <c r="C15" s="15" t="s">
        <v>15</v>
      </c>
      <c r="D15" s="16" t="s">
        <v>58</v>
      </c>
      <c r="E15" s="12" t="s">
        <v>5</v>
      </c>
      <c r="F15" s="12">
        <v>1</v>
      </c>
      <c r="G15" s="13">
        <v>590240</v>
      </c>
      <c r="H15" s="13">
        <v>714000</v>
      </c>
      <c r="I15" s="13">
        <v>595000</v>
      </c>
      <c r="J15" s="13">
        <f>IF(Referencias!D8=0,"",Referencias!D8)</f>
        <v>195633</v>
      </c>
      <c r="K15" s="13" t="str">
        <f>IF(Referencias!H8=0,"",Referencias!H8)</f>
        <v/>
      </c>
      <c r="L15" s="13" t="str">
        <f>IF(Referencias!L8=0,"",Referencias!L8)</f>
        <v/>
      </c>
      <c r="N15" s="37">
        <f t="shared" si="0"/>
        <v>0.37386849425165802</v>
      </c>
      <c r="O15" s="39">
        <f t="shared" si="1"/>
        <v>523700</v>
      </c>
      <c r="P15" s="39">
        <f t="shared" si="2"/>
        <v>592600</v>
      </c>
      <c r="Q15" s="39">
        <f t="shared" si="3"/>
        <v>470600</v>
      </c>
      <c r="R15" s="39">
        <f t="shared" si="4"/>
        <v>404600</v>
      </c>
    </row>
    <row r="16" spans="2:18" s="11" customFormat="1" ht="27">
      <c r="B16" s="12">
        <v>6</v>
      </c>
      <c r="C16" s="15" t="s">
        <v>16</v>
      </c>
      <c r="D16" s="16" t="s">
        <v>59</v>
      </c>
      <c r="E16" s="12" t="s">
        <v>74</v>
      </c>
      <c r="F16" s="12">
        <v>1</v>
      </c>
      <c r="G16" s="13">
        <v>270130</v>
      </c>
      <c r="H16" s="13">
        <v>238000</v>
      </c>
      <c r="I16" s="13">
        <v>273700</v>
      </c>
      <c r="J16" s="13">
        <f>IF(Referencias!D9=0,"",Referencias!D9)</f>
        <v>223000</v>
      </c>
      <c r="K16" s="13">
        <f>IF(Referencias!H9=0,"",Referencias!H9)</f>
        <v>198000</v>
      </c>
      <c r="L16" s="13">
        <f>IF(Referencias!L9=0,"",Referencias!L9)</f>
        <v>159936</v>
      </c>
      <c r="N16" s="37">
        <f t="shared" si="0"/>
        <v>0.17534546597858358</v>
      </c>
      <c r="O16" s="39">
        <f t="shared" si="1"/>
        <v>227100</v>
      </c>
      <c r="P16" s="39">
        <f t="shared" si="2"/>
        <v>230500</v>
      </c>
      <c r="Q16" s="39">
        <f t="shared" si="3"/>
        <v>223400</v>
      </c>
      <c r="R16" s="39">
        <f t="shared" si="4"/>
        <v>219400</v>
      </c>
    </row>
    <row r="17" spans="2:18" s="11" customFormat="1" ht="27">
      <c r="B17" s="12">
        <v>7</v>
      </c>
      <c r="C17" s="15" t="s">
        <v>17</v>
      </c>
      <c r="D17" s="16" t="s">
        <v>59</v>
      </c>
      <c r="E17" s="12" t="s">
        <v>74</v>
      </c>
      <c r="F17" s="12">
        <v>1</v>
      </c>
      <c r="G17" s="13">
        <v>83300</v>
      </c>
      <c r="H17" s="13">
        <v>95200</v>
      </c>
      <c r="I17" s="13">
        <v>71400</v>
      </c>
      <c r="J17" s="13">
        <f>IF(Referencias!D10=0,"",Referencias!D10)</f>
        <v>69900</v>
      </c>
      <c r="K17" s="13">
        <f>IF(Referencias!H10=0,"",Referencias!H10)</f>
        <v>55800</v>
      </c>
      <c r="L17" s="13">
        <f>IF(Referencias!L10=0,"",Referencias!L10)</f>
        <v>95800</v>
      </c>
      <c r="N17" s="37">
        <f t="shared" si="0"/>
        <v>0.1830401119990705</v>
      </c>
      <c r="O17" s="39">
        <f t="shared" si="1"/>
        <v>78600</v>
      </c>
      <c r="P17" s="39">
        <f t="shared" si="2"/>
        <v>77400</v>
      </c>
      <c r="Q17" s="39">
        <f t="shared" si="3"/>
        <v>77200</v>
      </c>
      <c r="R17" s="39">
        <f t="shared" si="4"/>
        <v>75800</v>
      </c>
    </row>
    <row r="18" spans="2:18" s="11" customFormat="1">
      <c r="B18" s="12">
        <v>8</v>
      </c>
      <c r="C18" s="15" t="s">
        <v>18</v>
      </c>
      <c r="D18" s="16" t="s">
        <v>60</v>
      </c>
      <c r="E18" s="12" t="s">
        <v>5</v>
      </c>
      <c r="F18" s="12">
        <v>51</v>
      </c>
      <c r="G18" s="13">
        <v>17850</v>
      </c>
      <c r="H18" s="13">
        <v>22610</v>
      </c>
      <c r="I18" s="13">
        <v>21420</v>
      </c>
      <c r="J18" s="13">
        <f>IF(Referencias!D11=0,"",Referencias!D11)</f>
        <v>3800</v>
      </c>
      <c r="K18" s="13">
        <f>IF(Referencias!H11=0,"",Referencias!H11)</f>
        <v>4500</v>
      </c>
      <c r="L18" s="13" t="str">
        <f>IF(Referencias!L11=0,"",Referencias!L11)</f>
        <v/>
      </c>
      <c r="N18" s="37">
        <f t="shared" si="0"/>
        <v>0.58602901590751899</v>
      </c>
      <c r="O18" s="39">
        <f t="shared" si="1"/>
        <v>14000</v>
      </c>
      <c r="P18" s="39">
        <f t="shared" si="2"/>
        <v>17900</v>
      </c>
      <c r="Q18" s="39">
        <f t="shared" si="3"/>
        <v>10800</v>
      </c>
      <c r="R18" s="39">
        <f t="shared" si="4"/>
        <v>7900</v>
      </c>
    </row>
    <row r="19" spans="2:18" s="11" customFormat="1" ht="27">
      <c r="B19" s="12">
        <v>9</v>
      </c>
      <c r="C19" s="15" t="s">
        <v>19</v>
      </c>
      <c r="D19" s="16" t="s">
        <v>61</v>
      </c>
      <c r="E19" s="12" t="s">
        <v>5</v>
      </c>
      <c r="F19" s="12">
        <v>5</v>
      </c>
      <c r="G19" s="13">
        <v>81991</v>
      </c>
      <c r="H19" s="13">
        <v>70210</v>
      </c>
      <c r="I19" s="13">
        <v>83300</v>
      </c>
      <c r="J19" s="13">
        <f>IF(Referencias!D12=0,"",Referencias!D12)</f>
        <v>103538.28</v>
      </c>
      <c r="K19" s="13">
        <f>IF(Referencias!H12=0,"",Referencias!H12)</f>
        <v>75017</v>
      </c>
      <c r="L19" s="13" t="str">
        <f>IF(Referencias!L12=0,"",Referencias!L12)</f>
        <v/>
      </c>
      <c r="N19" s="37">
        <f t="shared" si="0"/>
        <v>0.13769033235587019</v>
      </c>
      <c r="O19" s="39">
        <f t="shared" si="1"/>
        <v>82800</v>
      </c>
      <c r="P19" s="39">
        <f t="shared" si="2"/>
        <v>82000</v>
      </c>
      <c r="Q19" s="39">
        <f t="shared" si="3"/>
        <v>82100</v>
      </c>
      <c r="R19" s="39">
        <f t="shared" si="4"/>
        <v>81400</v>
      </c>
    </row>
    <row r="20" spans="2:18" s="11" customFormat="1" ht="38.25">
      <c r="B20" s="12">
        <v>10</v>
      </c>
      <c r="C20" s="15" t="s">
        <v>20</v>
      </c>
      <c r="D20" s="16" t="s">
        <v>61</v>
      </c>
      <c r="E20" s="12" t="s">
        <v>5</v>
      </c>
      <c r="F20" s="12">
        <v>20</v>
      </c>
      <c r="G20" s="13">
        <v>101150</v>
      </c>
      <c r="H20" s="13">
        <v>119000</v>
      </c>
      <c r="I20" s="13">
        <v>107100</v>
      </c>
      <c r="J20" s="13">
        <f>IF(Referencias!D13=0,"",Referencias!D13)</f>
        <v>18000</v>
      </c>
      <c r="K20" s="13">
        <f>IF(Referencias!H13=0,"",Referencias!H13)</f>
        <v>38119.35</v>
      </c>
      <c r="L20" s="13" t="str">
        <f>IF(Referencias!L13=0,"",Referencias!L13)</f>
        <v/>
      </c>
      <c r="N20" s="37">
        <f t="shared" si="0"/>
        <v>0.5296312800818519</v>
      </c>
      <c r="O20" s="39">
        <f t="shared" si="1"/>
        <v>76700</v>
      </c>
      <c r="P20" s="39">
        <f t="shared" si="2"/>
        <v>101200</v>
      </c>
      <c r="Q20" s="39">
        <f t="shared" si="3"/>
        <v>61600</v>
      </c>
      <c r="R20" s="39">
        <f t="shared" si="4"/>
        <v>45700</v>
      </c>
    </row>
    <row r="21" spans="2:18" s="11" customFormat="1" ht="27">
      <c r="B21" s="12">
        <v>11</v>
      </c>
      <c r="C21" s="15" t="s">
        <v>21</v>
      </c>
      <c r="D21" s="16" t="s">
        <v>61</v>
      </c>
      <c r="E21" s="12" t="s">
        <v>5</v>
      </c>
      <c r="F21" s="12">
        <v>2</v>
      </c>
      <c r="G21" s="13">
        <v>34510</v>
      </c>
      <c r="H21" s="13">
        <v>41650</v>
      </c>
      <c r="I21" s="13">
        <v>35700</v>
      </c>
      <c r="J21" s="13">
        <f>IF(Referencias!D14=0,"",Referencias!D14)</f>
        <v>17400</v>
      </c>
      <c r="K21" s="13">
        <f>IF(Referencias!H14=0,"",Referencias!H14)</f>
        <v>15403</v>
      </c>
      <c r="L21" s="13" t="str">
        <f>IF(Referencias!L14=0,"",Referencias!L14)</f>
        <v/>
      </c>
      <c r="N21" s="37">
        <f t="shared" si="0"/>
        <v>0.3640424561324575</v>
      </c>
      <c r="O21" s="39">
        <f t="shared" si="1"/>
        <v>28900</v>
      </c>
      <c r="P21" s="39">
        <f t="shared" si="2"/>
        <v>34500</v>
      </c>
      <c r="Q21" s="39">
        <f t="shared" si="3"/>
        <v>26800</v>
      </c>
      <c r="R21" s="39">
        <f t="shared" si="4"/>
        <v>24600</v>
      </c>
    </row>
    <row r="22" spans="2:18" s="11" customFormat="1" ht="25.5">
      <c r="B22" s="12">
        <v>12</v>
      </c>
      <c r="C22" s="15" t="s">
        <v>22</v>
      </c>
      <c r="D22" s="16" t="s">
        <v>62</v>
      </c>
      <c r="E22" s="12" t="s">
        <v>5</v>
      </c>
      <c r="F22" s="12">
        <v>15</v>
      </c>
      <c r="G22" s="13">
        <v>46410</v>
      </c>
      <c r="H22" s="13">
        <v>53550</v>
      </c>
      <c r="I22" s="13">
        <v>47600</v>
      </c>
      <c r="J22" s="13">
        <f>IF(Referencias!D15=0,"",Referencias!D15)</f>
        <v>24900</v>
      </c>
      <c r="K22" s="13">
        <f>IF(Referencias!H15=0,"",Referencias!H15)</f>
        <v>28950</v>
      </c>
      <c r="L22" s="13">
        <f>IF(Referencias!L15=0,"",Referencias!L15)</f>
        <v>26000</v>
      </c>
      <c r="N22" s="37">
        <f t="shared" si="0"/>
        <v>0.30506510247923724</v>
      </c>
      <c r="O22" s="39">
        <f t="shared" si="1"/>
        <v>37900</v>
      </c>
      <c r="P22" s="39">
        <f t="shared" si="2"/>
        <v>37700</v>
      </c>
      <c r="Q22" s="39">
        <f t="shared" si="3"/>
        <v>36100</v>
      </c>
      <c r="R22" s="39">
        <f t="shared" si="4"/>
        <v>34400</v>
      </c>
    </row>
    <row r="23" spans="2:18" s="11" customFormat="1" ht="27">
      <c r="B23" s="12">
        <v>13</v>
      </c>
      <c r="C23" s="15" t="s">
        <v>23</v>
      </c>
      <c r="D23" s="16" t="s">
        <v>61</v>
      </c>
      <c r="E23" s="12" t="s">
        <v>5</v>
      </c>
      <c r="F23" s="12">
        <v>1</v>
      </c>
      <c r="G23" s="13">
        <v>142800</v>
      </c>
      <c r="H23" s="13">
        <v>114240</v>
      </c>
      <c r="I23" s="13">
        <v>136850</v>
      </c>
      <c r="J23" s="13" t="str">
        <f>IF(Referencias!D16=0,"",Referencias!D16)</f>
        <v/>
      </c>
      <c r="K23" s="13" t="str">
        <f>IF(Referencias!H16=0,"",Referencias!H16)</f>
        <v/>
      </c>
      <c r="L23" s="13" t="str">
        <f>IF(Referencias!L16=0,"",Referencias!L16)</f>
        <v/>
      </c>
      <c r="N23" s="37">
        <f t="shared" si="0"/>
        <v>9.3704304648162068E-2</v>
      </c>
      <c r="O23" s="39">
        <f t="shared" si="1"/>
        <v>131300</v>
      </c>
      <c r="P23" s="39">
        <f t="shared" si="2"/>
        <v>136900</v>
      </c>
      <c r="Q23" s="39">
        <f t="shared" si="3"/>
        <v>130700</v>
      </c>
      <c r="R23" s="39">
        <f t="shared" si="4"/>
        <v>130100</v>
      </c>
    </row>
    <row r="24" spans="2:18" s="11" customFormat="1" ht="27">
      <c r="B24" s="12">
        <v>14</v>
      </c>
      <c r="C24" s="15" t="s">
        <v>24</v>
      </c>
      <c r="D24" s="16" t="s">
        <v>61</v>
      </c>
      <c r="E24" s="12" t="s">
        <v>5</v>
      </c>
      <c r="F24" s="12">
        <v>4</v>
      </c>
      <c r="G24" s="13">
        <v>26180</v>
      </c>
      <c r="H24" s="13">
        <v>35700</v>
      </c>
      <c r="I24" s="13">
        <v>77350</v>
      </c>
      <c r="J24" s="13">
        <f>IF(Referencias!D17=0,"",Referencias!D17)</f>
        <v>52113</v>
      </c>
      <c r="K24" s="13">
        <f>IF(Referencias!H17=0,"",Referencias!H17)</f>
        <v>59900</v>
      </c>
      <c r="L24" s="13" t="str">
        <f>IF(Referencias!L17=0,"",Referencias!L17)</f>
        <v/>
      </c>
      <c r="N24" s="37">
        <f t="shared" si="0"/>
        <v>0.35844779732407239</v>
      </c>
      <c r="O24" s="39">
        <f t="shared" si="1"/>
        <v>50200</v>
      </c>
      <c r="P24" s="39">
        <f t="shared" si="2"/>
        <v>52100</v>
      </c>
      <c r="Q24" s="39">
        <f t="shared" si="3"/>
        <v>46800</v>
      </c>
      <c r="R24" s="39">
        <f t="shared" si="4"/>
        <v>43500</v>
      </c>
    </row>
    <row r="25" spans="2:18" s="11" customFormat="1" ht="27">
      <c r="B25" s="12">
        <v>15</v>
      </c>
      <c r="C25" s="15" t="s">
        <v>25</v>
      </c>
      <c r="D25" s="16" t="s">
        <v>61</v>
      </c>
      <c r="E25" s="12" t="s">
        <v>5</v>
      </c>
      <c r="F25" s="12">
        <v>4</v>
      </c>
      <c r="G25" s="13">
        <v>34510</v>
      </c>
      <c r="H25" s="13">
        <v>47600</v>
      </c>
      <c r="I25" s="13">
        <v>53550</v>
      </c>
      <c r="J25" s="13" t="str">
        <f>IF(Referencias!D18=0,"",Referencias!D18)</f>
        <v/>
      </c>
      <c r="K25" s="13" t="str">
        <f>IF(Referencias!H18=0,"",Referencias!H18)</f>
        <v/>
      </c>
      <c r="L25" s="13" t="str">
        <f>IF(Referencias!L18=0,"",Referencias!L18)</f>
        <v/>
      </c>
      <c r="N25" s="37">
        <f t="shared" si="0"/>
        <v>0.1758766461031879</v>
      </c>
      <c r="O25" s="39">
        <f t="shared" si="1"/>
        <v>45200</v>
      </c>
      <c r="P25" s="39">
        <f t="shared" si="2"/>
        <v>47600</v>
      </c>
      <c r="Q25" s="39">
        <f t="shared" si="3"/>
        <v>44500</v>
      </c>
      <c r="R25" s="39">
        <f t="shared" si="4"/>
        <v>43700</v>
      </c>
    </row>
    <row r="26" spans="2:18" s="11" customFormat="1">
      <c r="B26" s="12">
        <v>16</v>
      </c>
      <c r="C26" s="15" t="s">
        <v>26</v>
      </c>
      <c r="D26" s="16" t="s">
        <v>63</v>
      </c>
      <c r="E26" s="12" t="s">
        <v>5</v>
      </c>
      <c r="F26" s="12">
        <v>10</v>
      </c>
      <c r="G26" s="13">
        <v>42840</v>
      </c>
      <c r="H26" s="13">
        <v>59500</v>
      </c>
      <c r="I26" s="13">
        <v>59500</v>
      </c>
      <c r="J26" s="13" t="str">
        <f>IF(Referencias!D19=0,"",Referencias!D19)</f>
        <v/>
      </c>
      <c r="K26" s="13" t="str">
        <f>IF(Referencias!H19=0,"",Referencias!H19)</f>
        <v/>
      </c>
      <c r="L26" s="13" t="str">
        <f>IF(Referencias!L19=0,"",Referencias!L19)</f>
        <v/>
      </c>
      <c r="N26" s="37">
        <f t="shared" si="0"/>
        <v>0.14558080789134803</v>
      </c>
      <c r="O26" s="39">
        <f t="shared" si="1"/>
        <v>53900</v>
      </c>
      <c r="P26" s="39">
        <f t="shared" si="2"/>
        <v>59500</v>
      </c>
      <c r="Q26" s="39">
        <f t="shared" si="3"/>
        <v>53300</v>
      </c>
      <c r="R26" s="39">
        <f t="shared" si="4"/>
        <v>52700</v>
      </c>
    </row>
    <row r="27" spans="2:18" s="11" customFormat="1">
      <c r="B27" s="12">
        <v>17</v>
      </c>
      <c r="C27" s="15" t="s">
        <v>27</v>
      </c>
      <c r="D27" s="16" t="s">
        <v>64</v>
      </c>
      <c r="E27" s="12" t="s">
        <v>5</v>
      </c>
      <c r="F27" s="12">
        <v>3</v>
      </c>
      <c r="G27" s="13">
        <v>34510</v>
      </c>
      <c r="H27" s="13">
        <v>107100</v>
      </c>
      <c r="I27" s="13">
        <v>35700</v>
      </c>
      <c r="J27" s="13" t="str">
        <f>IF(Referencias!D20=0,"",Referencias!D20)</f>
        <v/>
      </c>
      <c r="K27" s="13" t="str">
        <f>IF(Referencias!H20=0,"",Referencias!H20)</f>
        <v/>
      </c>
      <c r="L27" s="13" t="str">
        <f>IF(Referencias!L20=0,"",Referencias!L20)</f>
        <v/>
      </c>
      <c r="N27" s="37">
        <f t="shared" si="0"/>
        <v>0.57428648228943369</v>
      </c>
      <c r="O27" s="39">
        <f t="shared" si="1"/>
        <v>59100</v>
      </c>
      <c r="P27" s="39">
        <f t="shared" si="2"/>
        <v>35700</v>
      </c>
      <c r="Q27" s="39">
        <f t="shared" si="3"/>
        <v>50900</v>
      </c>
      <c r="R27" s="39">
        <f t="shared" si="4"/>
        <v>45200</v>
      </c>
    </row>
    <row r="28" spans="2:18" s="11" customFormat="1" ht="25.5">
      <c r="B28" s="12">
        <v>18</v>
      </c>
      <c r="C28" s="15" t="s">
        <v>28</v>
      </c>
      <c r="D28" s="16" t="s">
        <v>65</v>
      </c>
      <c r="E28" s="12" t="s">
        <v>5</v>
      </c>
      <c r="F28" s="12">
        <v>15</v>
      </c>
      <c r="G28" s="13">
        <v>690200</v>
      </c>
      <c r="H28" s="13">
        <v>666400</v>
      </c>
      <c r="I28" s="13">
        <v>714000</v>
      </c>
      <c r="J28" s="13" t="str">
        <f>IF(Referencias!D21=0,"",Referencias!D21)</f>
        <v/>
      </c>
      <c r="K28" s="13" t="str">
        <f>IF(Referencias!H21=0,"",Referencias!H21)</f>
        <v/>
      </c>
      <c r="L28" s="13" t="str">
        <f>IF(Referencias!L21=0,"",Referencias!L21)</f>
        <v/>
      </c>
      <c r="N28" s="37">
        <f t="shared" si="0"/>
        <v>2.8155054514749173E-2</v>
      </c>
      <c r="O28" s="39">
        <f t="shared" si="1"/>
        <v>690200</v>
      </c>
      <c r="P28" s="39">
        <f t="shared" si="2"/>
        <v>690200</v>
      </c>
      <c r="Q28" s="39">
        <f t="shared" si="3"/>
        <v>689900</v>
      </c>
      <c r="R28" s="39">
        <f t="shared" si="4"/>
        <v>689700</v>
      </c>
    </row>
    <row r="29" spans="2:18" s="11" customFormat="1">
      <c r="B29" s="12">
        <v>19</v>
      </c>
      <c r="C29" s="15" t="s">
        <v>29</v>
      </c>
      <c r="D29" s="16" t="s">
        <v>65</v>
      </c>
      <c r="E29" s="12" t="s">
        <v>5</v>
      </c>
      <c r="F29" s="12">
        <v>2</v>
      </c>
      <c r="G29" s="13">
        <v>511700</v>
      </c>
      <c r="H29" s="13">
        <v>476000</v>
      </c>
      <c r="I29" s="13">
        <v>535500</v>
      </c>
      <c r="J29" s="13" t="str">
        <f>IF(Referencias!D22=0,"",Referencias!D22)</f>
        <v/>
      </c>
      <c r="K29" s="13" t="str">
        <f>IF(Referencias!H22=0,"",Referencias!H22)</f>
        <v/>
      </c>
      <c r="L29" s="13" t="str">
        <f>IF(Referencias!L22=0,"",Referencias!L22)</f>
        <v/>
      </c>
      <c r="N29" s="37">
        <f t="shared" si="0"/>
        <v>4.8159484398195139E-2</v>
      </c>
      <c r="O29" s="39">
        <f t="shared" si="1"/>
        <v>507700</v>
      </c>
      <c r="P29" s="39">
        <f t="shared" si="2"/>
        <v>511700</v>
      </c>
      <c r="Q29" s="39">
        <f t="shared" si="3"/>
        <v>507100</v>
      </c>
      <c r="R29" s="39">
        <f t="shared" si="4"/>
        <v>506500</v>
      </c>
    </row>
    <row r="30" spans="2:18" s="11" customFormat="1">
      <c r="B30" s="12">
        <v>20</v>
      </c>
      <c r="C30" s="15" t="s">
        <v>30</v>
      </c>
      <c r="D30" s="16" t="s">
        <v>65</v>
      </c>
      <c r="E30" s="12" t="s">
        <v>5</v>
      </c>
      <c r="F30" s="12">
        <v>8</v>
      </c>
      <c r="G30" s="13">
        <v>345100</v>
      </c>
      <c r="H30" s="13">
        <v>368900</v>
      </c>
      <c r="I30" s="13">
        <v>357000</v>
      </c>
      <c r="J30" s="13" t="str">
        <f>IF(Referencias!D23=0,"",Referencias!D23)</f>
        <v/>
      </c>
      <c r="K30" s="13" t="str">
        <f>IF(Referencias!H23=0,"",Referencias!H23)</f>
        <v/>
      </c>
      <c r="L30" s="13" t="str">
        <f>IF(Referencias!L23=0,"",Referencias!L23)</f>
        <v/>
      </c>
      <c r="N30" s="37">
        <f t="shared" si="0"/>
        <v>2.7216552697590865E-2</v>
      </c>
      <c r="O30" s="39">
        <f t="shared" si="1"/>
        <v>357000</v>
      </c>
      <c r="P30" s="39">
        <f t="shared" si="2"/>
        <v>357000</v>
      </c>
      <c r="Q30" s="39">
        <f t="shared" si="3"/>
        <v>356900</v>
      </c>
      <c r="R30" s="39">
        <f t="shared" si="4"/>
        <v>356700</v>
      </c>
    </row>
    <row r="31" spans="2:18" s="11" customFormat="1">
      <c r="B31" s="12">
        <v>21</v>
      </c>
      <c r="C31" s="15" t="s">
        <v>31</v>
      </c>
      <c r="D31" s="16" t="s">
        <v>65</v>
      </c>
      <c r="E31" s="12" t="s">
        <v>5</v>
      </c>
      <c r="F31" s="12">
        <v>30</v>
      </c>
      <c r="G31" s="13">
        <v>368900</v>
      </c>
      <c r="H31" s="13">
        <v>368900</v>
      </c>
      <c r="I31" s="13">
        <v>357000</v>
      </c>
      <c r="J31" s="13" t="str">
        <f>IF(Referencias!D24=0,"",Referencias!D24)</f>
        <v/>
      </c>
      <c r="K31" s="13" t="str">
        <f>IF(Referencias!H24=0,"",Referencias!H24)</f>
        <v/>
      </c>
      <c r="L31" s="13" t="str">
        <f>IF(Referencias!L24=0,"",Referencias!L24)</f>
        <v/>
      </c>
      <c r="N31" s="37">
        <f t="shared" si="0"/>
        <v>1.5371886547533645E-2</v>
      </c>
      <c r="O31" s="39">
        <f t="shared" si="1"/>
        <v>364900</v>
      </c>
      <c r="P31" s="39">
        <f t="shared" si="2"/>
        <v>368900</v>
      </c>
      <c r="Q31" s="39">
        <f t="shared" si="3"/>
        <v>364900</v>
      </c>
      <c r="R31" s="39">
        <f t="shared" si="4"/>
        <v>364800</v>
      </c>
    </row>
    <row r="32" spans="2:18" s="11" customFormat="1" ht="51">
      <c r="B32" s="12">
        <v>22</v>
      </c>
      <c r="C32" s="15" t="s">
        <v>32</v>
      </c>
      <c r="D32" s="16" t="s">
        <v>59</v>
      </c>
      <c r="E32" s="12" t="s">
        <v>74</v>
      </c>
      <c r="F32" s="12">
        <v>2</v>
      </c>
      <c r="G32" s="13">
        <v>238000</v>
      </c>
      <c r="H32" s="13">
        <v>178500</v>
      </c>
      <c r="I32" s="13">
        <v>196350</v>
      </c>
      <c r="J32" s="13" t="str">
        <f>IF(Referencias!D25=0,"",Referencias!D25)</f>
        <v/>
      </c>
      <c r="K32" s="13" t="str">
        <f>IF(Referencias!H25=0,"",Referencias!H25)</f>
        <v/>
      </c>
      <c r="L32" s="13" t="str">
        <f>IF(Referencias!L25=0,"",Referencias!L25)</f>
        <v/>
      </c>
      <c r="N32" s="37">
        <f t="shared" si="0"/>
        <v>0.12203694262113139</v>
      </c>
      <c r="O32" s="39">
        <f t="shared" si="1"/>
        <v>204300</v>
      </c>
      <c r="P32" s="39">
        <f t="shared" si="2"/>
        <v>196400</v>
      </c>
      <c r="Q32" s="39">
        <f t="shared" si="3"/>
        <v>202800</v>
      </c>
      <c r="R32" s="39">
        <f t="shared" si="4"/>
        <v>201400</v>
      </c>
    </row>
    <row r="33" spans="2:18" s="11" customFormat="1" ht="38.25">
      <c r="B33" s="12">
        <v>23</v>
      </c>
      <c r="C33" s="15" t="s">
        <v>33</v>
      </c>
      <c r="D33" s="16" t="s">
        <v>66</v>
      </c>
      <c r="E33" s="12" t="s">
        <v>5</v>
      </c>
      <c r="F33" s="12">
        <v>3</v>
      </c>
      <c r="G33" s="13">
        <v>725900</v>
      </c>
      <c r="H33" s="13">
        <v>833000</v>
      </c>
      <c r="I33" s="13">
        <v>952000</v>
      </c>
      <c r="J33" s="13" t="str">
        <f>IF(Referencias!D26=0,"",Referencias!D26)</f>
        <v/>
      </c>
      <c r="K33" s="13" t="str">
        <f>IF(Referencias!H26=0,"",Referencias!H26)</f>
        <v/>
      </c>
      <c r="L33" s="13" t="str">
        <f>IF(Referencias!L26=0,"",Referencias!L26)</f>
        <v/>
      </c>
      <c r="N33" s="37">
        <f t="shared" si="0"/>
        <v>0.11033598793196982</v>
      </c>
      <c r="O33" s="39">
        <f t="shared" si="1"/>
        <v>837000</v>
      </c>
      <c r="P33" s="39">
        <f t="shared" si="2"/>
        <v>833000</v>
      </c>
      <c r="Q33" s="39">
        <f t="shared" si="3"/>
        <v>831900</v>
      </c>
      <c r="R33" s="39">
        <f t="shared" si="4"/>
        <v>826800</v>
      </c>
    </row>
    <row r="34" spans="2:18" s="11" customFormat="1" ht="38.25">
      <c r="B34" s="12">
        <v>24</v>
      </c>
      <c r="C34" s="15" t="s">
        <v>34</v>
      </c>
      <c r="D34" s="16" t="s">
        <v>67</v>
      </c>
      <c r="E34" s="12" t="s">
        <v>74</v>
      </c>
      <c r="F34" s="12">
        <v>2</v>
      </c>
      <c r="G34" s="13">
        <v>476000</v>
      </c>
      <c r="H34" s="13">
        <v>654500</v>
      </c>
      <c r="I34" s="13">
        <v>345100</v>
      </c>
      <c r="J34" s="13" t="str">
        <f>IF(Referencias!D27=0,"",Referencias!D27)</f>
        <v/>
      </c>
      <c r="K34" s="13" t="str">
        <f>IF(Referencias!H27=0,"",Referencias!H27)</f>
        <v/>
      </c>
      <c r="L34" s="13" t="str">
        <f>IF(Referencias!L27=0,"",Referencias!L27)</f>
        <v/>
      </c>
      <c r="N34" s="37">
        <f t="shared" si="0"/>
        <v>0.25781237682493191</v>
      </c>
      <c r="O34" s="39">
        <f t="shared" si="1"/>
        <v>491900</v>
      </c>
      <c r="P34" s="39">
        <f t="shared" si="2"/>
        <v>476000</v>
      </c>
      <c r="Q34" s="39">
        <f t="shared" si="3"/>
        <v>475500</v>
      </c>
      <c r="R34" s="39">
        <f t="shared" si="4"/>
        <v>459700</v>
      </c>
    </row>
    <row r="35" spans="2:18" s="11" customFormat="1" ht="38.25">
      <c r="B35" s="12">
        <v>25</v>
      </c>
      <c r="C35" s="15" t="s">
        <v>35</v>
      </c>
      <c r="D35" s="16" t="s">
        <v>67</v>
      </c>
      <c r="E35" s="12" t="s">
        <v>74</v>
      </c>
      <c r="F35" s="12">
        <v>2</v>
      </c>
      <c r="G35" s="13">
        <v>583100</v>
      </c>
      <c r="H35" s="13">
        <v>654500</v>
      </c>
      <c r="I35" s="13">
        <v>535500</v>
      </c>
      <c r="J35" s="13" t="str">
        <f>IF(Referencias!D28=0,"",Referencias!D28)</f>
        <v/>
      </c>
      <c r="K35" s="13" t="str">
        <f>IF(Referencias!H28=0,"",Referencias!H28)</f>
        <v/>
      </c>
      <c r="L35" s="13" t="str">
        <f>IF(Referencias!L28=0,"",Referencias!L28)</f>
        <v/>
      </c>
      <c r="N35" s="37">
        <f t="shared" si="0"/>
        <v>8.2743812120388949E-2</v>
      </c>
      <c r="O35" s="39">
        <f t="shared" si="1"/>
        <v>591000</v>
      </c>
      <c r="P35" s="39">
        <f t="shared" si="2"/>
        <v>583100</v>
      </c>
      <c r="Q35" s="39">
        <f t="shared" si="3"/>
        <v>589000</v>
      </c>
      <c r="R35" s="39">
        <f t="shared" si="4"/>
        <v>587100</v>
      </c>
    </row>
    <row r="36" spans="2:18" s="11" customFormat="1" ht="76.5">
      <c r="B36" s="12">
        <v>26</v>
      </c>
      <c r="C36" s="15" t="s">
        <v>36</v>
      </c>
      <c r="D36" s="16" t="s">
        <v>68</v>
      </c>
      <c r="E36" s="12" t="s">
        <v>5</v>
      </c>
      <c r="F36" s="12">
        <v>2</v>
      </c>
      <c r="G36" s="13">
        <v>928200</v>
      </c>
      <c r="H36" s="13">
        <v>773500</v>
      </c>
      <c r="I36" s="13">
        <v>464100</v>
      </c>
      <c r="J36" s="13" t="str">
        <f>IF(Referencias!D29=0,"",Referencias!D29)</f>
        <v/>
      </c>
      <c r="K36" s="13" t="str">
        <f>IF(Referencias!H29=0,"",Referencias!H29)</f>
        <v/>
      </c>
      <c r="L36" s="13" t="str">
        <f>IF(Referencias!L29=0,"",Referencias!L29)</f>
        <v/>
      </c>
      <c r="N36" s="37">
        <f t="shared" si="0"/>
        <v>0.2672612419124244</v>
      </c>
      <c r="O36" s="39">
        <f t="shared" si="1"/>
        <v>721900</v>
      </c>
      <c r="P36" s="39">
        <f t="shared" si="2"/>
        <v>773500</v>
      </c>
      <c r="Q36" s="39">
        <f t="shared" si="3"/>
        <v>693300</v>
      </c>
      <c r="R36" s="39">
        <f t="shared" si="4"/>
        <v>663000</v>
      </c>
    </row>
    <row r="37" spans="2:18" s="11" customFormat="1" ht="89.25">
      <c r="B37" s="12">
        <v>27</v>
      </c>
      <c r="C37" s="15" t="s">
        <v>37</v>
      </c>
      <c r="D37" s="16" t="s">
        <v>69</v>
      </c>
      <c r="E37" s="12" t="s">
        <v>5</v>
      </c>
      <c r="F37" s="12">
        <v>4</v>
      </c>
      <c r="G37" s="13">
        <v>737800</v>
      </c>
      <c r="H37" s="13">
        <v>952000</v>
      </c>
      <c r="I37" s="13">
        <v>833000</v>
      </c>
      <c r="J37" s="13" t="str">
        <f>IF(Referencias!D30=0,"",Referencias!D30)</f>
        <v/>
      </c>
      <c r="K37" s="13" t="str">
        <f>IF(Referencias!H30=0,"",Referencias!H30)</f>
        <v/>
      </c>
      <c r="L37" s="13" t="str">
        <f>IF(Referencias!L30=0,"",Referencias!L30)</f>
        <v/>
      </c>
      <c r="N37" s="37">
        <f t="shared" si="0"/>
        <v>0.1042015190300685</v>
      </c>
      <c r="O37" s="39">
        <f t="shared" si="1"/>
        <v>840900</v>
      </c>
      <c r="P37" s="39">
        <f t="shared" si="2"/>
        <v>833000</v>
      </c>
      <c r="Q37" s="39">
        <f t="shared" si="3"/>
        <v>836400</v>
      </c>
      <c r="R37" s="39">
        <f t="shared" si="4"/>
        <v>831900</v>
      </c>
    </row>
    <row r="38" spans="2:18" s="11" customFormat="1">
      <c r="B38" s="12">
        <v>28</v>
      </c>
      <c r="C38" s="15" t="s">
        <v>38</v>
      </c>
      <c r="D38" s="16" t="s">
        <v>67</v>
      </c>
      <c r="E38" s="12" t="s">
        <v>74</v>
      </c>
      <c r="F38" s="12">
        <v>2</v>
      </c>
      <c r="G38" s="13">
        <v>963900</v>
      </c>
      <c r="H38" s="13">
        <v>1130500</v>
      </c>
      <c r="I38" s="13">
        <v>952000</v>
      </c>
      <c r="J38" s="13" t="str">
        <f>IF(Referencias!D31=0,"",Referencias!D31)</f>
        <v/>
      </c>
      <c r="K38" s="13" t="str">
        <f>IF(Referencias!H31=0,"",Referencias!H31)</f>
        <v/>
      </c>
      <c r="L38" s="13" t="str">
        <f>IF(Referencias!L31=0,"",Referencias!L31)</f>
        <v/>
      </c>
      <c r="N38" s="37">
        <f t="shared" si="0"/>
        <v>8.0244681969430215E-2</v>
      </c>
      <c r="O38" s="39">
        <f t="shared" si="1"/>
        <v>1015500</v>
      </c>
      <c r="P38" s="39">
        <f t="shared" si="2"/>
        <v>963900</v>
      </c>
      <c r="Q38" s="39">
        <f t="shared" si="3"/>
        <v>1012300</v>
      </c>
      <c r="R38" s="39">
        <f t="shared" si="4"/>
        <v>1009300</v>
      </c>
    </row>
    <row r="39" spans="2:18" s="11" customFormat="1">
      <c r="B39" s="12">
        <v>29</v>
      </c>
      <c r="C39" s="15" t="s">
        <v>39</v>
      </c>
      <c r="D39" s="16" t="s">
        <v>67</v>
      </c>
      <c r="E39" s="12" t="s">
        <v>74</v>
      </c>
      <c r="F39" s="12">
        <v>1</v>
      </c>
      <c r="G39" s="13">
        <v>714000</v>
      </c>
      <c r="H39" s="13">
        <v>535500</v>
      </c>
      <c r="I39" s="13">
        <v>952000</v>
      </c>
      <c r="J39" s="13" t="str">
        <f>IF(Referencias!D32=0,"",Referencias!D32)</f>
        <v/>
      </c>
      <c r="K39" s="13" t="str">
        <f>IF(Referencias!H32=0,"",Referencias!H32)</f>
        <v/>
      </c>
      <c r="L39" s="13" t="str">
        <f>IF(Referencias!L32=0,"",Referencias!L32)</f>
        <v/>
      </c>
      <c r="N39" s="37">
        <f t="shared" si="0"/>
        <v>0.23249527748763854</v>
      </c>
      <c r="O39" s="39">
        <f t="shared" si="1"/>
        <v>733800</v>
      </c>
      <c r="P39" s="39">
        <f t="shared" si="2"/>
        <v>714000</v>
      </c>
      <c r="Q39" s="39">
        <f t="shared" si="3"/>
        <v>714000</v>
      </c>
      <c r="R39" s="39">
        <f t="shared" si="4"/>
        <v>694700</v>
      </c>
    </row>
    <row r="40" spans="2:18" s="11" customFormat="1">
      <c r="B40" s="12">
        <v>30</v>
      </c>
      <c r="C40" s="15" t="s">
        <v>40</v>
      </c>
      <c r="D40" s="16" t="s">
        <v>70</v>
      </c>
      <c r="E40" s="12" t="s">
        <v>74</v>
      </c>
      <c r="F40" s="12">
        <v>4</v>
      </c>
      <c r="G40" s="13">
        <v>107100</v>
      </c>
      <c r="H40" s="13">
        <v>95200</v>
      </c>
      <c r="I40" s="13">
        <v>148750</v>
      </c>
      <c r="J40" s="13" t="str">
        <f>IF(Referencias!D33=0,"",Referencias!D33)</f>
        <v/>
      </c>
      <c r="K40" s="13" t="str">
        <f>IF(Referencias!H33=0,"",Referencias!H33)</f>
        <v/>
      </c>
      <c r="L40" s="13" t="str">
        <f>IF(Referencias!L33=0,"",Referencias!L33)</f>
        <v/>
      </c>
      <c r="N40" s="37">
        <f t="shared" si="0"/>
        <v>0.19620062547102077</v>
      </c>
      <c r="O40" s="39">
        <f t="shared" si="1"/>
        <v>117000</v>
      </c>
      <c r="P40" s="39">
        <f t="shared" si="2"/>
        <v>107100</v>
      </c>
      <c r="Q40" s="39">
        <f t="shared" si="3"/>
        <v>114900</v>
      </c>
      <c r="R40" s="39">
        <f t="shared" si="4"/>
        <v>112900</v>
      </c>
    </row>
    <row r="41" spans="2:18" s="11" customFormat="1">
      <c r="B41" s="12">
        <v>31</v>
      </c>
      <c r="C41" s="15" t="s">
        <v>41</v>
      </c>
      <c r="D41" s="16" t="s">
        <v>70</v>
      </c>
      <c r="E41" s="12" t="s">
        <v>5</v>
      </c>
      <c r="F41" s="12">
        <v>11</v>
      </c>
      <c r="G41" s="13">
        <v>113050</v>
      </c>
      <c r="H41" s="13">
        <v>130900</v>
      </c>
      <c r="I41" s="13">
        <v>178500</v>
      </c>
      <c r="J41" s="13" t="str">
        <f>IF(Referencias!D34=0,"",Referencias!D34)</f>
        <v/>
      </c>
      <c r="K41" s="13" t="str">
        <f>IF(Referencias!H34=0,"",Referencias!H34)</f>
        <v/>
      </c>
      <c r="L41" s="13" t="str">
        <f>IF(Referencias!L34=0,"",Referencias!L34)</f>
        <v/>
      </c>
      <c r="N41" s="37">
        <f t="shared" si="0"/>
        <v>0.19617448277724114</v>
      </c>
      <c r="O41" s="39">
        <f t="shared" si="1"/>
        <v>140800</v>
      </c>
      <c r="P41" s="39">
        <f t="shared" si="2"/>
        <v>130900</v>
      </c>
      <c r="Q41" s="39">
        <f t="shared" si="3"/>
        <v>138200</v>
      </c>
      <c r="R41" s="39">
        <f t="shared" si="4"/>
        <v>135800</v>
      </c>
    </row>
    <row r="42" spans="2:18" s="11" customFormat="1">
      <c r="B42" s="12">
        <v>32</v>
      </c>
      <c r="C42" s="15" t="s">
        <v>42</v>
      </c>
      <c r="D42" s="16" t="s">
        <v>65</v>
      </c>
      <c r="E42" s="12" t="s">
        <v>5</v>
      </c>
      <c r="F42" s="12">
        <v>20</v>
      </c>
      <c r="G42" s="13">
        <v>333200</v>
      </c>
      <c r="H42" s="13">
        <v>368900</v>
      </c>
      <c r="I42" s="13">
        <v>357000</v>
      </c>
      <c r="J42" s="13" t="str">
        <f>IF(Referencias!D35=0,"",Referencias!D35)</f>
        <v/>
      </c>
      <c r="K42" s="13" t="str">
        <f>IF(Referencias!H35=0,"",Referencias!H35)</f>
        <v/>
      </c>
      <c r="L42" s="13" t="str">
        <f>IF(Referencias!L35=0,"",Referencias!L35)</f>
        <v/>
      </c>
      <c r="N42" s="37">
        <f t="shared" si="0"/>
        <v>4.204109423341508E-2</v>
      </c>
      <c r="O42" s="39">
        <f t="shared" si="1"/>
        <v>353000</v>
      </c>
      <c r="P42" s="39">
        <f t="shared" si="2"/>
        <v>357000</v>
      </c>
      <c r="Q42" s="39">
        <f t="shared" si="3"/>
        <v>352700</v>
      </c>
      <c r="R42" s="39">
        <f t="shared" si="4"/>
        <v>352400</v>
      </c>
    </row>
    <row r="43" spans="2:18" s="11" customFormat="1">
      <c r="B43" s="12">
        <v>33</v>
      </c>
      <c r="C43" s="15" t="s">
        <v>44</v>
      </c>
      <c r="D43" s="16" t="s">
        <v>71</v>
      </c>
      <c r="E43" s="12" t="s">
        <v>5</v>
      </c>
      <c r="F43" s="12">
        <v>5</v>
      </c>
      <c r="G43" s="13">
        <v>464100</v>
      </c>
      <c r="H43" s="13">
        <v>535500</v>
      </c>
      <c r="I43" s="13">
        <v>357000</v>
      </c>
      <c r="J43" s="13" t="str">
        <f>IF(Referencias!D37=0,"",Referencias!D37)</f>
        <v/>
      </c>
      <c r="K43" s="13" t="str">
        <f>IF(Referencias!H37=0,"",Referencias!H37)</f>
        <v/>
      </c>
      <c r="L43" s="13" t="str">
        <f>IF(Referencias!L37=0,"",Referencias!L37)</f>
        <v/>
      </c>
      <c r="N43" s="37">
        <f t="shared" si="0"/>
        <v>0.16222142113076254</v>
      </c>
      <c r="O43" s="39">
        <f t="shared" si="1"/>
        <v>452200</v>
      </c>
      <c r="P43" s="39">
        <f t="shared" si="2"/>
        <v>464100</v>
      </c>
      <c r="Q43" s="39">
        <f t="shared" si="3"/>
        <v>446000</v>
      </c>
      <c r="R43" s="39">
        <f t="shared" si="4"/>
        <v>439700</v>
      </c>
    </row>
    <row r="44" spans="2:18" s="11" customFormat="1">
      <c r="B44" s="12">
        <v>34</v>
      </c>
      <c r="C44" s="15" t="s">
        <v>45</v>
      </c>
      <c r="D44" s="16" t="s">
        <v>72</v>
      </c>
      <c r="E44" s="12" t="s">
        <v>5</v>
      </c>
      <c r="F44" s="12">
        <v>1</v>
      </c>
      <c r="G44" s="13">
        <v>148750</v>
      </c>
      <c r="H44" s="13">
        <v>107100</v>
      </c>
      <c r="I44" s="13">
        <v>119000</v>
      </c>
      <c r="J44" s="13" t="str">
        <f>IF(Referencias!D38=0,"",Referencias!D38)</f>
        <v/>
      </c>
      <c r="K44" s="13" t="str">
        <f>IF(Referencias!H38=0,"",Referencias!H38)</f>
        <v/>
      </c>
      <c r="L44" s="13" t="str">
        <f>IF(Referencias!L38=0,"",Referencias!L38)</f>
        <v/>
      </c>
      <c r="N44" s="37">
        <f t="shared" si="0"/>
        <v>0.14018668041790233</v>
      </c>
      <c r="O44" s="39">
        <f t="shared" si="1"/>
        <v>125000</v>
      </c>
      <c r="P44" s="39">
        <f t="shared" si="2"/>
        <v>119000</v>
      </c>
      <c r="Q44" s="39">
        <f t="shared" si="3"/>
        <v>123800</v>
      </c>
      <c r="R44" s="39">
        <f t="shared" si="4"/>
        <v>122600</v>
      </c>
    </row>
    <row r="45" spans="2:18" s="11" customFormat="1" ht="63.75">
      <c r="B45" s="12">
        <v>35</v>
      </c>
      <c r="C45" s="15" t="s">
        <v>46</v>
      </c>
      <c r="D45" s="16" t="s">
        <v>73</v>
      </c>
      <c r="E45" s="12" t="s">
        <v>5</v>
      </c>
      <c r="F45" s="12">
        <v>3</v>
      </c>
      <c r="G45" s="13">
        <v>5926200</v>
      </c>
      <c r="H45" s="13">
        <v>6545000</v>
      </c>
      <c r="I45" s="13">
        <v>5950000</v>
      </c>
      <c r="J45" s="13" t="str">
        <f>IF(Referencias!D39=0,"",Referencias!D39)</f>
        <v/>
      </c>
      <c r="K45" s="13" t="str">
        <f>IF(Referencias!H39=0,"",Referencias!H39)</f>
        <v/>
      </c>
      <c r="L45" s="13" t="str">
        <f>IF(Referencias!L39=0,"",Referencias!L39)</f>
        <v/>
      </c>
      <c r="N45" s="37">
        <f t="shared" si="0"/>
        <v>4.661916938674087E-2</v>
      </c>
      <c r="O45" s="39">
        <f t="shared" si="1"/>
        <v>6140400</v>
      </c>
      <c r="P45" s="39">
        <f t="shared" si="2"/>
        <v>5950000</v>
      </c>
      <c r="Q45" s="39">
        <f t="shared" si="3"/>
        <v>6133900</v>
      </c>
      <c r="R45" s="39">
        <f t="shared" si="4"/>
        <v>6127500</v>
      </c>
    </row>
    <row r="46" spans="2:18" s="11" customFormat="1" ht="63.75">
      <c r="B46" s="12">
        <v>36</v>
      </c>
      <c r="C46" s="15" t="s">
        <v>47</v>
      </c>
      <c r="D46" s="16" t="s">
        <v>71</v>
      </c>
      <c r="E46" s="12" t="s">
        <v>5</v>
      </c>
      <c r="F46" s="12">
        <v>8</v>
      </c>
      <c r="G46" s="13">
        <v>380800</v>
      </c>
      <c r="H46" s="13">
        <v>368900</v>
      </c>
      <c r="I46" s="13">
        <v>357000</v>
      </c>
      <c r="J46" s="13" t="str">
        <f>IF(Referencias!D40=0,"",Referencias!D40)</f>
        <v/>
      </c>
      <c r="K46" s="13" t="str">
        <f>IF(Referencias!H40=0,"",Referencias!H40)</f>
        <v/>
      </c>
      <c r="L46" s="13" t="str">
        <f>IF(Referencias!L40=0,"",Referencias!L40)</f>
        <v/>
      </c>
      <c r="N46" s="37">
        <f t="shared" si="0"/>
        <v>2.6338599384765356E-2</v>
      </c>
      <c r="O46" s="39">
        <f t="shared" si="1"/>
        <v>368900</v>
      </c>
      <c r="P46" s="39">
        <f t="shared" si="2"/>
        <v>368900</v>
      </c>
      <c r="Q46" s="39">
        <f t="shared" si="3"/>
        <v>368800</v>
      </c>
      <c r="R46" s="39">
        <f t="shared" si="4"/>
        <v>368600</v>
      </c>
    </row>
    <row r="47" spans="2:18" s="11" customFormat="1" ht="27">
      <c r="B47" s="12">
        <v>37</v>
      </c>
      <c r="C47" s="15" t="s">
        <v>48</v>
      </c>
      <c r="D47" s="16" t="s">
        <v>61</v>
      </c>
      <c r="E47" s="12" t="s">
        <v>5</v>
      </c>
      <c r="F47" s="12">
        <v>8</v>
      </c>
      <c r="G47" s="13">
        <v>65450</v>
      </c>
      <c r="H47" s="13">
        <v>73780</v>
      </c>
      <c r="I47" s="13">
        <v>29750</v>
      </c>
      <c r="J47" s="13" t="str">
        <f>IF(Referencias!D41=0,"",Referencias!D41)</f>
        <v/>
      </c>
      <c r="K47" s="13" t="str">
        <f>IF(Referencias!H41=0,"",Referencias!H41)</f>
        <v/>
      </c>
      <c r="L47" s="13" t="str">
        <f>IF(Referencias!L41=0,"",Referencias!L41)</f>
        <v/>
      </c>
      <c r="N47" s="37">
        <f t="shared" si="0"/>
        <v>0.33905360893551334</v>
      </c>
      <c r="O47" s="39">
        <f t="shared" si="1"/>
        <v>56300</v>
      </c>
      <c r="P47" s="39">
        <f t="shared" si="2"/>
        <v>65500</v>
      </c>
      <c r="Q47" s="39">
        <f t="shared" si="3"/>
        <v>52400</v>
      </c>
      <c r="R47" s="39">
        <f t="shared" si="4"/>
        <v>48000</v>
      </c>
    </row>
    <row r="48" spans="2:18" s="11" customFormat="1" ht="25.5">
      <c r="B48" s="12">
        <v>38</v>
      </c>
      <c r="C48" s="15" t="s">
        <v>50</v>
      </c>
      <c r="D48" s="16" t="s">
        <v>70</v>
      </c>
      <c r="E48" s="12" t="s">
        <v>5</v>
      </c>
      <c r="F48" s="12">
        <v>2</v>
      </c>
      <c r="G48" s="13">
        <v>1118600</v>
      </c>
      <c r="H48" s="13">
        <v>1785000</v>
      </c>
      <c r="I48" s="13">
        <v>9520000</v>
      </c>
      <c r="J48" s="13" t="str">
        <f>IF(Referencias!D43=0,"",Referencias!D43)</f>
        <v/>
      </c>
      <c r="K48" s="13" t="str">
        <f>IF(Referencias!H43=0,"",Referencias!H43)</f>
        <v/>
      </c>
      <c r="L48" s="13" t="str">
        <f>IF(Referencias!L43=0,"",Referencias!L43)</f>
        <v/>
      </c>
      <c r="N48" s="37">
        <f t="shared" si="0"/>
        <v>0.92077264156449001</v>
      </c>
      <c r="O48" s="39">
        <f t="shared" si="1"/>
        <v>4141200</v>
      </c>
      <c r="P48" s="39">
        <f t="shared" si="2"/>
        <v>1785000</v>
      </c>
      <c r="Q48" s="39">
        <f t="shared" si="3"/>
        <v>2668800</v>
      </c>
      <c r="R48" s="39">
        <f t="shared" si="4"/>
        <v>1924000</v>
      </c>
    </row>
    <row r="49" spans="2:18" s="11" customFormat="1">
      <c r="B49" s="12">
        <v>39</v>
      </c>
      <c r="C49" s="15" t="s">
        <v>51</v>
      </c>
      <c r="D49" s="16" t="s">
        <v>70</v>
      </c>
      <c r="E49" s="12" t="s">
        <v>5</v>
      </c>
      <c r="F49" s="12">
        <v>6</v>
      </c>
      <c r="G49" s="13">
        <v>190400</v>
      </c>
      <c r="H49" s="13">
        <v>238000</v>
      </c>
      <c r="I49" s="13">
        <v>154700</v>
      </c>
      <c r="J49" s="13" t="str">
        <f>IF(Referencias!D44=0,"",Referencias!D44)</f>
        <v/>
      </c>
      <c r="K49" s="13" t="str">
        <f>IF(Referencias!H44=0,"",Referencias!H44)</f>
        <v/>
      </c>
      <c r="L49" s="13" t="str">
        <f>IF(Referencias!L44=0,"",Referencias!L44)</f>
        <v/>
      </c>
      <c r="N49" s="37">
        <f t="shared" si="0"/>
        <v>0.17555765851107402</v>
      </c>
      <c r="O49" s="39">
        <f t="shared" si="1"/>
        <v>194400</v>
      </c>
      <c r="P49" s="39">
        <f t="shared" si="2"/>
        <v>190400</v>
      </c>
      <c r="Q49" s="39">
        <f t="shared" si="3"/>
        <v>191400</v>
      </c>
      <c r="R49" s="39">
        <f t="shared" si="4"/>
        <v>188500</v>
      </c>
    </row>
    <row r="50" spans="2:18" s="11" customFormat="1">
      <c r="B50" s="12">
        <v>40</v>
      </c>
      <c r="C50" s="15" t="s">
        <v>52</v>
      </c>
      <c r="D50" s="16" t="s">
        <v>70</v>
      </c>
      <c r="E50" s="12" t="s">
        <v>5</v>
      </c>
      <c r="F50" s="12">
        <v>2</v>
      </c>
      <c r="G50" s="13">
        <v>2142000</v>
      </c>
      <c r="H50" s="13">
        <v>2380000</v>
      </c>
      <c r="I50" s="13">
        <v>2011100</v>
      </c>
      <c r="J50" s="13" t="str">
        <f>IF(Referencias!D45=0,"",Referencias!D45)</f>
        <v/>
      </c>
      <c r="K50" s="13" t="str">
        <f>IF(Referencias!H45=0,"",Referencias!H45)</f>
        <v/>
      </c>
      <c r="L50" s="13" t="str">
        <f>IF(Referencias!L45=0,"",Referencias!L45)</f>
        <v/>
      </c>
      <c r="N50" s="37">
        <f t="shared" si="0"/>
        <v>7.0121590364007863E-2</v>
      </c>
      <c r="O50" s="39">
        <f t="shared" si="1"/>
        <v>2177700</v>
      </c>
      <c r="P50" s="39">
        <f t="shared" si="2"/>
        <v>2142000</v>
      </c>
      <c r="Q50" s="39">
        <f t="shared" si="3"/>
        <v>2172400</v>
      </c>
      <c r="R50" s="39">
        <f t="shared" si="4"/>
        <v>2167200</v>
      </c>
    </row>
    <row r="51" spans="2:18" s="11" customFormat="1">
      <c r="B51" s="12">
        <v>41</v>
      </c>
      <c r="C51" s="15" t="s">
        <v>53</v>
      </c>
      <c r="D51" s="16" t="s">
        <v>70</v>
      </c>
      <c r="E51" s="12" t="s">
        <v>5</v>
      </c>
      <c r="F51" s="12">
        <v>10</v>
      </c>
      <c r="G51" s="13">
        <v>232050</v>
      </c>
      <c r="H51" s="13">
        <v>113050</v>
      </c>
      <c r="I51" s="13">
        <v>238000</v>
      </c>
      <c r="J51" s="13" t="str">
        <f>IF(Referencias!D46=0,"",Referencias!D46)</f>
        <v/>
      </c>
      <c r="K51" s="13" t="str">
        <f>IF(Referencias!H46=0,"",Referencias!H46)</f>
        <v/>
      </c>
      <c r="L51" s="13" t="str">
        <f>IF(Referencias!L46=0,"",Referencias!L46)</f>
        <v/>
      </c>
      <c r="N51" s="37">
        <f t="shared" si="0"/>
        <v>0.29609424752136548</v>
      </c>
      <c r="O51" s="39">
        <f t="shared" si="1"/>
        <v>194400</v>
      </c>
      <c r="P51" s="39">
        <f t="shared" si="2"/>
        <v>232100</v>
      </c>
      <c r="Q51" s="39">
        <f t="shared" si="3"/>
        <v>184100</v>
      </c>
      <c r="R51" s="39">
        <f t="shared" si="4"/>
        <v>172800</v>
      </c>
    </row>
    <row r="52" spans="2:18" s="11" customFormat="1" ht="27">
      <c r="B52" s="12">
        <v>42</v>
      </c>
      <c r="C52" s="15" t="s">
        <v>54</v>
      </c>
      <c r="D52" s="16" t="s">
        <v>61</v>
      </c>
      <c r="E52" s="12" t="s">
        <v>5</v>
      </c>
      <c r="F52" s="12">
        <v>15</v>
      </c>
      <c r="G52" s="13">
        <v>53550</v>
      </c>
      <c r="H52" s="13">
        <v>35700</v>
      </c>
      <c r="I52" s="13">
        <v>49980</v>
      </c>
      <c r="J52" s="13" t="str">
        <f>IF(Referencias!D47=0,"",Referencias!D47)</f>
        <v/>
      </c>
      <c r="K52" s="13" t="str">
        <f>IF(Referencias!H47=0,"",Referencias!H47)</f>
        <v/>
      </c>
      <c r="L52" s="13" t="str">
        <f>IF(Referencias!L47=0,"",Referencias!L47)</f>
        <v/>
      </c>
      <c r="N52" s="37">
        <f t="shared" si="0"/>
        <v>0.16617283842071437</v>
      </c>
      <c r="O52" s="39">
        <f t="shared" si="1"/>
        <v>46400</v>
      </c>
      <c r="P52" s="39">
        <f t="shared" si="2"/>
        <v>50000</v>
      </c>
      <c r="Q52" s="39">
        <f t="shared" si="3"/>
        <v>45700</v>
      </c>
      <c r="R52" s="39">
        <f t="shared" si="4"/>
        <v>45000</v>
      </c>
    </row>
    <row r="53" spans="2:18" s="11" customFormat="1">
      <c r="B53" s="12">
        <v>43</v>
      </c>
      <c r="C53" s="15" t="s">
        <v>55</v>
      </c>
      <c r="D53" s="16" t="s">
        <v>71</v>
      </c>
      <c r="E53" s="12" t="s">
        <v>5</v>
      </c>
      <c r="F53" s="12">
        <v>6</v>
      </c>
      <c r="G53" s="13">
        <v>113050</v>
      </c>
      <c r="H53" s="13">
        <v>214200</v>
      </c>
      <c r="I53" s="13">
        <v>238000</v>
      </c>
      <c r="J53" s="13" t="str">
        <f>IF(Referencias!D48=0,"",Referencias!D48)</f>
        <v/>
      </c>
      <c r="K53" s="13" t="str">
        <f>IF(Referencias!H48=0,"",Referencias!H48)</f>
        <v/>
      </c>
      <c r="L53" s="13" t="str">
        <f>IF(Referencias!L48=0,"",Referencias!L48)</f>
        <v/>
      </c>
      <c r="N53" s="37">
        <f t="shared" si="0"/>
        <v>0.28750526913152979</v>
      </c>
      <c r="O53" s="39">
        <f t="shared" si="1"/>
        <v>188400</v>
      </c>
      <c r="P53" s="39">
        <f t="shared" si="2"/>
        <v>214200</v>
      </c>
      <c r="Q53" s="39">
        <f t="shared" si="3"/>
        <v>179300</v>
      </c>
      <c r="R53" s="39">
        <f t="shared" si="4"/>
        <v>169300</v>
      </c>
    </row>
    <row r="54" spans="2:18" s="11" customFormat="1">
      <c r="B54" s="12">
        <v>44</v>
      </c>
      <c r="C54" s="15" t="s">
        <v>56</v>
      </c>
      <c r="D54" s="16" t="s">
        <v>72</v>
      </c>
      <c r="E54" s="12" t="s">
        <v>5</v>
      </c>
      <c r="F54" s="12">
        <v>3</v>
      </c>
      <c r="G54" s="13">
        <v>113050</v>
      </c>
      <c r="H54" s="13">
        <v>148750</v>
      </c>
      <c r="I54" s="13">
        <v>238000</v>
      </c>
      <c r="J54" s="13" t="str">
        <f>IF(Referencias!D49=0,"",Referencias!D49)</f>
        <v/>
      </c>
      <c r="K54" s="13" t="str">
        <f>IF(Referencias!H49=0,"",Referencias!H49)</f>
        <v/>
      </c>
      <c r="L54" s="13" t="str">
        <f>IF(Referencias!L49=0,"",Referencias!L49)</f>
        <v/>
      </c>
      <c r="N54" s="37">
        <f t="shared" si="0"/>
        <v>0.31542003094028026</v>
      </c>
      <c r="O54" s="39">
        <f t="shared" si="1"/>
        <v>166600</v>
      </c>
      <c r="P54" s="39">
        <f t="shared" si="2"/>
        <v>148800</v>
      </c>
      <c r="Q54" s="39">
        <f t="shared" si="3"/>
        <v>158800</v>
      </c>
      <c r="R54" s="39">
        <f t="shared" si="4"/>
        <v>151700</v>
      </c>
    </row>
    <row r="55" spans="2:18" s="14" customFormat="1" ht="25.9" customHeight="1">
      <c r="B55" s="53" t="s">
        <v>145</v>
      </c>
      <c r="C55" s="54"/>
      <c r="D55" s="54"/>
      <c r="E55" s="54"/>
      <c r="F55" s="55"/>
      <c r="G55" s="34">
        <f t="shared" ref="G55:L55" si="5">SUMPRODUCT(G11:G54,$F$11:$F$54)</f>
        <v>89348175</v>
      </c>
      <c r="H55" s="34">
        <f t="shared" si="5"/>
        <v>95905670</v>
      </c>
      <c r="I55" s="34">
        <f t="shared" si="5"/>
        <v>108067470</v>
      </c>
      <c r="J55" s="34">
        <f t="shared" si="5"/>
        <v>3689982.4</v>
      </c>
      <c r="K55" s="34">
        <f t="shared" si="5"/>
        <v>4765208</v>
      </c>
      <c r="L55" s="34">
        <f t="shared" si="5"/>
        <v>3849316</v>
      </c>
      <c r="O55" s="34">
        <f>SUMPRODUCT(O11:O54,$F$11:$F$54)</f>
        <v>96701100</v>
      </c>
      <c r="P55" s="34">
        <f>SUMPRODUCT(P11:P54,$F$11:$F$54)</f>
        <v>92412000</v>
      </c>
      <c r="Q55" s="34">
        <f>SUMPRODUCT(Q11:Q54,$F$11:$F$54)</f>
        <v>92513700</v>
      </c>
      <c r="R55" s="34">
        <f>SUMPRODUCT(R11:R54,$F$11:$F$54)</f>
        <v>89779600</v>
      </c>
    </row>
    <row r="58" spans="2:18">
      <c r="D58" s="40" t="s">
        <v>171</v>
      </c>
      <c r="E58" s="40" t="s">
        <v>172</v>
      </c>
    </row>
    <row r="59" spans="2:18">
      <c r="D59" s="10" t="s">
        <v>166</v>
      </c>
      <c r="E59" s="34">
        <f>O55</f>
        <v>96701100</v>
      </c>
    </row>
    <row r="60" spans="2:18">
      <c r="D60" s="10" t="s">
        <v>167</v>
      </c>
      <c r="E60" s="34">
        <f>P55</f>
        <v>92412000</v>
      </c>
    </row>
    <row r="61" spans="2:18">
      <c r="D61" s="10" t="s">
        <v>168</v>
      </c>
      <c r="E61" s="34">
        <f>Q55</f>
        <v>92513700</v>
      </c>
    </row>
    <row r="62" spans="2:18">
      <c r="D62" s="10" t="s">
        <v>169</v>
      </c>
      <c r="E62" s="34">
        <f>R55</f>
        <v>89779600</v>
      </c>
    </row>
  </sheetData>
  <mergeCells count="9">
    <mergeCell ref="B55:F55"/>
    <mergeCell ref="N8:R8"/>
    <mergeCell ref="D2:J2"/>
    <mergeCell ref="D3:J4"/>
    <mergeCell ref="D5:J5"/>
    <mergeCell ref="B8:B10"/>
    <mergeCell ref="C8:D10"/>
    <mergeCell ref="E8:E10"/>
    <mergeCell ref="F8:F10"/>
  </mergeCells>
  <phoneticPr fontId="12" type="noConversion"/>
  <pageMargins left="0.70866141732283472" right="0.70866141732283472" top="0.74803149606299213" bottom="0.74803149606299213" header="0.31496062992125984" footer="0.31496062992125984"/>
  <pageSetup scale="59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3:O49"/>
  <sheetViews>
    <sheetView workbookViewId="0">
      <selection activeCell="M4" activeCellId="2" sqref="E4:E17 I4:I17 M4:M17"/>
    </sheetView>
  </sheetViews>
  <sheetFormatPr baseColWidth="10" defaultColWidth="11.5" defaultRowHeight="14.25"/>
  <cols>
    <col min="1" max="1" width="11.5" style="19"/>
    <col min="2" max="2" width="35.25" style="19" customWidth="1"/>
    <col min="3" max="3" width="28.25" style="19" customWidth="1"/>
    <col min="4" max="4" width="11.25" style="19" customWidth="1"/>
    <col min="5" max="5" width="11.25" style="20" customWidth="1"/>
    <col min="6" max="6" width="11.25" style="21" customWidth="1"/>
    <col min="7" max="8" width="11.25" style="19" customWidth="1"/>
    <col min="9" max="9" width="11.25" style="20" customWidth="1"/>
    <col min="10" max="10" width="11.25" style="21" customWidth="1"/>
    <col min="11" max="13" width="11.25" style="19" customWidth="1"/>
    <col min="14" max="14" width="11.25" style="21" customWidth="1"/>
    <col min="15" max="15" width="11.25" style="19" customWidth="1"/>
    <col min="16" max="16384" width="11.5" style="19"/>
  </cols>
  <sheetData>
    <row r="3" spans="2:15" ht="16.5">
      <c r="B3" s="58" t="s">
        <v>4</v>
      </c>
      <c r="C3" s="58"/>
      <c r="D3" s="24" t="s">
        <v>82</v>
      </c>
      <c r="E3" s="24" t="s">
        <v>101</v>
      </c>
      <c r="F3" s="24" t="s">
        <v>87</v>
      </c>
      <c r="G3" s="24" t="s">
        <v>89</v>
      </c>
      <c r="H3" s="17" t="s">
        <v>83</v>
      </c>
      <c r="I3" s="17" t="s">
        <v>101</v>
      </c>
      <c r="J3" s="17" t="s">
        <v>90</v>
      </c>
      <c r="K3" s="17" t="s">
        <v>88</v>
      </c>
      <c r="L3" s="24" t="s">
        <v>84</v>
      </c>
      <c r="M3" s="24" t="s">
        <v>101</v>
      </c>
      <c r="N3" s="24" t="s">
        <v>91</v>
      </c>
      <c r="O3" s="24" t="s">
        <v>92</v>
      </c>
    </row>
    <row r="4" spans="2:15" s="28" customFormat="1" ht="14.45" customHeight="1">
      <c r="B4" s="15" t="s">
        <v>11</v>
      </c>
      <c r="C4" s="16" t="s">
        <v>57</v>
      </c>
      <c r="D4" s="25">
        <v>89900</v>
      </c>
      <c r="E4" s="26" t="s">
        <v>102</v>
      </c>
      <c r="F4" s="22" t="s">
        <v>86</v>
      </c>
      <c r="G4" s="27">
        <v>46273</v>
      </c>
      <c r="H4" s="25">
        <v>142000</v>
      </c>
      <c r="I4" s="26" t="s">
        <v>103</v>
      </c>
      <c r="J4" s="22" t="s">
        <v>94</v>
      </c>
      <c r="K4" s="27">
        <v>46273</v>
      </c>
      <c r="L4" s="25">
        <v>39900</v>
      </c>
      <c r="M4" s="26" t="s">
        <v>102</v>
      </c>
      <c r="N4" s="22" t="s">
        <v>93</v>
      </c>
      <c r="O4" s="27">
        <v>46273</v>
      </c>
    </row>
    <row r="5" spans="2:15" ht="14.45" customHeight="1">
      <c r="B5" s="15" t="s">
        <v>12</v>
      </c>
      <c r="C5" s="16" t="s">
        <v>58</v>
      </c>
      <c r="D5" s="25">
        <f>504900/100</f>
        <v>5049</v>
      </c>
      <c r="E5" s="26" t="s">
        <v>104</v>
      </c>
      <c r="F5" s="22" t="s">
        <v>95</v>
      </c>
      <c r="G5" s="27">
        <v>46273</v>
      </c>
      <c r="H5" s="25">
        <v>15454</v>
      </c>
      <c r="I5" s="26" t="s">
        <v>105</v>
      </c>
      <c r="J5" s="22" t="s">
        <v>96</v>
      </c>
      <c r="K5" s="29">
        <v>46273</v>
      </c>
      <c r="L5" s="25">
        <v>16561</v>
      </c>
      <c r="M5" s="26" t="s">
        <v>106</v>
      </c>
      <c r="N5" s="22" t="s">
        <v>97</v>
      </c>
      <c r="O5" s="29">
        <v>46273</v>
      </c>
    </row>
    <row r="6" spans="2:15" ht="14.45" customHeight="1">
      <c r="B6" s="15" t="s">
        <v>13</v>
      </c>
      <c r="C6" s="16" t="s">
        <v>58</v>
      </c>
      <c r="D6" s="25">
        <f>252384/10</f>
        <v>25238.400000000001</v>
      </c>
      <c r="E6" s="26" t="s">
        <v>104</v>
      </c>
      <c r="F6" s="22" t="s">
        <v>98</v>
      </c>
      <c r="G6" s="27">
        <v>46273</v>
      </c>
      <c r="H6" s="25">
        <v>26294</v>
      </c>
      <c r="I6" s="26" t="s">
        <v>104</v>
      </c>
      <c r="J6" s="22" t="s">
        <v>99</v>
      </c>
      <c r="K6" s="29">
        <v>46273</v>
      </c>
      <c r="L6" s="25">
        <v>45500</v>
      </c>
      <c r="M6" s="26" t="s">
        <v>107</v>
      </c>
      <c r="N6" s="22" t="s">
        <v>100</v>
      </c>
      <c r="O6" s="29">
        <v>46273</v>
      </c>
    </row>
    <row r="7" spans="2:15" ht="14.45" customHeight="1">
      <c r="B7" s="15" t="s">
        <v>14</v>
      </c>
      <c r="C7" s="16" t="s">
        <v>58</v>
      </c>
      <c r="D7" s="25">
        <f>9850</f>
        <v>9850</v>
      </c>
      <c r="E7" s="26" t="s">
        <v>108</v>
      </c>
      <c r="F7" s="22" t="s">
        <v>110</v>
      </c>
      <c r="G7" s="27">
        <v>46273</v>
      </c>
      <c r="H7" s="25">
        <v>9700</v>
      </c>
      <c r="I7" s="26" t="s">
        <v>109</v>
      </c>
      <c r="J7" s="22" t="s">
        <v>111</v>
      </c>
      <c r="K7" s="29">
        <v>46273</v>
      </c>
      <c r="L7" s="25">
        <v>18800</v>
      </c>
      <c r="M7" s="26" t="s">
        <v>112</v>
      </c>
      <c r="N7" s="23" t="s">
        <v>146</v>
      </c>
      <c r="O7" s="29">
        <v>46273</v>
      </c>
    </row>
    <row r="8" spans="2:15" ht="14.45" customHeight="1">
      <c r="B8" s="15" t="s">
        <v>15</v>
      </c>
      <c r="C8" s="16" t="s">
        <v>58</v>
      </c>
      <c r="D8" s="25">
        <v>195633</v>
      </c>
      <c r="E8" s="26" t="s">
        <v>113</v>
      </c>
      <c r="F8" s="23" t="s">
        <v>147</v>
      </c>
      <c r="G8" s="27">
        <v>46273</v>
      </c>
      <c r="H8" s="25"/>
      <c r="I8" s="26"/>
      <c r="J8" s="22"/>
      <c r="K8" s="18"/>
      <c r="L8" s="25"/>
      <c r="M8" s="26"/>
      <c r="N8" s="22"/>
      <c r="O8" s="18"/>
    </row>
    <row r="9" spans="2:15" ht="14.45" customHeight="1">
      <c r="B9" s="15" t="s">
        <v>16</v>
      </c>
      <c r="C9" s="16" t="s">
        <v>59</v>
      </c>
      <c r="D9" s="25">
        <v>223000</v>
      </c>
      <c r="E9" s="26" t="s">
        <v>114</v>
      </c>
      <c r="F9" s="23" t="s">
        <v>148</v>
      </c>
      <c r="G9" s="27">
        <v>46273</v>
      </c>
      <c r="H9" s="25">
        <v>198000</v>
      </c>
      <c r="I9" s="26" t="s">
        <v>116</v>
      </c>
      <c r="J9" s="23" t="s">
        <v>115</v>
      </c>
      <c r="K9" s="29">
        <v>46273</v>
      </c>
      <c r="L9" s="25">
        <v>159936</v>
      </c>
      <c r="M9" s="26" t="s">
        <v>117</v>
      </c>
      <c r="N9" s="23" t="s">
        <v>149</v>
      </c>
      <c r="O9" s="29">
        <v>46273</v>
      </c>
    </row>
    <row r="10" spans="2:15" ht="14.45" customHeight="1">
      <c r="B10" s="15" t="s">
        <v>17</v>
      </c>
      <c r="C10" s="16" t="s">
        <v>59</v>
      </c>
      <c r="D10" s="25">
        <v>69900</v>
      </c>
      <c r="E10" s="26" t="s">
        <v>118</v>
      </c>
      <c r="F10" s="23" t="s">
        <v>150</v>
      </c>
      <c r="G10" s="27">
        <v>46273</v>
      </c>
      <c r="H10" s="25">
        <v>55800</v>
      </c>
      <c r="I10" s="26" t="s">
        <v>119</v>
      </c>
      <c r="J10" s="23" t="s">
        <v>151</v>
      </c>
      <c r="K10" s="29">
        <v>46273</v>
      </c>
      <c r="L10" s="25">
        <v>95800</v>
      </c>
      <c r="M10" s="26" t="s">
        <v>121</v>
      </c>
      <c r="N10" s="23" t="s">
        <v>120</v>
      </c>
      <c r="O10" s="29">
        <v>46273</v>
      </c>
    </row>
    <row r="11" spans="2:15" ht="14.45" customHeight="1">
      <c r="B11" s="15" t="s">
        <v>18</v>
      </c>
      <c r="C11" s="16" t="s">
        <v>60</v>
      </c>
      <c r="D11" s="25">
        <v>3800</v>
      </c>
      <c r="E11" s="26" t="s">
        <v>122</v>
      </c>
      <c r="F11" s="23" t="s">
        <v>152</v>
      </c>
      <c r="G11" s="27">
        <v>46273</v>
      </c>
      <c r="H11" s="25">
        <v>4500</v>
      </c>
      <c r="I11" s="26" t="s">
        <v>123</v>
      </c>
      <c r="J11" s="23" t="s">
        <v>153</v>
      </c>
      <c r="K11" s="29">
        <v>46273</v>
      </c>
      <c r="L11" s="25"/>
      <c r="M11" s="26"/>
      <c r="N11" s="22"/>
      <c r="O11" s="18"/>
    </row>
    <row r="12" spans="2:15" ht="14.45" customHeight="1">
      <c r="B12" s="15" t="s">
        <v>19</v>
      </c>
      <c r="C12" s="16" t="s">
        <v>61</v>
      </c>
      <c r="D12" s="25">
        <v>103538.28</v>
      </c>
      <c r="E12" s="26" t="s">
        <v>124</v>
      </c>
      <c r="F12" s="23" t="s">
        <v>125</v>
      </c>
      <c r="G12" s="27">
        <v>46273</v>
      </c>
      <c r="H12" s="26">
        <v>75017</v>
      </c>
      <c r="I12" s="26" t="s">
        <v>127</v>
      </c>
      <c r="J12" s="22" t="s">
        <v>126</v>
      </c>
      <c r="K12" s="29">
        <v>46273</v>
      </c>
      <c r="L12" s="25"/>
      <c r="M12" s="26"/>
      <c r="N12" s="22"/>
      <c r="O12" s="18"/>
    </row>
    <row r="13" spans="2:15" ht="14.45" customHeight="1">
      <c r="B13" s="15" t="s">
        <v>20</v>
      </c>
      <c r="C13" s="16" t="s">
        <v>61</v>
      </c>
      <c r="D13" s="25">
        <v>18000</v>
      </c>
      <c r="E13" s="26" t="s">
        <v>128</v>
      </c>
      <c r="F13" s="23" t="s">
        <v>154</v>
      </c>
      <c r="G13" s="27">
        <v>46273</v>
      </c>
      <c r="H13" s="25">
        <v>38119.35</v>
      </c>
      <c r="I13" s="26" t="s">
        <v>129</v>
      </c>
      <c r="J13" s="23" t="s">
        <v>155</v>
      </c>
      <c r="K13" s="29">
        <v>46273</v>
      </c>
      <c r="L13" s="25"/>
      <c r="M13" s="26"/>
      <c r="N13" s="22"/>
      <c r="O13" s="18"/>
    </row>
    <row r="14" spans="2:15" ht="14.45" customHeight="1">
      <c r="B14" s="15" t="s">
        <v>21</v>
      </c>
      <c r="C14" s="16" t="s">
        <v>61</v>
      </c>
      <c r="D14" s="25">
        <v>17400</v>
      </c>
      <c r="E14" s="26" t="s">
        <v>130</v>
      </c>
      <c r="F14" s="23" t="s">
        <v>156</v>
      </c>
      <c r="G14" s="27">
        <v>46273</v>
      </c>
      <c r="H14" s="25">
        <v>15403</v>
      </c>
      <c r="I14" s="26" t="s">
        <v>131</v>
      </c>
      <c r="J14" s="23" t="s">
        <v>157</v>
      </c>
      <c r="K14" s="29">
        <v>46273</v>
      </c>
      <c r="L14" s="25"/>
      <c r="M14" s="26"/>
      <c r="N14" s="22"/>
      <c r="O14" s="18"/>
    </row>
    <row r="15" spans="2:15" ht="14.45" customHeight="1">
      <c r="B15" s="15" t="s">
        <v>22</v>
      </c>
      <c r="C15" s="16" t="s">
        <v>62</v>
      </c>
      <c r="D15" s="25">
        <v>24900</v>
      </c>
      <c r="E15" s="26" t="s">
        <v>132</v>
      </c>
      <c r="F15" s="23" t="s">
        <v>158</v>
      </c>
      <c r="G15" s="27">
        <v>46273</v>
      </c>
      <c r="H15" s="25">
        <v>28950</v>
      </c>
      <c r="I15" s="26" t="s">
        <v>133</v>
      </c>
      <c r="J15" s="23" t="s">
        <v>159</v>
      </c>
      <c r="K15" s="29">
        <v>46273</v>
      </c>
      <c r="L15" s="25">
        <v>26000</v>
      </c>
      <c r="M15" s="26" t="s">
        <v>134</v>
      </c>
      <c r="N15" s="23" t="s">
        <v>160</v>
      </c>
      <c r="O15" s="29">
        <v>46273</v>
      </c>
    </row>
    <row r="16" spans="2:15" ht="14.45" customHeight="1">
      <c r="B16" s="15" t="s">
        <v>23</v>
      </c>
      <c r="C16" s="16" t="s">
        <v>61</v>
      </c>
      <c r="D16" s="25"/>
      <c r="E16" s="26"/>
      <c r="F16" s="23"/>
      <c r="G16" s="27"/>
      <c r="H16" s="25"/>
      <c r="I16" s="26"/>
      <c r="J16" s="23"/>
      <c r="K16" s="29"/>
      <c r="L16" s="25"/>
      <c r="M16" s="26"/>
      <c r="N16" s="22"/>
      <c r="O16" s="18"/>
    </row>
    <row r="17" spans="2:15" ht="14.45" customHeight="1">
      <c r="B17" s="15" t="s">
        <v>24</v>
      </c>
      <c r="C17" s="16" t="s">
        <v>61</v>
      </c>
      <c r="D17" s="25">
        <v>52113</v>
      </c>
      <c r="E17" s="26" t="s">
        <v>135</v>
      </c>
      <c r="F17" s="23" t="s">
        <v>161</v>
      </c>
      <c r="G17" s="27">
        <v>46273</v>
      </c>
      <c r="H17" s="25">
        <v>59900</v>
      </c>
      <c r="I17" s="26" t="s">
        <v>136</v>
      </c>
      <c r="J17" s="23" t="s">
        <v>162</v>
      </c>
      <c r="K17" s="29">
        <v>46273</v>
      </c>
      <c r="L17" s="25"/>
      <c r="M17" s="26"/>
      <c r="N17" s="22"/>
      <c r="O17" s="18"/>
    </row>
    <row r="18" spans="2:15" ht="14.45" customHeight="1">
      <c r="B18" s="15" t="s">
        <v>25</v>
      </c>
      <c r="C18" s="16" t="s">
        <v>61</v>
      </c>
      <c r="D18" s="25"/>
      <c r="E18" s="26"/>
      <c r="F18" s="22"/>
      <c r="G18" s="18"/>
      <c r="H18" s="25"/>
      <c r="I18" s="26"/>
      <c r="J18" s="22"/>
      <c r="K18" s="18"/>
      <c r="L18" s="25"/>
      <c r="M18" s="26"/>
      <c r="N18" s="22"/>
      <c r="O18" s="18"/>
    </row>
    <row r="19" spans="2:15" ht="14.45" customHeight="1">
      <c r="B19" s="15" t="s">
        <v>26</v>
      </c>
      <c r="C19" s="16" t="s">
        <v>63</v>
      </c>
      <c r="D19" s="25"/>
      <c r="E19" s="26"/>
      <c r="F19" s="22"/>
      <c r="G19" s="18"/>
      <c r="H19" s="25"/>
      <c r="I19" s="26"/>
      <c r="J19" s="22"/>
      <c r="K19" s="18"/>
      <c r="L19" s="25"/>
      <c r="M19" s="26"/>
      <c r="N19" s="22"/>
      <c r="O19" s="18"/>
    </row>
    <row r="20" spans="2:15" ht="14.45" customHeight="1">
      <c r="B20" s="15" t="s">
        <v>27</v>
      </c>
      <c r="C20" s="16" t="s">
        <v>64</v>
      </c>
      <c r="D20" s="25"/>
      <c r="E20" s="26"/>
      <c r="F20" s="22"/>
      <c r="G20" s="18"/>
      <c r="H20" s="25"/>
      <c r="I20" s="26"/>
      <c r="J20" s="22"/>
      <c r="K20" s="18"/>
      <c r="L20" s="25"/>
      <c r="M20" s="26"/>
      <c r="N20" s="22"/>
      <c r="O20" s="18"/>
    </row>
    <row r="21" spans="2:15" ht="14.45" customHeight="1">
      <c r="B21" s="15" t="s">
        <v>28</v>
      </c>
      <c r="C21" s="16" t="s">
        <v>65</v>
      </c>
      <c r="D21" s="25"/>
      <c r="E21" s="26"/>
      <c r="F21" s="22"/>
      <c r="G21" s="18"/>
      <c r="H21" s="25"/>
      <c r="I21" s="26"/>
      <c r="J21" s="22"/>
      <c r="K21" s="18"/>
      <c r="L21" s="25"/>
      <c r="M21" s="26"/>
      <c r="N21" s="22"/>
      <c r="O21" s="18"/>
    </row>
    <row r="22" spans="2:15" ht="14.45" customHeight="1">
      <c r="B22" s="15" t="s">
        <v>29</v>
      </c>
      <c r="C22" s="16" t="s">
        <v>65</v>
      </c>
      <c r="D22" s="25"/>
      <c r="E22" s="26"/>
      <c r="F22" s="22"/>
      <c r="G22" s="18"/>
      <c r="H22" s="25"/>
      <c r="I22" s="26"/>
      <c r="J22" s="22"/>
      <c r="K22" s="18"/>
      <c r="L22" s="25"/>
      <c r="M22" s="26"/>
      <c r="N22" s="22"/>
      <c r="O22" s="18"/>
    </row>
    <row r="23" spans="2:15" ht="14.45" customHeight="1">
      <c r="B23" s="15" t="s">
        <v>30</v>
      </c>
      <c r="C23" s="16" t="s">
        <v>65</v>
      </c>
      <c r="D23" s="25"/>
      <c r="E23" s="26"/>
      <c r="F23" s="22"/>
      <c r="G23" s="18"/>
      <c r="H23" s="25"/>
      <c r="I23" s="26"/>
      <c r="J23" s="22"/>
      <c r="K23" s="18"/>
      <c r="L23" s="25"/>
      <c r="M23" s="26"/>
      <c r="N23" s="22"/>
      <c r="O23" s="18"/>
    </row>
    <row r="24" spans="2:15" ht="14.45" customHeight="1">
      <c r="B24" s="15" t="s">
        <v>31</v>
      </c>
      <c r="C24" s="16" t="s">
        <v>65</v>
      </c>
      <c r="D24" s="25"/>
      <c r="E24" s="26"/>
      <c r="F24" s="22"/>
      <c r="G24" s="18"/>
      <c r="H24" s="25"/>
      <c r="I24" s="26"/>
      <c r="J24" s="22"/>
      <c r="K24" s="18"/>
      <c r="L24" s="25"/>
      <c r="M24" s="26"/>
      <c r="N24" s="22"/>
      <c r="O24" s="18"/>
    </row>
    <row r="25" spans="2:15" ht="14.45" customHeight="1">
      <c r="B25" s="15" t="s">
        <v>32</v>
      </c>
      <c r="C25" s="16" t="s">
        <v>59</v>
      </c>
      <c r="D25" s="25"/>
      <c r="E25" s="26"/>
      <c r="F25" s="22"/>
      <c r="G25" s="18"/>
      <c r="H25" s="25"/>
      <c r="I25" s="26"/>
      <c r="J25" s="22"/>
      <c r="K25" s="18"/>
      <c r="L25" s="25"/>
      <c r="M25" s="26"/>
      <c r="N25" s="22"/>
      <c r="O25" s="18"/>
    </row>
    <row r="26" spans="2:15" ht="14.45" customHeight="1">
      <c r="B26" s="15" t="s">
        <v>33</v>
      </c>
      <c r="C26" s="16" t="s">
        <v>66</v>
      </c>
      <c r="D26" s="25"/>
      <c r="E26" s="26"/>
      <c r="F26" s="22"/>
      <c r="G26" s="18"/>
      <c r="H26" s="25"/>
      <c r="I26" s="26"/>
      <c r="J26" s="22"/>
      <c r="K26" s="18"/>
      <c r="L26" s="25"/>
      <c r="M26" s="26"/>
      <c r="N26" s="22"/>
      <c r="O26" s="18"/>
    </row>
    <row r="27" spans="2:15" ht="14.45" customHeight="1">
      <c r="B27" s="15" t="s">
        <v>34</v>
      </c>
      <c r="C27" s="16" t="s">
        <v>67</v>
      </c>
      <c r="D27" s="25"/>
      <c r="E27" s="26"/>
      <c r="F27" s="22"/>
      <c r="G27" s="18"/>
      <c r="H27" s="25"/>
      <c r="I27" s="26"/>
      <c r="J27" s="22"/>
      <c r="K27" s="18"/>
      <c r="L27" s="25"/>
      <c r="M27" s="26"/>
      <c r="N27" s="22"/>
      <c r="O27" s="18"/>
    </row>
    <row r="28" spans="2:15" ht="14.45" customHeight="1">
      <c r="B28" s="15" t="s">
        <v>35</v>
      </c>
      <c r="C28" s="16" t="s">
        <v>67</v>
      </c>
      <c r="D28" s="25"/>
      <c r="E28" s="26"/>
      <c r="F28" s="22"/>
      <c r="G28" s="18"/>
      <c r="H28" s="25"/>
      <c r="I28" s="26"/>
      <c r="J28" s="22"/>
      <c r="K28" s="18"/>
      <c r="L28" s="25"/>
      <c r="M28" s="26"/>
      <c r="N28" s="22"/>
      <c r="O28" s="18"/>
    </row>
    <row r="29" spans="2:15" ht="14.45" customHeight="1">
      <c r="B29" s="15" t="s">
        <v>36</v>
      </c>
      <c r="C29" s="16" t="s">
        <v>68</v>
      </c>
      <c r="D29" s="25"/>
      <c r="E29" s="26"/>
      <c r="F29" s="22"/>
      <c r="G29" s="18"/>
      <c r="H29" s="25"/>
      <c r="I29" s="26"/>
      <c r="J29" s="22"/>
      <c r="K29" s="18"/>
      <c r="L29" s="25"/>
      <c r="M29" s="26"/>
      <c r="N29" s="22"/>
      <c r="O29" s="18"/>
    </row>
    <row r="30" spans="2:15" ht="14.45" customHeight="1">
      <c r="B30" s="15" t="s">
        <v>37</v>
      </c>
      <c r="C30" s="16" t="s">
        <v>69</v>
      </c>
      <c r="D30" s="25"/>
      <c r="E30" s="26"/>
      <c r="F30" s="22"/>
      <c r="G30" s="18"/>
      <c r="H30" s="25"/>
      <c r="I30" s="26"/>
      <c r="J30" s="22"/>
      <c r="K30" s="18"/>
      <c r="L30" s="25"/>
      <c r="M30" s="26"/>
      <c r="N30" s="22"/>
      <c r="O30" s="18"/>
    </row>
    <row r="31" spans="2:15" ht="14.45" customHeight="1">
      <c r="B31" s="15" t="s">
        <v>38</v>
      </c>
      <c r="C31" s="16" t="s">
        <v>67</v>
      </c>
      <c r="D31" s="25"/>
      <c r="E31" s="26"/>
      <c r="F31" s="22"/>
      <c r="G31" s="18"/>
      <c r="H31" s="25"/>
      <c r="I31" s="26"/>
      <c r="J31" s="22"/>
      <c r="K31" s="18"/>
      <c r="L31" s="25"/>
      <c r="M31" s="26"/>
      <c r="N31" s="22"/>
      <c r="O31" s="18"/>
    </row>
    <row r="32" spans="2:15" ht="14.45" customHeight="1">
      <c r="B32" s="15" t="s">
        <v>39</v>
      </c>
      <c r="C32" s="16" t="s">
        <v>67</v>
      </c>
      <c r="D32" s="25"/>
      <c r="E32" s="26"/>
      <c r="F32" s="22"/>
      <c r="G32" s="18"/>
      <c r="H32" s="25"/>
      <c r="I32" s="26"/>
      <c r="J32" s="22"/>
      <c r="K32" s="18"/>
      <c r="L32" s="25"/>
      <c r="M32" s="26"/>
      <c r="N32" s="22"/>
      <c r="O32" s="18"/>
    </row>
    <row r="33" spans="2:15" ht="14.45" customHeight="1">
      <c r="B33" s="15" t="s">
        <v>40</v>
      </c>
      <c r="C33" s="16" t="s">
        <v>70</v>
      </c>
      <c r="D33" s="25"/>
      <c r="E33" s="26"/>
      <c r="F33" s="22"/>
      <c r="G33" s="18"/>
      <c r="H33" s="25"/>
      <c r="I33" s="26"/>
      <c r="J33" s="22"/>
      <c r="K33" s="18"/>
      <c r="L33" s="25"/>
      <c r="M33" s="26"/>
      <c r="N33" s="22"/>
      <c r="O33" s="18"/>
    </row>
    <row r="34" spans="2:15" ht="14.45" customHeight="1">
      <c r="B34" s="15" t="s">
        <v>41</v>
      </c>
      <c r="C34" s="16" t="s">
        <v>70</v>
      </c>
      <c r="D34" s="25"/>
      <c r="E34" s="26"/>
      <c r="F34" s="22"/>
      <c r="G34" s="18"/>
      <c r="H34" s="25"/>
      <c r="I34" s="26"/>
      <c r="J34" s="22"/>
      <c r="K34" s="18"/>
      <c r="L34" s="25"/>
      <c r="M34" s="26"/>
      <c r="N34" s="22"/>
      <c r="O34" s="18"/>
    </row>
    <row r="35" spans="2:15" ht="14.45" customHeight="1">
      <c r="B35" s="15" t="s">
        <v>42</v>
      </c>
      <c r="C35" s="16" t="s">
        <v>65</v>
      </c>
      <c r="D35" s="25"/>
      <c r="E35" s="26"/>
      <c r="F35" s="22"/>
      <c r="G35" s="18"/>
      <c r="H35" s="25"/>
      <c r="I35" s="26"/>
      <c r="J35" s="22"/>
      <c r="K35" s="18"/>
      <c r="L35" s="25"/>
      <c r="M35" s="26"/>
      <c r="N35" s="22"/>
      <c r="O35" s="18"/>
    </row>
    <row r="36" spans="2:15" ht="14.45" customHeight="1">
      <c r="B36" s="15" t="s">
        <v>43</v>
      </c>
      <c r="C36" s="16" t="s">
        <v>66</v>
      </c>
      <c r="D36" s="25"/>
      <c r="E36" s="26"/>
      <c r="F36" s="22"/>
      <c r="G36" s="18"/>
      <c r="H36" s="25"/>
      <c r="I36" s="26"/>
      <c r="J36" s="22"/>
      <c r="K36" s="18"/>
      <c r="L36" s="25"/>
      <c r="M36" s="26"/>
      <c r="N36" s="22"/>
      <c r="O36" s="18"/>
    </row>
    <row r="37" spans="2:15" ht="14.45" customHeight="1">
      <c r="B37" s="15" t="s">
        <v>44</v>
      </c>
      <c r="C37" s="16" t="s">
        <v>71</v>
      </c>
      <c r="D37" s="25"/>
      <c r="E37" s="26"/>
      <c r="F37" s="22"/>
      <c r="G37" s="18"/>
      <c r="H37" s="25"/>
      <c r="I37" s="26"/>
      <c r="J37" s="22"/>
      <c r="K37" s="18"/>
      <c r="L37" s="25"/>
      <c r="M37" s="26"/>
      <c r="N37" s="22"/>
      <c r="O37" s="18"/>
    </row>
    <row r="38" spans="2:15" ht="14.45" customHeight="1">
      <c r="B38" s="15" t="s">
        <v>45</v>
      </c>
      <c r="C38" s="16" t="s">
        <v>72</v>
      </c>
      <c r="D38" s="25"/>
      <c r="E38" s="26"/>
      <c r="F38" s="22"/>
      <c r="G38" s="18"/>
      <c r="H38" s="25"/>
      <c r="I38" s="26"/>
      <c r="J38" s="22"/>
      <c r="K38" s="18"/>
      <c r="L38" s="25"/>
      <c r="M38" s="26"/>
      <c r="N38" s="22"/>
      <c r="O38" s="18"/>
    </row>
    <row r="39" spans="2:15" ht="14.45" customHeight="1">
      <c r="B39" s="15" t="s">
        <v>46</v>
      </c>
      <c r="C39" s="16" t="s">
        <v>73</v>
      </c>
      <c r="D39" s="25"/>
      <c r="E39" s="26"/>
      <c r="F39" s="22"/>
      <c r="G39" s="18"/>
      <c r="H39" s="25"/>
      <c r="I39" s="26"/>
      <c r="J39" s="22"/>
      <c r="K39" s="18"/>
      <c r="L39" s="25"/>
      <c r="M39" s="26"/>
      <c r="N39" s="22"/>
      <c r="O39" s="18"/>
    </row>
    <row r="40" spans="2:15" ht="14.45" customHeight="1">
      <c r="B40" s="15" t="s">
        <v>47</v>
      </c>
      <c r="C40" s="16" t="s">
        <v>71</v>
      </c>
      <c r="D40" s="25"/>
      <c r="E40" s="26"/>
      <c r="F40" s="22"/>
      <c r="G40" s="18"/>
      <c r="H40" s="25"/>
      <c r="I40" s="26"/>
      <c r="J40" s="22"/>
      <c r="K40" s="18"/>
      <c r="L40" s="25"/>
      <c r="M40" s="26"/>
      <c r="N40" s="22"/>
      <c r="O40" s="18"/>
    </row>
    <row r="41" spans="2:15" ht="14.45" customHeight="1">
      <c r="B41" s="15" t="s">
        <v>48</v>
      </c>
      <c r="C41" s="16" t="s">
        <v>61</v>
      </c>
      <c r="D41" s="25"/>
      <c r="E41" s="26"/>
      <c r="F41" s="22"/>
      <c r="G41" s="18"/>
      <c r="H41" s="25"/>
      <c r="I41" s="26"/>
      <c r="J41" s="22"/>
      <c r="K41" s="18"/>
      <c r="L41" s="25"/>
      <c r="M41" s="26"/>
      <c r="N41" s="22"/>
      <c r="O41" s="18"/>
    </row>
    <row r="42" spans="2:15" ht="14.45" customHeight="1">
      <c r="B42" s="15" t="s">
        <v>49</v>
      </c>
      <c r="C42" s="16" t="s">
        <v>61</v>
      </c>
      <c r="D42" s="25"/>
      <c r="E42" s="26"/>
      <c r="F42" s="22"/>
      <c r="G42" s="18"/>
      <c r="H42" s="25"/>
      <c r="I42" s="26"/>
      <c r="J42" s="22"/>
      <c r="K42" s="18"/>
      <c r="L42" s="25"/>
      <c r="M42" s="26"/>
      <c r="N42" s="22"/>
      <c r="O42" s="18"/>
    </row>
    <row r="43" spans="2:15" ht="14.45" customHeight="1">
      <c r="B43" s="15" t="s">
        <v>50</v>
      </c>
      <c r="C43" s="16" t="s">
        <v>70</v>
      </c>
      <c r="D43" s="25"/>
      <c r="E43" s="26"/>
      <c r="F43" s="22"/>
      <c r="G43" s="18"/>
      <c r="H43" s="25"/>
      <c r="I43" s="26"/>
      <c r="J43" s="22"/>
      <c r="K43" s="18"/>
      <c r="L43" s="25"/>
      <c r="M43" s="26"/>
      <c r="N43" s="22"/>
      <c r="O43" s="18"/>
    </row>
    <row r="44" spans="2:15" ht="14.45" customHeight="1">
      <c r="B44" s="15" t="s">
        <v>51</v>
      </c>
      <c r="C44" s="16" t="s">
        <v>70</v>
      </c>
      <c r="D44" s="25"/>
      <c r="E44" s="26"/>
      <c r="F44" s="22"/>
      <c r="G44" s="18"/>
      <c r="H44" s="25"/>
      <c r="I44" s="26"/>
      <c r="J44" s="22"/>
      <c r="K44" s="18"/>
      <c r="L44" s="25"/>
      <c r="M44" s="26"/>
      <c r="N44" s="22"/>
      <c r="O44" s="18"/>
    </row>
    <row r="45" spans="2:15" ht="14.45" customHeight="1">
      <c r="B45" s="15" t="s">
        <v>52</v>
      </c>
      <c r="C45" s="16" t="s">
        <v>70</v>
      </c>
      <c r="D45" s="25"/>
      <c r="E45" s="26"/>
      <c r="F45" s="22"/>
      <c r="G45" s="18"/>
      <c r="H45" s="25"/>
      <c r="I45" s="26"/>
      <c r="J45" s="22"/>
      <c r="K45" s="18"/>
      <c r="L45" s="25"/>
      <c r="M45" s="26"/>
      <c r="N45" s="22"/>
      <c r="O45" s="18"/>
    </row>
    <row r="46" spans="2:15" ht="14.45" customHeight="1">
      <c r="B46" s="15" t="s">
        <v>53</v>
      </c>
      <c r="C46" s="16" t="s">
        <v>70</v>
      </c>
      <c r="D46" s="25"/>
      <c r="E46" s="26"/>
      <c r="F46" s="22"/>
      <c r="G46" s="18"/>
      <c r="H46" s="25"/>
      <c r="I46" s="26"/>
      <c r="J46" s="22"/>
      <c r="K46" s="18"/>
      <c r="L46" s="25"/>
      <c r="M46" s="26"/>
      <c r="N46" s="22"/>
      <c r="O46" s="18"/>
    </row>
    <row r="47" spans="2:15" ht="14.45" customHeight="1">
      <c r="B47" s="15" t="s">
        <v>54</v>
      </c>
      <c r="C47" s="16" t="s">
        <v>61</v>
      </c>
      <c r="D47" s="25"/>
      <c r="E47" s="26"/>
      <c r="F47" s="22"/>
      <c r="G47" s="18"/>
      <c r="H47" s="25"/>
      <c r="I47" s="26"/>
      <c r="J47" s="22"/>
      <c r="K47" s="18"/>
      <c r="L47" s="25"/>
      <c r="M47" s="26"/>
      <c r="N47" s="22"/>
      <c r="O47" s="18"/>
    </row>
    <row r="48" spans="2:15" ht="14.45" customHeight="1">
      <c r="B48" s="15" t="s">
        <v>55</v>
      </c>
      <c r="C48" s="16" t="s">
        <v>71</v>
      </c>
      <c r="D48" s="25"/>
      <c r="E48" s="26"/>
      <c r="F48" s="22"/>
      <c r="G48" s="18"/>
      <c r="H48" s="25"/>
      <c r="I48" s="26"/>
      <c r="J48" s="22"/>
      <c r="K48" s="18"/>
      <c r="L48" s="25"/>
      <c r="M48" s="26"/>
      <c r="N48" s="22"/>
      <c r="O48" s="18"/>
    </row>
    <row r="49" spans="2:15" ht="14.45" customHeight="1">
      <c r="B49" s="15" t="s">
        <v>56</v>
      </c>
      <c r="C49" s="16" t="s">
        <v>72</v>
      </c>
      <c r="D49" s="25"/>
      <c r="E49" s="26"/>
      <c r="F49" s="22"/>
      <c r="G49" s="18"/>
      <c r="H49" s="25"/>
      <c r="I49" s="26"/>
      <c r="J49" s="22"/>
      <c r="K49" s="18"/>
      <c r="L49" s="25"/>
      <c r="M49" s="26"/>
      <c r="N49" s="22"/>
      <c r="O49" s="18"/>
    </row>
  </sheetData>
  <mergeCells count="1">
    <mergeCell ref="B3:C3"/>
  </mergeCells>
  <hyperlinks>
    <hyperlink ref="F4" r:id="rId1"/>
    <hyperlink ref="J4" r:id="rId2"/>
    <hyperlink ref="N4" r:id="rId3"/>
    <hyperlink ref="F5" r:id="rId4"/>
    <hyperlink ref="J5" r:id="rId5"/>
    <hyperlink ref="N5" r:id="rId6"/>
    <hyperlink ref="F6" r:id="rId7"/>
    <hyperlink ref="J6" r:id="rId8"/>
    <hyperlink ref="N6" r:id="rId9"/>
    <hyperlink ref="F7" r:id="rId10" display="https://articulo.mercadolibre.com.co/MCO-567825124-botas-para-conector-rj45-utp-capuchon-paquete-x-100-unidades-_JM?attributes=COLOR:R3Jpcw==&amp;picker=true&amp;utm_source=chatgpt.com"/>
    <hyperlink ref="J7" r:id="rId11" display="https://www.mercadolibre.com.co/botas-para-conector-rj45-utp-capuchon-paquete-x-100-unidades/up/MCOU2431764265?utm_source=chatgpt.com"/>
    <hyperlink ref="N7" r:id="rId12" display="https://www.mercadolibre.com.co/bota-protectora-conector-cable-utp-rj45-cat-5e-negro-x-100/p/MCO47866394?utm_source=chatgpt.com"/>
    <hyperlink ref="F8" r:id="rId13" display="https://www.mercadolibre.com.co/ampcom-crimpadora-rj45-un-paso-cat6a7-blindado/p/MCO2075582312?utm_source=chatgpt.com"/>
    <hyperlink ref="F9" r:id="rId14" display="https://www.julpin.com.co/inicio/kits-de-herramienta/51-kit-de-herramienta-electronica-zd-902.html?utm_source=chatgpt.com"/>
    <hyperlink ref="J9" r:id="rId15"/>
    <hyperlink ref="N9" r:id="rId16" display="https://virtronika.com/ver-producto/242/zd-902--juego-de-herramienta-electronica?utm_source=chatgpt.com"/>
    <hyperlink ref="F10" r:id="rId17" display="https://www.mercadolibre.com.co/juego-de-18-llaves-bristol-milimetricas-y-torx-con-estuche/up/MCOU2888929731?utm_source=chatgpt.com"/>
    <hyperlink ref="J10" r:id="rId18" display="https://www.mercadolibre.com.co/llaves-bristol-y-torx-largas-set-x-18-piezas-tipo-l/up/MCOU5098983482?utm_source=chatgpt.com"/>
    <hyperlink ref="N10" r:id="rId19" display="https://gentools.com.co/products/juego-de-llaves-torx-largas-t-10-a-t-50-aln-tx-tx-9lgrz-groz?variant=50965553119545&amp;country=CO&amp;currency=COP&amp;utm_medium=product_sync&amp;utm_source=google&amp;utm_content=sag_organic&amp;utm_campaign=sag_organic&amp;srsltid=AfmBOor0LuOK1gd82GJ-OxgigBBPungQOOE5nfLRJxCUf3g0T_LwARNdEm0"/>
    <hyperlink ref="F11" r:id="rId20" display="https://mail.multiclean.com.co/linea-productos/hogar/?utm_source=chatgpt.com"/>
    <hyperlink ref="J11" r:id="rId21" display="https://laredelectronica.com/producto/bayetilla-microfibra/?utm_source=chatgpt.com"/>
    <hyperlink ref="F12" r:id="rId22"/>
    <hyperlink ref="F13" r:id="rId23" display="https://cometware.com/tienda/arctic-mx-7-4g/?utm_source=chatgpt.com"/>
    <hyperlink ref="J13" r:id="rId24" display="https://www.ebay.com/itm/358022417674?utm_source=chatgpt.com"/>
    <hyperlink ref="F14" r:id="rId25" display="https://wirtec.com.co/producto/sw-92sa-grasa-sintetica-para-rodamientos-aceite-lubricante-para-samsung-hp-canon-y-epson/?utm_source=chatgpt.com"/>
    <hyperlink ref="J14" r:id="rId26" display="https://www.mercadolibre.com.co/grasa-de-alta-viscosidad-para-engranajes-de-plastico-para-im/p/MCO2096100241?utm_source=chatgpt.com"/>
    <hyperlink ref="F15" r:id="rId27" display="https://www.homecenter.com.co/homecenter-co/product/105949/silicona-protector-uv3-citrus-300-ml-simoniz/105949/?utm_source=chatgpt.com"/>
    <hyperlink ref="J15" r:id="rId28" display="https://www.homesentry.co/silicona-simoniz-protector-uv3-300-ml-fresa-103264-06633/p?utm_source=chatgpt.com"/>
    <hyperlink ref="N15" r:id="rId29" display="https://tcmotosracing.com/producto/silicona-simoniz-uv3-300ml/?utm_source=chatgpt.com"/>
    <hyperlink ref="F17" r:id="rId30" display="https://www.mercadolibre.com.co/baterias-recargables-aa-15v-x4-tipo-c-4800-mwh/p/MCO2070023960?utm_source=chatgpt.com"/>
    <hyperlink ref="J17" r:id="rId31" display="https://www.falabella.com.co/falabella-co/product/148495138/Baterias-Recargables-Aa-1.5v-X4-Tipo-C-4800-Mwh/148495139?utm_source=chatgpt.com"/>
  </hyperlinks>
  <pageMargins left="0.7" right="0.7" top="0.75" bottom="0.75" header="0.3" footer="0.3"/>
  <pageSetup orientation="portrait" r:id="rId3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Precios Techo Lote 1</vt:lpstr>
      <vt:lpstr>Precios Techo Lote 2</vt:lpstr>
      <vt:lpstr>Lote 1</vt:lpstr>
      <vt:lpstr>Lote 2</vt:lpstr>
      <vt:lpstr>Referencias</vt:lpstr>
      <vt:lpstr>METODO</vt:lpstr>
      <vt:lpstr>'Lote 1'!Títulos_a_imprimir</vt:lpstr>
      <vt:lpstr>'Lote 2'!Títulos_a_imprimir</vt:lpstr>
      <vt:lpstr>'Precios Techo Lote 1'!Títulos_a_imprimir</vt:lpstr>
      <vt:lpstr>'Precios Techo Lote 2'!Títulos_a_imprimir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Javier Arguellez Palacios</dc:creator>
  <cp:lastModifiedBy>Paola Andrea Rodas Casas</cp:lastModifiedBy>
  <cp:lastPrinted>2026-08-20T16:15:49Z</cp:lastPrinted>
  <dcterms:created xsi:type="dcterms:W3CDTF">2026-08-20T15:42:06Z</dcterms:created>
  <dcterms:modified xsi:type="dcterms:W3CDTF">2026-10-15T14:32:30Z</dcterms:modified>
</cp:coreProperties>
</file>