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ocumentos 2022\Documentos\LILIANA\Alcaldía Dagua\Contratacion 2026\Secretaría de Infraestructura\SAMC-xxx-2026 puente gran colombia\"/>
    </mc:Choice>
  </mc:AlternateContent>
  <xr:revisionPtr revIDLastSave="0" documentId="13_ncr:1_{514B0963-8D5C-4A31-B876-290772A10930}" xr6:coauthVersionLast="47" xr6:coauthVersionMax="47" xr10:uidLastSave="{00000000-0000-0000-0000-000000000000}"/>
  <bookViews>
    <workbookView xWindow="-108" yWindow="-108" windowWidth="23256" windowHeight="12456" xr2:uid="{CEAAF2A1-8345-426D-BE79-08FE59E5E58D}"/>
  </bookViews>
  <sheets>
    <sheet name="PRESUPUESTO" sheetId="5" r:id="rId1"/>
    <sheet name="ANALISIS" sheetId="4" r:id="rId2"/>
    <sheet name="INSUMOS" sheetId="3" r:id="rId3"/>
    <sheet name="MemoriaDeCant" sheetId="2" r:id="rId4"/>
  </sheets>
  <externalReferences>
    <externalReference r:id="rId5"/>
  </externalReferences>
  <definedNames>
    <definedName name="Adm">PRESUPUESTO!$F$60</definedName>
    <definedName name="Imprev">PRESUPUESTO!$F$61</definedName>
    <definedName name="IvaSUtl">PRESUPUESTO!#REF!</definedName>
    <definedName name="SbtPpto">PRESUPUESTO!#REF!</definedName>
    <definedName name="TtlCD">PRESUPUESTO!$G$59</definedName>
    <definedName name="Utilidad">PRESUPUESTO!$F$62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8" i="5" l="1"/>
  <c r="H715" i="4" s="1"/>
  <c r="E27" i="5"/>
  <c r="H672" i="4" s="1"/>
  <c r="E26" i="5"/>
  <c r="H618" i="4" s="1"/>
  <c r="E25" i="5"/>
  <c r="H561" i="4" s="1"/>
  <c r="E24" i="5"/>
  <c r="H511" i="4" s="1"/>
  <c r="E23" i="5"/>
  <c r="E22" i="5"/>
  <c r="H408" i="4" s="1"/>
  <c r="E21" i="5"/>
  <c r="H356" i="4" s="1"/>
  <c r="E20" i="5"/>
  <c r="H302" i="4" s="1"/>
  <c r="E19" i="5"/>
  <c r="H250" i="4" s="1"/>
  <c r="E18" i="5"/>
  <c r="H199" i="4" s="1"/>
  <c r="E17" i="5"/>
  <c r="H156" i="4" s="1"/>
  <c r="E16" i="5"/>
  <c r="H106" i="4" s="1"/>
  <c r="AP12" i="5"/>
  <c r="G2" i="5"/>
  <c r="H1036" i="4"/>
  <c r="F1036" i="4"/>
  <c r="H984" i="4"/>
  <c r="F984" i="4"/>
  <c r="H930" i="4"/>
  <c r="F930" i="4"/>
  <c r="H878" i="4"/>
  <c r="F878" i="4"/>
  <c r="H824" i="4"/>
  <c r="F824" i="4"/>
  <c r="H772" i="4"/>
  <c r="F772" i="4"/>
  <c r="F715" i="4"/>
  <c r="F672" i="4"/>
  <c r="F618" i="4"/>
  <c r="F561" i="4"/>
  <c r="F511" i="4"/>
  <c r="H459" i="4"/>
  <c r="F459" i="4"/>
  <c r="F408" i="4"/>
  <c r="F356" i="4"/>
  <c r="F302" i="4"/>
  <c r="F250" i="4"/>
  <c r="F199" i="4"/>
  <c r="F156" i="4"/>
  <c r="F106" i="4"/>
  <c r="H6" i="4"/>
  <c r="C6" i="4"/>
  <c r="C4" i="4"/>
  <c r="I3" i="4"/>
  <c r="D3" i="4"/>
  <c r="A2" i="4"/>
  <c r="F1" i="4"/>
  <c r="J7" i="3"/>
  <c r="C7" i="3"/>
  <c r="C5" i="3"/>
  <c r="C517" i="2"/>
  <c r="AP516" i="2"/>
  <c r="J516" i="2"/>
  <c r="C516" i="2"/>
  <c r="C490" i="2"/>
  <c r="AP489" i="2"/>
  <c r="J489" i="2"/>
  <c r="C489" i="2"/>
  <c r="C463" i="2"/>
  <c r="AP462" i="2"/>
  <c r="J462" i="2"/>
  <c r="C462" i="2"/>
  <c r="C436" i="2"/>
  <c r="AP435" i="2"/>
  <c r="J435" i="2"/>
  <c r="C435" i="2"/>
  <c r="C409" i="2"/>
  <c r="AP408" i="2"/>
  <c r="J408" i="2"/>
  <c r="C408" i="2"/>
  <c r="C382" i="2"/>
  <c r="AP381" i="2"/>
  <c r="J381" i="2"/>
  <c r="C381" i="2"/>
  <c r="C355" i="2"/>
  <c r="AP354" i="2"/>
  <c r="J354" i="2"/>
  <c r="C328" i="2"/>
  <c r="AP327" i="2"/>
  <c r="J327" i="2"/>
  <c r="C301" i="2"/>
  <c r="AP300" i="2"/>
  <c r="J300" i="2"/>
  <c r="C274" i="2"/>
  <c r="AP273" i="2"/>
  <c r="J273" i="2"/>
  <c r="C247" i="2"/>
  <c r="AP246" i="2"/>
  <c r="J246" i="2"/>
  <c r="C220" i="2"/>
  <c r="AP219" i="2"/>
  <c r="J219" i="2"/>
  <c r="C193" i="2"/>
  <c r="AP192" i="2"/>
  <c r="J192" i="2"/>
  <c r="C166" i="2"/>
  <c r="AP165" i="2"/>
  <c r="J165" i="2"/>
  <c r="C133" i="2"/>
  <c r="AP132" i="2"/>
  <c r="J132" i="2"/>
  <c r="C106" i="2"/>
  <c r="AP105" i="2"/>
  <c r="J105" i="2"/>
  <c r="C79" i="2"/>
  <c r="AP78" i="2"/>
  <c r="J78" i="2"/>
  <c r="C52" i="2"/>
  <c r="AP51" i="2"/>
  <c r="J51" i="2"/>
  <c r="C25" i="2"/>
  <c r="AP24" i="2"/>
  <c r="J24" i="2"/>
  <c r="D18" i="2"/>
  <c r="B16" i="2"/>
  <c r="AH532" i="2"/>
  <c r="I525" i="2"/>
  <c r="I523" i="2"/>
  <c r="AH505" i="2"/>
  <c r="I498" i="2"/>
  <c r="L496" i="2"/>
  <c r="I496" i="2"/>
  <c r="M494" i="2"/>
  <c r="AH478" i="2"/>
  <c r="I471" i="2"/>
  <c r="I469" i="2"/>
  <c r="AH451" i="2"/>
  <c r="I444" i="2"/>
  <c r="I442" i="2"/>
  <c r="AH424" i="2"/>
  <c r="I417" i="2"/>
  <c r="I415" i="2"/>
  <c r="AH397" i="2"/>
  <c r="I390" i="2"/>
  <c r="L388" i="2"/>
  <c r="I388" i="2"/>
  <c r="AH370" i="2"/>
  <c r="I363" i="2"/>
  <c r="J361" i="2"/>
  <c r="AH343" i="2"/>
  <c r="I336" i="2"/>
  <c r="I334" i="2"/>
  <c r="M332" i="2"/>
  <c r="AH316" i="2"/>
  <c r="I309" i="2"/>
  <c r="I307" i="2"/>
  <c r="AH289" i="2"/>
  <c r="I282" i="2"/>
  <c r="I280" i="2"/>
  <c r="AH262" i="2"/>
  <c r="J255" i="2"/>
  <c r="I255" i="2"/>
  <c r="J253" i="2"/>
  <c r="I253" i="2"/>
  <c r="AH235" i="2"/>
  <c r="I228" i="2"/>
  <c r="L226" i="2"/>
  <c r="I226" i="2"/>
  <c r="AH208" i="2"/>
  <c r="I201" i="2"/>
  <c r="I199" i="2"/>
  <c r="AH181" i="2"/>
  <c r="I174" i="2"/>
  <c r="I172" i="2"/>
  <c r="AH154" i="2"/>
  <c r="I147" i="2"/>
  <c r="I145" i="2"/>
  <c r="I141" i="2"/>
  <c r="I139" i="2"/>
  <c r="AH121" i="2"/>
  <c r="I114" i="2"/>
  <c r="I112" i="2"/>
  <c r="AH94" i="2"/>
  <c r="I87" i="2"/>
  <c r="I85" i="2"/>
  <c r="AH67" i="2"/>
  <c r="I60" i="2"/>
  <c r="I58" i="2"/>
  <c r="AH40" i="2"/>
  <c r="I33" i="2"/>
  <c r="I31" i="2"/>
  <c r="J89" i="3"/>
  <c r="E89" i="3"/>
  <c r="J88" i="3"/>
  <c r="E88" i="3"/>
  <c r="J87" i="3"/>
  <c r="E87" i="3"/>
  <c r="J86" i="3"/>
  <c r="E86" i="3"/>
  <c r="J85" i="3"/>
  <c r="E85" i="3"/>
  <c r="E84" i="3"/>
  <c r="J83" i="3"/>
  <c r="E83" i="3"/>
  <c r="J82" i="3"/>
  <c r="E82" i="3"/>
  <c r="J81" i="3"/>
  <c r="E81" i="3"/>
  <c r="J80" i="3"/>
  <c r="E80" i="3"/>
  <c r="J79" i="3"/>
  <c r="G79" i="3"/>
  <c r="J78" i="3"/>
  <c r="J75" i="3"/>
  <c r="E75" i="3"/>
  <c r="J74" i="3"/>
  <c r="E74" i="3"/>
  <c r="J73" i="3"/>
  <c r="E73" i="3"/>
  <c r="J72" i="3"/>
  <c r="E72" i="3"/>
  <c r="J71" i="3"/>
  <c r="E71" i="3"/>
  <c r="J70" i="3"/>
  <c r="E70" i="3"/>
  <c r="J69" i="3"/>
  <c r="E69" i="3"/>
  <c r="J68" i="3"/>
  <c r="E68" i="3"/>
  <c r="J67" i="3"/>
  <c r="E67" i="3"/>
  <c r="J66" i="3"/>
  <c r="E66" i="3"/>
  <c r="J65" i="3"/>
  <c r="E65" i="3"/>
  <c r="J64" i="3"/>
  <c r="E64" i="3"/>
  <c r="J63" i="3"/>
  <c r="E63" i="3"/>
  <c r="J62" i="3"/>
  <c r="G62" i="3"/>
  <c r="J61" i="3"/>
  <c r="J58" i="3"/>
  <c r="E58" i="3"/>
  <c r="J57" i="3"/>
  <c r="E57" i="3"/>
  <c r="J56" i="3"/>
  <c r="E56" i="3"/>
  <c r="J55" i="3"/>
  <c r="E55" i="3"/>
  <c r="J54" i="3"/>
  <c r="E54" i="3"/>
  <c r="J53" i="3"/>
  <c r="E53" i="3"/>
  <c r="J52" i="3"/>
  <c r="E52" i="3"/>
  <c r="J51" i="3"/>
  <c r="E51" i="3"/>
  <c r="J50" i="3"/>
  <c r="E50" i="3"/>
  <c r="J49" i="3"/>
  <c r="E49" i="3"/>
  <c r="J48" i="3"/>
  <c r="E48" i="3"/>
  <c r="J47" i="3"/>
  <c r="E47" i="3"/>
  <c r="J46" i="3"/>
  <c r="E46" i="3"/>
  <c r="J45" i="3"/>
  <c r="E45" i="3"/>
  <c r="J44" i="3"/>
  <c r="E44" i="3"/>
  <c r="J43" i="3"/>
  <c r="E43" i="3"/>
  <c r="J42" i="3"/>
  <c r="E42" i="3"/>
  <c r="J41" i="3"/>
  <c r="E41" i="3"/>
  <c r="J40" i="3"/>
  <c r="E40" i="3"/>
  <c r="J39" i="3"/>
  <c r="E39" i="3"/>
  <c r="J38" i="3"/>
  <c r="E38" i="3"/>
  <c r="J37" i="3"/>
  <c r="E37" i="3"/>
  <c r="J36" i="3"/>
  <c r="E36" i="3"/>
  <c r="J35" i="3"/>
  <c r="E35" i="3"/>
  <c r="J34" i="3"/>
  <c r="E34" i="3"/>
  <c r="J33" i="3"/>
  <c r="E33" i="3"/>
  <c r="J32" i="3"/>
  <c r="E32" i="3"/>
  <c r="J31" i="3"/>
  <c r="E31" i="3"/>
  <c r="J30" i="3"/>
  <c r="E30" i="3"/>
  <c r="J29" i="3"/>
  <c r="E29" i="3"/>
  <c r="J28" i="3"/>
  <c r="E28" i="3"/>
  <c r="J27" i="3"/>
  <c r="E27" i="3"/>
  <c r="J26" i="3"/>
  <c r="E26" i="3"/>
  <c r="J25" i="3"/>
  <c r="E25" i="3"/>
  <c r="J24" i="3"/>
  <c r="E24" i="3"/>
  <c r="J23" i="3"/>
  <c r="E23" i="3"/>
  <c r="J22" i="3"/>
  <c r="E22" i="3"/>
  <c r="J21" i="3"/>
  <c r="E21" i="3"/>
  <c r="J20" i="3"/>
  <c r="E20" i="3"/>
  <c r="J19" i="3"/>
  <c r="E19" i="3"/>
  <c r="J18" i="3"/>
  <c r="E18" i="3"/>
  <c r="J17" i="3"/>
  <c r="E17" i="3"/>
  <c r="J16" i="3"/>
  <c r="E16" i="3"/>
  <c r="J15" i="3"/>
  <c r="G15" i="3"/>
  <c r="J14" i="3"/>
  <c r="J1059" i="4"/>
  <c r="H1059" i="4"/>
  <c r="F1048" i="4"/>
  <c r="F1047" i="4"/>
  <c r="H1042" i="4"/>
  <c r="H1041" i="4"/>
  <c r="H1040" i="4"/>
  <c r="H1039" i="4"/>
  <c r="E1038" i="4"/>
  <c r="H1032" i="4"/>
  <c r="J1007" i="4"/>
  <c r="H1007" i="4"/>
  <c r="H1000" i="4"/>
  <c r="F995" i="4"/>
  <c r="F994" i="4"/>
  <c r="H989" i="4"/>
  <c r="H988" i="4"/>
  <c r="H987" i="4"/>
  <c r="E986" i="4"/>
  <c r="H980" i="4"/>
  <c r="J955" i="4"/>
  <c r="H955" i="4"/>
  <c r="H949" i="4"/>
  <c r="H944" i="4"/>
  <c r="F943" i="4"/>
  <c r="H938" i="4"/>
  <c r="H937" i="4"/>
  <c r="H936" i="4"/>
  <c r="H935" i="4"/>
  <c r="H934" i="4"/>
  <c r="H933" i="4"/>
  <c r="E932" i="4"/>
  <c r="H926" i="4"/>
  <c r="J901" i="4"/>
  <c r="H901" i="4"/>
  <c r="F890" i="4"/>
  <c r="F889" i="4"/>
  <c r="H884" i="4"/>
  <c r="H883" i="4"/>
  <c r="H882" i="4"/>
  <c r="H881" i="4"/>
  <c r="E880" i="4"/>
  <c r="H874" i="4"/>
  <c r="J849" i="4"/>
  <c r="H849" i="4"/>
  <c r="H843" i="4"/>
  <c r="H838" i="4"/>
  <c r="F837" i="4"/>
  <c r="H832" i="4"/>
  <c r="H831" i="4"/>
  <c r="H830" i="4"/>
  <c r="H829" i="4"/>
  <c r="H828" i="4"/>
  <c r="H827" i="4"/>
  <c r="E826" i="4"/>
  <c r="H820" i="4"/>
  <c r="J795" i="4"/>
  <c r="H795" i="4"/>
  <c r="H788" i="4"/>
  <c r="F783" i="4"/>
  <c r="F782" i="4"/>
  <c r="H777" i="4"/>
  <c r="H776" i="4"/>
  <c r="H775" i="4"/>
  <c r="E774" i="4"/>
  <c r="H768" i="4"/>
  <c r="J743" i="4"/>
  <c r="H743" i="4"/>
  <c r="H737" i="4"/>
  <c r="H736" i="4"/>
  <c r="H734" i="4"/>
  <c r="H733" i="4"/>
  <c r="F728" i="4"/>
  <c r="F727" i="4"/>
  <c r="F726" i="4"/>
  <c r="H721" i="4"/>
  <c r="H720" i="4"/>
  <c r="H719" i="4"/>
  <c r="H718" i="4"/>
  <c r="E717" i="4"/>
  <c r="H711" i="4"/>
  <c r="J686" i="4"/>
  <c r="H686" i="4"/>
  <c r="F680" i="4"/>
  <c r="H675" i="4"/>
  <c r="E674" i="4"/>
  <c r="H668" i="4"/>
  <c r="J643" i="4"/>
  <c r="H643" i="4"/>
  <c r="H636" i="4"/>
  <c r="F631" i="4"/>
  <c r="F630" i="4"/>
  <c r="H624" i="4"/>
  <c r="H623" i="4"/>
  <c r="H622" i="4"/>
  <c r="H621" i="4"/>
  <c r="E620" i="4"/>
  <c r="H614" i="4"/>
  <c r="J589" i="4"/>
  <c r="H589" i="4"/>
  <c r="H583" i="4"/>
  <c r="H582" i="4"/>
  <c r="H580" i="4"/>
  <c r="H579" i="4"/>
  <c r="F574" i="4"/>
  <c r="F573" i="4"/>
  <c r="F572" i="4"/>
  <c r="H567" i="4"/>
  <c r="H566" i="4"/>
  <c r="H565" i="4"/>
  <c r="H564" i="4"/>
  <c r="E563" i="4"/>
  <c r="H557" i="4"/>
  <c r="J532" i="4"/>
  <c r="H532" i="4"/>
  <c r="F521" i="4"/>
  <c r="H516" i="4"/>
  <c r="H515" i="4"/>
  <c r="H514" i="4"/>
  <c r="E513" i="4"/>
  <c r="H507" i="4"/>
  <c r="J482" i="4"/>
  <c r="H482" i="4"/>
  <c r="H475" i="4"/>
  <c r="F470" i="4"/>
  <c r="F469" i="4"/>
  <c r="H464" i="4"/>
  <c r="H463" i="4"/>
  <c r="H462" i="4"/>
  <c r="E461" i="4"/>
  <c r="H455" i="4"/>
  <c r="J430" i="4"/>
  <c r="H430" i="4"/>
  <c r="H423" i="4"/>
  <c r="F418" i="4"/>
  <c r="H413" i="4"/>
  <c r="H412" i="4"/>
  <c r="H411" i="4"/>
  <c r="E410" i="4"/>
  <c r="H404" i="4"/>
  <c r="J379" i="4"/>
  <c r="H379" i="4"/>
  <c r="H373" i="4"/>
  <c r="F367" i="4"/>
  <c r="H361" i="4"/>
  <c r="H360" i="4"/>
  <c r="H359" i="4"/>
  <c r="E358" i="4"/>
  <c r="H352" i="4"/>
  <c r="J327" i="4"/>
  <c r="H327" i="4"/>
  <c r="H321" i="4"/>
  <c r="H316" i="4"/>
  <c r="F315" i="4"/>
  <c r="H310" i="4"/>
  <c r="H309" i="4"/>
  <c r="H308" i="4"/>
  <c r="H307" i="4"/>
  <c r="H306" i="4"/>
  <c r="H305" i="4"/>
  <c r="E304" i="4"/>
  <c r="H298" i="4"/>
  <c r="J273" i="4"/>
  <c r="H273" i="4"/>
  <c r="H266" i="4"/>
  <c r="F261" i="4"/>
  <c r="H255" i="4"/>
  <c r="H254" i="4"/>
  <c r="H253" i="4"/>
  <c r="E252" i="4"/>
  <c r="H246" i="4"/>
  <c r="J221" i="4"/>
  <c r="H221" i="4"/>
  <c r="F210" i="4"/>
  <c r="H204" i="4"/>
  <c r="H203" i="4"/>
  <c r="H202" i="4"/>
  <c r="E201" i="4"/>
  <c r="H195" i="4"/>
  <c r="J170" i="4"/>
  <c r="H170" i="4"/>
  <c r="F159" i="4"/>
  <c r="H152" i="4"/>
  <c r="J127" i="4"/>
  <c r="H127" i="4"/>
  <c r="H120" i="4"/>
  <c r="F115" i="4"/>
  <c r="H110" i="4"/>
  <c r="H109" i="4"/>
  <c r="E108" i="4"/>
  <c r="H102" i="4"/>
  <c r="J84" i="4"/>
  <c r="H84" i="4"/>
  <c r="H77" i="4"/>
  <c r="F72" i="4"/>
  <c r="F71" i="4"/>
  <c r="H66" i="4"/>
  <c r="H65" i="4"/>
  <c r="H64" i="4"/>
  <c r="H63" i="4"/>
  <c r="H62" i="4"/>
  <c r="H61" i="4"/>
  <c r="E60" i="4"/>
  <c r="H54" i="4"/>
  <c r="J36" i="4"/>
  <c r="H36" i="4"/>
  <c r="F25" i="4"/>
  <c r="H20" i="4"/>
  <c r="H19" i="4"/>
  <c r="H18" i="4"/>
  <c r="H17" i="4"/>
  <c r="E16" i="4"/>
  <c r="H10" i="4"/>
  <c r="H3" i="4"/>
  <c r="G3" i="4"/>
  <c r="F3" i="4"/>
  <c r="B3" i="4"/>
  <c r="I89" i="5"/>
  <c r="C83" i="5"/>
  <c r="AQ79" i="5"/>
  <c r="E79" i="5"/>
  <c r="AS77" i="5"/>
  <c r="AR77" i="5"/>
  <c r="T77" i="5"/>
  <c r="S77" i="5"/>
  <c r="R77" i="5"/>
  <c r="Q77" i="5"/>
  <c r="P77" i="5"/>
  <c r="G77" i="5"/>
  <c r="F77" i="5"/>
  <c r="AS75" i="5"/>
  <c r="G75" i="5"/>
  <c r="AR69" i="5"/>
  <c r="L64" i="5"/>
  <c r="K64" i="5"/>
  <c r="J64" i="5"/>
  <c r="H64" i="5"/>
  <c r="F63" i="5"/>
  <c r="AR62" i="5"/>
  <c r="AR61" i="5"/>
  <c r="M61" i="5"/>
  <c r="AR60" i="5"/>
  <c r="L53" i="5"/>
  <c r="K53" i="5"/>
  <c r="J53" i="5"/>
  <c r="H53" i="5"/>
  <c r="AR52" i="5"/>
  <c r="F51" i="5"/>
  <c r="AR50" i="5"/>
  <c r="AR49" i="5"/>
  <c r="M49" i="5"/>
  <c r="AR48" i="5"/>
  <c r="AS47" i="5"/>
  <c r="G47" i="5"/>
  <c r="L44" i="5"/>
  <c r="K44" i="5"/>
  <c r="J44" i="5"/>
  <c r="H44" i="5"/>
  <c r="AR43" i="5"/>
  <c r="F42" i="5"/>
  <c r="AR41" i="5"/>
  <c r="AR40" i="5"/>
  <c r="AR39" i="5"/>
  <c r="AS38" i="5"/>
  <c r="G38" i="5"/>
  <c r="N35" i="5"/>
  <c r="N33" i="5"/>
  <c r="N34" i="5" s="1"/>
  <c r="AH31" i="5"/>
  <c r="AG31" i="5"/>
  <c r="F31" i="5"/>
  <c r="AH30" i="5"/>
  <c r="AG30" i="5"/>
  <c r="AO29" i="5"/>
  <c r="AH29" i="5"/>
  <c r="AG29" i="5"/>
  <c r="T29" i="5"/>
  <c r="M29" i="5"/>
  <c r="L29" i="5"/>
  <c r="F29" i="5"/>
  <c r="AH28" i="5"/>
  <c r="AG28" i="5"/>
  <c r="C354" i="2" s="1"/>
  <c r="AH27" i="5"/>
  <c r="AG27" i="5"/>
  <c r="C327" i="2" s="1"/>
  <c r="AH26" i="5"/>
  <c r="AG26" i="5"/>
  <c r="C300" i="2" s="1"/>
  <c r="AH25" i="5"/>
  <c r="AG25" i="5"/>
  <c r="C273" i="2" s="1"/>
  <c r="AH24" i="5"/>
  <c r="AG24" i="5"/>
  <c r="C246" i="2" s="1"/>
  <c r="AH23" i="5"/>
  <c r="AG23" i="5"/>
  <c r="C219" i="2" s="1"/>
  <c r="AH22" i="5"/>
  <c r="AG22" i="5"/>
  <c r="C192" i="2" s="1"/>
  <c r="AH21" i="5"/>
  <c r="AG21" i="5"/>
  <c r="C165" i="2" s="1"/>
  <c r="AH20" i="5"/>
  <c r="AG20" i="5"/>
  <c r="C132" i="2" s="1"/>
  <c r="AH19" i="5"/>
  <c r="AG19" i="5"/>
  <c r="C105" i="2" s="1"/>
  <c r="AH18" i="5"/>
  <c r="AG18" i="5"/>
  <c r="C78" i="2" s="1"/>
  <c r="AH17" i="5"/>
  <c r="AG17" i="5"/>
  <c r="C51" i="2" s="1"/>
  <c r="AH16" i="5"/>
  <c r="AG16" i="5"/>
  <c r="C24" i="2" s="1"/>
  <c r="AH15" i="5"/>
  <c r="AG15" i="5"/>
  <c r="AH14" i="5"/>
  <c r="AG14" i="5"/>
  <c r="N12" i="5"/>
  <c r="G12" i="5"/>
  <c r="G10" i="5"/>
  <c r="AJ4" i="5"/>
  <c r="AI4" i="5"/>
  <c r="AH4" i="5"/>
  <c r="AG4" i="5"/>
  <c r="B2" i="5"/>
  <c r="DN1" i="5"/>
  <c r="DG1" i="5"/>
  <c r="DF1" i="5"/>
  <c r="CS1" i="5"/>
  <c r="CL1" i="5"/>
  <c r="CK1" i="5"/>
  <c r="CE1" i="5"/>
  <c r="F1" i="5"/>
  <c r="E3" i="4" l="1"/>
  <c r="S28" i="5"/>
  <c r="P25" i="5"/>
  <c r="Q24" i="5"/>
  <c r="Q19" i="5"/>
  <c r="R17" i="5"/>
  <c r="S16" i="5"/>
  <c r="P28" i="5"/>
  <c r="P27" i="5"/>
  <c r="Q21" i="5"/>
  <c r="P20" i="5"/>
  <c r="P18" i="5"/>
  <c r="Q17" i="5"/>
  <c r="R16" i="5"/>
  <c r="S23" i="5"/>
  <c r="P22" i="5"/>
  <c r="R20" i="5"/>
  <c r="R19" i="5"/>
  <c r="Q18" i="5"/>
  <c r="P16" i="5"/>
  <c r="R28" i="5"/>
  <c r="Q25" i="5"/>
  <c r="P24" i="5"/>
  <c r="Q23" i="5"/>
  <c r="S22" i="5"/>
  <c r="R21" i="5"/>
  <c r="S20" i="5"/>
  <c r="P19" i="5"/>
  <c r="Q28" i="5"/>
  <c r="R27" i="5"/>
  <c r="Q26" i="5"/>
  <c r="S25" i="5"/>
  <c r="R24" i="5"/>
  <c r="R23" i="5"/>
  <c r="R22" i="5"/>
  <c r="P17" i="5"/>
  <c r="Q16" i="5"/>
  <c r="P26" i="5"/>
  <c r="S27" i="5"/>
  <c r="R26" i="5"/>
  <c r="R25" i="5"/>
  <c r="S24" i="5"/>
  <c r="P23" i="5"/>
  <c r="Q22" i="5"/>
  <c r="P21" i="5"/>
  <c r="Q20" i="5"/>
  <c r="R18" i="5"/>
  <c r="H7" i="4"/>
  <c r="J8" i="3"/>
  <c r="K361" i="2"/>
  <c r="L282" i="2"/>
  <c r="L280" i="2"/>
  <c r="L284" i="2" s="1"/>
  <c r="AP274" i="2" s="1"/>
  <c r="L139" i="2"/>
  <c r="K112" i="2"/>
  <c r="L87" i="2"/>
  <c r="L85" i="2"/>
  <c r="L89" i="2" s="1"/>
  <c r="AP79" i="2" s="1"/>
  <c r="K58" i="2"/>
  <c r="L33" i="2"/>
  <c r="K87" i="2"/>
  <c r="K31" i="2"/>
  <c r="K60" i="2"/>
  <c r="L309" i="2"/>
  <c r="K282" i="2"/>
  <c r="K280" i="2"/>
  <c r="L201" i="2"/>
  <c r="K201" i="2"/>
  <c r="K199" i="2"/>
  <c r="L141" i="2"/>
  <c r="K139" i="2"/>
  <c r="L112" i="2"/>
  <c r="L525" i="2"/>
  <c r="K525" i="2"/>
  <c r="L523" i="2"/>
  <c r="L527" i="2" s="1"/>
  <c r="K523" i="2"/>
  <c r="L469" i="2"/>
  <c r="L444" i="2"/>
  <c r="K444" i="2"/>
  <c r="L417" i="2"/>
  <c r="L415" i="2"/>
  <c r="L419" i="2" s="1"/>
  <c r="AP409" i="2" s="1"/>
  <c r="L363" i="2"/>
  <c r="K363" i="2"/>
  <c r="K309" i="2"/>
  <c r="K307" i="2"/>
  <c r="K255" i="2"/>
  <c r="K253" i="2"/>
  <c r="L174" i="2"/>
  <c r="K174" i="2"/>
  <c r="K172" i="2"/>
  <c r="K147" i="2"/>
  <c r="K85" i="2"/>
  <c r="L60" i="2"/>
  <c r="L58" i="2"/>
  <c r="L62" i="2" s="1"/>
  <c r="K114" i="2"/>
  <c r="L31" i="2"/>
  <c r="L35" i="2" s="1"/>
  <c r="AP25" i="2" s="1"/>
  <c r="L498" i="2"/>
  <c r="K415" i="2"/>
  <c r="L336" i="2"/>
  <c r="K336" i="2"/>
  <c r="K334" i="2"/>
  <c r="L307" i="2"/>
  <c r="L311" i="2" s="1"/>
  <c r="AP301" i="2" s="1"/>
  <c r="L253" i="2"/>
  <c r="L172" i="2"/>
  <c r="L176" i="2" s="1"/>
  <c r="AP166" i="2" s="1"/>
  <c r="L147" i="2"/>
  <c r="L145" i="2"/>
  <c r="L114" i="2"/>
  <c r="L500" i="2"/>
  <c r="AP490" i="2" s="1"/>
  <c r="K498" i="2"/>
  <c r="K496" i="2"/>
  <c r="L471" i="2"/>
  <c r="K471" i="2"/>
  <c r="K469" i="2"/>
  <c r="L442" i="2"/>
  <c r="L446" i="2" s="1"/>
  <c r="AP436" i="2" s="1"/>
  <c r="K442" i="2"/>
  <c r="K417" i="2"/>
  <c r="L390" i="2"/>
  <c r="K390" i="2"/>
  <c r="K388" i="2"/>
  <c r="L361" i="2"/>
  <c r="L365" i="2" s="1"/>
  <c r="AP355" i="2" s="1"/>
  <c r="L334" i="2"/>
  <c r="L338" i="2" s="1"/>
  <c r="AP328" i="2" s="1"/>
  <c r="L255" i="2"/>
  <c r="L228" i="2"/>
  <c r="K228" i="2"/>
  <c r="K226" i="2"/>
  <c r="L199" i="2"/>
  <c r="L203" i="2" s="1"/>
  <c r="AP193" i="2" s="1"/>
  <c r="K145" i="2"/>
  <c r="K141" i="2"/>
  <c r="K33" i="2"/>
  <c r="J93" i="3"/>
  <c r="H1047" i="4"/>
  <c r="F1066" i="4"/>
  <c r="F1065" i="4"/>
  <c r="F1064" i="4"/>
  <c r="F1063" i="4"/>
  <c r="H1044" i="4"/>
  <c r="F176" i="4"/>
  <c r="F134" i="4"/>
  <c r="F131" i="4"/>
  <c r="H72" i="4"/>
  <c r="H71" i="4"/>
  <c r="H74" i="4" s="1"/>
  <c r="G78" i="4" s="1"/>
  <c r="H78" i="4" s="1"/>
  <c r="I356" i="4"/>
  <c r="F334" i="4"/>
  <c r="F333" i="4"/>
  <c r="F332" i="4"/>
  <c r="F331" i="4"/>
  <c r="H323" i="4"/>
  <c r="H315" i="4"/>
  <c r="H318" i="4" s="1"/>
  <c r="H312" i="4"/>
  <c r="I302" i="4"/>
  <c r="I878" i="4"/>
  <c r="F855" i="4"/>
  <c r="F537" i="4"/>
  <c r="H518" i="4"/>
  <c r="F487" i="4"/>
  <c r="F436" i="4"/>
  <c r="H728" i="4"/>
  <c r="H727" i="4"/>
  <c r="F437" i="4"/>
  <c r="I408" i="4"/>
  <c r="F280" i="4"/>
  <c r="F277" i="4"/>
  <c r="I250" i="4"/>
  <c r="F227" i="4"/>
  <c r="F225" i="4"/>
  <c r="H210" i="4"/>
  <c r="H212" i="4" s="1"/>
  <c r="F174" i="4"/>
  <c r="F133" i="4"/>
  <c r="H115" i="4"/>
  <c r="H117" i="4" s="1"/>
  <c r="G121" i="4" s="1"/>
  <c r="H121" i="4" s="1"/>
  <c r="H1048" i="4"/>
  <c r="F177" i="4"/>
  <c r="F175" i="4"/>
  <c r="I156" i="4"/>
  <c r="F1011" i="4"/>
  <c r="F962" i="4"/>
  <c r="F960" i="4"/>
  <c r="F959" i="4"/>
  <c r="F435" i="4"/>
  <c r="H418" i="4"/>
  <c r="H420" i="4" s="1"/>
  <c r="G424" i="4" s="1"/>
  <c r="H424" i="4" s="1"/>
  <c r="H415" i="4"/>
  <c r="F383" i="4"/>
  <c r="H261" i="4"/>
  <c r="H263" i="4" s="1"/>
  <c r="G267" i="4" s="1"/>
  <c r="H267" i="4" s="1"/>
  <c r="F1014" i="4"/>
  <c r="F1013" i="4"/>
  <c r="F1012" i="4"/>
  <c r="H994" i="4"/>
  <c r="H991" i="4"/>
  <c r="I984" i="4"/>
  <c r="H940" i="4"/>
  <c r="H886" i="4"/>
  <c r="I459" i="4"/>
  <c r="F434" i="4"/>
  <c r="F385" i="4"/>
  <c r="H367" i="4"/>
  <c r="H369" i="4" s="1"/>
  <c r="G372" i="4" s="1"/>
  <c r="H372" i="4" s="1"/>
  <c r="H375" i="4" s="1"/>
  <c r="F279" i="4"/>
  <c r="F228" i="4"/>
  <c r="I199" i="4"/>
  <c r="H726" i="4"/>
  <c r="H730" i="4" s="1"/>
  <c r="G735" i="4" s="1"/>
  <c r="H735" i="4" s="1"/>
  <c r="I715" i="4"/>
  <c r="F692" i="4"/>
  <c r="F690" i="4"/>
  <c r="H680" i="4"/>
  <c r="H682" i="4" s="1"/>
  <c r="H677" i="4"/>
  <c r="H631" i="4"/>
  <c r="H630" i="4"/>
  <c r="H633" i="4" s="1"/>
  <c r="G637" i="4" s="1"/>
  <c r="H637" i="4" s="1"/>
  <c r="F596" i="4"/>
  <c r="F595" i="4"/>
  <c r="F594" i="4"/>
  <c r="F593" i="4"/>
  <c r="H574" i="4"/>
  <c r="H573" i="4"/>
  <c r="H572" i="4"/>
  <c r="H576" i="4" s="1"/>
  <c r="G581" i="4" s="1"/>
  <c r="H581" i="4" s="1"/>
  <c r="H569" i="4"/>
  <c r="I561" i="4"/>
  <c r="H25" i="4"/>
  <c r="H27" i="4" s="1"/>
  <c r="G30" i="4" s="1"/>
  <c r="H30" i="4" s="1"/>
  <c r="H32" i="4" s="1"/>
  <c r="H22" i="4"/>
  <c r="F856" i="4"/>
  <c r="F853" i="4"/>
  <c r="F802" i="4"/>
  <c r="F799" i="4"/>
  <c r="H783" i="4"/>
  <c r="H782" i="4"/>
  <c r="I772" i="4"/>
  <c r="F747" i="4"/>
  <c r="F693" i="4"/>
  <c r="I672" i="4"/>
  <c r="F536" i="4"/>
  <c r="I511" i="4"/>
  <c r="H995" i="4"/>
  <c r="F961" i="4"/>
  <c r="I930" i="4"/>
  <c r="F907" i="4"/>
  <c r="F905" i="4"/>
  <c r="H890" i="4"/>
  <c r="F854" i="4"/>
  <c r="H837" i="4"/>
  <c r="H840" i="4" s="1"/>
  <c r="H834" i="4"/>
  <c r="I824" i="4"/>
  <c r="F801" i="4"/>
  <c r="F800" i="4"/>
  <c r="H779" i="4"/>
  <c r="F750" i="4"/>
  <c r="F749" i="4"/>
  <c r="F748" i="4"/>
  <c r="H723" i="4"/>
  <c r="F691" i="4"/>
  <c r="F650" i="4"/>
  <c r="F649" i="4"/>
  <c r="F648" i="4"/>
  <c r="F647" i="4"/>
  <c r="H639" i="4"/>
  <c r="I618" i="4"/>
  <c r="F539" i="4"/>
  <c r="F538" i="4"/>
  <c r="F486" i="4"/>
  <c r="H470" i="4"/>
  <c r="H469" i="4"/>
  <c r="H472" i="4" s="1"/>
  <c r="G476" i="4" s="1"/>
  <c r="H476" i="4" s="1"/>
  <c r="H466" i="4"/>
  <c r="H432" i="4"/>
  <c r="H22" i="5" s="1"/>
  <c r="F22" i="5" s="1"/>
  <c r="H426" i="4"/>
  <c r="F386" i="4"/>
  <c r="F384" i="4"/>
  <c r="F278" i="4"/>
  <c r="F226" i="4"/>
  <c r="H159" i="4"/>
  <c r="H161" i="4" s="1"/>
  <c r="G164" i="4" s="1"/>
  <c r="H164" i="4" s="1"/>
  <c r="H166" i="4" s="1"/>
  <c r="F132" i="4"/>
  <c r="H123" i="4"/>
  <c r="H112" i="4"/>
  <c r="I106" i="4"/>
  <c r="H68" i="4"/>
  <c r="I1036" i="4"/>
  <c r="H951" i="4"/>
  <c r="H943" i="4"/>
  <c r="H946" i="4" s="1"/>
  <c r="F908" i="4"/>
  <c r="F906" i="4"/>
  <c r="H889" i="4"/>
  <c r="H892" i="4" s="1"/>
  <c r="G895" i="4" s="1"/>
  <c r="H895" i="4" s="1"/>
  <c r="H897" i="4" s="1"/>
  <c r="H851" i="4"/>
  <c r="H845" i="4"/>
  <c r="H521" i="4"/>
  <c r="H523" i="4" s="1"/>
  <c r="G526" i="4" s="1"/>
  <c r="H526" i="4" s="1"/>
  <c r="H528" i="4" s="1"/>
  <c r="F489" i="4"/>
  <c r="F488" i="4"/>
  <c r="H478" i="4"/>
  <c r="N36" i="5"/>
  <c r="O1" i="5"/>
  <c r="AS41" i="5"/>
  <c r="AS43" i="5" s="1"/>
  <c r="AS40" i="5"/>
  <c r="G40" i="5"/>
  <c r="N40" i="5" s="1"/>
  <c r="AO28" i="5"/>
  <c r="AQ28" i="5" s="1"/>
  <c r="N38" i="5"/>
  <c r="AO25" i="5"/>
  <c r="AQ25" i="5" s="1"/>
  <c r="AO18" i="5"/>
  <c r="AQ18" i="5" s="1"/>
  <c r="AS50" i="5"/>
  <c r="AS52" i="5" s="1"/>
  <c r="G50" i="5"/>
  <c r="N47" i="5"/>
  <c r="AR29" i="5"/>
  <c r="G29" i="5"/>
  <c r="N29" i="5" s="1"/>
  <c r="AO26" i="5"/>
  <c r="AQ26" i="5" s="1"/>
  <c r="AO16" i="5"/>
  <c r="AQ16" i="5" s="1"/>
  <c r="DQ1" i="5"/>
  <c r="AR51" i="5"/>
  <c r="G49" i="5"/>
  <c r="N49" i="5" s="1"/>
  <c r="G48" i="5"/>
  <c r="AS39" i="5"/>
  <c r="AQ29" i="5"/>
  <c r="AO21" i="5"/>
  <c r="AQ21" i="5" s="1"/>
  <c r="G76" i="5"/>
  <c r="AR42" i="5"/>
  <c r="G41" i="5"/>
  <c r="AO17" i="5"/>
  <c r="AQ17" i="5" s="1"/>
  <c r="CF1" i="5"/>
  <c r="CM1" i="5" s="1"/>
  <c r="AO24" i="5"/>
  <c r="AQ24" i="5" s="1"/>
  <c r="AS48" i="5"/>
  <c r="G39" i="5"/>
  <c r="AO23" i="5"/>
  <c r="AQ23" i="5" s="1"/>
  <c r="AO19" i="5"/>
  <c r="AQ19" i="5" s="1"/>
  <c r="DP1" i="5"/>
  <c r="AS76" i="5"/>
  <c r="AR63" i="5"/>
  <c r="AS49" i="5"/>
  <c r="AO27" i="5"/>
  <c r="AQ27" i="5" s="1"/>
  <c r="AO22" i="5"/>
  <c r="AQ22" i="5" s="1"/>
  <c r="AO20" i="5"/>
  <c r="AQ20" i="5" s="1"/>
  <c r="AP3" i="5"/>
  <c r="T22" i="5" l="1"/>
  <c r="T25" i="5"/>
  <c r="M22" i="5"/>
  <c r="G22" i="5"/>
  <c r="N22" i="5" s="1"/>
  <c r="AR22" i="5"/>
  <c r="AS22" i="5" s="1"/>
  <c r="AS29" i="5"/>
  <c r="AS42" i="5"/>
  <c r="AS44" i="5" s="1"/>
  <c r="AS57" i="5" s="1"/>
  <c r="L473" i="2"/>
  <c r="AP463" i="2" s="1"/>
  <c r="AP517" i="2"/>
  <c r="L257" i="2"/>
  <c r="AP247" i="2" s="1"/>
  <c r="L392" i="2"/>
  <c r="AP382" i="2" s="1"/>
  <c r="L230" i="2"/>
  <c r="AP220" i="2" s="1"/>
  <c r="L149" i="2"/>
  <c r="AP133" i="2" s="1"/>
  <c r="L116" i="2"/>
  <c r="AP106" i="2" s="1"/>
  <c r="AP52" i="2"/>
  <c r="H329" i="4"/>
  <c r="H20" i="5" s="1"/>
  <c r="H269" i="4"/>
  <c r="I359" i="4"/>
  <c r="J359" i="4"/>
  <c r="I360" i="4"/>
  <c r="J360" i="4"/>
  <c r="I361" i="4"/>
  <c r="J361" i="4"/>
  <c r="I372" i="4"/>
  <c r="J367" i="4"/>
  <c r="J369" i="4" s="1"/>
  <c r="J372" i="4"/>
  <c r="J373" i="4"/>
  <c r="I373" i="4"/>
  <c r="I362" i="4"/>
  <c r="I14" i="4" s="1"/>
  <c r="I367" i="4"/>
  <c r="K21" i="5" s="1"/>
  <c r="I305" i="4"/>
  <c r="J305" i="4"/>
  <c r="I306" i="4"/>
  <c r="J306" i="4"/>
  <c r="I307" i="4"/>
  <c r="J307" i="4"/>
  <c r="I308" i="4"/>
  <c r="J308" i="4"/>
  <c r="I309" i="4"/>
  <c r="J309" i="4"/>
  <c r="I310" i="4"/>
  <c r="J310" i="4"/>
  <c r="I315" i="4"/>
  <c r="K20" i="5" s="1"/>
  <c r="J315" i="4"/>
  <c r="I316" i="4"/>
  <c r="J316" i="4"/>
  <c r="I321" i="4"/>
  <c r="J321" i="4"/>
  <c r="J323" i="4" s="1"/>
  <c r="J884" i="4"/>
  <c r="J889" i="4"/>
  <c r="I890" i="4"/>
  <c r="J895" i="4"/>
  <c r="J897" i="4" s="1"/>
  <c r="I881" i="4"/>
  <c r="I884" i="4"/>
  <c r="I889" i="4"/>
  <c r="J881" i="4"/>
  <c r="I882" i="4"/>
  <c r="J882" i="4"/>
  <c r="I883" i="4"/>
  <c r="J883" i="4"/>
  <c r="J890" i="4"/>
  <c r="I895" i="4"/>
  <c r="I411" i="4"/>
  <c r="I412" i="4"/>
  <c r="I413" i="4"/>
  <c r="I424" i="4"/>
  <c r="J412" i="4"/>
  <c r="J413" i="4"/>
  <c r="J423" i="4"/>
  <c r="I418" i="4"/>
  <c r="K22" i="5" s="1"/>
  <c r="I423" i="4"/>
  <c r="J411" i="4"/>
  <c r="J418" i="4"/>
  <c r="J420" i="4" s="1"/>
  <c r="J424" i="4"/>
  <c r="J266" i="4"/>
  <c r="I267" i="4"/>
  <c r="J254" i="4"/>
  <c r="I261" i="4"/>
  <c r="K19" i="5" s="1"/>
  <c r="J261" i="4"/>
  <c r="J263" i="4" s="1"/>
  <c r="I253" i="4"/>
  <c r="I254" i="4"/>
  <c r="J255" i="4"/>
  <c r="I256" i="4"/>
  <c r="J253" i="4"/>
  <c r="I255" i="4"/>
  <c r="I266" i="4"/>
  <c r="J267" i="4"/>
  <c r="J164" i="4"/>
  <c r="J166" i="4" s="1"/>
  <c r="I164" i="4"/>
  <c r="I159" i="4"/>
  <c r="K17" i="5" s="1"/>
  <c r="J159" i="4"/>
  <c r="J994" i="4"/>
  <c r="I995" i="4"/>
  <c r="J995" i="4"/>
  <c r="I1000" i="4"/>
  <c r="J988" i="4"/>
  <c r="J989" i="4"/>
  <c r="J1000" i="4"/>
  <c r="I1001" i="4"/>
  <c r="I987" i="4"/>
  <c r="J987" i="4"/>
  <c r="I989" i="4"/>
  <c r="I988" i="4"/>
  <c r="I994" i="4"/>
  <c r="I462" i="4"/>
  <c r="J463" i="4"/>
  <c r="J464" i="4"/>
  <c r="J476" i="4"/>
  <c r="I463" i="4"/>
  <c r="J469" i="4"/>
  <c r="J462" i="4"/>
  <c r="I476" i="4"/>
  <c r="I464" i="4"/>
  <c r="I470" i="4"/>
  <c r="I475" i="4"/>
  <c r="I469" i="4"/>
  <c r="K23" i="5" s="1"/>
  <c r="J470" i="4"/>
  <c r="J475" i="4"/>
  <c r="I202" i="4"/>
  <c r="J203" i="4"/>
  <c r="J204" i="4"/>
  <c r="I215" i="4"/>
  <c r="I205" i="4"/>
  <c r="I203" i="4"/>
  <c r="J202" i="4"/>
  <c r="I204" i="4"/>
  <c r="I210" i="4"/>
  <c r="K18" i="5" s="1"/>
  <c r="J210" i="4"/>
  <c r="J212" i="4" s="1"/>
  <c r="I718" i="4"/>
  <c r="J726" i="4"/>
  <c r="I727" i="4"/>
  <c r="I728" i="4"/>
  <c r="J728" i="4"/>
  <c r="I735" i="4"/>
  <c r="I736" i="4"/>
  <c r="J718" i="4"/>
  <c r="I719" i="4"/>
  <c r="I720" i="4"/>
  <c r="I726" i="4"/>
  <c r="K28" i="5" s="1"/>
  <c r="J719" i="4"/>
  <c r="J720" i="4"/>
  <c r="J733" i="4"/>
  <c r="I734" i="4"/>
  <c r="J735" i="4"/>
  <c r="J736" i="4"/>
  <c r="J737" i="4"/>
  <c r="I721" i="4"/>
  <c r="J721" i="4"/>
  <c r="J727" i="4"/>
  <c r="I733" i="4"/>
  <c r="J734" i="4"/>
  <c r="I737" i="4"/>
  <c r="I564" i="4"/>
  <c r="J564" i="4"/>
  <c r="I565" i="4"/>
  <c r="J565" i="4"/>
  <c r="I566" i="4"/>
  <c r="J566" i="4"/>
  <c r="I567" i="4"/>
  <c r="J567" i="4"/>
  <c r="I572" i="4"/>
  <c r="K25" i="5" s="1"/>
  <c r="J572" i="4"/>
  <c r="I573" i="4"/>
  <c r="J573" i="4"/>
  <c r="I574" i="4"/>
  <c r="J574" i="4"/>
  <c r="I579" i="4"/>
  <c r="J579" i="4"/>
  <c r="I580" i="4"/>
  <c r="J580" i="4"/>
  <c r="I581" i="4"/>
  <c r="J581" i="4"/>
  <c r="I582" i="4"/>
  <c r="J582" i="4"/>
  <c r="I583" i="4"/>
  <c r="J583" i="4"/>
  <c r="I775" i="4"/>
  <c r="I777" i="4"/>
  <c r="J777" i="4"/>
  <c r="J782" i="4"/>
  <c r="J785" i="4" s="1"/>
  <c r="I788" i="4"/>
  <c r="J775" i="4"/>
  <c r="J776" i="4"/>
  <c r="J783" i="4"/>
  <c r="I776" i="4"/>
  <c r="I782" i="4"/>
  <c r="I783" i="4"/>
  <c r="J788" i="4"/>
  <c r="I789" i="4"/>
  <c r="I675" i="4"/>
  <c r="I680" i="4"/>
  <c r="K27" i="5" s="1"/>
  <c r="J680" i="4"/>
  <c r="J682" i="4" s="1"/>
  <c r="J675" i="4"/>
  <c r="I514" i="4"/>
  <c r="J514" i="4"/>
  <c r="I515" i="4"/>
  <c r="I516" i="4"/>
  <c r="I521" i="4"/>
  <c r="K24" i="5" s="1"/>
  <c r="J521" i="4"/>
  <c r="J523" i="4" s="1"/>
  <c r="J526" i="4"/>
  <c r="J528" i="4" s="1"/>
  <c r="J515" i="4"/>
  <c r="I526" i="4"/>
  <c r="J516" i="4"/>
  <c r="I933" i="4"/>
  <c r="J933" i="4"/>
  <c r="J934" i="4"/>
  <c r="J938" i="4"/>
  <c r="J944" i="4"/>
  <c r="J949" i="4"/>
  <c r="J951" i="4" s="1"/>
  <c r="I937" i="4"/>
  <c r="I934" i="4"/>
  <c r="J937" i="4"/>
  <c r="I943" i="4"/>
  <c r="I949" i="4"/>
  <c r="I935" i="4"/>
  <c r="J935" i="4"/>
  <c r="I936" i="4"/>
  <c r="J936" i="4"/>
  <c r="I938" i="4"/>
  <c r="J943" i="4"/>
  <c r="J946" i="4" s="1"/>
  <c r="I944" i="4"/>
  <c r="J831" i="4"/>
  <c r="I838" i="4"/>
  <c r="J838" i="4"/>
  <c r="I843" i="4"/>
  <c r="J827" i="4"/>
  <c r="I828" i="4"/>
  <c r="J828" i="4"/>
  <c r="I829" i="4"/>
  <c r="J829" i="4"/>
  <c r="I830" i="4"/>
  <c r="I831" i="4"/>
  <c r="J830" i="4"/>
  <c r="I832" i="4"/>
  <c r="I827" i="4"/>
  <c r="J832" i="4"/>
  <c r="I837" i="4"/>
  <c r="J837" i="4"/>
  <c r="J840" i="4" s="1"/>
  <c r="J843" i="4"/>
  <c r="J845" i="4" s="1"/>
  <c r="I621" i="4"/>
  <c r="J621" i="4"/>
  <c r="I623" i="4"/>
  <c r="J623" i="4"/>
  <c r="I624" i="4"/>
  <c r="I625" i="4"/>
  <c r="I630" i="4"/>
  <c r="K26" i="5" s="1"/>
  <c r="J630" i="4"/>
  <c r="I636" i="4"/>
  <c r="J637" i="4"/>
  <c r="I622" i="4"/>
  <c r="J622" i="4"/>
  <c r="J624" i="4"/>
  <c r="I631" i="4"/>
  <c r="J631" i="4"/>
  <c r="J636" i="4"/>
  <c r="I637" i="4"/>
  <c r="H435" i="4"/>
  <c r="H436" i="4"/>
  <c r="H437" i="4" s="1"/>
  <c r="H434" i="4"/>
  <c r="I109" i="4"/>
  <c r="J109" i="4"/>
  <c r="J110" i="4"/>
  <c r="J115" i="4"/>
  <c r="J117" i="4" s="1"/>
  <c r="J120" i="4"/>
  <c r="I121" i="4"/>
  <c r="J121" i="4"/>
  <c r="I110" i="4"/>
  <c r="I115" i="4"/>
  <c r="K16" i="5" s="1"/>
  <c r="I120" i="4"/>
  <c r="J1039" i="4"/>
  <c r="J1040" i="4"/>
  <c r="J1047" i="4"/>
  <c r="I1039" i="4"/>
  <c r="I1040" i="4"/>
  <c r="I1041" i="4"/>
  <c r="J1041" i="4"/>
  <c r="I1042" i="4"/>
  <c r="J1042" i="4"/>
  <c r="I1047" i="4"/>
  <c r="I1048" i="4"/>
  <c r="J1048" i="4"/>
  <c r="I1053" i="4"/>
  <c r="H853" i="4"/>
  <c r="H855" i="4"/>
  <c r="H856" i="4" s="1"/>
  <c r="H854" i="4"/>
  <c r="H129" i="4"/>
  <c r="H16" i="5" s="1"/>
  <c r="H80" i="4"/>
  <c r="H86" i="4" s="1"/>
  <c r="H585" i="4"/>
  <c r="G215" i="4"/>
  <c r="H215" i="4" s="1"/>
  <c r="H217" i="4" s="1"/>
  <c r="H484" i="4"/>
  <c r="H23" i="5" s="1"/>
  <c r="H739" i="4"/>
  <c r="H903" i="4"/>
  <c r="H38" i="4"/>
  <c r="G362" i="4" s="1"/>
  <c r="H362" i="4" s="1"/>
  <c r="H688" i="4"/>
  <c r="H27" i="5" s="1"/>
  <c r="H785" i="4"/>
  <c r="G789" i="4" s="1"/>
  <c r="H789" i="4" s="1"/>
  <c r="H791" i="4" s="1"/>
  <c r="H172" i="4"/>
  <c r="H17" i="5" s="1"/>
  <c r="H1050" i="4"/>
  <c r="G1053" i="4" s="1"/>
  <c r="H1053" i="4" s="1"/>
  <c r="H1055" i="4" s="1"/>
  <c r="H997" i="4"/>
  <c r="G1001" i="4" s="1"/>
  <c r="H1001" i="4" s="1"/>
  <c r="H1003" i="4" s="1"/>
  <c r="H534" i="4"/>
  <c r="H24" i="5" s="1"/>
  <c r="H591" i="4"/>
  <c r="H25" i="5" s="1"/>
  <c r="H957" i="4"/>
  <c r="T28" i="5"/>
  <c r="T27" i="5"/>
  <c r="G52" i="5"/>
  <c r="N52" i="5" s="1"/>
  <c r="N50" i="5"/>
  <c r="T16" i="5"/>
  <c r="P31" i="5"/>
  <c r="N48" i="5"/>
  <c r="G51" i="5"/>
  <c r="Q31" i="5"/>
  <c r="N41" i="5"/>
  <c r="G43" i="5"/>
  <c r="N43" i="5" s="1"/>
  <c r="G42" i="5"/>
  <c r="N39" i="5"/>
  <c r="R31" i="5"/>
  <c r="T23" i="5"/>
  <c r="AS51" i="5"/>
  <c r="AS53" i="5" s="1"/>
  <c r="AS58" i="5" s="1"/>
  <c r="DR1" i="5"/>
  <c r="T20" i="5"/>
  <c r="T17" i="5"/>
  <c r="T24" i="5"/>
  <c r="J478" i="4" l="1"/>
  <c r="J639" i="4"/>
  <c r="F20" i="5"/>
  <c r="M20" i="5"/>
  <c r="F23" i="5"/>
  <c r="M23" i="5"/>
  <c r="J576" i="4"/>
  <c r="M25" i="5"/>
  <c r="F25" i="5"/>
  <c r="F17" i="5"/>
  <c r="M17" i="5"/>
  <c r="M27" i="5"/>
  <c r="F27" i="5"/>
  <c r="M24" i="5"/>
  <c r="F24" i="5"/>
  <c r="F16" i="5"/>
  <c r="M16" i="5"/>
  <c r="J318" i="4"/>
  <c r="J997" i="4"/>
  <c r="H438" i="4"/>
  <c r="H439" i="4" s="1"/>
  <c r="I22" i="5" s="1"/>
  <c r="L22" i="5" s="1"/>
  <c r="H331" i="4"/>
  <c r="H333" i="4"/>
  <c r="H334" i="4" s="1"/>
  <c r="H332" i="4"/>
  <c r="I17" i="4"/>
  <c r="J17" i="4"/>
  <c r="I18" i="4"/>
  <c r="J18" i="4"/>
  <c r="J25" i="4"/>
  <c r="J27" i="4" s="1"/>
  <c r="I30" i="4"/>
  <c r="I19" i="4"/>
  <c r="J19" i="4"/>
  <c r="I20" i="4"/>
  <c r="J20" i="4"/>
  <c r="I25" i="4"/>
  <c r="J30" i="4"/>
  <c r="J32" i="4" s="1"/>
  <c r="J312" i="4"/>
  <c r="J886" i="4"/>
  <c r="J415" i="4"/>
  <c r="J161" i="4"/>
  <c r="J991" i="4"/>
  <c r="J466" i="4"/>
  <c r="J723" i="4"/>
  <c r="J569" i="4"/>
  <c r="J779" i="4"/>
  <c r="J677" i="4"/>
  <c r="J518" i="4"/>
  <c r="J534" i="4" s="1"/>
  <c r="J541" i="4" s="1"/>
  <c r="J940" i="4"/>
  <c r="J834" i="4"/>
  <c r="J112" i="4"/>
  <c r="J1044" i="4"/>
  <c r="H131" i="4"/>
  <c r="H133" i="4"/>
  <c r="H134" i="4" s="1"/>
  <c r="H132" i="4"/>
  <c r="G205" i="4"/>
  <c r="H205" i="4" s="1"/>
  <c r="G256" i="4"/>
  <c r="H256" i="4" s="1"/>
  <c r="G625" i="4"/>
  <c r="H625" i="4" s="1"/>
  <c r="H486" i="4"/>
  <c r="H487" i="4"/>
  <c r="H488" i="4"/>
  <c r="H489" i="4" s="1"/>
  <c r="H907" i="4"/>
  <c r="H908" i="4" s="1"/>
  <c r="H906" i="4"/>
  <c r="H905" i="4"/>
  <c r="H364" i="4"/>
  <c r="S21" i="5" s="1"/>
  <c r="T21" i="5" s="1"/>
  <c r="H691" i="4"/>
  <c r="H690" i="4"/>
  <c r="H692" i="4"/>
  <c r="H693" i="4" s="1"/>
  <c r="H174" i="4"/>
  <c r="H176" i="4"/>
  <c r="H177" i="4" s="1"/>
  <c r="H175" i="4"/>
  <c r="H538" i="4"/>
  <c r="H539" i="4" s="1"/>
  <c r="H536" i="4"/>
  <c r="H537" i="4"/>
  <c r="H595" i="4"/>
  <c r="H596" i="4" s="1"/>
  <c r="H594" i="4"/>
  <c r="H593" i="4"/>
  <c r="H961" i="4"/>
  <c r="H962" i="4" s="1"/>
  <c r="H960" i="4"/>
  <c r="H959" i="4"/>
  <c r="J269" i="4"/>
  <c r="J585" i="4"/>
  <c r="H857" i="4"/>
  <c r="H858" i="4" s="1"/>
  <c r="J472" i="4"/>
  <c r="J730" i="4"/>
  <c r="H745" i="4"/>
  <c r="H28" i="5" s="1"/>
  <c r="H797" i="4"/>
  <c r="J892" i="4"/>
  <c r="J215" i="4"/>
  <c r="J217" i="4" s="1"/>
  <c r="J633" i="4"/>
  <c r="J123" i="4"/>
  <c r="H1061" i="4"/>
  <c r="I58" i="4"/>
  <c r="J1050" i="4"/>
  <c r="J375" i="4"/>
  <c r="J362" i="4"/>
  <c r="J1001" i="4"/>
  <c r="J1003" i="4" s="1"/>
  <c r="J739" i="4"/>
  <c r="J789" i="4"/>
  <c r="J791" i="4" s="1"/>
  <c r="J1053" i="4"/>
  <c r="J1055" i="4" s="1"/>
  <c r="J426" i="4"/>
  <c r="H1009" i="4"/>
  <c r="G53" i="5"/>
  <c r="N51" i="5"/>
  <c r="G44" i="5"/>
  <c r="N42" i="5"/>
  <c r="Q81" i="5"/>
  <c r="P81" i="5"/>
  <c r="P33" i="5"/>
  <c r="R81" i="5"/>
  <c r="H335" i="4" l="1"/>
  <c r="H336" i="4" s="1"/>
  <c r="I20" i="5" s="1"/>
  <c r="L20" i="5" s="1"/>
  <c r="H597" i="4"/>
  <c r="M28" i="5"/>
  <c r="F28" i="5"/>
  <c r="AR27" i="5"/>
  <c r="AS27" i="5" s="1"/>
  <c r="G27" i="5"/>
  <c r="N27" i="5" s="1"/>
  <c r="G17" i="5"/>
  <c r="N17" i="5" s="1"/>
  <c r="AR17" i="5"/>
  <c r="AS17" i="5" s="1"/>
  <c r="AR25" i="5"/>
  <c r="AS25" i="5" s="1"/>
  <c r="G25" i="5"/>
  <c r="N25" i="5" s="1"/>
  <c r="H963" i="4"/>
  <c r="H964" i="4" s="1"/>
  <c r="AR23" i="5"/>
  <c r="AS23" i="5" s="1"/>
  <c r="G23" i="5"/>
  <c r="N23" i="5" s="1"/>
  <c r="H381" i="4"/>
  <c r="H21" i="5" s="1"/>
  <c r="G16" i="5"/>
  <c r="AR16" i="5"/>
  <c r="AS16" i="5" s="1"/>
  <c r="G24" i="5"/>
  <c r="N24" i="5" s="1"/>
  <c r="AR24" i="5"/>
  <c r="AS24" i="5" s="1"/>
  <c r="G20" i="5"/>
  <c r="N20" i="5" s="1"/>
  <c r="AR20" i="5"/>
  <c r="AS20" i="5" s="1"/>
  <c r="J957" i="4"/>
  <c r="J964" i="4" s="1"/>
  <c r="J851" i="4"/>
  <c r="J858" i="4" s="1"/>
  <c r="H540" i="4"/>
  <c r="H541" i="4" s="1"/>
  <c r="I24" i="5" s="1"/>
  <c r="L24" i="5" s="1"/>
  <c r="J688" i="4"/>
  <c r="J695" i="4" s="1"/>
  <c r="H909" i="4"/>
  <c r="J22" i="4"/>
  <c r="J205" i="4"/>
  <c r="H207" i="4"/>
  <c r="S18" i="5" s="1"/>
  <c r="J256" i="4"/>
  <c r="H258" i="4"/>
  <c r="S19" i="5" s="1"/>
  <c r="T19" i="5" s="1"/>
  <c r="J625" i="4"/>
  <c r="H627" i="4"/>
  <c r="S26" i="5" s="1"/>
  <c r="T26" i="5" s="1"/>
  <c r="H748" i="4"/>
  <c r="H749" i="4"/>
  <c r="H750" i="4" s="1"/>
  <c r="H747" i="4"/>
  <c r="H799" i="4"/>
  <c r="H800" i="4"/>
  <c r="H801" i="4"/>
  <c r="H802" i="4" s="1"/>
  <c r="H1063" i="4"/>
  <c r="H1064" i="4"/>
  <c r="H1065" i="4"/>
  <c r="H1066" i="4" s="1"/>
  <c r="I63" i="4"/>
  <c r="I62" i="4"/>
  <c r="J61" i="4"/>
  <c r="J78" i="4"/>
  <c r="I78" i="4"/>
  <c r="J77" i="4"/>
  <c r="J72" i="4"/>
  <c r="I72" i="4"/>
  <c r="J64" i="4"/>
  <c r="I64" i="4"/>
  <c r="J62" i="4"/>
  <c r="I77" i="4"/>
  <c r="J71" i="4"/>
  <c r="I71" i="4"/>
  <c r="J66" i="4"/>
  <c r="I66" i="4"/>
  <c r="J65" i="4"/>
  <c r="I65" i="4"/>
  <c r="J63" i="4"/>
  <c r="I61" i="4"/>
  <c r="H1012" i="4"/>
  <c r="H1013" i="4"/>
  <c r="H1014" i="4" s="1"/>
  <c r="H1011" i="4"/>
  <c r="J364" i="4"/>
  <c r="J329" i="4"/>
  <c r="J336" i="4" s="1"/>
  <c r="J903" i="4"/>
  <c r="J910" i="4" s="1"/>
  <c r="J432" i="4"/>
  <c r="J439" i="4" s="1"/>
  <c r="J172" i="4"/>
  <c r="J179" i="4" s="1"/>
  <c r="J1009" i="4"/>
  <c r="J1016" i="4" s="1"/>
  <c r="J745" i="4"/>
  <c r="J752" i="4" s="1"/>
  <c r="J797" i="4"/>
  <c r="J804" i="4" s="1"/>
  <c r="H490" i="4"/>
  <c r="H491" i="4" s="1"/>
  <c r="I23" i="5" s="1"/>
  <c r="L23" i="5" s="1"/>
  <c r="H694" i="4"/>
  <c r="H695" i="4" s="1"/>
  <c r="I27" i="5" s="1"/>
  <c r="L27" i="5" s="1"/>
  <c r="J1061" i="4"/>
  <c r="J1068" i="4" s="1"/>
  <c r="H598" i="4"/>
  <c r="I25" i="5" s="1"/>
  <c r="L25" i="5" s="1"/>
  <c r="J591" i="4"/>
  <c r="J598" i="4" s="1"/>
  <c r="H135" i="4"/>
  <c r="H136" i="4" s="1"/>
  <c r="I16" i="5" s="1"/>
  <c r="L16" i="5" s="1"/>
  <c r="J484" i="4"/>
  <c r="J491" i="4" s="1"/>
  <c r="J129" i="4"/>
  <c r="J136" i="4" s="1"/>
  <c r="H178" i="4"/>
  <c r="H179" i="4" s="1"/>
  <c r="I17" i="5" s="1"/>
  <c r="L17" i="5" s="1"/>
  <c r="N53" i="5"/>
  <c r="I53" i="5"/>
  <c r="G58" i="5"/>
  <c r="I44" i="5"/>
  <c r="G57" i="5"/>
  <c r="N44" i="5"/>
  <c r="P35" i="5"/>
  <c r="J74" i="4" l="1"/>
  <c r="H385" i="4"/>
  <c r="H386" i="4" s="1"/>
  <c r="H383" i="4"/>
  <c r="H384" i="4"/>
  <c r="H1015" i="4"/>
  <c r="S31" i="5"/>
  <c r="T18" i="5"/>
  <c r="N16" i="5"/>
  <c r="AR28" i="5"/>
  <c r="AS28" i="5" s="1"/>
  <c r="G28" i="5"/>
  <c r="N28" i="5" s="1"/>
  <c r="J80" i="4"/>
  <c r="F21" i="5"/>
  <c r="M21" i="5"/>
  <c r="H910" i="4"/>
  <c r="H751" i="4"/>
  <c r="H752" i="4" s="1"/>
  <c r="I28" i="5" s="1"/>
  <c r="L28" i="5" s="1"/>
  <c r="H223" i="4"/>
  <c r="H18" i="5" s="1"/>
  <c r="H645" i="4"/>
  <c r="H26" i="5" s="1"/>
  <c r="J207" i="4"/>
  <c r="J258" i="4"/>
  <c r="J627" i="4"/>
  <c r="J645" i="4" s="1"/>
  <c r="J652" i="4" s="1"/>
  <c r="J68" i="4"/>
  <c r="H275" i="4"/>
  <c r="H19" i="5" s="1"/>
  <c r="H1016" i="4"/>
  <c r="J381" i="4"/>
  <c r="J388" i="4" s="1"/>
  <c r="J38" i="4"/>
  <c r="H803" i="4"/>
  <c r="H804" i="4" s="1"/>
  <c r="H1067" i="4"/>
  <c r="H1068" i="4" s="1"/>
  <c r="S81" i="5" l="1"/>
  <c r="H387" i="4"/>
  <c r="H388" i="4" s="1"/>
  <c r="I21" i="5" s="1"/>
  <c r="L21" i="5" s="1"/>
  <c r="F18" i="5"/>
  <c r="M18" i="5"/>
  <c r="M26" i="5"/>
  <c r="F26" i="5"/>
  <c r="T31" i="5"/>
  <c r="M19" i="5"/>
  <c r="F19" i="5"/>
  <c r="AR21" i="5"/>
  <c r="AS21" i="5" s="1"/>
  <c r="G21" i="5"/>
  <c r="N21" i="5" s="1"/>
  <c r="J223" i="4"/>
  <c r="J230" i="4" s="1"/>
  <c r="J275" i="4"/>
  <c r="J282" i="4" s="1"/>
  <c r="H648" i="4"/>
  <c r="H649" i="4"/>
  <c r="H650" i="4" s="1"/>
  <c r="H226" i="4"/>
  <c r="H227" i="4"/>
  <c r="H228" i="4" s="1"/>
  <c r="H225" i="4"/>
  <c r="H647" i="4"/>
  <c r="H279" i="4"/>
  <c r="H280" i="4" s="1"/>
  <c r="H277" i="4"/>
  <c r="H278" i="4"/>
  <c r="J86" i="4"/>
  <c r="T81" i="5" l="1"/>
  <c r="H229" i="4"/>
  <c r="H230" i="4" s="1"/>
  <c r="I18" i="5" s="1"/>
  <c r="L18" i="5" s="1"/>
  <c r="AR19" i="5"/>
  <c r="AS19" i="5" s="1"/>
  <c r="G19" i="5"/>
  <c r="N19" i="5" s="1"/>
  <c r="AR26" i="5"/>
  <c r="AS26" i="5" s="1"/>
  <c r="G26" i="5"/>
  <c r="N26" i="5" s="1"/>
  <c r="AR18" i="5"/>
  <c r="AS18" i="5" s="1"/>
  <c r="G18" i="5"/>
  <c r="G31" i="5" s="1"/>
  <c r="G65" i="5" s="1"/>
  <c r="H281" i="4"/>
  <c r="H282" i="4" s="1"/>
  <c r="I19" i="5" s="1"/>
  <c r="L19" i="5" s="1"/>
  <c r="H651" i="4"/>
  <c r="H652" i="4" s="1"/>
  <c r="I26" i="5" s="1"/>
  <c r="L26" i="5" s="1"/>
  <c r="N18" i="5" l="1"/>
  <c r="G14" i="5"/>
  <c r="AS14" i="5"/>
  <c r="AS31" i="5"/>
  <c r="G59" i="5" l="1"/>
  <c r="N14" i="5"/>
  <c r="U14" i="5" s="1"/>
  <c r="N31" i="5"/>
  <c r="M63" i="5"/>
  <c r="N59" i="5"/>
  <c r="M51" i="5"/>
  <c r="M42" i="5"/>
  <c r="AS59" i="5"/>
  <c r="G36" i="5"/>
  <c r="N32" i="5"/>
  <c r="G62" i="5" l="1"/>
  <c r="G61" i="5"/>
  <c r="N61" i="5" s="1"/>
  <c r="G60" i="5"/>
  <c r="N60" i="5" s="1"/>
  <c r="N62" i="5"/>
  <c r="AS61" i="5"/>
  <c r="AS62" i="5"/>
  <c r="AS60" i="5"/>
  <c r="AS63" i="5" s="1"/>
  <c r="G63" i="5" l="1"/>
  <c r="G64" i="5" s="1"/>
  <c r="G81" i="5" s="1"/>
  <c r="AS64" i="5"/>
  <c r="AS81" i="5" s="1"/>
  <c r="AS1" i="5" s="1"/>
  <c r="N63" i="5"/>
  <c r="AS66" i="5" l="1"/>
  <c r="AS67" i="5" s="1"/>
  <c r="G1" i="5"/>
  <c r="H1" i="4" s="1"/>
  <c r="I64" i="5"/>
  <c r="N64" i="5"/>
  <c r="G66" i="5"/>
  <c r="G67" i="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</futureMetadata>
  <valueMetadata count="1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</valueMetadata>
</metadata>
</file>

<file path=xl/sharedStrings.xml><?xml version="1.0" encoding="utf-8"?>
<sst xmlns="http://schemas.openxmlformats.org/spreadsheetml/2006/main" count="3336" uniqueCount="485">
  <si>
    <t>2015.1</t>
  </si>
  <si>
    <t>2026.01</t>
  </si>
  <si>
    <t>www.sagut.com</t>
  </si>
  <si>
    <t>Unit  CD</t>
  </si>
  <si>
    <t>Unit  CT</t>
  </si>
  <si>
    <t>Decimales</t>
  </si>
  <si>
    <t>Durac</t>
  </si>
  <si>
    <t>CT</t>
  </si>
  <si>
    <t>CD</t>
  </si>
  <si>
    <t>CASA</t>
  </si>
  <si>
    <t>DOBLECLIC AQUÍ PARA OCULTAR</t>
  </si>
  <si>
    <t>C1</t>
  </si>
  <si>
    <t>C2</t>
  </si>
  <si>
    <t>C3</t>
  </si>
  <si>
    <t>C4</t>
  </si>
  <si>
    <t>C5</t>
  </si>
  <si>
    <t>C6</t>
  </si>
  <si>
    <t xml:space="preserve"> </t>
  </si>
  <si>
    <t xml:space="preserve">Valor Final del Contrato  $ </t>
  </si>
  <si>
    <t xml:space="preserve">Inicio  </t>
  </si>
  <si>
    <t>Precios Base</t>
  </si>
  <si>
    <t>Dobleclic para ocultar Cantidades Definitivas</t>
  </si>
  <si>
    <t>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</si>
  <si>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</si>
  <si>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</si>
  <si>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</si>
  <si>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</si>
  <si>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</si>
  <si>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</si>
  <si>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</si>
  <si>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</si>
  <si>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</si>
  <si>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</si>
  <si>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</si>
  <si>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</si>
  <si>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</si>
  <si>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</si>
  <si>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</si>
  <si>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</si>
  <si>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</si>
  <si>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</si>
  <si>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</si>
  <si>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</si>
  <si>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</si>
  <si>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</si>
  <si>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</si>
  <si>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</si>
  <si>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</si>
  <si>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</si>
  <si>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</si>
  <si>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</si>
  <si>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</si>
  <si>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</si>
  <si>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</si>
  <si>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</si>
  <si>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</si>
  <si>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</si>
  <si>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</si>
  <si>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</si>
  <si>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</si>
  <si>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</si>
  <si>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</si>
  <si>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</si>
  <si>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</si>
  <si>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</si>
  <si>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</si>
  <si>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</si>
  <si>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</si>
  <si>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</si>
  <si>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</si>
  <si>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ITEMS POR COMPONENTES</t>
  </si>
  <si>
    <t>CANTIDADES DEFINITIVAS DE OBRA</t>
  </si>
  <si>
    <t>PRESUPUESTO DE OBRA</t>
  </si>
  <si>
    <t>Otros</t>
  </si>
  <si>
    <t>Equipo</t>
  </si>
  <si>
    <t>M. de Obra</t>
  </si>
  <si>
    <t>Materiales</t>
  </si>
  <si>
    <t>Unit CD</t>
  </si>
  <si>
    <t>PRESUP.</t>
  </si>
  <si>
    <t>MODIF.</t>
  </si>
  <si>
    <t>CANT. DEFINIT.</t>
  </si>
  <si>
    <t>VR.UNIT.</t>
  </si>
  <si>
    <t>VR. DEFINIT.</t>
  </si>
  <si>
    <t>Objeto:</t>
  </si>
  <si>
    <t>PROCESO No.</t>
  </si>
  <si>
    <t>FECHA:</t>
  </si>
  <si>
    <t>ENCAB</t>
  </si>
  <si>
    <t>ITEM</t>
  </si>
  <si>
    <t>DESCRIPCION</t>
  </si>
  <si>
    <t>UND</t>
  </si>
  <si>
    <t>CANT.</t>
  </si>
  <si>
    <t>VR. UNIT</t>
  </si>
  <si>
    <t>C.D.</t>
  </si>
  <si>
    <t>C.T.</t>
  </si>
  <si>
    <t>DURAC</t>
  </si>
  <si>
    <t>VR. TOTAL</t>
  </si>
  <si>
    <t>VR. C.D.</t>
  </si>
  <si>
    <t>CAP</t>
  </si>
  <si>
    <t>1</t>
  </si>
  <si>
    <t>PUENTE GRAN COLOMBIA</t>
  </si>
  <si>
    <t>.</t>
  </si>
  <si>
    <t>COD</t>
  </si>
  <si>
    <t>080108</t>
  </si>
  <si>
    <t>1.1</t>
  </si>
  <si>
    <t>LOCALIZACION-REPLANTEO VIAS URBANAS</t>
  </si>
  <si>
    <t>100401</t>
  </si>
  <si>
    <t>1.2</t>
  </si>
  <si>
    <t>DEMOLICION ANDEN/CONTRAPISO CONC.E 7.6 A 12CM</t>
  </si>
  <si>
    <t>M2</t>
  </si>
  <si>
    <t>200129</t>
  </si>
  <si>
    <t>1.3</t>
  </si>
  <si>
    <t>CONTRAPISO REFORZADO E=15CM 3.000Psi</t>
  </si>
  <si>
    <t>120302</t>
  </si>
  <si>
    <t>1.4</t>
  </si>
  <si>
    <t>VIGA CIMIENTO ENLACE H=51-60CM 3100PSI</t>
  </si>
  <si>
    <t>M3</t>
  </si>
  <si>
    <t>220607</t>
  </si>
  <si>
    <t>1.5</t>
  </si>
  <si>
    <t>BARANDA-PASAM.LAMINA GALV 2,1/2x1,1/2x1,1/2</t>
  </si>
  <si>
    <t>140107</t>
  </si>
  <si>
    <t>1.6</t>
  </si>
  <si>
    <t>MURO BLOQUE CONCRETO 14x19x39CM</t>
  </si>
  <si>
    <t>100619</t>
  </si>
  <si>
    <t>1.7</t>
  </si>
  <si>
    <t>RELLENO ROCAMUERTA COMPACT-RANA</t>
  </si>
  <si>
    <t>131125</t>
  </si>
  <si>
    <t>1.8</t>
  </si>
  <si>
    <t>ANCLAJE HIERRO ,1/2"-PERFORACION  ,3/4" 21-25C</t>
  </si>
  <si>
    <t>PUNTO</t>
  </si>
  <si>
    <t>120101</t>
  </si>
  <si>
    <t>1.9</t>
  </si>
  <si>
    <t>ACERO REFUERZO FLEJADO 60000 PSI 420Mpa</t>
  </si>
  <si>
    <t>KG</t>
  </si>
  <si>
    <t>131405</t>
  </si>
  <si>
    <t>1.10</t>
  </si>
  <si>
    <t>PERFIL IPE-360</t>
  </si>
  <si>
    <t>130817</t>
  </si>
  <si>
    <t>1.11</t>
  </si>
  <si>
    <t>LOSA CONCRETO STEEL DECK 2" E=14.1-15.0C</t>
  </si>
  <si>
    <t>130809</t>
  </si>
  <si>
    <t>1.12</t>
  </si>
  <si>
    <t>LAMINA METALDECK 2" CAL.16 COLABORANTE"</t>
  </si>
  <si>
    <t>131502</t>
  </si>
  <si>
    <t>1.13</t>
  </si>
  <si>
    <t>TUBO ESTRUCTURAL 100x100x6.3MM</t>
  </si>
  <si>
    <t>STCAP</t>
  </si>
  <si>
    <t>PUENTE EL GALPON</t>
  </si>
  <si>
    <t>ESMALTE BARANDA TUBO 2-3 LINEAS+PARALES</t>
  </si>
  <si>
    <t>PUENTE BAHONDO</t>
  </si>
  <si>
    <t>SUBTTLOC</t>
  </si>
  <si>
    <t>VALOR COSTOS DIRECTOS OBRA CIVIL</t>
  </si>
  <si>
    <t>SUBTTLSM</t>
  </si>
  <si>
    <t>VALOR COSTOS DIRECTOS SUMINISTRO</t>
  </si>
  <si>
    <t>COSTINDOC</t>
  </si>
  <si>
    <t>COSTOS INDIRECTOS OBRA CIVIL</t>
  </si>
  <si>
    <t>TTLCDOC</t>
  </si>
  <si>
    <t>ADMOC</t>
  </si>
  <si>
    <t>ADMINISTRACION</t>
  </si>
  <si>
    <t>IMPROC</t>
  </si>
  <si>
    <t>IMPREVISTOS</t>
  </si>
  <si>
    <t>UTLOC</t>
  </si>
  <si>
    <t>UTILIDAD</t>
  </si>
  <si>
    <t>TTLAIUOC</t>
  </si>
  <si>
    <t>TOTAL AIU</t>
  </si>
  <si>
    <t>IVAOC</t>
  </si>
  <si>
    <t>IVA SOBRE LA UTILIDAD</t>
  </si>
  <si>
    <t>TTLPPTOOC</t>
  </si>
  <si>
    <t>VALOR TOTAL PRESUPUESTO DE OBRA CIVIL</t>
  </si>
  <si>
    <t>COSTINDSM</t>
  </si>
  <si>
    <t>COSTOS INDIRECTOS SUMINISTRO</t>
  </si>
  <si>
    <t>TTLCDSM</t>
  </si>
  <si>
    <t>ADMSM</t>
  </si>
  <si>
    <t>IMPRSM</t>
  </si>
  <si>
    <t>UTLSM</t>
  </si>
  <si>
    <t>TTLAIUSM</t>
  </si>
  <si>
    <t>IVASM</t>
  </si>
  <si>
    <t>TTLPPTOSM</t>
  </si>
  <si>
    <t>VALOR TOTAL PRESUPUESTO DE SUMINISTRO</t>
  </si>
  <si>
    <t>COSTIND</t>
  </si>
  <si>
    <t>COSTOS INDIRECTOS</t>
  </si>
  <si>
    <t>TTLOC</t>
  </si>
  <si>
    <t>COSTO TOTAL      OBRA CIVIL</t>
  </si>
  <si>
    <t>TTLSM</t>
  </si>
  <si>
    <t>COSTO TOTAL   SUMINISTRO</t>
  </si>
  <si>
    <t>TTLCD</t>
  </si>
  <si>
    <t>VALOR COSTOS DIRECTOS</t>
  </si>
  <si>
    <t>ADM</t>
  </si>
  <si>
    <t>IMPR</t>
  </si>
  <si>
    <t>UTL</t>
  </si>
  <si>
    <t>TTLAIU</t>
  </si>
  <si>
    <t>IVA</t>
  </si>
  <si>
    <t>TTLPPTO</t>
  </si>
  <si>
    <t>COSTOS DIRECTOS + INDIRECTOS</t>
  </si>
  <si>
    <t>IVAMANT</t>
  </si>
  <si>
    <t>IVA SOBRE COSTOS DIRECTOS + INDIRECTOS</t>
  </si>
  <si>
    <t>IVA SOBRE C. DIRECTOS + INDIRECTOS</t>
  </si>
  <si>
    <t>SubTtlConIVAttl</t>
  </si>
  <si>
    <t>SUBTOTAL CD + IND + IVA</t>
  </si>
  <si>
    <t>INTERV</t>
  </si>
  <si>
    <t>INTERVENTORIA OBRA</t>
  </si>
  <si>
    <t>INTERVENTORIA</t>
  </si>
  <si>
    <t>OUT_AIU</t>
  </si>
  <si>
    <t>ITEMS  POR  FUERA  DE   AIU:</t>
  </si>
  <si>
    <t>ITEMS  POR  FUERA  DE   AIU</t>
  </si>
  <si>
    <t>SBTOUTAIU</t>
  </si>
  <si>
    <t xml:space="preserve">SUBTOTAL ITEMS FUERA DE AIU:   </t>
  </si>
  <si>
    <t>IVAITFAIU</t>
  </si>
  <si>
    <t>IVA A ITEMS FUERA DE AIU:</t>
  </si>
  <si>
    <t>STOUTAIU</t>
  </si>
  <si>
    <t>INTERVOUT</t>
  </si>
  <si>
    <t>TTLPPTOF</t>
  </si>
  <si>
    <t>VALOR TOTAL PRESUPUESTO</t>
  </si>
  <si>
    <t>VALOR TOTAL CONTRATO</t>
  </si>
  <si>
    <t>VRLTR</t>
  </si>
  <si>
    <t>PLAZO DE ENTREGA:              (DIAS CALENDARIO)</t>
  </si>
  <si>
    <t>Aplicación SAGUT
Cel. 310 824 6976</t>
  </si>
  <si>
    <t>Vr. Presup.</t>
  </si>
  <si>
    <t>MODIF</t>
  </si>
  <si>
    <t>ANALISIS DE PRECIOS UNITARIOS DEL PRESUPUESTO</t>
  </si>
  <si>
    <t>InicioAPU</t>
  </si>
  <si>
    <t>ANALSIS DE PRECIOS UNITARIOS</t>
  </si>
  <si>
    <t>NoPrev</t>
  </si>
  <si>
    <t>ITEM DE LA PROPUESTA ECONÓMICA</t>
  </si>
  <si>
    <t>ITEM NO PREVISTO</t>
  </si>
  <si>
    <t>DESCRIP</t>
  </si>
  <si>
    <t>UND. ITEM</t>
  </si>
  <si>
    <t>CANT.  ITEM</t>
  </si>
  <si>
    <t>CANT. TOTAL</t>
  </si>
  <si>
    <t>ITEM ME0206</t>
  </si>
  <si>
    <t>MORTERO DE PEGA PARA BLOQUE</t>
  </si>
  <si>
    <t>BASICO</t>
  </si>
  <si>
    <t>G1</t>
  </si>
  <si>
    <t>MATERIALES</t>
  </si>
  <si>
    <t>UNIDAD</t>
  </si>
  <si>
    <t>% DESPERD.</t>
  </si>
  <si>
    <t>PRECIO UNIT.</t>
  </si>
  <si>
    <t>VALOR UNITARIO</t>
  </si>
  <si>
    <t>AGREGADOS</t>
  </si>
  <si>
    <t>ARENA MEDIA DE RIO Y/O DE TRITURACIÓN</t>
  </si>
  <si>
    <t>CEMENTOS</t>
  </si>
  <si>
    <t>CEMENTO GRIS PORTLAND</t>
  </si>
  <si>
    <t>OTROS MATERIALES</t>
  </si>
  <si>
    <t>AGUA</t>
  </si>
  <si>
    <t>LT</t>
  </si>
  <si>
    <t>CAL HIDRATADA</t>
  </si>
  <si>
    <t>STG1</t>
  </si>
  <si>
    <t>SUBTOTAL MATERIALES</t>
  </si>
  <si>
    <t>ESP1</t>
  </si>
  <si>
    <t>G2</t>
  </si>
  <si>
    <t>MANO DE OBRA</t>
  </si>
  <si>
    <t>JORNAL</t>
  </si>
  <si>
    <t>F.PREST.</t>
  </si>
  <si>
    <t>JORNAL+PS</t>
  </si>
  <si>
    <t>REND.  M3 / DIA</t>
  </si>
  <si>
    <t>M.O. 1 AYUDANTE + 1 OFICIAL</t>
  </si>
  <si>
    <t>STG2</t>
  </si>
  <si>
    <t>SUBTOTAL MANO DE OBRA</t>
  </si>
  <si>
    <t>ESP2</t>
  </si>
  <si>
    <t>G3</t>
  </si>
  <si>
    <t>EQUIPO</t>
  </si>
  <si>
    <t>REF.</t>
  </si>
  <si>
    <t>CANTIDAD</t>
  </si>
  <si>
    <t>TARIIFA</t>
  </si>
  <si>
    <t>HERRAMIENTA MENOR</t>
  </si>
  <si>
    <t>% de MO</t>
  </si>
  <si>
    <t>STG3</t>
  </si>
  <si>
    <t>SUBTOTAL EQUIPO</t>
  </si>
  <si>
    <t>ESP3</t>
  </si>
  <si>
    <t>G4</t>
  </si>
  <si>
    <t>TRANSPORTES</t>
  </si>
  <si>
    <t>Cantidad</t>
  </si>
  <si>
    <t>Distancia</t>
  </si>
  <si>
    <t>Cant. x Dist.</t>
  </si>
  <si>
    <t>STG4</t>
  </si>
  <si>
    <t>SUBTOTAL TRANSPORTES</t>
  </si>
  <si>
    <t>ESP4</t>
  </si>
  <si>
    <t>COSTO DIRECTO</t>
  </si>
  <si>
    <t>Obs</t>
  </si>
  <si>
    <t>OBSERVACIONES:</t>
  </si>
  <si>
    <t>CONTRATISTA</t>
  </si>
  <si>
    <t>INTERVENTOR</t>
  </si>
  <si>
    <t>Firma</t>
  </si>
  <si>
    <t>Nombre:</t>
  </si>
  <si>
    <t>Representante Legal del Contratista o su Apoderado</t>
  </si>
  <si>
    <t>Representante Legal del Interventor o su Apoderado</t>
  </si>
  <si>
    <t>FinAPU</t>
  </si>
  <si>
    <t>ITEM ME0105</t>
  </si>
  <si>
    <t>MEZCLA CONCRETO 1:2:3 3100 PSI - 22,0 Mpa</t>
  </si>
  <si>
    <t>ARENA DE TRITURACIÓN Y/O ARENA GRUESA DE RIO</t>
  </si>
  <si>
    <t>GRAVA TRITURADA 3/4"</t>
  </si>
  <si>
    <t>ADITIVOS</t>
  </si>
  <si>
    <t>GASOLINA CORRIENTE</t>
  </si>
  <si>
    <t>GLN</t>
  </si>
  <si>
    <t>ACEITE MOTOR 4 TIEMPOS</t>
  </si>
  <si>
    <t>M.O. 3 AYUDANTES</t>
  </si>
  <si>
    <t>M.O. 1 OFICIAL</t>
  </si>
  <si>
    <t>MEZCLADORA DE 9 PIES CUBICOS</t>
  </si>
  <si>
    <t>ITEM 080108</t>
  </si>
  <si>
    <t>INSUMOS COMPLEMENTARIOS</t>
  </si>
  <si>
    <t>GLB</t>
  </si>
  <si>
    <t>VARIOS</t>
  </si>
  <si>
    <t>PLANO</t>
  </si>
  <si>
    <t>REND.  M / DIA</t>
  </si>
  <si>
    <t>M.O. TOPOGRAFIA 2 CADENERO + 1 TOPOG.</t>
  </si>
  <si>
    <t>CAMPERO-CAMIONETA TRANSPORTE MATERIALES</t>
  </si>
  <si>
    <t>DIA</t>
  </si>
  <si>
    <t>EM_AIU</t>
  </si>
  <si>
    <t>IMP</t>
  </si>
  <si>
    <t>STAIU</t>
  </si>
  <si>
    <t>TOTAL COSTOS INDIRECTOS</t>
  </si>
  <si>
    <t>TTL</t>
  </si>
  <si>
    <t>VALOR TOTAL ITEM</t>
  </si>
  <si>
    <t>ITEM 100401</t>
  </si>
  <si>
    <t>REND.  M2 / DIA</t>
  </si>
  <si>
    <t>M.O. 1 AYUDANTE</t>
  </si>
  <si>
    <t>ITEM 200129</t>
  </si>
  <si>
    <t>HIERROS</t>
  </si>
  <si>
    <t>PUNTILLA CON CABEZA 1-1/2"</t>
  </si>
  <si>
    <t>LB</t>
  </si>
  <si>
    <t>MADERAS</t>
  </si>
  <si>
    <t>TABLA OTOBO [1C] 1X08X300 CM</t>
  </si>
  <si>
    <t>MALLA ELEC. M-0.84 / DO84</t>
  </si>
  <si>
    <t>ME0105</t>
  </si>
  <si>
    <t>MEZCLA CONCRETO 1:2:3   3100 PSI 210 MPa</t>
  </si>
  <si>
    <t>ITEM 120302</t>
  </si>
  <si>
    <t>PUNTILLA CON CABEZA 2"</t>
  </si>
  <si>
    <t>TABLA OTOBO [2C] 1X10X300 CM</t>
  </si>
  <si>
    <t>VARETA 2"X2"X3M</t>
  </si>
  <si>
    <t>M.O. 2 AYUDANTES + 1 OFICIAL</t>
  </si>
  <si>
    <t>VIBRADOR</t>
  </si>
  <si>
    <t>ITEM 220607</t>
  </si>
  <si>
    <t>LIJA AGUA 320 - 9"X11" (23X28CM)</t>
  </si>
  <si>
    <t>PINTURAS</t>
  </si>
  <si>
    <t>WASH PRIMER COMPONENTE A+B</t>
  </si>
  <si>
    <t>CARP. METALICA</t>
  </si>
  <si>
    <t>SOLDADURA 6011 X 1/8"</t>
  </si>
  <si>
    <t>SELLAPANEL DRYWALL PREMEZCLADA</t>
  </si>
  <si>
    <t>CUÑETE</t>
  </si>
  <si>
    <t>TUBO CERR. GALV. 2.5MM - 1-1/2" X 6M</t>
  </si>
  <si>
    <t>TUBO CERR. GALV. 2.3MM - 2-1/2" X 6M</t>
  </si>
  <si>
    <t>M.O. METALISTERIA 1 AYUDANTE + 1 OFICIAL</t>
  </si>
  <si>
    <t>SUBCONTRATO CARPINTERIA ALUMINIO</t>
  </si>
  <si>
    <t>SOLDADOR ELECTRICO</t>
  </si>
  <si>
    <t>ITEM 140107</t>
  </si>
  <si>
    <t>BLOQUES - LADRILLOS</t>
  </si>
  <si>
    <t>BLOQUE CONCRETO N 14X19X39</t>
  </si>
  <si>
    <t>BLOQUE CONCRETO M 14X19X19</t>
  </si>
  <si>
    <t>BLOQUE CONCRETO T 14X19X39</t>
  </si>
  <si>
    <t>ME0206</t>
  </si>
  <si>
    <t>ANDAMIO METALICO CERTIFICADO ALTURAS</t>
  </si>
  <si>
    <t>U/D</t>
  </si>
  <si>
    <t>ITEM 100619</t>
  </si>
  <si>
    <t>ROCA MUERTA</t>
  </si>
  <si>
    <t>M.O. 2 AYUDANTES</t>
  </si>
  <si>
    <t>COMPACTADOR MANUAL VIBRATORIO (RANA) CON MOTOR DE 6 HP</t>
  </si>
  <si>
    <t>ITEM 131125</t>
  </si>
  <si>
    <t>ADHES. ANCL. ESTR. 600ML TIPO ANCHORFIX 3001</t>
  </si>
  <si>
    <t>ACERO DE REFUERZO 1/2" 60.000 FIGURADO</t>
  </si>
  <si>
    <t>BROCA TUGSTENO SDS MAX 3/4" X 20" (50 CM)</t>
  </si>
  <si>
    <t>REND.  PUNTO / DIA</t>
  </si>
  <si>
    <t>M.O. CARP.TALLER 1 AYUDANTE + 1 OFICIAL</t>
  </si>
  <si>
    <t>TALADRO PERCUTOR TIPO HILTI</t>
  </si>
  <si>
    <t>ITEM 120101</t>
  </si>
  <si>
    <t>ALAMBRE NEGRO PARA AMARRE CALIBRE 18</t>
  </si>
  <si>
    <t>SEGUETA SIN MARCO PARA METAL 12" X 24DDP</t>
  </si>
  <si>
    <t>ACERO DE REFUERZO 60.000 PSI 420 MPA</t>
  </si>
  <si>
    <t>REND.  KG / DIA</t>
  </si>
  <si>
    <t>ITEM 131405</t>
  </si>
  <si>
    <t>PERFIL IPE-360X170X12M</t>
  </si>
  <si>
    <t>DISOLVENTE PARA PINTURA (TINNER)</t>
  </si>
  <si>
    <t>ANTICORROSIVO ROJO</t>
  </si>
  <si>
    <t>SOLDADURA 7018 X 1/8"</t>
  </si>
  <si>
    <t>M.O. CARP.TALLER 2 AYUDANTES + 1 OFICIAL</t>
  </si>
  <si>
    <t>M.O. PINTURA 1 AYUDANTE + 1 OFICIAL</t>
  </si>
  <si>
    <t>PULIDORA CON PIEDRA O DISCO</t>
  </si>
  <si>
    <t>EQUIPO DE OXICORTE Y SOLDADURA, CAPACIDAD DE CORTE 6"-14"</t>
  </si>
  <si>
    <t>ITEM 130817</t>
  </si>
  <si>
    <t>CUARTON 2" X 4" X 300 AMARILLO</t>
  </si>
  <si>
    <t>TABLA OTOBO 1X10X300 CM</t>
  </si>
  <si>
    <t>CONECTOR LOSA STEEL DECK</t>
  </si>
  <si>
    <t>M.O. 3 AYUDANTES + 1 OFICIAL</t>
  </si>
  <si>
    <t>ITEM 130809</t>
  </si>
  <si>
    <t>CUBIERTA</t>
  </si>
  <si>
    <t>LAMINA METALDECK CAL.16 - 2"</t>
  </si>
  <si>
    <t>ITEM 131502</t>
  </si>
  <si>
    <t>TUBO ESTRUC. 100 X 6.3MM X 6 M</t>
  </si>
  <si>
    <t>ITEM 131125-1</t>
  </si>
  <si>
    <t>ITEM 220607-2</t>
  </si>
  <si>
    <t>ITEM 290401</t>
  </si>
  <si>
    <t>LIJA AGUA 400 - 9"X11" (23X28CM)</t>
  </si>
  <si>
    <t>ESMALTE SINTETICO MATE</t>
  </si>
  <si>
    <t>ITEM 220607-3</t>
  </si>
  <si>
    <t>ITEM 131125-4</t>
  </si>
  <si>
    <t>ITEM 290401-5</t>
  </si>
  <si>
    <t>% Prestaciones Sociales</t>
  </si>
  <si>
    <t>calima</t>
  </si>
  <si>
    <t>de M.O. (Herram. Menor)</t>
  </si>
  <si>
    <t>RESUMEN  DE  INSUMOS</t>
  </si>
  <si>
    <t>CODIGO</t>
  </si>
  <si>
    <t>VR. UNIT.</t>
  </si>
  <si>
    <t>CLASIF</t>
  </si>
  <si>
    <t>Jorn+PS</t>
  </si>
  <si>
    <t>VALOR TOTAL INSUMOS</t>
  </si>
  <si>
    <t>iniEncab</t>
  </si>
  <si>
    <t>MEMORIA DE CANTIDADES DE OBRA</t>
  </si>
  <si>
    <t>OBRA:</t>
  </si>
  <si>
    <t>FinEncab</t>
  </si>
  <si>
    <t>emp</t>
  </si>
  <si>
    <t>MEMORIA DE CALCULO DE CANTIDADES DE OBRA</t>
  </si>
  <si>
    <t>cap</t>
  </si>
  <si>
    <t>UNIDAD:</t>
  </si>
  <si>
    <t>Item 080108</t>
  </si>
  <si>
    <t>CANTIDAD:</t>
  </si>
  <si>
    <t>actas</t>
  </si>
  <si>
    <t>dimen</t>
  </si>
  <si>
    <t>AREA O LUGAR</t>
  </si>
  <si>
    <t xml:space="preserve">DIMENSIONES </t>
  </si>
  <si>
    <t>V. PARCIAL</t>
  </si>
  <si>
    <t xml:space="preserve">N° DE ELEMENTOS </t>
  </si>
  <si>
    <t>TOTAL</t>
  </si>
  <si>
    <t>LONGITUD</t>
  </si>
  <si>
    <t>ANCHO</t>
  </si>
  <si>
    <t>ALTO</t>
  </si>
  <si>
    <t>PESO</t>
  </si>
  <si>
    <t>grp</t>
  </si>
  <si>
    <t>fila</t>
  </si>
  <si>
    <t>LOCALIZACION</t>
  </si>
  <si>
    <t>cant</t>
  </si>
  <si>
    <t>Aproxima  Resultado  a  :</t>
  </si>
  <si>
    <t>Observaciones:</t>
  </si>
  <si>
    <t>CONTRATISTA:</t>
  </si>
  <si>
    <t>INTERVENTOR:</t>
  </si>
  <si>
    <t>FIRMA:</t>
  </si>
  <si>
    <t>contrat</t>
  </si>
  <si>
    <t>NOMBRE CONTRATISTA</t>
  </si>
  <si>
    <t>NOMBRE INTERVENTOR</t>
  </si>
  <si>
    <t>term</t>
  </si>
  <si>
    <t>M.P. No. (CONTRATISTA)</t>
  </si>
  <si>
    <t>M.P. No. (INTERVENTOR)</t>
  </si>
  <si>
    <t>Item 100401</t>
  </si>
  <si>
    <t>DEMOLICION ANDEN</t>
  </si>
  <si>
    <t>Item 200129</t>
  </si>
  <si>
    <t>PUENTE COSTADO IZQUIERDO</t>
  </si>
  <si>
    <t>ANDEN CONTRAPISO E= 15CM</t>
  </si>
  <si>
    <t>Item 120302</t>
  </si>
  <si>
    <t>BASE PARA ANDEN EN CONCRETO</t>
  </si>
  <si>
    <t>Item 220607</t>
  </si>
  <si>
    <t>BARANDAS</t>
  </si>
  <si>
    <t>PUENTE COSTADO DERECHO</t>
  </si>
  <si>
    <t>BARANDA</t>
  </si>
  <si>
    <t>Item 140107</t>
  </si>
  <si>
    <t>PUENTE LADO IZQUIERDO</t>
  </si>
  <si>
    <t>MURO BLOQUE CONCRETO</t>
  </si>
  <si>
    <t>Item 100619</t>
  </si>
  <si>
    <t>PEUNTE</t>
  </si>
  <si>
    <t>RELLENO</t>
  </si>
  <si>
    <t>Item 131125</t>
  </si>
  <si>
    <t>PUENTE</t>
  </si>
  <si>
    <t>ANCLAJE</t>
  </si>
  <si>
    <t>Item 120101</t>
  </si>
  <si>
    <t>LONGITUDINAL</t>
  </si>
  <si>
    <t>TRANSVERSAL</t>
  </si>
  <si>
    <t>Item 131405</t>
  </si>
  <si>
    <t>ZONA DE PUENTE</t>
  </si>
  <si>
    <t>Item 130817</t>
  </si>
  <si>
    <t>ANDEN PUENTE</t>
  </si>
  <si>
    <t>Item 130809</t>
  </si>
  <si>
    <t>Item 131502</t>
  </si>
  <si>
    <t>RIOSTRAS ANDEN</t>
  </si>
  <si>
    <t>ARRIOSTRAMIENTO</t>
  </si>
  <si>
    <t>Item 131125-1</t>
  </si>
  <si>
    <t>ANCLAJE POSTE</t>
  </si>
  <si>
    <t>Item 220607-2</t>
  </si>
  <si>
    <t xml:space="preserve">BARANDAS </t>
  </si>
  <si>
    <t>Item 290401</t>
  </si>
  <si>
    <t>mprof</t>
  </si>
  <si>
    <t>Item 220607-3</t>
  </si>
  <si>
    <t>BARANDAS PUENTE</t>
  </si>
  <si>
    <t>Item 131125-4</t>
  </si>
  <si>
    <t>ANCLAJES</t>
  </si>
  <si>
    <t>Vo.Bo. INTERVENTOR</t>
  </si>
  <si>
    <t>Item 290401-5</t>
  </si>
  <si>
    <t>Incremento por transporte 8%</t>
  </si>
  <si>
    <t>SESENTA Y TRES MILLONES SEISCIENTOS CUARENTA Y DOS MIL CIENTO OCHENTA Y DOS PESOS</t>
  </si>
  <si>
    <t>PRESUPUESTO INTERVENCIÓN PUENTES GRAN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</si>
</sst>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#,##0.00_ ;\-#,##0.00\ "/>
    <numFmt numFmtId="167" formatCode="#,##0_ ;\-#,##0\ "/>
    <numFmt numFmtId="168" formatCode="d\-mmm\-yyyy"/>
    <numFmt numFmtId="169" formatCode="0.0%"/>
    <numFmt numFmtId="170" formatCode="_(* #,##0_);_(* \(#,##0\);_(* &quot;-&quot;??_);_(@_)"/>
    <numFmt numFmtId="171" formatCode="dd\-mmm\-yyyy"/>
  </numFmts>
  <fonts count="7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indexed="22"/>
      <name val="Arial"/>
      <family val="2"/>
    </font>
    <font>
      <b/>
      <sz val="9"/>
      <color theme="3" tint="-0.249977111117893"/>
      <name val="Arial"/>
      <family val="2"/>
    </font>
    <font>
      <b/>
      <sz val="11"/>
      <color indexed="10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color theme="1" tint="0.34998626667073579"/>
      <name val="Arial Narrow"/>
      <family val="2"/>
    </font>
    <font>
      <sz val="9"/>
      <color theme="0" tint="-0.499984740745262"/>
      <name val="Arial"/>
      <family val="2"/>
    </font>
    <font>
      <sz val="10"/>
      <color indexed="22"/>
      <name val="Arial"/>
      <family val="2"/>
    </font>
    <font>
      <u/>
      <sz val="9"/>
      <color indexed="12"/>
      <name val="Arial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indexed="12"/>
      <name val="Arial"/>
      <family val="2"/>
    </font>
    <font>
      <u/>
      <sz val="8"/>
      <color rgb="FF000000"/>
      <name val="Arial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1"/>
      <color indexed="8"/>
      <name val="Arial"/>
      <family val="2"/>
    </font>
    <font>
      <sz val="9"/>
      <name val="Arial"/>
      <family val="2"/>
    </font>
    <font>
      <i/>
      <sz val="9"/>
      <color theme="0" tint="-0.34998626667073579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rgb="FF4F6228"/>
      <name val="Arial"/>
      <family val="2"/>
    </font>
    <font>
      <sz val="10"/>
      <color rgb="FF3C8884"/>
      <name val="Arial"/>
      <family val="2"/>
    </font>
    <font>
      <b/>
      <sz val="10"/>
      <color indexed="8"/>
      <name val="Arial"/>
      <family val="2"/>
    </font>
    <font>
      <sz val="9"/>
      <color indexed="10"/>
      <name val="Arial"/>
      <family val="2"/>
    </font>
    <font>
      <b/>
      <sz val="11"/>
      <color indexed="12"/>
      <name val="Arial"/>
      <family val="2"/>
    </font>
    <font>
      <sz val="10"/>
      <color theme="1" tint="4.9989318521683403E-2"/>
      <name val="Arial"/>
      <family val="2"/>
    </font>
    <font>
      <sz val="9"/>
      <name val="Arial Narrow"/>
      <family val="2"/>
    </font>
    <font>
      <sz val="9"/>
      <color theme="0"/>
      <name val="Arial"/>
      <family val="2"/>
    </font>
    <font>
      <b/>
      <sz val="10"/>
      <color rgb="FF545454"/>
      <name val="Arial"/>
      <family val="2"/>
    </font>
    <font>
      <b/>
      <sz val="9"/>
      <color rgb="FF6B6B6B"/>
      <name val="Arial"/>
      <family val="2"/>
    </font>
    <font>
      <b/>
      <sz val="9"/>
      <color rgb="FF545454"/>
      <name val="Arial"/>
      <family val="2"/>
    </font>
    <font>
      <b/>
      <sz val="10"/>
      <color rgb="FF545454"/>
      <name val="Arial Narrow"/>
      <family val="2"/>
    </font>
    <font>
      <sz val="9"/>
      <color rgb="FFFFFFFF"/>
      <name val="Arial"/>
      <family val="2"/>
    </font>
    <font>
      <sz val="9"/>
      <color rgb="FF808080"/>
      <name val="Arial"/>
      <family val="2"/>
    </font>
    <font>
      <sz val="9"/>
      <color rgb="FF000000"/>
      <name val="Arial"/>
      <family val="2"/>
    </font>
    <font>
      <sz val="9"/>
      <color rgb="FF545454"/>
      <name val="Arial"/>
      <family val="2"/>
    </font>
    <font>
      <sz val="10"/>
      <color theme="0"/>
      <name val="Arial"/>
      <family val="2"/>
    </font>
    <font>
      <sz val="11"/>
      <name val="Arial"/>
      <family val="2"/>
    </font>
    <font>
      <sz val="10"/>
      <color rgb="FFFFFFFF"/>
      <name val="Arial"/>
      <family val="2"/>
    </font>
    <font>
      <b/>
      <sz val="8"/>
      <color theme="0"/>
      <name val="Arial"/>
      <family val="2"/>
    </font>
    <font>
      <b/>
      <sz val="8"/>
      <color indexed="9"/>
      <name val="Arial"/>
      <family val="2"/>
    </font>
    <font>
      <b/>
      <sz val="13"/>
      <name val="Arial"/>
      <family val="2"/>
    </font>
    <font>
      <sz val="8"/>
      <color theme="0" tint="-0.14999847407452621"/>
      <name val="Arial"/>
      <family val="2"/>
    </font>
    <font>
      <sz val="10"/>
      <color rgb="FFC00000"/>
      <name val="Arial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color rgb="FFC0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Calibri"/>
      <family val="2"/>
    </font>
    <font>
      <sz val="14"/>
      <name val="Calibri"/>
      <family val="2"/>
    </font>
    <font>
      <sz val="11"/>
      <color indexed="8"/>
      <name val="Calibri"/>
      <family val="2"/>
    </font>
    <font>
      <b/>
      <sz val="12"/>
      <color theme="1" tint="0.499984740745262"/>
      <name val="Calibri"/>
      <family val="2"/>
    </font>
    <font>
      <sz val="12"/>
      <name val="Arial"/>
      <family val="2"/>
    </font>
    <font>
      <sz val="8"/>
      <color theme="1"/>
      <name val="Aptos Narrow"/>
      <family val="2"/>
      <scheme val="minor"/>
    </font>
    <font>
      <sz val="10"/>
      <name val="Calibri"/>
      <family val="2"/>
    </font>
  </fonts>
  <fills count="5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rgb="FFB00404"/>
        </stop>
      </gradient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rgb="FFF3FFD9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rgb="FFC5CE9A"/>
        </stop>
      </gradientFill>
    </fill>
    <fill>
      <gradientFill degree="270">
        <stop position="0">
          <color theme="0"/>
        </stop>
        <stop position="1">
          <color rgb="FFCFD6AA"/>
        </stop>
      </gradientFill>
    </fill>
    <fill>
      <patternFill patternType="solid">
        <fgColor indexed="42"/>
        <bgColor indexed="64"/>
      </patternFill>
    </fill>
    <fill>
      <gradientFill degree="270">
        <stop position="0">
          <color theme="0"/>
        </stop>
        <stop position="1">
          <color theme="7" tint="0.80001220740379042"/>
        </stop>
      </gradientFill>
    </fill>
    <fill>
      <gradientFill degree="270">
        <stop position="0">
          <color theme="0"/>
        </stop>
        <stop position="1">
          <color rgb="FFECF2F8"/>
        </stop>
      </gradientFill>
    </fill>
    <fill>
      <patternFill patternType="solid">
        <fgColor rgb="FFE4E4E4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DF2F7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4ECF4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E8EF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F2F0F6"/>
        <bgColor indexed="64"/>
      </patternFill>
    </fill>
    <fill>
      <patternFill patternType="solid">
        <fgColor rgb="FFFBF9FD"/>
        <bgColor indexed="64"/>
      </patternFill>
    </fill>
    <fill>
      <patternFill patternType="solid">
        <fgColor rgb="FFDFE9C9"/>
        <bgColor indexed="64"/>
      </patternFill>
    </fill>
    <fill>
      <gradientFill degree="270">
        <stop position="0">
          <color theme="0"/>
        </stop>
        <stop position="1">
          <color rgb="FFD8ECBC"/>
        </stop>
      </gradientFill>
    </fill>
    <fill>
      <patternFill patternType="solid">
        <fgColor theme="9" tint="0.799951170384838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3F5EB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6E6"/>
        <bgColor indexed="64"/>
      </patternFill>
    </fill>
    <fill>
      <patternFill patternType="solid">
        <fgColor rgb="FFF1F2E6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F0F3FA"/>
        <bgColor indexed="64"/>
      </patternFill>
    </fill>
    <fill>
      <patternFill patternType="solid">
        <fgColor rgb="FFF6ECFA"/>
        <bgColor indexed="64"/>
      </patternFill>
    </fill>
    <fill>
      <patternFill patternType="solid">
        <fgColor rgb="FFFCF9FD"/>
        <bgColor indexed="64"/>
      </patternFill>
    </fill>
    <fill>
      <patternFill patternType="solid">
        <fgColor rgb="FFB7DEE8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auto="1"/>
      </patternFill>
    </fill>
    <fill>
      <patternFill patternType="solid">
        <fgColor rgb="FFE5F4F7"/>
        <bgColor indexed="64"/>
      </patternFill>
    </fill>
    <fill>
      <patternFill patternType="solid">
        <fgColor rgb="FFEDF3E1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rgb="FFEBF4FB"/>
        <bgColor indexed="64"/>
      </patternFill>
    </fill>
    <fill>
      <patternFill patternType="solid">
        <fgColor rgb="FFFFFFC9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n">
        <color indexed="64"/>
      </right>
      <top style="thick">
        <color indexed="10"/>
      </top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ck">
        <color indexed="10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66FF"/>
      </left>
      <right style="thick">
        <color rgb="FFC00000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66FF"/>
      </left>
      <right style="thick">
        <color rgb="FFC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 style="thin">
        <color indexed="64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/>
      <diagonal/>
    </border>
    <border>
      <left style="thin">
        <color indexed="64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thin">
        <color indexed="64"/>
      </right>
      <top style="hair">
        <color indexed="17"/>
      </top>
      <bottom style="hair">
        <color indexed="17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thin">
        <color indexed="64"/>
      </right>
      <top style="hair">
        <color indexed="17"/>
      </top>
      <bottom/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hair">
        <color indexed="64"/>
      </left>
      <right style="hair">
        <color indexed="64"/>
      </right>
      <top style="thin">
        <color theme="1" tint="0.499984740745262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theme="1" tint="0.499984740745262"/>
      </top>
      <bottom style="hair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43" fontId="67" fillId="0" borderId="0" applyFont="0" applyFill="0" applyBorder="0" applyAlignment="0" applyProtection="0"/>
  </cellStyleXfs>
  <cellXfs count="1058">
    <xf numFmtId="0" fontId="0" fillId="0" borderId="0" xfId="0"/>
    <xf numFmtId="49" fontId="2" fillId="2" borderId="0" xfId="0" applyNumberFormat="1" applyFont="1" applyFill="1" applyAlignment="1">
      <alignment horizontal="center"/>
    </xf>
    <xf numFmtId="49" fontId="3" fillId="3" borderId="0" xfId="0" quotePrefix="1" applyNumberFormat="1" applyFont="1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left" vertical="center"/>
      <protection hidden="1"/>
    </xf>
    <xf numFmtId="0" fontId="5" fillId="3" borderId="0" xfId="0" applyFont="1" applyFill="1" applyAlignment="1" applyProtection="1">
      <alignment vertical="center"/>
      <protection hidden="1"/>
    </xf>
    <xf numFmtId="0" fontId="7" fillId="3" borderId="1" xfId="3" applyFont="1" applyFill="1" applyBorder="1" applyAlignment="1" applyProtection="1">
      <alignment horizontal="center" wrapText="1"/>
      <protection hidden="1"/>
    </xf>
    <xf numFmtId="165" fontId="9" fillId="4" borderId="2" xfId="1" applyNumberFormat="1" applyFont="1" applyFill="1" applyBorder="1" applyAlignment="1" applyProtection="1">
      <alignment vertical="center"/>
      <protection hidden="1"/>
    </xf>
    <xf numFmtId="165" fontId="10" fillId="4" borderId="0" xfId="1" applyNumberFormat="1" applyFont="1" applyFill="1" applyAlignment="1" applyProtection="1">
      <alignment horizontal="center" vertical="center"/>
      <protection hidden="1"/>
    </xf>
    <xf numFmtId="165" fontId="11" fillId="4" borderId="0" xfId="1" applyNumberFormat="1" applyFont="1" applyFill="1" applyAlignment="1" applyProtection="1">
      <alignment horizontal="center" vertical="center"/>
      <protection hidden="1"/>
    </xf>
    <xf numFmtId="165" fontId="10" fillId="4" borderId="1" xfId="1" applyNumberFormat="1" applyFont="1" applyFill="1" applyBorder="1" applyAlignment="1" applyProtection="1">
      <alignment horizontal="center" vertical="center"/>
      <protection hidden="1"/>
    </xf>
    <xf numFmtId="165" fontId="12" fillId="4" borderId="0" xfId="1" applyNumberFormat="1" applyFont="1" applyFill="1" applyAlignment="1" applyProtection="1">
      <alignment horizontal="center" vertical="center"/>
      <protection hidden="1"/>
    </xf>
    <xf numFmtId="165" fontId="8" fillId="4" borderId="0" xfId="1" applyNumberFormat="1" applyFont="1" applyFill="1" applyAlignment="1" applyProtection="1">
      <alignment horizontal="left"/>
      <protection hidden="1"/>
    </xf>
    <xf numFmtId="165" fontId="8" fillId="4" borderId="6" xfId="1" applyNumberFormat="1" applyFont="1" applyFill="1" applyBorder="1" applyAlignment="1" applyProtection="1">
      <alignment horizontal="left"/>
      <protection hidden="1"/>
    </xf>
    <xf numFmtId="0" fontId="14" fillId="4" borderId="7" xfId="0" applyFont="1" applyFill="1" applyBorder="1" applyProtection="1">
      <protection hidden="1"/>
    </xf>
    <xf numFmtId="0" fontId="14" fillId="4" borderId="8" xfId="0" applyFont="1" applyFill="1" applyBorder="1" applyProtection="1">
      <protection hidden="1"/>
    </xf>
    <xf numFmtId="0" fontId="14" fillId="4" borderId="9" xfId="0" applyFont="1" applyFill="1" applyBorder="1" applyProtection="1">
      <protection hidden="1"/>
    </xf>
    <xf numFmtId="0" fontId="14" fillId="4" borderId="10" xfId="0" applyFont="1" applyFill="1" applyBorder="1" applyProtection="1">
      <protection hidden="1"/>
    </xf>
    <xf numFmtId="0" fontId="14" fillId="4" borderId="11" xfId="0" applyFont="1" applyFill="1" applyBorder="1" applyProtection="1">
      <protection hidden="1"/>
    </xf>
    <xf numFmtId="0" fontId="8" fillId="4" borderId="0" xfId="0" applyFont="1" applyFill="1" applyProtection="1">
      <protection hidden="1"/>
    </xf>
    <xf numFmtId="0" fontId="0" fillId="4" borderId="12" xfId="0" applyFill="1" applyBorder="1" applyProtection="1">
      <protection hidden="1"/>
    </xf>
    <xf numFmtId="0" fontId="0" fillId="4" borderId="13" xfId="0" applyFill="1" applyBorder="1" applyProtection="1">
      <protection hidden="1"/>
    </xf>
    <xf numFmtId="0" fontId="9" fillId="4" borderId="14" xfId="0" applyFont="1" applyFill="1" applyBorder="1" applyAlignment="1" applyProtection="1">
      <alignment horizontal="right" vertical="center"/>
      <protection hidden="1"/>
    </xf>
    <xf numFmtId="165" fontId="9" fillId="4" borderId="15" xfId="1" applyNumberFormat="1" applyFont="1" applyFill="1" applyBorder="1" applyAlignment="1" applyProtection="1">
      <alignment vertical="center"/>
      <protection hidden="1"/>
    </xf>
    <xf numFmtId="0" fontId="0" fillId="4" borderId="16" xfId="0" applyFill="1" applyBorder="1" applyProtection="1">
      <protection hidden="1"/>
    </xf>
    <xf numFmtId="0" fontId="0" fillId="5" borderId="17" xfId="0" applyFill="1" applyBorder="1" applyProtection="1">
      <protection hidden="1"/>
    </xf>
    <xf numFmtId="0" fontId="0" fillId="0" borderId="16" xfId="0" applyBorder="1" applyProtection="1">
      <protection hidden="1"/>
    </xf>
    <xf numFmtId="0" fontId="15" fillId="0" borderId="0" xfId="3" applyFont="1" applyAlignment="1" applyProtection="1">
      <alignment horizontal="center"/>
    </xf>
    <xf numFmtId="0" fontId="0" fillId="0" borderId="0" xfId="0" applyProtection="1">
      <protection hidden="1"/>
    </xf>
    <xf numFmtId="49" fontId="0" fillId="5" borderId="18" xfId="0" applyNumberFormat="1" applyFill="1" applyBorder="1" applyAlignment="1">
      <alignment horizontal="center" vertical="top" wrapText="1"/>
    </xf>
    <xf numFmtId="0" fontId="8" fillId="0" borderId="19" xfId="0" applyFont="1" applyBorder="1" applyAlignment="1" applyProtection="1">
      <alignment horizontal="center" vertical="top" wrapText="1"/>
      <protection locked="0" hidden="1"/>
    </xf>
    <xf numFmtId="0" fontId="17" fillId="0" borderId="20" xfId="0" applyFont="1" applyBorder="1" applyAlignment="1" applyProtection="1">
      <alignment vertical="top" wrapText="1"/>
      <protection hidden="1"/>
    </xf>
    <xf numFmtId="0" fontId="0" fillId="0" borderId="20" xfId="0" applyBorder="1" applyAlignment="1" applyProtection="1">
      <alignment horizontal="center" vertical="top" wrapText="1"/>
      <protection hidden="1"/>
    </xf>
    <xf numFmtId="0" fontId="0" fillId="0" borderId="20" xfId="0" applyBorder="1" applyAlignment="1" applyProtection="1">
      <alignment horizontal="right" vertical="top" wrapText="1"/>
      <protection hidden="1"/>
    </xf>
    <xf numFmtId="166" fontId="0" fillId="0" borderId="20" xfId="1" applyNumberFormat="1" applyFont="1" applyBorder="1" applyAlignment="1" applyProtection="1">
      <alignment horizontal="right" vertical="top" wrapText="1"/>
      <protection hidden="1"/>
    </xf>
    <xf numFmtId="166" fontId="0" fillId="0" borderId="21" xfId="1" applyNumberFormat="1" applyFont="1" applyBorder="1" applyAlignment="1" applyProtection="1">
      <alignment horizontal="right" vertical="top" wrapText="1"/>
      <protection hidden="1"/>
    </xf>
    <xf numFmtId="166" fontId="0" fillId="0" borderId="22" xfId="1" applyNumberFormat="1" applyFont="1" applyBorder="1" applyAlignment="1" applyProtection="1">
      <alignment horizontal="right" vertical="top" wrapText="1"/>
      <protection hidden="1"/>
    </xf>
    <xf numFmtId="166" fontId="0" fillId="0" borderId="23" xfId="1" applyNumberFormat="1" applyFont="1" applyBorder="1" applyAlignment="1" applyProtection="1">
      <alignment horizontal="right" vertical="top" wrapText="1"/>
      <protection hidden="1"/>
    </xf>
    <xf numFmtId="166" fontId="0" fillId="0" borderId="24" xfId="1" applyNumberFormat="1" applyFont="1" applyBorder="1" applyAlignment="1" applyProtection="1">
      <alignment horizontal="right" vertical="top" wrapText="1"/>
      <protection hidden="1"/>
    </xf>
    <xf numFmtId="165" fontId="0" fillId="0" borderId="1" xfId="1" applyNumberFormat="1" applyFont="1" applyBorder="1" applyAlignment="1" applyProtection="1">
      <alignment horizontal="right" vertical="top" wrapText="1"/>
      <protection hidden="1"/>
    </xf>
    <xf numFmtId="165" fontId="0" fillId="0" borderId="0" xfId="1" applyNumberFormat="1" applyFont="1" applyAlignment="1" applyProtection="1">
      <alignment horizontal="right" vertical="top"/>
      <protection hidden="1"/>
    </xf>
    <xf numFmtId="3" fontId="0" fillId="0" borderId="25" xfId="1" applyNumberFormat="1" applyFont="1" applyBorder="1" applyAlignment="1" applyProtection="1">
      <alignment horizontal="right" vertical="top"/>
      <protection hidden="1"/>
    </xf>
    <xf numFmtId="3" fontId="0" fillId="0" borderId="26" xfId="1" applyNumberFormat="1" applyFont="1" applyBorder="1" applyAlignment="1" applyProtection="1">
      <alignment horizontal="right" vertical="top"/>
      <protection hidden="1"/>
    </xf>
    <xf numFmtId="3" fontId="0" fillId="0" borderId="27" xfId="1" applyNumberFormat="1" applyFont="1" applyBorder="1" applyAlignment="1" applyProtection="1">
      <alignment horizontal="right" vertical="top"/>
      <protection hidden="1"/>
    </xf>
    <xf numFmtId="3" fontId="9" fillId="0" borderId="28" xfId="1" applyNumberFormat="1" applyFont="1" applyBorder="1" applyAlignment="1" applyProtection="1">
      <alignment horizontal="right" vertical="top"/>
      <protection hidden="1"/>
    </xf>
    <xf numFmtId="43" fontId="5" fillId="0" borderId="0" xfId="1" applyFont="1" applyAlignment="1" applyProtection="1">
      <alignment vertical="top"/>
      <protection hidden="1"/>
    </xf>
    <xf numFmtId="0" fontId="14" fillId="2" borderId="7" xfId="0" applyFont="1" applyFill="1" applyBorder="1" applyProtection="1">
      <protection hidden="1"/>
    </xf>
    <xf numFmtId="0" fontId="14" fillId="2" borderId="8" xfId="0" applyFont="1" applyFill="1" applyBorder="1" applyProtection="1">
      <protection hidden="1"/>
    </xf>
    <xf numFmtId="0" fontId="14" fillId="2" borderId="9" xfId="0" applyFont="1" applyFill="1" applyBorder="1" applyProtection="1">
      <protection hidden="1"/>
    </xf>
    <xf numFmtId="0" fontId="14" fillId="2" borderId="10" xfId="0" applyFont="1" applyFill="1" applyBorder="1" applyProtection="1">
      <protection hidden="1"/>
    </xf>
    <xf numFmtId="0" fontId="14" fillId="2" borderId="11" xfId="0" applyFont="1" applyFill="1" applyBorder="1" applyProtection="1">
      <protection hidden="1"/>
    </xf>
    <xf numFmtId="2" fontId="0" fillId="0" borderId="18" xfId="0" applyNumberFormat="1" applyBorder="1"/>
    <xf numFmtId="0" fontId="18" fillId="0" borderId="26" xfId="4" applyFont="1" applyBorder="1" applyAlignment="1">
      <alignment vertical="top"/>
    </xf>
    <xf numFmtId="2" fontId="0" fillId="0" borderId="29" xfId="0" applyNumberFormat="1" applyBorder="1"/>
    <xf numFmtId="4" fontId="0" fillId="0" borderId="20" xfId="0" applyNumberFormat="1" applyBorder="1"/>
    <xf numFmtId="4" fontId="0" fillId="0" borderId="30" xfId="1" applyNumberFormat="1" applyFont="1" applyBorder="1" applyAlignment="1" applyProtection="1">
      <alignment horizontal="right" vertical="top"/>
      <protection hidden="1"/>
    </xf>
    <xf numFmtId="0" fontId="0" fillId="5" borderId="31" xfId="0" applyFill="1" applyBorder="1"/>
    <xf numFmtId="49" fontId="19" fillId="3" borderId="0" xfId="0" quotePrefix="1" applyNumberFormat="1" applyFont="1" applyFill="1" applyAlignment="1" applyProtection="1">
      <alignment horizontal="center" vertical="center"/>
      <protection hidden="1"/>
    </xf>
    <xf numFmtId="0" fontId="20" fillId="3" borderId="0" xfId="0" applyFont="1" applyFill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21" fillId="3" borderId="1" xfId="3" applyFont="1" applyFill="1" applyBorder="1" applyAlignment="1" applyProtection="1">
      <alignment vertical="top" wrapText="1"/>
      <protection hidden="1"/>
    </xf>
    <xf numFmtId="165" fontId="22" fillId="4" borderId="1" xfId="0" applyNumberFormat="1" applyFont="1" applyFill="1" applyBorder="1" applyAlignment="1" applyProtection="1">
      <alignment horizontal="right" vertical="center"/>
      <protection hidden="1"/>
    </xf>
    <xf numFmtId="164" fontId="23" fillId="4" borderId="0" xfId="0" applyNumberFormat="1" applyFont="1" applyFill="1" applyAlignment="1" applyProtection="1">
      <alignment horizontal="right" vertical="center"/>
      <protection hidden="1"/>
    </xf>
    <xf numFmtId="167" fontId="24" fillId="4" borderId="1" xfId="0" applyNumberFormat="1" applyFont="1" applyFill="1" applyBorder="1" applyAlignment="1" applyProtection="1">
      <alignment horizontal="center" vertical="center"/>
      <protection hidden="1"/>
    </xf>
    <xf numFmtId="164" fontId="25" fillId="4" borderId="0" xfId="0" applyNumberFormat="1" applyFont="1" applyFill="1" applyAlignment="1" applyProtection="1">
      <alignment horizontal="right" vertical="center"/>
      <protection hidden="1"/>
    </xf>
    <xf numFmtId="164" fontId="25" fillId="4" borderId="6" xfId="0" applyNumberFormat="1" applyFont="1" applyFill="1" applyBorder="1" applyAlignment="1" applyProtection="1">
      <alignment horizontal="right" vertical="center"/>
      <protection hidden="1"/>
    </xf>
    <xf numFmtId="0" fontId="0" fillId="4" borderId="0" xfId="0" applyFill="1" applyProtection="1">
      <protection hidden="1"/>
    </xf>
    <xf numFmtId="0" fontId="0" fillId="5" borderId="31" xfId="0" applyFill="1" applyBorder="1" applyProtection="1">
      <protection hidden="1"/>
    </xf>
    <xf numFmtId="0" fontId="15" fillId="0" borderId="0" xfId="3" applyFont="1" applyAlignment="1" applyProtection="1">
      <alignment horizontal="center" wrapText="1"/>
      <protection hidden="1"/>
    </xf>
    <xf numFmtId="0" fontId="0" fillId="0" borderId="0" xfId="0" applyAlignment="1">
      <alignment horizontal="center"/>
    </xf>
    <xf numFmtId="0" fontId="21" fillId="3" borderId="36" xfId="3" applyFont="1" applyFill="1" applyBorder="1" applyAlignment="1" applyProtection="1">
      <alignment vertical="top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  <xf numFmtId="165" fontId="22" fillId="4" borderId="0" xfId="0" applyNumberFormat="1" applyFont="1" applyFill="1" applyAlignment="1" applyProtection="1">
      <alignment horizontal="right" vertical="center"/>
      <protection hidden="1"/>
    </xf>
    <xf numFmtId="167" fontId="24" fillId="4" borderId="0" xfId="0" applyNumberFormat="1" applyFont="1" applyFill="1" applyAlignment="1" applyProtection="1">
      <alignment horizontal="center" vertical="center"/>
      <protection hidden="1"/>
    </xf>
    <xf numFmtId="165" fontId="13" fillId="4" borderId="0" xfId="1" applyNumberFormat="1" applyFont="1" applyFill="1" applyAlignment="1" applyProtection="1">
      <alignment horizontal="center" vertical="center"/>
      <protection hidden="1"/>
    </xf>
    <xf numFmtId="164" fontId="25" fillId="0" borderId="0" xfId="0" applyNumberFormat="1" applyFont="1" applyAlignment="1" applyProtection="1">
      <alignment horizontal="right" vertical="center"/>
      <protection hidden="1"/>
    </xf>
    <xf numFmtId="164" fontId="25" fillId="0" borderId="6" xfId="0" applyNumberFormat="1" applyFont="1" applyBorder="1" applyAlignment="1" applyProtection="1">
      <alignment horizontal="right" vertical="center"/>
      <protection hidden="1"/>
    </xf>
    <xf numFmtId="0" fontId="16" fillId="7" borderId="0" xfId="0" applyFont="1" applyFill="1" applyAlignment="1" applyProtection="1">
      <alignment horizontal="center" vertical="center" wrapText="1"/>
      <protection hidden="1"/>
    </xf>
    <xf numFmtId="0" fontId="27" fillId="0" borderId="0" xfId="0" applyFont="1" applyAlignment="1" applyProtection="1">
      <alignment vertical="center"/>
      <protection hidden="1"/>
    </xf>
    <xf numFmtId="49" fontId="0" fillId="0" borderId="0" xfId="0" applyNumberFormat="1" applyAlignment="1">
      <alignment vertical="top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8" borderId="37" xfId="0" applyFont="1" applyFill="1" applyBorder="1" applyAlignment="1" applyProtection="1">
      <alignment horizontal="centerContinuous" vertical="center"/>
      <protection locked="0"/>
    </xf>
    <xf numFmtId="0" fontId="28" fillId="8" borderId="38" xfId="0" applyFont="1" applyFill="1" applyBorder="1" applyAlignment="1" applyProtection="1">
      <alignment horizontal="centerContinuous" vertical="center"/>
      <protection locked="0"/>
    </xf>
    <xf numFmtId="0" fontId="28" fillId="8" borderId="39" xfId="0" applyFont="1" applyFill="1" applyBorder="1" applyAlignment="1" applyProtection="1">
      <alignment horizontal="centerContinuous" vertical="center"/>
      <protection locked="0"/>
    </xf>
    <xf numFmtId="0" fontId="29" fillId="0" borderId="0" xfId="0" applyFont="1" applyAlignment="1" applyProtection="1">
      <alignment horizontal="center" vertical="top"/>
      <protection hidden="1"/>
    </xf>
    <xf numFmtId="0" fontId="29" fillId="0" borderId="6" xfId="0" applyFont="1" applyBorder="1" applyAlignment="1" applyProtection="1">
      <alignment horizontal="center" vertical="top"/>
      <protection hidden="1"/>
    </xf>
    <xf numFmtId="0" fontId="0" fillId="0" borderId="0" xfId="0" applyProtection="1">
      <protection locked="0"/>
    </xf>
    <xf numFmtId="0" fontId="0" fillId="5" borderId="31" xfId="0" applyFill="1" applyBorder="1" applyProtection="1">
      <protection locked="0"/>
    </xf>
    <xf numFmtId="0" fontId="0" fillId="0" borderId="0" xfId="0" applyAlignment="1" applyProtection="1">
      <alignment horizontal="center"/>
      <protection hidden="1"/>
    </xf>
    <xf numFmtId="0" fontId="30" fillId="11" borderId="43" xfId="0" applyFont="1" applyFill="1" applyBorder="1" applyAlignment="1">
      <alignment horizontal="center" vertical="center"/>
    </xf>
    <xf numFmtId="0" fontId="30" fillId="11" borderId="44" xfId="0" applyFont="1" applyFill="1" applyBorder="1" applyAlignment="1">
      <alignment horizontal="center" vertical="center"/>
    </xf>
    <xf numFmtId="0" fontId="30" fillId="11" borderId="45" xfId="0" applyFont="1" applyFill="1" applyBorder="1" applyAlignment="1">
      <alignment horizontal="center" vertical="center"/>
    </xf>
    <xf numFmtId="0" fontId="31" fillId="11" borderId="43" xfId="0" applyFont="1" applyFill="1" applyBorder="1" applyAlignment="1">
      <alignment horizontal="center" vertical="center"/>
    </xf>
    <xf numFmtId="0" fontId="31" fillId="11" borderId="44" xfId="0" applyFont="1" applyFill="1" applyBorder="1" applyAlignment="1">
      <alignment horizontal="center" vertical="center"/>
    </xf>
    <xf numFmtId="0" fontId="31" fillId="11" borderId="45" xfId="0" applyFont="1" applyFill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17" fillId="0" borderId="15" xfId="0" applyFont="1" applyBorder="1" applyAlignment="1" applyProtection="1">
      <alignment horizontal="center" vertical="top"/>
      <protection hidden="1"/>
    </xf>
    <xf numFmtId="168" fontId="32" fillId="0" borderId="49" xfId="1" applyNumberFormat="1" applyFont="1" applyBorder="1" applyAlignment="1" applyProtection="1">
      <alignment horizontal="center" vertical="top"/>
      <protection locked="0"/>
    </xf>
    <xf numFmtId="15" fontId="8" fillId="0" borderId="0" xfId="0" applyNumberFormat="1" applyFont="1" applyAlignment="1" applyProtection="1">
      <alignment horizontal="center" vertical="top" wrapText="1"/>
      <protection hidden="1"/>
    </xf>
    <xf numFmtId="15" fontId="8" fillId="0" borderId="35" xfId="0" applyNumberFormat="1" applyFont="1" applyBorder="1" applyAlignment="1" applyProtection="1">
      <alignment horizontal="center" vertical="top" wrapText="1"/>
      <protection hidden="1"/>
    </xf>
    <xf numFmtId="43" fontId="25" fillId="0" borderId="0" xfId="1" applyFont="1" applyAlignment="1" applyProtection="1">
      <alignment horizontal="center" vertical="top"/>
      <protection hidden="1"/>
    </xf>
    <xf numFmtId="43" fontId="25" fillId="0" borderId="6" xfId="1" applyFont="1" applyBorder="1" applyAlignment="1" applyProtection="1">
      <alignment horizontal="center" vertical="top"/>
      <protection hidden="1"/>
    </xf>
    <xf numFmtId="0" fontId="8" fillId="0" borderId="44" xfId="0" applyFont="1" applyBorder="1" applyAlignment="1" applyProtection="1">
      <alignment horizontal="center" vertical="center"/>
      <protection locked="0"/>
    </xf>
    <xf numFmtId="15" fontId="8" fillId="0" borderId="45" xfId="0" applyNumberFormat="1" applyFont="1" applyBorder="1" applyAlignment="1" applyProtection="1">
      <alignment horizontal="center" vertical="center" wrapText="1"/>
      <protection locked="0"/>
    </xf>
    <xf numFmtId="168" fontId="17" fillId="0" borderId="0" xfId="1" applyNumberFormat="1" applyFont="1" applyAlignment="1" applyProtection="1">
      <alignment horizontal="center" vertical="top"/>
      <protection hidden="1"/>
    </xf>
    <xf numFmtId="168" fontId="1" fillId="0" borderId="0" xfId="1" applyNumberFormat="1" applyAlignment="1" applyProtection="1">
      <alignment horizontal="center" vertical="top"/>
      <protection hidden="1"/>
    </xf>
    <xf numFmtId="168" fontId="1" fillId="0" borderId="6" xfId="1" applyNumberFormat="1" applyBorder="1" applyAlignment="1" applyProtection="1">
      <alignment horizontal="center" vertical="top"/>
      <protection hidden="1"/>
    </xf>
    <xf numFmtId="49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0" fillId="0" borderId="0" xfId="0" applyAlignment="1" applyProtection="1">
      <alignment vertical="top"/>
      <protection locked="0"/>
    </xf>
    <xf numFmtId="165" fontId="0" fillId="0" borderId="0" xfId="1" applyNumberFormat="1" applyFont="1" applyAlignment="1" applyProtection="1">
      <alignment vertical="top"/>
      <protection locked="0"/>
    </xf>
    <xf numFmtId="43" fontId="0" fillId="0" borderId="0" xfId="1" applyFont="1" applyAlignment="1" applyProtection="1">
      <alignment vertical="top"/>
      <protection hidden="1"/>
    </xf>
    <xf numFmtId="43" fontId="0" fillId="0" borderId="6" xfId="1" applyFont="1" applyBorder="1" applyAlignment="1" applyProtection="1">
      <alignment vertical="top"/>
      <protection hidden="1"/>
    </xf>
    <xf numFmtId="0" fontId="8" fillId="0" borderId="0" xfId="0" applyFont="1" applyProtection="1">
      <protection locked="0"/>
    </xf>
    <xf numFmtId="49" fontId="0" fillId="12" borderId="0" xfId="0" applyNumberFormat="1" applyFill="1" applyAlignment="1">
      <alignment vertical="top"/>
    </xf>
    <xf numFmtId="49" fontId="9" fillId="13" borderId="15" xfId="0" applyNumberFormat="1" applyFont="1" applyFill="1" applyBorder="1" applyAlignment="1" applyProtection="1">
      <alignment horizontal="center" vertical="center"/>
      <protection hidden="1"/>
    </xf>
    <xf numFmtId="0" fontId="9" fillId="13" borderId="15" xfId="0" applyFont="1" applyFill="1" applyBorder="1" applyAlignment="1" applyProtection="1">
      <alignment horizontal="center" vertical="center"/>
      <protection hidden="1"/>
    </xf>
    <xf numFmtId="4" fontId="9" fillId="13" borderId="15" xfId="0" applyNumberFormat="1" applyFont="1" applyFill="1" applyBorder="1" applyAlignment="1" applyProtection="1">
      <alignment horizontal="center" vertical="center"/>
      <protection hidden="1"/>
    </xf>
    <xf numFmtId="167" fontId="9" fillId="13" borderId="15" xfId="1" applyNumberFormat="1" applyFont="1" applyFill="1" applyBorder="1" applyAlignment="1" applyProtection="1">
      <alignment horizontal="center" vertical="center" wrapText="1"/>
      <protection hidden="1"/>
    </xf>
    <xf numFmtId="165" fontId="22" fillId="0" borderId="15" xfId="1" applyNumberFormat="1" applyFont="1" applyBorder="1" applyAlignment="1" applyProtection="1">
      <alignment horizontal="center" vertical="center"/>
      <protection hidden="1"/>
    </xf>
    <xf numFmtId="167" fontId="22" fillId="0" borderId="15" xfId="1" applyNumberFormat="1" applyFont="1" applyBorder="1" applyAlignment="1" applyProtection="1">
      <alignment horizontal="center" vertical="center"/>
      <protection hidden="1"/>
    </xf>
    <xf numFmtId="43" fontId="9" fillId="14" borderId="15" xfId="1" applyFont="1" applyFill="1" applyBorder="1" applyAlignment="1" applyProtection="1">
      <alignment horizontal="center" vertical="center" wrapText="1"/>
      <protection hidden="1"/>
    </xf>
    <xf numFmtId="43" fontId="30" fillId="15" borderId="15" xfId="1" applyFont="1" applyFill="1" applyBorder="1" applyAlignment="1" applyProtection="1">
      <alignment horizontal="center" vertical="center" wrapText="1"/>
      <protection hidden="1"/>
    </xf>
    <xf numFmtId="43" fontId="9" fillId="15" borderId="15" xfId="1" applyFont="1" applyFill="1" applyBorder="1" applyAlignment="1" applyProtection="1">
      <alignment horizontal="center" vertical="center" wrapText="1"/>
      <protection hidden="1"/>
    </xf>
    <xf numFmtId="0" fontId="31" fillId="16" borderId="15" xfId="0" applyFont="1" applyFill="1" applyBorder="1" applyAlignment="1" applyProtection="1">
      <alignment horizontal="center" vertical="center"/>
      <protection hidden="1"/>
    </xf>
    <xf numFmtId="4" fontId="31" fillId="16" borderId="15" xfId="0" applyNumberFormat="1" applyFont="1" applyFill="1" applyBorder="1" applyAlignment="1" applyProtection="1">
      <alignment horizontal="center" vertical="center"/>
      <protection hidden="1"/>
    </xf>
    <xf numFmtId="167" fontId="31" fillId="16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167" fontId="0" fillId="0" borderId="0" xfId="1" applyNumberFormat="1" applyFont="1" applyAlignment="1">
      <alignment vertical="top"/>
    </xf>
    <xf numFmtId="167" fontId="0" fillId="0" borderId="0" xfId="0" applyNumberFormat="1"/>
    <xf numFmtId="49" fontId="0" fillId="5" borderId="54" xfId="0" applyNumberFormat="1" applyFill="1" applyBorder="1" applyAlignment="1">
      <alignment horizontal="center" vertical="top"/>
    </xf>
    <xf numFmtId="49" fontId="29" fillId="17" borderId="37" xfId="0" quotePrefix="1" applyNumberFormat="1" applyFont="1" applyFill="1" applyBorder="1" applyAlignment="1" applyProtection="1">
      <alignment horizontal="center" vertical="top" wrapText="1"/>
      <protection locked="0" hidden="1"/>
    </xf>
    <xf numFmtId="0" fontId="33" fillId="17" borderId="38" xfId="0" applyFont="1" applyFill="1" applyBorder="1" applyAlignment="1" applyProtection="1">
      <alignment vertical="top"/>
      <protection locked="0"/>
    </xf>
    <xf numFmtId="0" fontId="9" fillId="17" borderId="38" xfId="0" applyFont="1" applyFill="1" applyBorder="1" applyAlignment="1" applyProtection="1">
      <alignment vertical="top" wrapText="1"/>
      <protection hidden="1"/>
    </xf>
    <xf numFmtId="167" fontId="33" fillId="17" borderId="39" xfId="0" applyNumberFormat="1" applyFont="1" applyFill="1" applyBorder="1" applyAlignment="1" applyProtection="1">
      <alignment horizontal="right" vertical="top" wrapText="1"/>
      <protection hidden="1"/>
    </xf>
    <xf numFmtId="3" fontId="33" fillId="0" borderId="41" xfId="0" applyNumberFormat="1" applyFont="1" applyBorder="1" applyAlignment="1" applyProtection="1">
      <alignment horizontal="right" vertical="top" wrapText="1"/>
      <protection hidden="1"/>
    </xf>
    <xf numFmtId="43" fontId="5" fillId="17" borderId="55" xfId="1" applyFont="1" applyFill="1" applyBorder="1" applyAlignment="1" applyProtection="1">
      <alignment vertical="top"/>
      <protection hidden="1"/>
    </xf>
    <xf numFmtId="43" fontId="5" fillId="17" borderId="56" xfId="1" applyFont="1" applyFill="1" applyBorder="1" applyAlignment="1" applyProtection="1">
      <alignment vertical="top"/>
      <protection hidden="1"/>
    </xf>
    <xf numFmtId="43" fontId="5" fillId="17" borderId="57" xfId="1" applyFont="1" applyFill="1" applyBorder="1" applyAlignment="1" applyProtection="1">
      <alignment vertical="top"/>
      <protection hidden="1"/>
    </xf>
    <xf numFmtId="43" fontId="34" fillId="17" borderId="58" xfId="1" applyFont="1" applyFill="1" applyBorder="1" applyAlignment="1" applyProtection="1">
      <alignment vertical="top"/>
      <protection hidden="1"/>
    </xf>
    <xf numFmtId="0" fontId="14" fillId="0" borderId="0" xfId="0" applyFont="1" applyProtection="1">
      <protection hidden="1"/>
    </xf>
    <xf numFmtId="0" fontId="0" fillId="5" borderId="37" xfId="0" applyFill="1" applyBorder="1" applyProtection="1">
      <protection locked="0"/>
    </xf>
    <xf numFmtId="0" fontId="0" fillId="5" borderId="38" xfId="0" applyFill="1" applyBorder="1" applyProtection="1">
      <protection locked="0"/>
    </xf>
    <xf numFmtId="4" fontId="33" fillId="5" borderId="39" xfId="0" applyNumberFormat="1" applyFont="1" applyFill="1" applyBorder="1" applyAlignment="1" applyProtection="1">
      <alignment horizontal="right" vertical="top" wrapText="1"/>
      <protection hidden="1"/>
    </xf>
    <xf numFmtId="49" fontId="0" fillId="5" borderId="59" xfId="0" applyNumberFormat="1" applyFill="1" applyBorder="1" applyAlignment="1">
      <alignment horizontal="center" vertical="top"/>
    </xf>
    <xf numFmtId="49" fontId="8" fillId="0" borderId="60" xfId="0" applyNumberFormat="1" applyFont="1" applyBorder="1" applyAlignment="1" applyProtection="1">
      <alignment horizontal="center" vertical="top"/>
      <protection locked="0" hidden="1"/>
    </xf>
    <xf numFmtId="0" fontId="17" fillId="0" borderId="56" xfId="0" applyFont="1" applyBorder="1" applyAlignment="1" applyProtection="1">
      <alignment vertical="top" wrapText="1"/>
      <protection hidden="1"/>
    </xf>
    <xf numFmtId="0" fontId="0" fillId="0" borderId="56" xfId="0" applyBorder="1" applyAlignment="1" applyProtection="1">
      <alignment horizontal="center" vertical="top"/>
      <protection hidden="1"/>
    </xf>
    <xf numFmtId="0" fontId="0" fillId="0" borderId="56" xfId="0" applyBorder="1" applyAlignment="1" applyProtection="1">
      <alignment horizontal="right" vertical="top"/>
      <protection locked="0" hidden="1"/>
    </xf>
    <xf numFmtId="165" fontId="0" fillId="0" borderId="56" xfId="1" applyNumberFormat="1" applyFont="1" applyBorder="1" applyAlignment="1" applyProtection="1">
      <alignment horizontal="right" vertical="top"/>
      <protection hidden="1"/>
    </xf>
    <xf numFmtId="167" fontId="0" fillId="0" borderId="61" xfId="1" applyNumberFormat="1" applyFont="1" applyBorder="1" applyAlignment="1" applyProtection="1">
      <alignment horizontal="right" vertical="top"/>
      <protection hidden="1"/>
    </xf>
    <xf numFmtId="165" fontId="0" fillId="0" borderId="62" xfId="1" applyNumberFormat="1" applyFont="1" applyBorder="1" applyAlignment="1" applyProtection="1">
      <alignment horizontal="right" vertical="top"/>
      <protection hidden="1"/>
    </xf>
    <xf numFmtId="165" fontId="0" fillId="0" borderId="57" xfId="1" applyNumberFormat="1" applyFont="1" applyBorder="1" applyAlignment="1" applyProtection="1">
      <alignment horizontal="right" vertical="top"/>
      <protection hidden="1"/>
    </xf>
    <xf numFmtId="165" fontId="0" fillId="0" borderId="58" xfId="1" applyNumberFormat="1" applyFont="1" applyBorder="1" applyAlignment="1" applyProtection="1">
      <alignment horizontal="right" vertical="top"/>
      <protection hidden="1"/>
    </xf>
    <xf numFmtId="165" fontId="0" fillId="0" borderId="63" xfId="1" applyNumberFormat="1" applyFont="1" applyBorder="1" applyAlignment="1" applyProtection="1">
      <alignment horizontal="right" vertical="top"/>
      <protection hidden="1"/>
    </xf>
    <xf numFmtId="165" fontId="0" fillId="0" borderId="20" xfId="0" applyNumberFormat="1" applyBorder="1"/>
    <xf numFmtId="165" fontId="0" fillId="0" borderId="30" xfId="1" applyNumberFormat="1" applyFont="1" applyFill="1" applyBorder="1" applyAlignment="1" applyProtection="1">
      <alignment horizontal="right" vertical="top"/>
      <protection hidden="1"/>
    </xf>
    <xf numFmtId="0" fontId="8" fillId="0" borderId="19" xfId="0" quotePrefix="1" applyFont="1" applyBorder="1" applyAlignment="1" applyProtection="1">
      <alignment horizontal="center" vertical="top" wrapText="1"/>
      <protection locked="0" hidden="1"/>
    </xf>
    <xf numFmtId="49" fontId="0" fillId="5" borderId="64" xfId="0" applyNumberFormat="1" applyFill="1" applyBorder="1" applyAlignment="1">
      <alignment horizontal="center" vertical="top"/>
    </xf>
    <xf numFmtId="49" fontId="8" fillId="0" borderId="65" xfId="0" applyNumberFormat="1" applyFont="1" applyBorder="1" applyAlignment="1" applyProtection="1">
      <alignment horizontal="center" vertical="top"/>
      <protection locked="0" hidden="1"/>
    </xf>
    <xf numFmtId="0" fontId="17" fillId="0" borderId="26" xfId="0" applyFont="1" applyBorder="1" applyAlignment="1" applyProtection="1">
      <alignment vertical="top" wrapText="1"/>
      <protection hidden="1"/>
    </xf>
    <xf numFmtId="0" fontId="0" fillId="0" borderId="26" xfId="0" applyBorder="1" applyAlignment="1" applyProtection="1">
      <alignment horizontal="center" vertical="top"/>
      <protection hidden="1"/>
    </xf>
    <xf numFmtId="0" fontId="0" fillId="0" borderId="26" xfId="0" applyBorder="1" applyAlignment="1" applyProtection="1">
      <alignment horizontal="right" vertical="top"/>
      <protection locked="0" hidden="1"/>
    </xf>
    <xf numFmtId="165" fontId="0" fillId="0" borderId="26" xfId="1" applyNumberFormat="1" applyFont="1" applyBorder="1" applyAlignment="1" applyProtection="1">
      <alignment horizontal="right" vertical="top"/>
      <protection hidden="1"/>
    </xf>
    <xf numFmtId="167" fontId="0" fillId="0" borderId="30" xfId="1" applyNumberFormat="1" applyFont="1" applyBorder="1" applyAlignment="1" applyProtection="1">
      <alignment horizontal="right" vertical="top"/>
      <protection hidden="1"/>
    </xf>
    <xf numFmtId="165" fontId="0" fillId="0" borderId="66" xfId="1" applyNumberFormat="1" applyFont="1" applyBorder="1" applyAlignment="1" applyProtection="1">
      <alignment horizontal="right" vertical="top"/>
      <protection hidden="1"/>
    </xf>
    <xf numFmtId="165" fontId="0" fillId="0" borderId="27" xfId="1" applyNumberFormat="1" applyFont="1" applyBorder="1" applyAlignment="1" applyProtection="1">
      <alignment horizontal="right" vertical="top"/>
      <protection hidden="1"/>
    </xf>
    <xf numFmtId="165" fontId="0" fillId="0" borderId="28" xfId="1" applyNumberFormat="1" applyFont="1" applyBorder="1" applyAlignment="1" applyProtection="1">
      <alignment horizontal="right" vertical="top"/>
      <protection hidden="1"/>
    </xf>
    <xf numFmtId="165" fontId="0" fillId="0" borderId="67" xfId="1" applyNumberFormat="1" applyFont="1" applyBorder="1" applyAlignment="1" applyProtection="1">
      <alignment horizontal="right" vertical="top"/>
      <protection hidden="1"/>
    </xf>
    <xf numFmtId="49" fontId="0" fillId="5" borderId="68" xfId="0" applyNumberFormat="1" applyFill="1" applyBorder="1" applyAlignment="1">
      <alignment horizontal="center" vertical="top"/>
    </xf>
    <xf numFmtId="49" fontId="8" fillId="18" borderId="69" xfId="0" applyNumberFormat="1" applyFont="1" applyFill="1" applyBorder="1" applyAlignment="1" applyProtection="1">
      <alignment horizontal="center" vertical="top"/>
      <protection locked="0" hidden="1"/>
    </xf>
    <xf numFmtId="0" fontId="17" fillId="18" borderId="70" xfId="0" applyFont="1" applyFill="1" applyBorder="1" applyAlignment="1" applyProtection="1">
      <alignment vertical="top" wrapText="1"/>
      <protection hidden="1"/>
    </xf>
    <xf numFmtId="0" fontId="0" fillId="18" borderId="70" xfId="0" applyFill="1" applyBorder="1" applyAlignment="1" applyProtection="1">
      <alignment horizontal="center" vertical="top"/>
      <protection hidden="1"/>
    </xf>
    <xf numFmtId="0" fontId="0" fillId="18" borderId="70" xfId="0" applyFill="1" applyBorder="1" applyAlignment="1" applyProtection="1">
      <alignment horizontal="right" vertical="top"/>
      <protection locked="0" hidden="1"/>
    </xf>
    <xf numFmtId="165" fontId="9" fillId="18" borderId="70" xfId="1" applyNumberFormat="1" applyFont="1" applyFill="1" applyBorder="1" applyAlignment="1" applyProtection="1">
      <alignment horizontal="right" vertical="top"/>
      <protection hidden="1"/>
    </xf>
    <xf numFmtId="167" fontId="33" fillId="18" borderId="71" xfId="1" applyNumberFormat="1" applyFont="1" applyFill="1" applyBorder="1" applyAlignment="1" applyProtection="1">
      <alignment horizontal="right" vertical="top"/>
      <protection hidden="1"/>
    </xf>
    <xf numFmtId="165" fontId="33" fillId="0" borderId="15" xfId="1" applyNumberFormat="1" applyFont="1" applyBorder="1" applyAlignment="1" applyProtection="1">
      <alignment horizontal="right" vertical="top"/>
      <protection hidden="1"/>
    </xf>
    <xf numFmtId="3" fontId="0" fillId="18" borderId="72" xfId="1" applyNumberFormat="1" applyFont="1" applyFill="1" applyBorder="1" applyAlignment="1" applyProtection="1">
      <alignment horizontal="right" vertical="top"/>
      <protection hidden="1"/>
    </xf>
    <xf numFmtId="3" fontId="0" fillId="18" borderId="73" xfId="1" applyNumberFormat="1" applyFont="1" applyFill="1" applyBorder="1" applyAlignment="1" applyProtection="1">
      <alignment horizontal="right" vertical="top"/>
      <protection hidden="1"/>
    </xf>
    <xf numFmtId="3" fontId="0" fillId="18" borderId="74" xfId="1" applyNumberFormat="1" applyFont="1" applyFill="1" applyBorder="1" applyAlignment="1" applyProtection="1">
      <alignment horizontal="right" vertical="top"/>
      <protection hidden="1"/>
    </xf>
    <xf numFmtId="3" fontId="9" fillId="18" borderId="75" xfId="1" applyNumberFormat="1" applyFont="1" applyFill="1" applyBorder="1" applyAlignment="1" applyProtection="1">
      <alignment horizontal="right" vertical="top"/>
      <protection hidden="1"/>
    </xf>
    <xf numFmtId="0" fontId="0" fillId="19" borderId="69" xfId="0" applyFill="1" applyBorder="1"/>
    <xf numFmtId="0" fontId="0" fillId="19" borderId="70" xfId="0" applyFill="1" applyBorder="1"/>
    <xf numFmtId="43" fontId="33" fillId="19" borderId="71" xfId="1" applyFont="1" applyFill="1" applyBorder="1" applyAlignment="1" applyProtection="1">
      <alignment horizontal="right" vertical="top"/>
      <protection hidden="1"/>
    </xf>
    <xf numFmtId="0" fontId="0" fillId="0" borderId="0" xfId="0" applyAlignment="1" applyProtection="1">
      <alignment vertical="center"/>
      <protection locked="0"/>
    </xf>
    <xf numFmtId="49" fontId="0" fillId="0" borderId="0" xfId="0" applyNumberFormat="1" applyAlignment="1" applyProtection="1">
      <alignment vertical="top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Alignment="1" applyProtection="1">
      <alignment horizontal="center" vertical="top"/>
      <protection hidden="1"/>
    </xf>
    <xf numFmtId="0" fontId="0" fillId="0" borderId="0" xfId="0" applyAlignment="1" applyProtection="1">
      <alignment horizontal="right" vertical="top"/>
      <protection hidden="1"/>
    </xf>
    <xf numFmtId="0" fontId="0" fillId="0" borderId="0" xfId="0" applyAlignment="1" applyProtection="1">
      <alignment vertical="top"/>
      <protection hidden="1"/>
    </xf>
    <xf numFmtId="167" fontId="0" fillId="0" borderId="0" xfId="1" applyNumberFormat="1" applyFont="1" applyAlignment="1" applyProtection="1">
      <alignment vertical="top"/>
      <protection hidden="1"/>
    </xf>
    <xf numFmtId="167" fontId="0" fillId="0" borderId="0" xfId="0" applyNumberFormat="1" applyProtection="1">
      <protection hidden="1"/>
    </xf>
    <xf numFmtId="43" fontId="35" fillId="0" borderId="0" xfId="1" applyFont="1" applyAlignment="1" applyProtection="1">
      <alignment vertical="top"/>
      <protection hidden="1"/>
    </xf>
    <xf numFmtId="43" fontId="35" fillId="0" borderId="6" xfId="1" applyFont="1" applyBorder="1" applyAlignment="1" applyProtection="1">
      <alignment vertical="top"/>
      <protection hidden="1"/>
    </xf>
    <xf numFmtId="167" fontId="0" fillId="0" borderId="0" xfId="0" applyNumberFormat="1" applyProtection="1">
      <protection locked="0"/>
    </xf>
    <xf numFmtId="49" fontId="25" fillId="5" borderId="0" xfId="0" applyNumberFormat="1" applyFont="1" applyFill="1" applyAlignment="1">
      <alignment horizontal="center" vertical="center"/>
    </xf>
    <xf numFmtId="49" fontId="0" fillId="0" borderId="0" xfId="0" applyNumberFormat="1" applyAlignment="1" applyProtection="1">
      <alignment vertical="center"/>
      <protection hidden="1"/>
    </xf>
    <xf numFmtId="165" fontId="33" fillId="20" borderId="25" xfId="1" applyNumberFormat="1" applyFont="1" applyFill="1" applyBorder="1" applyAlignment="1" applyProtection="1">
      <alignment horizontal="right" vertical="center"/>
      <protection hidden="1"/>
    </xf>
    <xf numFmtId="165" fontId="33" fillId="20" borderId="26" xfId="1" applyNumberFormat="1" applyFont="1" applyFill="1" applyBorder="1" applyAlignment="1" applyProtection="1">
      <alignment horizontal="right" vertical="center"/>
      <protection hidden="1"/>
    </xf>
    <xf numFmtId="167" fontId="30" fillId="20" borderId="26" xfId="1" applyNumberFormat="1" applyFont="1" applyFill="1" applyBorder="1" applyAlignment="1" applyProtection="1">
      <alignment horizontal="right" vertical="center"/>
      <protection hidden="1"/>
    </xf>
    <xf numFmtId="167" fontId="30" fillId="20" borderId="28" xfId="1" applyNumberFormat="1" applyFont="1" applyFill="1" applyBorder="1" applyAlignment="1" applyProtection="1">
      <alignment horizontal="right" vertical="center"/>
      <protection hidden="1"/>
    </xf>
    <xf numFmtId="3" fontId="33" fillId="20" borderId="14" xfId="1" applyNumberFormat="1" applyFont="1" applyFill="1" applyBorder="1" applyAlignment="1" applyProtection="1">
      <alignment horizontal="right" vertical="center"/>
      <protection hidden="1"/>
    </xf>
    <xf numFmtId="43" fontId="0" fillId="0" borderId="0" xfId="1" applyFont="1" applyAlignment="1" applyProtection="1">
      <alignment vertical="center"/>
      <protection hidden="1"/>
    </xf>
    <xf numFmtId="3" fontId="33" fillId="8" borderId="43" xfId="1" applyNumberFormat="1" applyFont="1" applyFill="1" applyBorder="1" applyAlignment="1" applyProtection="1">
      <alignment horizontal="right" vertical="center"/>
      <protection hidden="1"/>
    </xf>
    <xf numFmtId="0" fontId="35" fillId="0" borderId="0" xfId="0" applyFont="1" applyAlignment="1" applyProtection="1">
      <alignment vertical="center"/>
      <protection hidden="1"/>
    </xf>
    <xf numFmtId="0" fontId="35" fillId="0" borderId="6" xfId="0" applyFont="1" applyBorder="1" applyAlignment="1" applyProtection="1">
      <alignment vertical="center"/>
      <protection hidden="1"/>
    </xf>
    <xf numFmtId="0" fontId="14" fillId="2" borderId="7" xfId="0" applyFont="1" applyFill="1" applyBorder="1" applyAlignment="1" applyProtection="1">
      <alignment vertical="center"/>
      <protection hidden="1"/>
    </xf>
    <xf numFmtId="0" fontId="14" fillId="2" borderId="8" xfId="0" applyFont="1" applyFill="1" applyBorder="1" applyAlignment="1" applyProtection="1">
      <alignment vertical="center"/>
      <protection hidden="1"/>
    </xf>
    <xf numFmtId="0" fontId="14" fillId="2" borderId="9" xfId="0" applyFont="1" applyFill="1" applyBorder="1" applyAlignment="1" applyProtection="1">
      <alignment vertical="center"/>
      <protection hidden="1"/>
    </xf>
    <xf numFmtId="0" fontId="14" fillId="2" borderId="10" xfId="0" applyFont="1" applyFill="1" applyBorder="1" applyAlignment="1" applyProtection="1">
      <alignment vertical="center"/>
      <protection hidden="1"/>
    </xf>
    <xf numFmtId="0" fontId="14" fillId="2" borderId="11" xfId="0" applyFont="1" applyFill="1" applyBorder="1" applyAlignment="1" applyProtection="1">
      <alignment vertical="center"/>
      <protection hidden="1"/>
    </xf>
    <xf numFmtId="0" fontId="0" fillId="5" borderId="31" xfId="0" applyFill="1" applyBorder="1" applyAlignment="1" applyProtection="1">
      <alignment vertical="center"/>
      <protection locked="0"/>
    </xf>
    <xf numFmtId="0" fontId="0" fillId="21" borderId="12" xfId="0" applyFill="1" applyBorder="1" applyAlignment="1" applyProtection="1">
      <alignment vertical="center"/>
      <protection hidden="1"/>
    </xf>
    <xf numFmtId="0" fontId="0" fillId="21" borderId="13" xfId="0" applyFill="1" applyBorder="1" applyAlignment="1" applyProtection="1">
      <alignment vertical="center"/>
      <protection hidden="1"/>
    </xf>
    <xf numFmtId="165" fontId="33" fillId="21" borderId="13" xfId="0" applyNumberFormat="1" applyFont="1" applyFill="1" applyBorder="1" applyAlignment="1" applyProtection="1">
      <alignment horizontal="right" vertical="center"/>
      <protection hidden="1"/>
    </xf>
    <xf numFmtId="167" fontId="33" fillId="21" borderId="14" xfId="1" applyNumberFormat="1" applyFont="1" applyFill="1" applyBorder="1" applyAlignment="1" applyProtection="1">
      <alignment horizontal="right" vertical="center"/>
      <protection hidden="1"/>
    </xf>
    <xf numFmtId="3" fontId="33" fillId="20" borderId="43" xfId="1" applyNumberFormat="1" applyFont="1" applyFill="1" applyBorder="1" applyAlignment="1" applyProtection="1">
      <alignment horizontal="right" vertical="center"/>
      <protection hidden="1"/>
    </xf>
    <xf numFmtId="3" fontId="33" fillId="20" borderId="44" xfId="1" applyNumberFormat="1" applyFont="1" applyFill="1" applyBorder="1" applyAlignment="1" applyProtection="1">
      <alignment horizontal="right" vertical="center"/>
      <protection hidden="1"/>
    </xf>
    <xf numFmtId="0" fontId="0" fillId="22" borderId="12" xfId="0" applyFill="1" applyBorder="1" applyAlignment="1" applyProtection="1">
      <alignment vertical="center"/>
      <protection hidden="1"/>
    </xf>
    <xf numFmtId="0" fontId="0" fillId="22" borderId="13" xfId="0" applyFill="1" applyBorder="1" applyAlignment="1" applyProtection="1">
      <alignment vertical="center"/>
      <protection hidden="1"/>
    </xf>
    <xf numFmtId="165" fontId="33" fillId="22" borderId="13" xfId="0" applyNumberFormat="1" applyFont="1" applyFill="1" applyBorder="1" applyAlignment="1" applyProtection="1">
      <alignment horizontal="right" vertical="center"/>
      <protection hidden="1"/>
    </xf>
    <xf numFmtId="167" fontId="33" fillId="22" borderId="14" xfId="1" applyNumberFormat="1" applyFont="1" applyFill="1" applyBorder="1" applyAlignment="1" applyProtection="1">
      <alignment horizontal="right" vertical="center"/>
      <protection hidden="1"/>
    </xf>
    <xf numFmtId="167" fontId="36" fillId="0" borderId="0" xfId="1" applyNumberFormat="1" applyFont="1" applyAlignment="1" applyProtection="1">
      <alignment horizontal="right" vertical="top"/>
      <protection hidden="1"/>
    </xf>
    <xf numFmtId="49" fontId="25" fillId="5" borderId="0" xfId="0" applyNumberFormat="1" applyFont="1" applyFill="1" applyAlignment="1">
      <alignment horizontal="center" vertical="top"/>
    </xf>
    <xf numFmtId="0" fontId="33" fillId="23" borderId="12" xfId="0" applyFont="1" applyFill="1" applyBorder="1" applyAlignment="1" applyProtection="1">
      <alignment vertical="top" wrapText="1"/>
      <protection hidden="1"/>
    </xf>
    <xf numFmtId="0" fontId="0" fillId="23" borderId="13" xfId="0" applyFill="1" applyBorder="1" applyAlignment="1" applyProtection="1">
      <alignment horizontal="center" vertical="top"/>
      <protection hidden="1"/>
    </xf>
    <xf numFmtId="0" fontId="0" fillId="23" borderId="13" xfId="0" applyFill="1" applyBorder="1" applyAlignment="1" applyProtection="1">
      <alignment horizontal="right" vertical="top"/>
      <protection hidden="1"/>
    </xf>
    <xf numFmtId="0" fontId="0" fillId="23" borderId="13" xfId="0" applyFill="1" applyBorder="1" applyAlignment="1" applyProtection="1">
      <alignment vertical="top"/>
      <protection hidden="1"/>
    </xf>
    <xf numFmtId="167" fontId="0" fillId="23" borderId="14" xfId="1" applyNumberFormat="1" applyFont="1" applyFill="1" applyBorder="1" applyAlignment="1" applyProtection="1">
      <alignment vertical="top"/>
      <protection hidden="1"/>
    </xf>
    <xf numFmtId="43" fontId="0" fillId="0" borderId="47" xfId="1" applyFont="1" applyBorder="1" applyAlignment="1" applyProtection="1">
      <alignment vertical="top"/>
      <protection hidden="1"/>
    </xf>
    <xf numFmtId="43" fontId="0" fillId="0" borderId="35" xfId="1" applyFont="1" applyBorder="1" applyAlignment="1" applyProtection="1">
      <alignment vertical="top"/>
      <protection hidden="1"/>
    </xf>
    <xf numFmtId="167" fontId="0" fillId="0" borderId="35" xfId="1" applyNumberFormat="1" applyFont="1" applyBorder="1" applyAlignment="1" applyProtection="1">
      <alignment vertical="top"/>
      <protection hidden="1"/>
    </xf>
    <xf numFmtId="167" fontId="0" fillId="0" borderId="48" xfId="1" applyNumberFormat="1" applyFont="1" applyBorder="1" applyAlignment="1" applyProtection="1">
      <alignment vertical="top"/>
      <protection hidden="1"/>
    </xf>
    <xf numFmtId="43" fontId="0" fillId="14" borderId="14" xfId="1" applyFont="1" applyFill="1" applyBorder="1" applyAlignment="1" applyProtection="1">
      <alignment vertical="top"/>
      <protection hidden="1"/>
    </xf>
    <xf numFmtId="49" fontId="25" fillId="5" borderId="0" xfId="0" applyNumberFormat="1" applyFont="1" applyFill="1" applyAlignment="1">
      <alignment horizontal="center"/>
    </xf>
    <xf numFmtId="49" fontId="0" fillId="0" borderId="0" xfId="0" applyNumberFormat="1" applyProtection="1">
      <protection hidden="1"/>
    </xf>
    <xf numFmtId="0" fontId="0" fillId="24" borderId="77" xfId="0" applyFill="1" applyBorder="1" applyProtection="1">
      <protection hidden="1"/>
    </xf>
    <xf numFmtId="0" fontId="0" fillId="24" borderId="62" xfId="0" applyFill="1" applyBorder="1" applyProtection="1">
      <protection hidden="1"/>
    </xf>
    <xf numFmtId="0" fontId="9" fillId="24" borderId="78" xfId="0" applyFont="1" applyFill="1" applyBorder="1" applyAlignment="1" applyProtection="1">
      <alignment horizontal="right"/>
      <protection hidden="1"/>
    </xf>
    <xf numFmtId="167" fontId="9" fillId="24" borderId="58" xfId="1" applyNumberFormat="1" applyFont="1" applyFill="1" applyBorder="1" applyAlignment="1" applyProtection="1">
      <alignment vertical="top"/>
      <protection hidden="1"/>
    </xf>
    <xf numFmtId="165" fontId="9" fillId="0" borderId="36" xfId="1" applyNumberFormat="1" applyFont="1" applyBorder="1" applyAlignment="1" applyProtection="1">
      <alignment vertical="top"/>
      <protection hidden="1"/>
    </xf>
    <xf numFmtId="165" fontId="9" fillId="0" borderId="0" xfId="1" applyNumberFormat="1" applyFont="1" applyAlignment="1" applyProtection="1">
      <alignment vertical="top"/>
      <protection hidden="1"/>
    </xf>
    <xf numFmtId="167" fontId="9" fillId="0" borderId="0" xfId="1" applyNumberFormat="1" applyFont="1" applyAlignment="1" applyProtection="1">
      <alignment vertical="top"/>
      <protection hidden="1"/>
    </xf>
    <xf numFmtId="167" fontId="9" fillId="0" borderId="79" xfId="1" applyNumberFormat="1" applyFont="1" applyBorder="1" applyAlignment="1" applyProtection="1">
      <alignment vertical="top"/>
      <protection hidden="1"/>
    </xf>
    <xf numFmtId="165" fontId="9" fillId="0" borderId="58" xfId="1" applyNumberFormat="1" applyFont="1" applyBorder="1" applyAlignment="1" applyProtection="1">
      <alignment vertical="top"/>
      <protection hidden="1"/>
    </xf>
    <xf numFmtId="0" fontId="0" fillId="0" borderId="6" xfId="0" applyBorder="1" applyProtection="1">
      <protection hidden="1"/>
    </xf>
    <xf numFmtId="0" fontId="0" fillId="24" borderId="80" xfId="0" applyFill="1" applyBorder="1" applyProtection="1">
      <protection hidden="1"/>
    </xf>
    <xf numFmtId="0" fontId="0" fillId="24" borderId="22" xfId="0" applyFill="1" applyBorder="1" applyProtection="1">
      <protection hidden="1"/>
    </xf>
    <xf numFmtId="0" fontId="0" fillId="24" borderId="22" xfId="0" applyFill="1" applyBorder="1" applyAlignment="1" applyProtection="1">
      <alignment horizontal="right"/>
      <protection hidden="1"/>
    </xf>
    <xf numFmtId="10" fontId="0" fillId="24" borderId="29" xfId="0" applyNumberFormat="1" applyFill="1" applyBorder="1" applyAlignment="1" applyProtection="1">
      <alignment horizontal="center"/>
      <protection hidden="1"/>
    </xf>
    <xf numFmtId="167" fontId="0" fillId="24" borderId="24" xfId="1" applyNumberFormat="1" applyFont="1" applyFill="1" applyBorder="1" applyProtection="1">
      <protection hidden="1"/>
    </xf>
    <xf numFmtId="165" fontId="0" fillId="0" borderId="36" xfId="1" applyNumberFormat="1" applyFont="1" applyBorder="1" applyProtection="1">
      <protection hidden="1"/>
    </xf>
    <xf numFmtId="165" fontId="0" fillId="0" borderId="0" xfId="1" applyNumberFormat="1" applyFont="1" applyProtection="1">
      <protection hidden="1"/>
    </xf>
    <xf numFmtId="167" fontId="0" fillId="0" borderId="0" xfId="1" applyNumberFormat="1" applyFont="1" applyProtection="1">
      <protection hidden="1"/>
    </xf>
    <xf numFmtId="167" fontId="0" fillId="0" borderId="79" xfId="1" applyNumberFormat="1" applyFont="1" applyBorder="1" applyProtection="1">
      <protection hidden="1"/>
    </xf>
    <xf numFmtId="165" fontId="0" fillId="0" borderId="24" xfId="1" applyNumberFormat="1" applyFont="1" applyBorder="1" applyProtection="1">
      <protection hidden="1"/>
    </xf>
    <xf numFmtId="0" fontId="0" fillId="24" borderId="81" xfId="0" applyFill="1" applyBorder="1" applyProtection="1">
      <protection hidden="1"/>
    </xf>
    <xf numFmtId="0" fontId="0" fillId="24" borderId="66" xfId="0" applyFill="1" applyBorder="1" applyProtection="1">
      <protection hidden="1"/>
    </xf>
    <xf numFmtId="0" fontId="0" fillId="24" borderId="66" xfId="0" applyFill="1" applyBorder="1" applyAlignment="1" applyProtection="1">
      <alignment horizontal="right"/>
      <protection hidden="1"/>
    </xf>
    <xf numFmtId="10" fontId="0" fillId="24" borderId="76" xfId="0" applyNumberFormat="1" applyFill="1" applyBorder="1" applyAlignment="1" applyProtection="1">
      <alignment horizontal="center"/>
      <protection hidden="1"/>
    </xf>
    <xf numFmtId="167" fontId="0" fillId="24" borderId="28" xfId="1" applyNumberFormat="1" applyFont="1" applyFill="1" applyBorder="1" applyProtection="1">
      <protection hidden="1"/>
    </xf>
    <xf numFmtId="167" fontId="1" fillId="0" borderId="79" xfId="1" applyNumberFormat="1" applyBorder="1" applyProtection="1">
      <protection hidden="1"/>
    </xf>
    <xf numFmtId="165" fontId="0" fillId="0" borderId="28" xfId="1" applyNumberFormat="1" applyFont="1" applyBorder="1" applyProtection="1">
      <protection hidden="1"/>
    </xf>
    <xf numFmtId="165" fontId="0" fillId="0" borderId="6" xfId="1" applyNumberFormat="1" applyFont="1" applyBorder="1" applyProtection="1">
      <protection hidden="1"/>
    </xf>
    <xf numFmtId="0" fontId="0" fillId="24" borderId="82" xfId="0" applyFill="1" applyBorder="1" applyProtection="1">
      <protection hidden="1"/>
    </xf>
    <xf numFmtId="0" fontId="0" fillId="24" borderId="83" xfId="0" applyFill="1" applyBorder="1" applyProtection="1">
      <protection hidden="1"/>
    </xf>
    <xf numFmtId="0" fontId="9" fillId="24" borderId="83" xfId="0" applyFont="1" applyFill="1" applyBorder="1" applyAlignment="1" applyProtection="1">
      <alignment horizontal="right"/>
      <protection hidden="1"/>
    </xf>
    <xf numFmtId="10" fontId="9" fillId="24" borderId="84" xfId="0" applyNumberFormat="1" applyFont="1" applyFill="1" applyBorder="1" applyAlignment="1" applyProtection="1">
      <alignment horizontal="center"/>
      <protection hidden="1"/>
    </xf>
    <xf numFmtId="167" fontId="9" fillId="24" borderId="28" xfId="1" applyNumberFormat="1" applyFont="1" applyFill="1" applyBorder="1" applyProtection="1">
      <protection hidden="1"/>
    </xf>
    <xf numFmtId="165" fontId="9" fillId="0" borderId="36" xfId="1" applyNumberFormat="1" applyFont="1" applyBorder="1" applyProtection="1">
      <protection hidden="1"/>
    </xf>
    <xf numFmtId="165" fontId="9" fillId="0" borderId="0" xfId="1" applyNumberFormat="1" applyFont="1" applyProtection="1">
      <protection hidden="1"/>
    </xf>
    <xf numFmtId="167" fontId="9" fillId="0" borderId="0" xfId="1" applyNumberFormat="1" applyFont="1" applyProtection="1">
      <protection hidden="1"/>
    </xf>
    <xf numFmtId="167" fontId="9" fillId="0" borderId="79" xfId="1" applyNumberFormat="1" applyFont="1" applyBorder="1" applyProtection="1">
      <protection hidden="1"/>
    </xf>
    <xf numFmtId="165" fontId="9" fillId="0" borderId="28" xfId="1" applyNumberFormat="1" applyFont="1" applyBorder="1" applyProtection="1">
      <protection hidden="1"/>
    </xf>
    <xf numFmtId="165" fontId="9" fillId="0" borderId="0" xfId="0" applyNumberFormat="1" applyFont="1" applyProtection="1">
      <protection hidden="1"/>
    </xf>
    <xf numFmtId="165" fontId="9" fillId="0" borderId="6" xfId="0" applyNumberFormat="1" applyFont="1" applyBorder="1" applyProtection="1">
      <protection hidden="1"/>
    </xf>
    <xf numFmtId="0" fontId="8" fillId="24" borderId="83" xfId="0" applyFont="1" applyFill="1" applyBorder="1" applyAlignment="1" applyProtection="1">
      <alignment horizontal="right"/>
      <protection hidden="1"/>
    </xf>
    <xf numFmtId="10" fontId="8" fillId="24" borderId="84" xfId="0" applyNumberFormat="1" applyFont="1" applyFill="1" applyBorder="1" applyAlignment="1" applyProtection="1">
      <alignment horizontal="center"/>
      <protection hidden="1"/>
    </xf>
    <xf numFmtId="167" fontId="9" fillId="24" borderId="85" xfId="1" applyNumberFormat="1" applyFont="1" applyFill="1" applyBorder="1" applyProtection="1">
      <protection hidden="1"/>
    </xf>
    <xf numFmtId="165" fontId="9" fillId="0" borderId="85" xfId="1" applyNumberFormat="1" applyFont="1" applyBorder="1" applyProtection="1">
      <protection hidden="1"/>
    </xf>
    <xf numFmtId="0" fontId="6" fillId="23" borderId="12" xfId="3" applyFill="1" applyBorder="1" applyAlignment="1" applyProtection="1">
      <protection hidden="1"/>
    </xf>
    <xf numFmtId="0" fontId="0" fillId="23" borderId="13" xfId="0" applyFill="1" applyBorder="1" applyProtection="1">
      <protection hidden="1"/>
    </xf>
    <xf numFmtId="0" fontId="33" fillId="23" borderId="13" xfId="0" applyFont="1" applyFill="1" applyBorder="1" applyAlignment="1" applyProtection="1">
      <alignment horizontal="right"/>
      <protection hidden="1"/>
    </xf>
    <xf numFmtId="167" fontId="33" fillId="23" borderId="14" xfId="0" applyNumberFormat="1" applyFont="1" applyFill="1" applyBorder="1" applyAlignment="1" applyProtection="1">
      <alignment horizontal="right"/>
      <protection hidden="1"/>
    </xf>
    <xf numFmtId="3" fontId="33" fillId="0" borderId="86" xfId="0" applyNumberFormat="1" applyFont="1" applyBorder="1" applyAlignment="1" applyProtection="1">
      <alignment horizontal="right"/>
      <protection hidden="1"/>
    </xf>
    <xf numFmtId="165" fontId="5" fillId="0" borderId="41" xfId="0" applyNumberFormat="1" applyFont="1" applyBorder="1" applyProtection="1">
      <protection hidden="1"/>
    </xf>
    <xf numFmtId="3" fontId="33" fillId="0" borderId="41" xfId="0" applyNumberFormat="1" applyFont="1" applyBorder="1" applyAlignment="1" applyProtection="1">
      <alignment horizontal="right"/>
      <protection hidden="1"/>
    </xf>
    <xf numFmtId="167" fontId="33" fillId="0" borderId="41" xfId="0" applyNumberFormat="1" applyFont="1" applyBorder="1" applyAlignment="1" applyProtection="1">
      <alignment horizontal="right"/>
      <protection hidden="1"/>
    </xf>
    <xf numFmtId="167" fontId="33" fillId="0" borderId="87" xfId="0" applyNumberFormat="1" applyFont="1" applyBorder="1" applyAlignment="1" applyProtection="1">
      <alignment horizontal="right"/>
      <protection locked="0"/>
    </xf>
    <xf numFmtId="3" fontId="33" fillId="14" borderId="14" xfId="0" applyNumberFormat="1" applyFont="1" applyFill="1" applyBorder="1" applyAlignment="1" applyProtection="1">
      <alignment horizontal="right"/>
      <protection hidden="1"/>
    </xf>
    <xf numFmtId="49" fontId="25" fillId="0" borderId="0" xfId="0" applyNumberFormat="1" applyFont="1" applyAlignment="1">
      <alignment horizontal="center"/>
    </xf>
    <xf numFmtId="0" fontId="9" fillId="0" borderId="0" xfId="0" applyFont="1" applyAlignment="1" applyProtection="1">
      <alignment horizontal="right"/>
      <protection hidden="1"/>
    </xf>
    <xf numFmtId="167" fontId="8" fillId="0" borderId="0" xfId="0" applyNumberFormat="1" applyFont="1" applyAlignment="1" applyProtection="1">
      <alignment horizontal="right"/>
      <protection hidden="1"/>
    </xf>
    <xf numFmtId="167" fontId="9" fillId="0" borderId="0" xfId="0" applyNumberFormat="1" applyFont="1" applyProtection="1">
      <protection hidden="1"/>
    </xf>
    <xf numFmtId="0" fontId="33" fillId="22" borderId="12" xfId="0" applyFont="1" applyFill="1" applyBorder="1" applyAlignment="1" applyProtection="1">
      <alignment vertical="top" wrapText="1"/>
      <protection hidden="1"/>
    </xf>
    <xf numFmtId="0" fontId="0" fillId="22" borderId="13" xfId="0" applyFill="1" applyBorder="1" applyAlignment="1" applyProtection="1">
      <alignment horizontal="center" vertical="top"/>
      <protection hidden="1"/>
    </xf>
    <xf numFmtId="0" fontId="0" fillId="22" borderId="13" xfId="0" applyFill="1" applyBorder="1" applyAlignment="1" applyProtection="1">
      <alignment horizontal="right" vertical="top"/>
      <protection hidden="1"/>
    </xf>
    <xf numFmtId="0" fontId="0" fillId="22" borderId="13" xfId="0" applyFill="1" applyBorder="1" applyAlignment="1" applyProtection="1">
      <alignment vertical="top"/>
      <protection hidden="1"/>
    </xf>
    <xf numFmtId="167" fontId="0" fillId="22" borderId="14" xfId="1" applyNumberFormat="1" applyFont="1" applyFill="1" applyBorder="1" applyAlignment="1" applyProtection="1">
      <alignment vertical="top"/>
      <protection hidden="1"/>
    </xf>
    <xf numFmtId="0" fontId="0" fillId="25" borderId="77" xfId="0" applyFill="1" applyBorder="1" applyProtection="1">
      <protection hidden="1"/>
    </xf>
    <xf numFmtId="0" fontId="0" fillId="25" borderId="62" xfId="0" applyFill="1" applyBorder="1" applyProtection="1">
      <protection hidden="1"/>
    </xf>
    <xf numFmtId="0" fontId="9" fillId="25" borderId="78" xfId="0" applyFont="1" applyFill="1" applyBorder="1" applyAlignment="1" applyProtection="1">
      <alignment horizontal="right"/>
      <protection hidden="1"/>
    </xf>
    <xf numFmtId="167" fontId="9" fillId="25" borderId="58" xfId="1" applyNumberFormat="1" applyFont="1" applyFill="1" applyBorder="1" applyAlignment="1" applyProtection="1">
      <alignment vertical="top"/>
      <protection hidden="1"/>
    </xf>
    <xf numFmtId="0" fontId="0" fillId="25" borderId="80" xfId="0" applyFill="1" applyBorder="1" applyProtection="1">
      <protection hidden="1"/>
    </xf>
    <xf numFmtId="0" fontId="0" fillId="25" borderId="22" xfId="0" applyFill="1" applyBorder="1" applyProtection="1">
      <protection hidden="1"/>
    </xf>
    <xf numFmtId="0" fontId="0" fillId="25" borderId="22" xfId="0" applyFill="1" applyBorder="1" applyAlignment="1" applyProtection="1">
      <alignment horizontal="right"/>
      <protection hidden="1"/>
    </xf>
    <xf numFmtId="10" fontId="0" fillId="25" borderId="29" xfId="0" applyNumberFormat="1" applyFill="1" applyBorder="1" applyAlignment="1" applyProtection="1">
      <alignment horizontal="center"/>
      <protection hidden="1"/>
    </xf>
    <xf numFmtId="167" fontId="0" fillId="25" borderId="24" xfId="1" applyNumberFormat="1" applyFont="1" applyFill="1" applyBorder="1" applyProtection="1">
      <protection hidden="1"/>
    </xf>
    <xf numFmtId="0" fontId="0" fillId="25" borderId="81" xfId="0" applyFill="1" applyBorder="1" applyProtection="1">
      <protection hidden="1"/>
    </xf>
    <xf numFmtId="0" fontId="0" fillId="25" borderId="66" xfId="0" applyFill="1" applyBorder="1" applyProtection="1">
      <protection hidden="1"/>
    </xf>
    <xf numFmtId="0" fontId="0" fillId="25" borderId="66" xfId="0" applyFill="1" applyBorder="1" applyAlignment="1" applyProtection="1">
      <alignment horizontal="right"/>
      <protection hidden="1"/>
    </xf>
    <xf numFmtId="10" fontId="0" fillId="25" borderId="76" xfId="0" applyNumberFormat="1" applyFill="1" applyBorder="1" applyAlignment="1" applyProtection="1">
      <alignment horizontal="center"/>
      <protection hidden="1"/>
    </xf>
    <xf numFmtId="167" fontId="0" fillId="25" borderId="28" xfId="1" applyNumberFormat="1" applyFont="1" applyFill="1" applyBorder="1" applyProtection="1">
      <protection hidden="1"/>
    </xf>
    <xf numFmtId="0" fontId="0" fillId="25" borderId="82" xfId="0" applyFill="1" applyBorder="1" applyProtection="1">
      <protection hidden="1"/>
    </xf>
    <xf numFmtId="0" fontId="0" fillId="25" borderId="83" xfId="0" applyFill="1" applyBorder="1" applyProtection="1">
      <protection hidden="1"/>
    </xf>
    <xf numFmtId="0" fontId="9" fillId="25" borderId="83" xfId="0" applyFont="1" applyFill="1" applyBorder="1" applyAlignment="1" applyProtection="1">
      <alignment horizontal="right"/>
      <protection hidden="1"/>
    </xf>
    <xf numFmtId="10" fontId="9" fillId="25" borderId="84" xfId="0" applyNumberFormat="1" applyFont="1" applyFill="1" applyBorder="1" applyAlignment="1" applyProtection="1">
      <alignment horizontal="center"/>
      <protection hidden="1"/>
    </xf>
    <xf numFmtId="167" fontId="9" fillId="25" borderId="28" xfId="1" applyNumberFormat="1" applyFont="1" applyFill="1" applyBorder="1" applyProtection="1">
      <protection hidden="1"/>
    </xf>
    <xf numFmtId="0" fontId="8" fillId="25" borderId="83" xfId="0" applyFont="1" applyFill="1" applyBorder="1" applyAlignment="1" applyProtection="1">
      <alignment horizontal="right"/>
      <protection hidden="1"/>
    </xf>
    <xf numFmtId="10" fontId="8" fillId="25" borderId="84" xfId="0" applyNumberFormat="1" applyFont="1" applyFill="1" applyBorder="1" applyAlignment="1" applyProtection="1">
      <alignment horizontal="center"/>
      <protection hidden="1"/>
    </xf>
    <xf numFmtId="167" fontId="9" fillId="25" borderId="85" xfId="1" applyNumberFormat="1" applyFont="1" applyFill="1" applyBorder="1" applyProtection="1">
      <protection hidden="1"/>
    </xf>
    <xf numFmtId="0" fontId="6" fillId="22" borderId="12" xfId="3" applyFill="1" applyBorder="1" applyAlignment="1" applyProtection="1">
      <protection hidden="1"/>
    </xf>
    <xf numFmtId="0" fontId="0" fillId="22" borderId="13" xfId="0" applyFill="1" applyBorder="1" applyProtection="1">
      <protection hidden="1"/>
    </xf>
    <xf numFmtId="0" fontId="33" fillId="22" borderId="13" xfId="0" applyFont="1" applyFill="1" applyBorder="1" applyAlignment="1" applyProtection="1">
      <alignment horizontal="right"/>
      <protection hidden="1"/>
    </xf>
    <xf numFmtId="167" fontId="33" fillId="22" borderId="14" xfId="0" applyNumberFormat="1" applyFont="1" applyFill="1" applyBorder="1" applyAlignment="1" applyProtection="1">
      <alignment horizontal="right"/>
      <protection hidden="1"/>
    </xf>
    <xf numFmtId="49" fontId="0" fillId="0" borderId="0" xfId="0" applyNumberFormat="1"/>
    <xf numFmtId="0" fontId="0" fillId="0" borderId="6" xfId="0" applyBorder="1"/>
    <xf numFmtId="0" fontId="33" fillId="26" borderId="12" xfId="0" applyFont="1" applyFill="1" applyBorder="1" applyAlignment="1" applyProtection="1">
      <alignment vertical="top" wrapText="1"/>
      <protection hidden="1"/>
    </xf>
    <xf numFmtId="0" fontId="0" fillId="26" borderId="13" xfId="0" applyFill="1" applyBorder="1" applyAlignment="1" applyProtection="1">
      <alignment horizontal="center" vertical="top"/>
      <protection hidden="1"/>
    </xf>
    <xf numFmtId="0" fontId="0" fillId="26" borderId="13" xfId="0" applyFill="1" applyBorder="1" applyAlignment="1" applyProtection="1">
      <alignment horizontal="right" vertical="top"/>
      <protection hidden="1"/>
    </xf>
    <xf numFmtId="0" fontId="0" fillId="26" borderId="13" xfId="0" applyFill="1" applyBorder="1" applyAlignment="1" applyProtection="1">
      <alignment vertical="top"/>
      <protection hidden="1"/>
    </xf>
    <xf numFmtId="167" fontId="0" fillId="26" borderId="14" xfId="1" applyNumberFormat="1" applyFont="1" applyFill="1" applyBorder="1" applyAlignment="1" applyProtection="1">
      <alignment vertical="top"/>
      <protection hidden="1"/>
    </xf>
    <xf numFmtId="43" fontId="0" fillId="0" borderId="48" xfId="1" applyFont="1" applyBorder="1" applyAlignment="1" applyProtection="1">
      <alignment vertical="top"/>
      <protection hidden="1"/>
    </xf>
    <xf numFmtId="167" fontId="0" fillId="27" borderId="14" xfId="1" applyNumberFormat="1" applyFont="1" applyFill="1" applyBorder="1" applyAlignment="1" applyProtection="1">
      <alignment vertical="top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9" fillId="0" borderId="83" xfId="0" applyFont="1" applyBorder="1" applyAlignment="1" applyProtection="1">
      <alignment horizontal="right"/>
      <protection hidden="1"/>
    </xf>
    <xf numFmtId="10" fontId="8" fillId="0" borderId="84" xfId="0" applyNumberFormat="1" applyFont="1" applyBorder="1" applyAlignment="1" applyProtection="1">
      <alignment horizontal="right"/>
      <protection hidden="1"/>
    </xf>
    <xf numFmtId="167" fontId="9" fillId="0" borderId="85" xfId="1" applyNumberFormat="1" applyFont="1" applyBorder="1" applyProtection="1">
      <protection hidden="1"/>
    </xf>
    <xf numFmtId="165" fontId="9" fillId="0" borderId="0" xfId="1" applyNumberFormat="1" applyFont="1" applyBorder="1" applyProtection="1">
      <protection hidden="1"/>
    </xf>
    <xf numFmtId="165" fontId="9" fillId="0" borderId="79" xfId="1" applyNumberFormat="1" applyFont="1" applyBorder="1" applyProtection="1">
      <protection hidden="1"/>
    </xf>
    <xf numFmtId="0" fontId="0" fillId="0" borderId="77" xfId="0" applyBorder="1" applyProtection="1">
      <protection hidden="1"/>
    </xf>
    <xf numFmtId="0" fontId="0" fillId="0" borderId="62" xfId="0" applyBorder="1" applyProtection="1">
      <protection hidden="1"/>
    </xf>
    <xf numFmtId="0" fontId="9" fillId="0" borderId="78" xfId="0" applyFont="1" applyBorder="1" applyAlignment="1" applyProtection="1">
      <alignment horizontal="right"/>
      <protection hidden="1"/>
    </xf>
    <xf numFmtId="167" fontId="9" fillId="0" borderId="58" xfId="1" applyNumberFormat="1" applyFont="1" applyBorder="1" applyAlignment="1" applyProtection="1">
      <alignment vertical="top"/>
      <protection hidden="1"/>
    </xf>
    <xf numFmtId="165" fontId="9" fillId="0" borderId="0" xfId="1" applyNumberFormat="1" applyFont="1" applyBorder="1" applyAlignment="1" applyProtection="1">
      <alignment vertical="top"/>
      <protection hidden="1"/>
    </xf>
    <xf numFmtId="165" fontId="9" fillId="0" borderId="79" xfId="1" applyNumberFormat="1" applyFont="1" applyBorder="1" applyAlignment="1" applyProtection="1">
      <alignment vertical="top"/>
      <protection hidden="1"/>
    </xf>
    <xf numFmtId="0" fontId="0" fillId="0" borderId="80" xfId="0" applyBorder="1" applyProtection="1">
      <protection hidden="1"/>
    </xf>
    <xf numFmtId="0" fontId="0" fillId="0" borderId="22" xfId="0" applyBorder="1" applyProtection="1">
      <protection hidden="1"/>
    </xf>
    <xf numFmtId="0" fontId="0" fillId="0" borderId="22" xfId="0" applyBorder="1" applyAlignment="1" applyProtection="1">
      <alignment horizontal="right"/>
      <protection hidden="1"/>
    </xf>
    <xf numFmtId="10" fontId="0" fillId="0" borderId="29" xfId="0" applyNumberFormat="1" applyBorder="1" applyAlignment="1" applyProtection="1">
      <alignment horizontal="center"/>
      <protection hidden="1"/>
    </xf>
    <xf numFmtId="167" fontId="0" fillId="0" borderId="24" xfId="1" applyNumberFormat="1" applyFont="1" applyBorder="1" applyProtection="1">
      <protection hidden="1"/>
    </xf>
    <xf numFmtId="165" fontId="0" fillId="0" borderId="0" xfId="1" applyNumberFormat="1" applyFont="1" applyBorder="1" applyProtection="1">
      <protection hidden="1"/>
    </xf>
    <xf numFmtId="165" fontId="0" fillId="0" borderId="79" xfId="1" applyNumberFormat="1" applyFont="1" applyBorder="1" applyProtection="1">
      <protection hidden="1"/>
    </xf>
    <xf numFmtId="0" fontId="37" fillId="0" borderId="0" xfId="0" applyFont="1" applyProtection="1">
      <protection locked="0"/>
    </xf>
    <xf numFmtId="0" fontId="0" fillId="0" borderId="81" xfId="0" applyBorder="1" applyProtection="1">
      <protection hidden="1"/>
    </xf>
    <xf numFmtId="0" fontId="0" fillId="0" borderId="66" xfId="0" applyBorder="1" applyProtection="1">
      <protection hidden="1"/>
    </xf>
    <xf numFmtId="0" fontId="0" fillId="0" borderId="66" xfId="0" applyBorder="1" applyAlignment="1" applyProtection="1">
      <alignment horizontal="right"/>
      <protection hidden="1"/>
    </xf>
    <xf numFmtId="10" fontId="0" fillId="0" borderId="76" xfId="0" applyNumberFormat="1" applyBorder="1" applyAlignment="1" applyProtection="1">
      <alignment horizontal="center"/>
      <protection hidden="1"/>
    </xf>
    <xf numFmtId="167" fontId="0" fillId="0" borderId="28" xfId="1" applyNumberFormat="1" applyFont="1" applyBorder="1" applyProtection="1">
      <protection hidden="1"/>
    </xf>
    <xf numFmtId="10" fontId="9" fillId="0" borderId="84" xfId="0" applyNumberFormat="1" applyFont="1" applyBorder="1" applyAlignment="1" applyProtection="1">
      <alignment horizontal="center"/>
      <protection hidden="1"/>
    </xf>
    <xf numFmtId="167" fontId="9" fillId="0" borderId="28" xfId="1" applyNumberFormat="1" applyFont="1" applyBorder="1" applyProtection="1">
      <protection hidden="1"/>
    </xf>
    <xf numFmtId="10" fontId="9" fillId="0" borderId="76" xfId="0" applyNumberFormat="1" applyFont="1" applyBorder="1" applyAlignment="1" applyProtection="1">
      <alignment horizontal="center"/>
      <protection hidden="1"/>
    </xf>
    <xf numFmtId="0" fontId="6" fillId="19" borderId="12" xfId="3" applyFill="1" applyBorder="1" applyAlignment="1" applyProtection="1">
      <protection hidden="1"/>
    </xf>
    <xf numFmtId="0" fontId="0" fillId="19" borderId="13" xfId="0" applyFill="1" applyBorder="1" applyProtection="1">
      <protection hidden="1"/>
    </xf>
    <xf numFmtId="0" fontId="33" fillId="19" borderId="13" xfId="0" applyFont="1" applyFill="1" applyBorder="1" applyAlignment="1" applyProtection="1">
      <alignment horizontal="right"/>
      <protection hidden="1"/>
    </xf>
    <xf numFmtId="167" fontId="33" fillId="19" borderId="14" xfId="0" applyNumberFormat="1" applyFont="1" applyFill="1" applyBorder="1" applyAlignment="1" applyProtection="1">
      <alignment horizontal="right"/>
      <protection hidden="1"/>
    </xf>
    <xf numFmtId="165" fontId="9" fillId="0" borderId="86" xfId="0" applyNumberFormat="1" applyFont="1" applyBorder="1" applyProtection="1">
      <protection hidden="1"/>
    </xf>
    <xf numFmtId="165" fontId="9" fillId="0" borderId="41" xfId="0" applyNumberFormat="1" applyFont="1" applyBorder="1" applyProtection="1">
      <protection hidden="1"/>
    </xf>
    <xf numFmtId="165" fontId="9" fillId="0" borderId="87" xfId="0" applyNumberFormat="1" applyFont="1" applyBorder="1" applyProtection="1">
      <protection hidden="1"/>
    </xf>
    <xf numFmtId="0" fontId="6" fillId="27" borderId="12" xfId="3" applyFill="1" applyBorder="1" applyAlignment="1" applyProtection="1">
      <protection hidden="1"/>
    </xf>
    <xf numFmtId="0" fontId="0" fillId="27" borderId="13" xfId="0" applyFill="1" applyBorder="1" applyProtection="1">
      <protection hidden="1"/>
    </xf>
    <xf numFmtId="0" fontId="33" fillId="27" borderId="13" xfId="0" applyFont="1" applyFill="1" applyBorder="1" applyAlignment="1" applyProtection="1">
      <alignment horizontal="right"/>
      <protection hidden="1"/>
    </xf>
    <xf numFmtId="167" fontId="33" fillId="27" borderId="14" xfId="0" applyNumberFormat="1" applyFont="1" applyFill="1" applyBorder="1" applyAlignment="1" applyProtection="1">
      <alignment horizontal="right"/>
      <protection hidden="1"/>
    </xf>
    <xf numFmtId="0" fontId="38" fillId="0" borderId="0" xfId="0" applyFont="1" applyProtection="1">
      <protection locked="0"/>
    </xf>
    <xf numFmtId="0" fontId="0" fillId="5" borderId="77" xfId="0" applyFill="1" applyBorder="1"/>
    <xf numFmtId="0" fontId="0" fillId="5" borderId="62" xfId="0" applyFill="1" applyBorder="1"/>
    <xf numFmtId="0" fontId="8" fillId="5" borderId="62" xfId="0" applyFont="1" applyFill="1" applyBorder="1" applyAlignment="1">
      <alignment horizontal="right"/>
    </xf>
    <xf numFmtId="9" fontId="8" fillId="5" borderId="88" xfId="0" applyNumberFormat="1" applyFont="1" applyFill="1" applyBorder="1" applyAlignment="1">
      <alignment horizontal="center"/>
    </xf>
    <xf numFmtId="167" fontId="0" fillId="5" borderId="63" xfId="0" applyNumberFormat="1" applyFill="1" applyBorder="1"/>
    <xf numFmtId="0" fontId="0" fillId="5" borderId="12" xfId="0" applyFill="1" applyBorder="1"/>
    <xf numFmtId="0" fontId="0" fillId="5" borderId="13" xfId="0" applyFill="1" applyBorder="1"/>
    <xf numFmtId="0" fontId="8" fillId="5" borderId="13" xfId="0" applyFont="1" applyFill="1" applyBorder="1" applyAlignment="1">
      <alignment horizontal="right"/>
    </xf>
    <xf numFmtId="9" fontId="8" fillId="5" borderId="14" xfId="0" applyNumberFormat="1" applyFont="1" applyFill="1" applyBorder="1" applyAlignment="1">
      <alignment horizontal="center"/>
    </xf>
    <xf numFmtId="167" fontId="0" fillId="5" borderId="15" xfId="0" applyNumberFormat="1" applyFill="1" applyBorder="1"/>
    <xf numFmtId="49" fontId="25" fillId="5" borderId="0" xfId="0" applyNumberFormat="1" applyFont="1" applyFill="1" applyAlignment="1">
      <alignment horizontal="left"/>
    </xf>
    <xf numFmtId="0" fontId="0" fillId="5" borderId="86" xfId="0" applyFill="1" applyBorder="1"/>
    <xf numFmtId="0" fontId="0" fillId="5" borderId="41" xfId="0" applyFill="1" applyBorder="1"/>
    <xf numFmtId="0" fontId="8" fillId="5" borderId="41" xfId="0" applyFont="1" applyFill="1" applyBorder="1" applyAlignment="1">
      <alignment horizontal="right"/>
    </xf>
    <xf numFmtId="9" fontId="9" fillId="5" borderId="41" xfId="0" applyNumberFormat="1" applyFont="1" applyFill="1" applyBorder="1" applyAlignment="1">
      <alignment horizontal="right" indent="1"/>
    </xf>
    <xf numFmtId="167" fontId="0" fillId="5" borderId="89" xfId="0" applyNumberFormat="1" applyFill="1" applyBorder="1"/>
    <xf numFmtId="0" fontId="0" fillId="28" borderId="12" xfId="0" applyFill="1" applyBorder="1"/>
    <xf numFmtId="0" fontId="0" fillId="28" borderId="13" xfId="0" applyFill="1" applyBorder="1"/>
    <xf numFmtId="0" fontId="8" fillId="28" borderId="13" xfId="0" applyFont="1" applyFill="1" applyBorder="1" applyAlignment="1">
      <alignment horizontal="right"/>
    </xf>
    <xf numFmtId="9" fontId="0" fillId="28" borderId="14" xfId="2" applyFont="1" applyFill="1" applyBorder="1" applyAlignment="1">
      <alignment horizontal="center"/>
    </xf>
    <xf numFmtId="167" fontId="0" fillId="28" borderId="15" xfId="0" applyNumberFormat="1" applyFill="1" applyBorder="1"/>
    <xf numFmtId="49" fontId="8" fillId="5" borderId="0" xfId="0" applyNumberFormat="1" applyFont="1" applyFill="1"/>
    <xf numFmtId="49" fontId="0" fillId="29" borderId="12" xfId="0" applyNumberFormat="1" applyFill="1" applyBorder="1" applyProtection="1">
      <protection hidden="1"/>
    </xf>
    <xf numFmtId="0" fontId="33" fillId="29" borderId="13" xfId="0" applyFont="1" applyFill="1" applyBorder="1" applyAlignment="1" applyProtection="1">
      <alignment vertical="center"/>
      <protection hidden="1"/>
    </xf>
    <xf numFmtId="0" fontId="0" fillId="29" borderId="13" xfId="0" applyFill="1" applyBorder="1" applyAlignment="1" applyProtection="1">
      <alignment horizontal="center" vertical="top"/>
      <protection hidden="1"/>
    </xf>
    <xf numFmtId="0" fontId="0" fillId="29" borderId="13" xfId="0" applyFill="1" applyBorder="1" applyAlignment="1" applyProtection="1">
      <alignment horizontal="right" vertical="top"/>
      <protection hidden="1"/>
    </xf>
    <xf numFmtId="165" fontId="0" fillId="29" borderId="13" xfId="1" applyNumberFormat="1" applyFont="1" applyFill="1" applyBorder="1" applyAlignment="1" applyProtection="1">
      <alignment horizontal="right" vertical="top"/>
      <protection hidden="1"/>
    </xf>
    <xf numFmtId="167" fontId="0" fillId="29" borderId="14" xfId="1" applyNumberFormat="1" applyFont="1" applyFill="1" applyBorder="1" applyAlignment="1" applyProtection="1">
      <alignment horizontal="right" vertical="top"/>
      <protection hidden="1"/>
    </xf>
    <xf numFmtId="167" fontId="0" fillId="29" borderId="13" xfId="1" applyNumberFormat="1" applyFont="1" applyFill="1" applyBorder="1" applyAlignment="1" applyProtection="1">
      <alignment horizontal="right" vertical="top"/>
      <protection hidden="1"/>
    </xf>
    <xf numFmtId="165" fontId="0" fillId="0" borderId="79" xfId="1" applyNumberFormat="1" applyFont="1" applyFill="1" applyBorder="1" applyAlignment="1" applyProtection="1">
      <alignment horizontal="right" vertical="top"/>
      <protection hidden="1"/>
    </xf>
    <xf numFmtId="165" fontId="0" fillId="0" borderId="12" xfId="1" applyNumberFormat="1" applyFont="1" applyBorder="1" applyAlignment="1" applyProtection="1">
      <alignment horizontal="right" vertical="top"/>
      <protection hidden="1"/>
    </xf>
    <xf numFmtId="165" fontId="0" fillId="0" borderId="13" xfId="1" applyNumberFormat="1" applyFont="1" applyBorder="1" applyAlignment="1" applyProtection="1">
      <alignment horizontal="right" vertical="top"/>
      <protection hidden="1"/>
    </xf>
    <xf numFmtId="165" fontId="0" fillId="0" borderId="14" xfId="1" applyNumberFormat="1" applyFont="1" applyBorder="1" applyAlignment="1" applyProtection="1">
      <alignment horizontal="right" vertical="top"/>
      <protection hidden="1"/>
    </xf>
    <xf numFmtId="0" fontId="17" fillId="29" borderId="12" xfId="0" applyFont="1" applyFill="1" applyBorder="1" applyAlignment="1" applyProtection="1">
      <alignment horizontal="left" vertical="top" indent="1"/>
      <protection hidden="1"/>
    </xf>
    <xf numFmtId="0" fontId="0" fillId="29" borderId="13" xfId="0" applyFill="1" applyBorder="1" applyProtection="1">
      <protection locked="0"/>
    </xf>
    <xf numFmtId="167" fontId="0" fillId="29" borderId="14" xfId="0" applyNumberFormat="1" applyFill="1" applyBorder="1" applyProtection="1">
      <protection locked="0"/>
    </xf>
    <xf numFmtId="49" fontId="0" fillId="0" borderId="36" xfId="0" applyNumberFormat="1" applyBorder="1" applyProtection="1">
      <protection hidden="1"/>
    </xf>
    <xf numFmtId="0" fontId="17" fillId="0" borderId="0" xfId="0" applyFont="1" applyAlignment="1" applyProtection="1">
      <alignment vertical="top" wrapText="1"/>
      <protection hidden="1"/>
    </xf>
    <xf numFmtId="167" fontId="0" fillId="0" borderId="79" xfId="1" applyNumberFormat="1" applyFont="1" applyBorder="1" applyAlignment="1" applyProtection="1">
      <alignment horizontal="right" vertical="top"/>
      <protection hidden="1"/>
    </xf>
    <xf numFmtId="167" fontId="0" fillId="0" borderId="0" xfId="1" applyNumberFormat="1" applyFont="1" applyAlignment="1" applyProtection="1">
      <alignment horizontal="right" vertical="top"/>
      <protection hidden="1"/>
    </xf>
    <xf numFmtId="165" fontId="0" fillId="0" borderId="36" xfId="1" applyNumberFormat="1" applyFont="1" applyFill="1" applyBorder="1" applyAlignment="1" applyProtection="1">
      <alignment horizontal="right" vertical="top"/>
      <protection hidden="1"/>
    </xf>
    <xf numFmtId="0" fontId="0" fillId="0" borderId="36" xfId="0" applyBorder="1" applyProtection="1">
      <protection locked="0"/>
    </xf>
    <xf numFmtId="167" fontId="0" fillId="0" borderId="79" xfId="0" applyNumberFormat="1" applyBorder="1" applyProtection="1">
      <protection locked="0"/>
    </xf>
    <xf numFmtId="0" fontId="0" fillId="30" borderId="0" xfId="0" applyFill="1"/>
    <xf numFmtId="165" fontId="0" fillId="30" borderId="0" xfId="1" applyNumberFormat="1" applyFont="1" applyFill="1" applyBorder="1" applyAlignment="1" applyProtection="1">
      <alignment horizontal="right" vertical="top"/>
      <protection hidden="1"/>
    </xf>
    <xf numFmtId="165" fontId="0" fillId="0" borderId="35" xfId="1" applyNumberFormat="1" applyFont="1" applyBorder="1" applyAlignment="1" applyProtection="1">
      <alignment horizontal="right" vertical="top"/>
      <protection hidden="1"/>
    </xf>
    <xf numFmtId="49" fontId="0" fillId="31" borderId="77" xfId="0" applyNumberFormat="1" applyFill="1" applyBorder="1" applyProtection="1">
      <protection hidden="1"/>
    </xf>
    <xf numFmtId="0" fontId="17" fillId="31" borderId="62" xfId="0" applyFont="1" applyFill="1" applyBorder="1" applyAlignment="1" applyProtection="1">
      <alignment vertical="top" wrapText="1"/>
      <protection hidden="1"/>
    </xf>
    <xf numFmtId="0" fontId="0" fillId="31" borderId="62" xfId="0" applyFill="1" applyBorder="1" applyAlignment="1" applyProtection="1">
      <alignment horizontal="center" vertical="top"/>
      <protection hidden="1"/>
    </xf>
    <xf numFmtId="0" fontId="0" fillId="31" borderId="62" xfId="0" applyFill="1" applyBorder="1" applyAlignment="1" applyProtection="1">
      <alignment horizontal="right" vertical="top"/>
      <protection hidden="1"/>
    </xf>
    <xf numFmtId="165" fontId="9" fillId="31" borderId="62" xfId="1" applyNumberFormat="1" applyFont="1" applyFill="1" applyBorder="1" applyAlignment="1" applyProtection="1">
      <alignment horizontal="right" vertical="top"/>
      <protection hidden="1"/>
    </xf>
    <xf numFmtId="167" fontId="0" fillId="31" borderId="63" xfId="1" applyNumberFormat="1" applyFont="1" applyFill="1" applyBorder="1" applyAlignment="1" applyProtection="1">
      <alignment horizontal="right" vertical="top"/>
      <protection hidden="1"/>
    </xf>
    <xf numFmtId="165" fontId="0" fillId="0" borderId="0" xfId="1" applyNumberFormat="1" applyFont="1" applyFill="1" applyBorder="1" applyAlignment="1" applyProtection="1">
      <alignment horizontal="right" vertical="top"/>
      <protection hidden="1"/>
    </xf>
    <xf numFmtId="0" fontId="0" fillId="31" borderId="77" xfId="0" applyFill="1" applyBorder="1" applyProtection="1">
      <protection locked="0"/>
    </xf>
    <xf numFmtId="0" fontId="0" fillId="31" borderId="62" xfId="0" applyFill="1" applyBorder="1" applyProtection="1">
      <protection locked="0"/>
    </xf>
    <xf numFmtId="49" fontId="0" fillId="32" borderId="90" xfId="0" applyNumberFormat="1" applyFill="1" applyBorder="1" applyProtection="1">
      <protection hidden="1"/>
    </xf>
    <xf numFmtId="0" fontId="17" fillId="32" borderId="91" xfId="0" applyFont="1" applyFill="1" applyBorder="1" applyAlignment="1" applyProtection="1">
      <alignment vertical="top" wrapText="1"/>
      <protection hidden="1"/>
    </xf>
    <xf numFmtId="0" fontId="0" fillId="32" borderId="91" xfId="0" applyFill="1" applyBorder="1" applyAlignment="1" applyProtection="1">
      <alignment horizontal="center" vertical="top"/>
      <protection hidden="1"/>
    </xf>
    <xf numFmtId="0" fontId="25" fillId="32" borderId="91" xfId="0" applyFont="1" applyFill="1" applyBorder="1" applyAlignment="1" applyProtection="1">
      <alignment horizontal="right" vertical="top"/>
      <protection hidden="1"/>
    </xf>
    <xf numFmtId="9" fontId="25" fillId="32" borderId="91" xfId="2" applyFont="1" applyFill="1" applyBorder="1" applyAlignment="1" applyProtection="1">
      <alignment horizontal="center" vertical="top"/>
      <protection hidden="1"/>
    </xf>
    <xf numFmtId="167" fontId="0" fillId="32" borderId="92" xfId="1" applyNumberFormat="1" applyFont="1" applyFill="1" applyBorder="1" applyAlignment="1" applyProtection="1">
      <alignment horizontal="right" vertical="top"/>
      <protection hidden="1"/>
    </xf>
    <xf numFmtId="0" fontId="0" fillId="32" borderId="86" xfId="0" applyFill="1" applyBorder="1" applyProtection="1">
      <protection locked="0"/>
    </xf>
    <xf numFmtId="0" fontId="0" fillId="32" borderId="41" xfId="0" applyFill="1" applyBorder="1" applyProtection="1">
      <protection locked="0"/>
    </xf>
    <xf numFmtId="0" fontId="0" fillId="29" borderId="13" xfId="0" applyFill="1" applyBorder="1"/>
    <xf numFmtId="0" fontId="9" fillId="29" borderId="13" xfId="0" applyFont="1" applyFill="1" applyBorder="1" applyAlignment="1">
      <alignment horizontal="right" indent="1"/>
    </xf>
    <xf numFmtId="167" fontId="0" fillId="29" borderId="15" xfId="0" applyNumberFormat="1" applyFill="1" applyBorder="1"/>
    <xf numFmtId="0" fontId="0" fillId="8" borderId="13" xfId="0" applyFill="1" applyBorder="1"/>
    <xf numFmtId="167" fontId="0" fillId="8" borderId="13" xfId="0" applyNumberFormat="1" applyFill="1" applyBorder="1"/>
    <xf numFmtId="0" fontId="0" fillId="0" borderId="79" xfId="0" applyBorder="1"/>
    <xf numFmtId="0" fontId="0" fillId="29" borderId="12" xfId="0" applyFill="1" applyBorder="1"/>
    <xf numFmtId="0" fontId="0" fillId="33" borderId="12" xfId="0" applyFill="1" applyBorder="1"/>
    <xf numFmtId="0" fontId="0" fillId="33" borderId="13" xfId="0" applyFill="1" applyBorder="1"/>
    <xf numFmtId="0" fontId="9" fillId="33" borderId="13" xfId="0" applyFont="1" applyFill="1" applyBorder="1" applyAlignment="1">
      <alignment horizontal="right"/>
    </xf>
    <xf numFmtId="167" fontId="0" fillId="33" borderId="15" xfId="0" applyNumberFormat="1" applyFill="1" applyBorder="1"/>
    <xf numFmtId="0" fontId="33" fillId="14" borderId="13" xfId="0" applyFont="1" applyFill="1" applyBorder="1" applyProtection="1">
      <protection hidden="1"/>
    </xf>
    <xf numFmtId="167" fontId="33" fillId="14" borderId="13" xfId="0" applyNumberFormat="1" applyFont="1" applyFill="1" applyBorder="1" applyProtection="1">
      <protection hidden="1"/>
    </xf>
    <xf numFmtId="0" fontId="33" fillId="14" borderId="14" xfId="0" applyFont="1" applyFill="1" applyBorder="1" applyProtection="1">
      <protection hidden="1"/>
    </xf>
    <xf numFmtId="165" fontId="9" fillId="0" borderId="36" xfId="0" applyNumberFormat="1" applyFont="1" applyBorder="1" applyProtection="1">
      <protection hidden="1"/>
    </xf>
    <xf numFmtId="0" fontId="25" fillId="0" borderId="35" xfId="0" applyFont="1" applyBorder="1" applyAlignment="1" applyProtection="1">
      <alignment vertical="center" wrapText="1"/>
      <protection hidden="1"/>
    </xf>
    <xf numFmtId="167" fontId="25" fillId="0" borderId="35" xfId="0" applyNumberFormat="1" applyFont="1" applyBorder="1" applyAlignment="1" applyProtection="1">
      <alignment vertical="center" wrapText="1"/>
      <protection hidden="1"/>
    </xf>
    <xf numFmtId="0" fontId="25" fillId="0" borderId="48" xfId="0" applyFont="1" applyBorder="1" applyAlignment="1" applyProtection="1">
      <alignment vertical="center" wrapText="1"/>
      <protection hidden="1"/>
    </xf>
    <xf numFmtId="0" fontId="25" fillId="0" borderId="41" xfId="0" applyFont="1" applyBorder="1" applyAlignment="1" applyProtection="1">
      <alignment vertical="center" wrapText="1"/>
      <protection hidden="1"/>
    </xf>
    <xf numFmtId="167" fontId="25" fillId="0" borderId="41" xfId="0" applyNumberFormat="1" applyFont="1" applyBorder="1" applyAlignment="1" applyProtection="1">
      <alignment vertical="center" wrapText="1"/>
      <protection hidden="1"/>
    </xf>
    <xf numFmtId="0" fontId="25" fillId="0" borderId="87" xfId="0" applyFont="1" applyBorder="1" applyAlignment="1" applyProtection="1">
      <alignment vertical="center" wrapText="1"/>
      <protection hidden="1"/>
    </xf>
    <xf numFmtId="165" fontId="0" fillId="0" borderId="0" xfId="0" applyNumberFormat="1" applyProtection="1">
      <protection hidden="1"/>
    </xf>
    <xf numFmtId="3" fontId="39" fillId="0" borderId="0" xfId="0" applyNumberFormat="1" applyFont="1" applyAlignment="1" applyProtection="1">
      <alignment horizontal="center" vertical="center"/>
      <protection hidden="1"/>
    </xf>
    <xf numFmtId="0" fontId="39" fillId="0" borderId="0" xfId="0" applyFont="1" applyAlignment="1" applyProtection="1">
      <alignment horizontal="center" vertical="center"/>
      <protection hidden="1"/>
    </xf>
    <xf numFmtId="49" fontId="0" fillId="0" borderId="41" xfId="0" applyNumberFormat="1" applyBorder="1" applyProtection="1">
      <protection hidden="1"/>
    </xf>
    <xf numFmtId="0" fontId="0" fillId="0" borderId="41" xfId="0" applyBorder="1" applyProtection="1">
      <protection hidden="1"/>
    </xf>
    <xf numFmtId="49" fontId="0" fillId="0" borderId="0" xfId="0" applyNumberFormat="1" applyProtection="1">
      <protection locked="0"/>
    </xf>
    <xf numFmtId="49" fontId="0" fillId="0" borderId="93" xfId="0" applyNumberFormat="1" applyBorder="1"/>
    <xf numFmtId="0" fontId="0" fillId="0" borderId="94" xfId="0" applyBorder="1" applyProtection="1">
      <protection hidden="1"/>
    </xf>
    <xf numFmtId="0" fontId="0" fillId="0" borderId="93" xfId="0" applyBorder="1" applyProtection="1">
      <protection locked="0"/>
    </xf>
    <xf numFmtId="0" fontId="25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2" borderId="47" xfId="0" applyFont="1" applyFill="1" applyBorder="1" applyAlignment="1" applyProtection="1">
      <alignment horizontal="center" vertical="center"/>
      <protection hidden="1"/>
    </xf>
    <xf numFmtId="0" fontId="25" fillId="2" borderId="35" xfId="0" applyFont="1" applyFill="1" applyBorder="1" applyAlignment="1" applyProtection="1">
      <alignment horizontal="right"/>
      <protection hidden="1"/>
    </xf>
    <xf numFmtId="0" fontId="40" fillId="2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5" fillId="36" borderId="86" xfId="0" applyFont="1" applyFill="1" applyBorder="1" applyProtection="1">
      <protection hidden="1"/>
    </xf>
    <xf numFmtId="0" fontId="25" fillId="36" borderId="41" xfId="0" applyFont="1" applyFill="1" applyBorder="1" applyAlignment="1" applyProtection="1">
      <alignment horizontal="right"/>
      <protection hidden="1"/>
    </xf>
    <xf numFmtId="0" fontId="9" fillId="2" borderId="0" xfId="0" applyFont="1" applyFill="1" applyAlignment="1">
      <alignment horizontal="center"/>
    </xf>
    <xf numFmtId="49" fontId="41" fillId="2" borderId="2" xfId="0" applyNumberFormat="1" applyFont="1" applyFill="1" applyBorder="1" applyAlignment="1" applyProtection="1">
      <alignment horizontal="center"/>
      <protection hidden="1"/>
    </xf>
    <xf numFmtId="169" fontId="42" fillId="2" borderId="2" xfId="0" applyNumberFormat="1" applyFont="1" applyFill="1" applyBorder="1" applyAlignment="1">
      <alignment horizontal="center"/>
    </xf>
    <xf numFmtId="169" fontId="0" fillId="2" borderId="2" xfId="2" applyNumberFormat="1" applyFont="1" applyFill="1" applyBorder="1" applyAlignment="1">
      <alignment horizontal="center"/>
    </xf>
    <xf numFmtId="169" fontId="0" fillId="2" borderId="2" xfId="0" applyNumberFormat="1" applyFill="1" applyBorder="1" applyAlignment="1">
      <alignment horizontal="center"/>
    </xf>
    <xf numFmtId="9" fontId="25" fillId="2" borderId="15" xfId="0" applyNumberFormat="1" applyFont="1" applyFill="1" applyBorder="1" applyProtection="1">
      <protection hidden="1"/>
    </xf>
    <xf numFmtId="0" fontId="25" fillId="2" borderId="15" xfId="0" applyFont="1" applyFill="1" applyBorder="1" applyAlignment="1" applyProtection="1">
      <alignment horizontal="right"/>
      <protection hidden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right" vertical="center" wrapText="1"/>
    </xf>
    <xf numFmtId="0" fontId="43" fillId="0" borderId="12" xfId="0" applyFont="1" applyBorder="1" applyAlignment="1">
      <alignment horizontal="center" vertical="top"/>
    </xf>
    <xf numFmtId="15" fontId="8" fillId="0" borderId="49" xfId="0" applyNumberFormat="1" applyFont="1" applyBorder="1" applyAlignment="1">
      <alignment horizontal="center" vertical="top"/>
    </xf>
    <xf numFmtId="15" fontId="8" fillId="0" borderId="0" xfId="0" applyNumberFormat="1" applyFont="1" applyAlignment="1">
      <alignment vertical="top"/>
    </xf>
    <xf numFmtId="15" fontId="8" fillId="0" borderId="0" xfId="0" applyNumberFormat="1" applyFont="1" applyAlignment="1">
      <alignment horizontal="right" vertical="top"/>
    </xf>
    <xf numFmtId="168" fontId="17" fillId="0" borderId="51" xfId="0" applyNumberFormat="1" applyFont="1" applyBorder="1" applyAlignment="1">
      <alignment horizontal="center" vertical="center"/>
    </xf>
    <xf numFmtId="168" fontId="17" fillId="0" borderId="99" xfId="0" applyNumberFormat="1" applyFont="1" applyBorder="1" applyAlignment="1">
      <alignment horizontal="center" vertical="center"/>
    </xf>
    <xf numFmtId="168" fontId="17" fillId="0" borderId="0" xfId="0" applyNumberFormat="1" applyFont="1" applyAlignment="1">
      <alignment vertical="center"/>
    </xf>
    <xf numFmtId="168" fontId="17" fillId="0" borderId="0" xfId="0" applyNumberFormat="1" applyFont="1" applyAlignment="1">
      <alignment horizontal="right" vertical="center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5" applyFont="1" applyAlignment="1">
      <alignment horizontal="center"/>
    </xf>
    <xf numFmtId="0" fontId="28" fillId="37" borderId="37" xfId="5" applyFont="1" applyFill="1" applyBorder="1" applyAlignment="1">
      <alignment horizontal="centerContinuous" vertical="center" wrapText="1"/>
    </xf>
    <xf numFmtId="0" fontId="28" fillId="37" borderId="38" xfId="5" applyFont="1" applyFill="1" applyBorder="1" applyAlignment="1">
      <alignment horizontal="centerContinuous" vertical="center" wrapText="1"/>
    </xf>
    <xf numFmtId="0" fontId="9" fillId="37" borderId="100" xfId="5" applyFont="1" applyFill="1" applyBorder="1" applyAlignment="1">
      <alignment horizontal="center" vertical="center" wrapText="1"/>
    </xf>
    <xf numFmtId="0" fontId="17" fillId="37" borderId="95" xfId="5" applyFont="1" applyFill="1" applyBorder="1" applyAlignment="1">
      <alignment horizontal="right" vertical="center" wrapText="1" indent="1"/>
    </xf>
    <xf numFmtId="0" fontId="32" fillId="37" borderId="15" xfId="5" applyFont="1" applyFill="1" applyBorder="1" applyAlignment="1">
      <alignment horizontal="center" vertical="center" wrapText="1"/>
    </xf>
    <xf numFmtId="0" fontId="32" fillId="37" borderId="13" xfId="5" applyFont="1" applyFill="1" applyBorder="1" applyAlignment="1">
      <alignment horizontal="centerContinuous" vertical="center" wrapText="1"/>
    </xf>
    <xf numFmtId="0" fontId="17" fillId="37" borderId="13" xfId="5" applyFont="1" applyFill="1" applyBorder="1" applyAlignment="1">
      <alignment horizontal="right" vertical="center" indent="1"/>
    </xf>
    <xf numFmtId="0" fontId="9" fillId="37" borderId="49" xfId="5" applyFont="1" applyFill="1" applyBorder="1" applyAlignment="1">
      <alignment horizontal="center" vertical="center" wrapText="1"/>
    </xf>
    <xf numFmtId="0" fontId="0" fillId="0" borderId="98" xfId="0" applyBorder="1"/>
    <xf numFmtId="0" fontId="0" fillId="0" borderId="52" xfId="0" applyBorder="1"/>
    <xf numFmtId="0" fontId="0" fillId="0" borderId="101" xfId="0" applyBorder="1"/>
    <xf numFmtId="0" fontId="25" fillId="38" borderId="0" xfId="0" applyFont="1" applyFill="1" applyAlignment="1">
      <alignment horizontal="center" vertical="center"/>
    </xf>
    <xf numFmtId="0" fontId="44" fillId="0" borderId="0" xfId="0" applyFont="1" applyProtection="1">
      <protection hidden="1"/>
    </xf>
    <xf numFmtId="0" fontId="45" fillId="38" borderId="37" xfId="6" applyNumberFormat="1" applyFont="1" applyFill="1" applyBorder="1" applyAlignment="1" applyProtection="1">
      <alignment horizontal="left" vertical="center" wrapText="1"/>
      <protection hidden="1"/>
    </xf>
    <xf numFmtId="0" fontId="45" fillId="38" borderId="102" xfId="7" applyFont="1" applyFill="1" applyBorder="1" applyAlignment="1">
      <alignment horizontal="center" vertical="center" wrapText="1"/>
    </xf>
    <xf numFmtId="164" fontId="45" fillId="38" borderId="102" xfId="6" applyFont="1" applyFill="1" applyBorder="1" applyAlignment="1" applyProtection="1">
      <alignment horizontal="center" vertical="center"/>
      <protection hidden="1"/>
    </xf>
    <xf numFmtId="0" fontId="45" fillId="38" borderId="100" xfId="7" applyFont="1" applyFill="1" applyBorder="1" applyAlignment="1" applyProtection="1">
      <alignment horizontal="center" vertical="center"/>
      <protection locked="0"/>
    </xf>
    <xf numFmtId="0" fontId="46" fillId="38" borderId="103" xfId="0" applyFont="1" applyFill="1" applyBorder="1" applyAlignment="1">
      <alignment horizontal="center"/>
    </xf>
    <xf numFmtId="164" fontId="46" fillId="38" borderId="104" xfId="6" applyFont="1" applyFill="1" applyBorder="1" applyAlignment="1" applyProtection="1">
      <alignment horizontal="right" vertical="center"/>
      <protection hidden="1"/>
    </xf>
    <xf numFmtId="0" fontId="25" fillId="39" borderId="0" xfId="0" applyFont="1" applyFill="1" applyAlignment="1">
      <alignment horizontal="center" vertical="center"/>
    </xf>
    <xf numFmtId="0" fontId="9" fillId="40" borderId="89" xfId="7" applyFont="1" applyFill="1" applyBorder="1" applyAlignment="1">
      <alignment horizontal="center" vertical="center" wrapText="1"/>
    </xf>
    <xf numFmtId="0" fontId="9" fillId="40" borderId="89" xfId="7" applyFont="1" applyFill="1" applyBorder="1" applyAlignment="1" applyProtection="1">
      <alignment horizontal="center" vertical="center"/>
      <protection hidden="1"/>
    </xf>
    <xf numFmtId="0" fontId="9" fillId="40" borderId="105" xfId="7" applyFont="1" applyFill="1" applyBorder="1" applyAlignment="1" applyProtection="1">
      <alignment horizontal="center" vertical="center"/>
      <protection locked="0"/>
    </xf>
    <xf numFmtId="164" fontId="9" fillId="40" borderId="106" xfId="7" applyNumberFormat="1" applyFont="1" applyFill="1" applyBorder="1" applyAlignment="1" applyProtection="1">
      <alignment horizontal="center" vertical="center"/>
      <protection hidden="1"/>
    </xf>
    <xf numFmtId="0" fontId="9" fillId="40" borderId="86" xfId="7" applyFont="1" applyFill="1" applyBorder="1" applyAlignment="1" applyProtection="1">
      <alignment vertical="center"/>
      <protection locked="0"/>
    </xf>
    <xf numFmtId="0" fontId="25" fillId="39" borderId="0" xfId="0" quotePrefix="1" applyFont="1" applyFill="1" applyAlignment="1">
      <alignment horizontal="center" vertical="top"/>
    </xf>
    <xf numFmtId="0" fontId="44" fillId="0" borderId="0" xfId="0" applyFont="1" applyAlignment="1" applyProtection="1">
      <alignment vertical="top"/>
      <protection hidden="1"/>
    </xf>
    <xf numFmtId="0" fontId="25" fillId="0" borderId="107" xfId="0" applyFont="1" applyBorder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vertical="top" wrapText="1"/>
    </xf>
    <xf numFmtId="0" fontId="25" fillId="0" borderId="0" xfId="0" applyFont="1" applyAlignment="1">
      <alignment horizontal="right" vertical="top"/>
    </xf>
    <xf numFmtId="164" fontId="25" fillId="0" borderId="0" xfId="6" applyFont="1" applyBorder="1" applyAlignment="1" applyProtection="1">
      <alignment horizontal="right" vertical="top"/>
    </xf>
    <xf numFmtId="164" fontId="25" fillId="0" borderId="108" xfId="6" applyFont="1" applyBorder="1" applyAlignment="1" applyProtection="1">
      <alignment horizontal="right" vertical="top"/>
    </xf>
    <xf numFmtId="164" fontId="25" fillId="0" borderId="107" xfId="6" applyFont="1" applyBorder="1" applyAlignment="1" applyProtection="1">
      <alignment horizontal="right" vertical="top"/>
    </xf>
    <xf numFmtId="0" fontId="30" fillId="39" borderId="0" xfId="0" quotePrefix="1" applyFont="1" applyFill="1" applyAlignment="1">
      <alignment horizontal="center" vertical="top"/>
    </xf>
    <xf numFmtId="0" fontId="30" fillId="41" borderId="65" xfId="0" applyFont="1" applyFill="1" applyBorder="1" applyAlignment="1">
      <alignment horizontal="left" vertical="top" wrapText="1"/>
    </xf>
    <xf numFmtId="0" fontId="47" fillId="41" borderId="26" xfId="0" applyFont="1" applyFill="1" applyBorder="1" applyAlignment="1">
      <alignment horizontal="center" vertical="top" wrapText="1"/>
    </xf>
    <xf numFmtId="0" fontId="47" fillId="41" borderId="26" xfId="0" applyFont="1" applyFill="1" applyBorder="1" applyAlignment="1">
      <alignment horizontal="center" vertical="top"/>
    </xf>
    <xf numFmtId="164" fontId="47" fillId="41" borderId="26" xfId="6" applyFont="1" applyFill="1" applyBorder="1" applyAlignment="1" applyProtection="1">
      <alignment horizontal="center" vertical="top"/>
    </xf>
    <xf numFmtId="164" fontId="47" fillId="41" borderId="30" xfId="6" applyFont="1" applyFill="1" applyBorder="1" applyAlignment="1" applyProtection="1">
      <alignment horizontal="right" vertical="top"/>
    </xf>
    <xf numFmtId="164" fontId="25" fillId="41" borderId="65" xfId="6" applyFont="1" applyFill="1" applyBorder="1" applyAlignment="1" applyProtection="1">
      <alignment horizontal="right" vertical="top"/>
    </xf>
    <xf numFmtId="164" fontId="25" fillId="41" borderId="27" xfId="6" applyFont="1" applyFill="1" applyBorder="1" applyAlignment="1" applyProtection="1">
      <alignment horizontal="right" vertical="top"/>
    </xf>
    <xf numFmtId="0" fontId="25" fillId="0" borderId="65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center" vertical="top" wrapText="1"/>
    </xf>
    <xf numFmtId="0" fontId="25" fillId="0" borderId="26" xfId="0" applyFont="1" applyBorder="1" applyAlignment="1">
      <alignment vertical="top" wrapText="1"/>
    </xf>
    <xf numFmtId="0" fontId="25" fillId="0" borderId="26" xfId="0" applyFont="1" applyBorder="1" applyAlignment="1">
      <alignment horizontal="right" vertical="top"/>
    </xf>
    <xf numFmtId="164" fontId="25" fillId="0" borderId="26" xfId="6" applyFont="1" applyBorder="1" applyAlignment="1" applyProtection="1">
      <alignment horizontal="right" vertical="top"/>
    </xf>
    <xf numFmtId="164" fontId="25" fillId="0" borderId="30" xfId="6" applyFont="1" applyBorder="1" applyAlignment="1" applyProtection="1">
      <alignment horizontal="right" vertical="top"/>
    </xf>
    <xf numFmtId="164" fontId="25" fillId="0" borderId="65" xfId="6" applyFont="1" applyBorder="1" applyAlignment="1" applyProtection="1">
      <alignment horizontal="right" vertical="top"/>
    </xf>
    <xf numFmtId="164" fontId="25" fillId="0" borderId="27" xfId="6" applyFont="1" applyBorder="1" applyAlignment="1" applyProtection="1">
      <alignment horizontal="right" vertical="top"/>
    </xf>
    <xf numFmtId="164" fontId="25" fillId="0" borderId="26" xfId="6" applyFont="1" applyFill="1" applyBorder="1" applyAlignment="1" applyProtection="1">
      <alignment horizontal="right" vertical="top"/>
    </xf>
    <xf numFmtId="164" fontId="25" fillId="0" borderId="30" xfId="6" applyFont="1" applyFill="1" applyBorder="1" applyAlignment="1" applyProtection="1">
      <alignment horizontal="right" vertical="top"/>
    </xf>
    <xf numFmtId="164" fontId="25" fillId="0" borderId="65" xfId="6" applyFont="1" applyFill="1" applyBorder="1" applyAlignment="1" applyProtection="1">
      <alignment horizontal="right" vertical="top"/>
    </xf>
    <xf numFmtId="164" fontId="25" fillId="0" borderId="27" xfId="6" applyFont="1" applyFill="1" applyBorder="1" applyAlignment="1" applyProtection="1">
      <alignment horizontal="right" vertical="top"/>
    </xf>
    <xf numFmtId="164" fontId="25" fillId="0" borderId="109" xfId="6" applyFont="1" applyBorder="1" applyAlignment="1" applyProtection="1">
      <alignment horizontal="right" vertical="top"/>
    </xf>
    <xf numFmtId="164" fontId="25" fillId="0" borderId="110" xfId="6" applyFont="1" applyBorder="1" applyAlignment="1" applyProtection="1">
      <alignment horizontal="right" vertical="top"/>
    </xf>
    <xf numFmtId="0" fontId="25" fillId="0" borderId="0" xfId="0" quotePrefix="1" applyFont="1" applyAlignment="1">
      <alignment horizontal="center" vertical="top"/>
    </xf>
    <xf numFmtId="0" fontId="25" fillId="0" borderId="65" xfId="0" applyFont="1" applyBorder="1" applyAlignment="1" applyProtection="1">
      <alignment horizontal="left" vertical="top" wrapText="1"/>
      <protection hidden="1"/>
    </xf>
    <xf numFmtId="0" fontId="25" fillId="0" borderId="26" xfId="0" applyFont="1" applyBorder="1" applyAlignment="1" applyProtection="1">
      <alignment horizontal="center" vertical="top" wrapText="1"/>
      <protection hidden="1"/>
    </xf>
    <xf numFmtId="0" fontId="25" fillId="0" borderId="26" xfId="0" applyFont="1" applyBorder="1" applyAlignment="1" applyProtection="1">
      <alignment vertical="top" wrapText="1"/>
      <protection hidden="1"/>
    </xf>
    <xf numFmtId="0" fontId="25" fillId="0" borderId="26" xfId="0" applyFont="1" applyBorder="1" applyAlignment="1" applyProtection="1">
      <alignment horizontal="right" vertical="top"/>
      <protection hidden="1"/>
    </xf>
    <xf numFmtId="164" fontId="25" fillId="0" borderId="26" xfId="6" applyFont="1" applyBorder="1" applyAlignment="1" applyProtection="1">
      <alignment horizontal="right" vertical="top"/>
      <protection hidden="1"/>
    </xf>
    <xf numFmtId="164" fontId="25" fillId="0" borderId="30" xfId="6" applyFont="1" applyBorder="1" applyAlignment="1" applyProtection="1">
      <alignment horizontal="right" vertical="top"/>
      <protection hidden="1"/>
    </xf>
    <xf numFmtId="164" fontId="25" fillId="0" borderId="65" xfId="6" applyFont="1" applyBorder="1" applyAlignment="1" applyProtection="1">
      <alignment horizontal="right" vertical="top"/>
      <protection hidden="1"/>
    </xf>
    <xf numFmtId="0" fontId="25" fillId="0" borderId="27" xfId="0" applyFont="1" applyBorder="1" applyAlignment="1">
      <alignment vertical="top"/>
    </xf>
    <xf numFmtId="4" fontId="25" fillId="39" borderId="0" xfId="0" applyNumberFormat="1" applyFont="1" applyFill="1" applyAlignment="1">
      <alignment horizontal="center" vertical="top"/>
    </xf>
    <xf numFmtId="0" fontId="30" fillId="41" borderId="27" xfId="7" applyFont="1" applyFill="1" applyBorder="1" applyAlignment="1">
      <alignment vertical="top"/>
    </xf>
    <xf numFmtId="164" fontId="30" fillId="41" borderId="76" xfId="6" applyFont="1" applyFill="1" applyBorder="1" applyAlignment="1" applyProtection="1">
      <alignment horizontal="right" vertical="top"/>
      <protection hidden="1"/>
    </xf>
    <xf numFmtId="164" fontId="30" fillId="41" borderId="21" xfId="6" applyFont="1" applyFill="1" applyBorder="1" applyAlignment="1" applyProtection="1">
      <alignment horizontal="right" vertical="top"/>
    </xf>
    <xf numFmtId="164" fontId="30" fillId="41" borderId="27" xfId="6" applyFont="1" applyFill="1" applyBorder="1" applyAlignment="1" applyProtection="1">
      <alignment horizontal="right" vertical="top"/>
    </xf>
    <xf numFmtId="164" fontId="25" fillId="0" borderId="0" xfId="6" applyFont="1" applyFill="1" applyBorder="1" applyAlignment="1" applyProtection="1">
      <alignment horizontal="right" vertical="top"/>
    </xf>
    <xf numFmtId="164" fontId="30" fillId="0" borderId="108" xfId="6" applyFont="1" applyFill="1" applyBorder="1" applyAlignment="1" applyProtection="1">
      <alignment horizontal="right" vertical="top"/>
    </xf>
    <xf numFmtId="164" fontId="25" fillId="0" borderId="107" xfId="6" applyFont="1" applyFill="1" applyBorder="1" applyAlignment="1" applyProtection="1">
      <alignment horizontal="right" vertical="top"/>
    </xf>
    <xf numFmtId="164" fontId="30" fillId="0" borderId="0" xfId="6" applyFont="1" applyFill="1" applyBorder="1" applyAlignment="1" applyProtection="1">
      <alignment horizontal="right" vertical="top"/>
    </xf>
    <xf numFmtId="0" fontId="30" fillId="42" borderId="65" xfId="0" applyFont="1" applyFill="1" applyBorder="1" applyAlignment="1">
      <alignment horizontal="left" vertical="top" wrapText="1"/>
    </xf>
    <xf numFmtId="0" fontId="48" fillId="42" borderId="26" xfId="0" applyFont="1" applyFill="1" applyBorder="1" applyAlignment="1">
      <alignment horizontal="center" vertical="top" wrapText="1"/>
    </xf>
    <xf numFmtId="0" fontId="48" fillId="42" borderId="26" xfId="0" applyFont="1" applyFill="1" applyBorder="1" applyAlignment="1">
      <alignment horizontal="center" vertical="top"/>
    </xf>
    <xf numFmtId="164" fontId="48" fillId="42" borderId="26" xfId="6" applyFont="1" applyFill="1" applyBorder="1" applyAlignment="1" applyProtection="1">
      <alignment horizontal="center" vertical="top"/>
    </xf>
    <xf numFmtId="164" fontId="48" fillId="42" borderId="30" xfId="6" applyFont="1" applyFill="1" applyBorder="1" applyAlignment="1" applyProtection="1">
      <alignment horizontal="right" vertical="top"/>
    </xf>
    <xf numFmtId="164" fontId="30" fillId="43" borderId="65" xfId="6" applyFont="1" applyFill="1" applyBorder="1" applyAlignment="1" applyProtection="1">
      <alignment horizontal="right" vertical="top"/>
    </xf>
    <xf numFmtId="164" fontId="30" fillId="43" borderId="27" xfId="6" applyFont="1" applyFill="1" applyBorder="1" applyAlignment="1" applyProtection="1">
      <alignment horizontal="right" vertical="top"/>
    </xf>
    <xf numFmtId="0" fontId="49" fillId="0" borderId="0" xfId="0" applyFont="1" applyAlignment="1" applyProtection="1">
      <alignment vertical="top"/>
      <protection hidden="1"/>
    </xf>
    <xf numFmtId="3" fontId="25" fillId="0" borderId="26" xfId="6" applyNumberFormat="1" applyFont="1" applyFill="1" applyBorder="1" applyAlignment="1" applyProtection="1">
      <alignment horizontal="center" vertical="top" wrapText="1"/>
    </xf>
    <xf numFmtId="9" fontId="50" fillId="0" borderId="26" xfId="2" applyFont="1" applyBorder="1" applyAlignment="1">
      <alignment horizontal="center" vertical="top" wrapText="1"/>
    </xf>
    <xf numFmtId="3" fontId="25" fillId="0" borderId="111" xfId="6" applyNumberFormat="1" applyFont="1" applyFill="1" applyBorder="1" applyAlignment="1" applyProtection="1">
      <alignment horizontal="right" vertical="top"/>
    </xf>
    <xf numFmtId="164" fontId="51" fillId="0" borderId="111" xfId="6" applyFont="1" applyFill="1" applyBorder="1" applyAlignment="1" applyProtection="1">
      <alignment horizontal="right" vertical="top"/>
    </xf>
    <xf numFmtId="164" fontId="25" fillId="0" borderId="30" xfId="6" applyFont="1" applyFill="1" applyBorder="1" applyAlignment="1" applyProtection="1">
      <alignment horizontal="center" vertical="top"/>
      <protection hidden="1"/>
    </xf>
    <xf numFmtId="164" fontId="25" fillId="0" borderId="109" xfId="6" applyFont="1" applyFill="1" applyBorder="1" applyAlignment="1" applyProtection="1">
      <alignment horizontal="right" vertical="top"/>
    </xf>
    <xf numFmtId="164" fontId="25" fillId="0" borderId="110" xfId="6" applyFont="1" applyFill="1" applyBorder="1" applyAlignment="1" applyProtection="1">
      <alignment horizontal="right" vertical="top"/>
    </xf>
    <xf numFmtId="0" fontId="47" fillId="42" borderId="27" xfId="7" applyFont="1" applyFill="1" applyBorder="1" applyAlignment="1">
      <alignment vertical="top"/>
    </xf>
    <xf numFmtId="164" fontId="30" fillId="42" borderId="76" xfId="6" applyFont="1" applyFill="1" applyBorder="1" applyAlignment="1" applyProtection="1">
      <alignment horizontal="right" vertical="top"/>
      <protection hidden="1"/>
    </xf>
    <xf numFmtId="164" fontId="30" fillId="42" borderId="21" xfId="6" applyFont="1" applyFill="1" applyBorder="1" applyAlignment="1" applyProtection="1">
      <alignment horizontal="right" vertical="top"/>
    </xf>
    <xf numFmtId="164" fontId="30" fillId="0" borderId="27" xfId="6" applyFont="1" applyFill="1" applyBorder="1" applyAlignment="1" applyProtection="1">
      <alignment horizontal="right" vertical="top"/>
    </xf>
    <xf numFmtId="0" fontId="30" fillId="44" borderId="65" xfId="0" quotePrefix="1" applyFont="1" applyFill="1" applyBorder="1" applyAlignment="1">
      <alignment horizontal="left" vertical="top" wrapText="1"/>
    </xf>
    <xf numFmtId="0" fontId="47" fillId="44" borderId="26" xfId="0" applyFont="1" applyFill="1" applyBorder="1" applyAlignment="1">
      <alignment horizontal="center" vertical="top" wrapText="1"/>
    </xf>
    <xf numFmtId="0" fontId="47" fillId="44" borderId="26" xfId="0" applyFont="1" applyFill="1" applyBorder="1" applyAlignment="1">
      <alignment horizontal="center" vertical="top"/>
    </xf>
    <xf numFmtId="164" fontId="47" fillId="44" borderId="26" xfId="6" applyFont="1" applyFill="1" applyBorder="1" applyAlignment="1" applyProtection="1">
      <alignment horizontal="center" vertical="top"/>
    </xf>
    <xf numFmtId="164" fontId="47" fillId="44" borderId="30" xfId="6" applyFont="1" applyFill="1" applyBorder="1" applyAlignment="1" applyProtection="1">
      <alignment horizontal="right" vertical="top"/>
    </xf>
    <xf numFmtId="164" fontId="30" fillId="44" borderId="65" xfId="6" applyFont="1" applyFill="1" applyBorder="1" applyAlignment="1" applyProtection="1">
      <alignment horizontal="center" vertical="top"/>
    </xf>
    <xf numFmtId="164" fontId="30" fillId="44" borderId="27" xfId="6" applyFont="1" applyFill="1" applyBorder="1" applyAlignment="1" applyProtection="1">
      <alignment horizontal="center" vertical="top"/>
    </xf>
    <xf numFmtId="9" fontId="25" fillId="0" borderId="26" xfId="2" applyFont="1" applyBorder="1" applyAlignment="1">
      <alignment horizontal="right" vertical="top"/>
    </xf>
    <xf numFmtId="0" fontId="52" fillId="44" borderId="27" xfId="7" applyFont="1" applyFill="1" applyBorder="1" applyAlignment="1">
      <alignment vertical="top"/>
    </xf>
    <xf numFmtId="164" fontId="30" fillId="44" borderId="76" xfId="6" applyFont="1" applyFill="1" applyBorder="1" applyAlignment="1" applyProtection="1">
      <alignment horizontal="right" vertical="top"/>
      <protection hidden="1"/>
    </xf>
    <xf numFmtId="164" fontId="30" fillId="44" borderId="21" xfId="6" applyFont="1" applyFill="1" applyBorder="1" applyAlignment="1" applyProtection="1">
      <alignment horizontal="right" vertical="top"/>
    </xf>
    <xf numFmtId="0" fontId="30" fillId="39" borderId="0" xfId="0" applyFont="1" applyFill="1" applyAlignment="1">
      <alignment horizontal="center" vertical="top"/>
    </xf>
    <xf numFmtId="0" fontId="53" fillId="0" borderId="0" xfId="0" applyFont="1" applyAlignment="1" applyProtection="1">
      <alignment vertical="top"/>
      <protection hidden="1"/>
    </xf>
    <xf numFmtId="0" fontId="30" fillId="45" borderId="65" xfId="0" applyFont="1" applyFill="1" applyBorder="1" applyAlignment="1">
      <alignment horizontal="left" vertical="top" wrapText="1"/>
    </xf>
    <xf numFmtId="0" fontId="47" fillId="45" borderId="26" xfId="0" applyFont="1" applyFill="1" applyBorder="1" applyAlignment="1">
      <alignment horizontal="center" vertical="top" wrapText="1"/>
    </xf>
    <xf numFmtId="0" fontId="47" fillId="45" borderId="26" xfId="0" applyFont="1" applyFill="1" applyBorder="1" applyAlignment="1">
      <alignment horizontal="right" vertical="top"/>
    </xf>
    <xf numFmtId="164" fontId="47" fillId="45" borderId="26" xfId="6" applyFont="1" applyFill="1" applyBorder="1" applyAlignment="1" applyProtection="1">
      <alignment horizontal="center" vertical="top"/>
    </xf>
    <xf numFmtId="164" fontId="47" fillId="45" borderId="30" xfId="6" applyFont="1" applyFill="1" applyBorder="1" applyAlignment="1" applyProtection="1">
      <alignment horizontal="right" vertical="top"/>
    </xf>
    <xf numFmtId="164" fontId="30" fillId="45" borderId="65" xfId="6" applyFont="1" applyFill="1" applyBorder="1" applyAlignment="1" applyProtection="1">
      <alignment horizontal="right" vertical="top"/>
    </xf>
    <xf numFmtId="164" fontId="30" fillId="45" borderId="27" xfId="6" applyFont="1" applyFill="1" applyBorder="1" applyAlignment="1" applyProtection="1">
      <alignment horizontal="right" vertical="top"/>
    </xf>
    <xf numFmtId="0" fontId="52" fillId="45" borderId="27" xfId="7" applyFont="1" applyFill="1" applyBorder="1" applyAlignment="1">
      <alignment vertical="top"/>
    </xf>
    <xf numFmtId="164" fontId="30" fillId="45" borderId="76" xfId="6" applyFont="1" applyFill="1" applyBorder="1" applyAlignment="1" applyProtection="1">
      <alignment horizontal="right" vertical="top"/>
      <protection hidden="1"/>
    </xf>
    <xf numFmtId="164" fontId="25" fillId="45" borderId="30" xfId="6" applyFont="1" applyFill="1" applyBorder="1" applyAlignment="1" applyProtection="1">
      <alignment horizontal="right" vertical="top"/>
    </xf>
    <xf numFmtId="0" fontId="25" fillId="39" borderId="0" xfId="0" applyFont="1" applyFill="1" applyAlignment="1">
      <alignment horizontal="center" vertical="top"/>
    </xf>
    <xf numFmtId="165" fontId="44" fillId="0" borderId="0" xfId="6" applyNumberFormat="1" applyFont="1" applyAlignment="1" applyProtection="1">
      <alignment vertical="top"/>
      <protection hidden="1"/>
    </xf>
    <xf numFmtId="165" fontId="44" fillId="0" borderId="0" xfId="6" applyNumberFormat="1" applyFont="1" applyProtection="1">
      <protection hidden="1"/>
    </xf>
    <xf numFmtId="4" fontId="25" fillId="19" borderId="112" xfId="0" applyNumberFormat="1" applyFont="1" applyFill="1" applyBorder="1" applyAlignment="1">
      <alignment horizontal="left" vertical="top" wrapText="1"/>
    </xf>
    <xf numFmtId="0" fontId="25" fillId="19" borderId="113" xfId="0" applyFont="1" applyFill="1" applyBorder="1" applyAlignment="1">
      <alignment horizontal="center" wrapText="1"/>
    </xf>
    <xf numFmtId="0" fontId="25" fillId="19" borderId="114" xfId="0" applyFont="1" applyFill="1" applyBorder="1" applyAlignment="1">
      <alignment wrapText="1"/>
    </xf>
    <xf numFmtId="0" fontId="30" fillId="19" borderId="114" xfId="0" applyFont="1" applyFill="1" applyBorder="1" applyAlignment="1">
      <alignment horizontal="right"/>
    </xf>
    <xf numFmtId="43" fontId="25" fillId="19" borderId="114" xfId="0" applyNumberFormat="1" applyFont="1" applyFill="1" applyBorder="1" applyAlignment="1">
      <alignment horizontal="right"/>
    </xf>
    <xf numFmtId="164" fontId="30" fillId="19" borderId="115" xfId="6" applyFont="1" applyFill="1" applyBorder="1" applyAlignment="1" applyProtection="1">
      <alignment horizontal="right"/>
    </xf>
    <xf numFmtId="43" fontId="25" fillId="19" borderId="68" xfId="0" applyNumberFormat="1" applyFont="1" applyFill="1" applyBorder="1" applyAlignment="1">
      <alignment horizontal="right"/>
    </xf>
    <xf numFmtId="164" fontId="30" fillId="19" borderId="116" xfId="6" applyFont="1" applyFill="1" applyBorder="1" applyAlignment="1" applyProtection="1">
      <alignment horizontal="right"/>
    </xf>
    <xf numFmtId="0" fontId="25" fillId="0" borderId="107" xfId="5" applyFont="1" applyBorder="1" applyAlignment="1">
      <alignment horizontal="center"/>
    </xf>
    <xf numFmtId="0" fontId="8" fillId="0" borderId="0" xfId="5"/>
    <xf numFmtId="0" fontId="8" fillId="0" borderId="107" xfId="5" applyBorder="1" applyProtection="1">
      <protection hidden="1"/>
    </xf>
    <xf numFmtId="0" fontId="8" fillId="0" borderId="0" xfId="5" applyAlignment="1" applyProtection="1">
      <alignment horizontal="center"/>
      <protection hidden="1"/>
    </xf>
    <xf numFmtId="0" fontId="8" fillId="0" borderId="0" xfId="5" applyProtection="1">
      <protection hidden="1"/>
    </xf>
    <xf numFmtId="0" fontId="8" fillId="0" borderId="108" xfId="5" applyBorder="1" applyProtection="1">
      <protection hidden="1"/>
    </xf>
    <xf numFmtId="0" fontId="8" fillId="0" borderId="107" xfId="5" applyBorder="1" applyAlignment="1">
      <alignment horizontal="center"/>
    </xf>
    <xf numFmtId="0" fontId="8" fillId="0" borderId="18" xfId="5" applyBorder="1" applyProtection="1">
      <protection hidden="1"/>
    </xf>
    <xf numFmtId="0" fontId="8" fillId="0" borderId="22" xfId="5" applyBorder="1" applyAlignment="1" applyProtection="1">
      <alignment horizontal="center"/>
      <protection hidden="1"/>
    </xf>
    <xf numFmtId="0" fontId="8" fillId="0" borderId="22" xfId="5" applyBorder="1" applyProtection="1">
      <protection hidden="1"/>
    </xf>
    <xf numFmtId="0" fontId="8" fillId="0" borderId="117" xfId="5" applyBorder="1" applyProtection="1">
      <protection hidden="1"/>
    </xf>
    <xf numFmtId="0" fontId="8" fillId="0" borderId="64" xfId="5" applyBorder="1" applyProtection="1">
      <protection hidden="1"/>
    </xf>
    <xf numFmtId="0" fontId="8" fillId="0" borderId="66" xfId="5" applyBorder="1" applyAlignment="1" applyProtection="1">
      <alignment horizontal="center"/>
      <protection hidden="1"/>
    </xf>
    <xf numFmtId="0" fontId="8" fillId="0" borderId="66" xfId="5" applyBorder="1" applyProtection="1">
      <protection hidden="1"/>
    </xf>
    <xf numFmtId="0" fontId="8" fillId="0" borderId="118" xfId="5" applyBorder="1" applyProtection="1">
      <protection hidden="1"/>
    </xf>
    <xf numFmtId="0" fontId="9" fillId="0" borderId="107" xfId="5" applyFont="1" applyBorder="1" applyProtection="1">
      <protection hidden="1"/>
    </xf>
    <xf numFmtId="0" fontId="9" fillId="0" borderId="0" xfId="5" applyFont="1" applyProtection="1">
      <protection hidden="1"/>
    </xf>
    <xf numFmtId="0" fontId="0" fillId="0" borderId="107" xfId="0" applyBorder="1"/>
    <xf numFmtId="0" fontId="0" fillId="0" borderId="108" xfId="0" applyBorder="1"/>
    <xf numFmtId="0" fontId="54" fillId="0" borderId="18" xfId="5" applyFont="1" applyBorder="1"/>
    <xf numFmtId="0" fontId="9" fillId="0" borderId="22" xfId="5" applyFont="1" applyBorder="1" applyAlignment="1" applyProtection="1">
      <alignment horizontal="center"/>
      <protection hidden="1"/>
    </xf>
    <xf numFmtId="0" fontId="54" fillId="0" borderId="22" xfId="5" applyFont="1" applyBorder="1"/>
    <xf numFmtId="0" fontId="54" fillId="0" borderId="64" xfId="5" applyFont="1" applyBorder="1"/>
    <xf numFmtId="0" fontId="54" fillId="0" borderId="66" xfId="5" applyFont="1" applyBorder="1"/>
    <xf numFmtId="0" fontId="8" fillId="0" borderId="107" xfId="5" applyBorder="1"/>
    <xf numFmtId="0" fontId="8" fillId="0" borderId="0" xfId="5" applyAlignment="1">
      <alignment horizontal="center"/>
    </xf>
    <xf numFmtId="0" fontId="8" fillId="0" borderId="98" xfId="5" applyBorder="1" applyProtection="1">
      <protection hidden="1"/>
    </xf>
    <xf numFmtId="0" fontId="8" fillId="0" borderId="52" xfId="5" applyBorder="1" applyAlignment="1" applyProtection="1">
      <alignment horizontal="center"/>
      <protection hidden="1"/>
    </xf>
    <xf numFmtId="0" fontId="8" fillId="0" borderId="52" xfId="5" applyBorder="1" applyProtection="1">
      <protection hidden="1"/>
    </xf>
    <xf numFmtId="0" fontId="8" fillId="0" borderId="101" xfId="5" applyBorder="1" applyProtection="1">
      <protection hidden="1"/>
    </xf>
    <xf numFmtId="3" fontId="25" fillId="0" borderId="26" xfId="6" applyNumberFormat="1" applyFont="1" applyBorder="1" applyAlignment="1" applyProtection="1">
      <alignment horizontal="center" vertical="top" wrapText="1"/>
    </xf>
    <xf numFmtId="3" fontId="25" fillId="0" borderId="26" xfId="6" applyNumberFormat="1" applyFont="1" applyBorder="1" applyAlignment="1" applyProtection="1">
      <alignment horizontal="right" vertical="top"/>
    </xf>
    <xf numFmtId="164" fontId="51" fillId="0" borderId="26" xfId="6" applyFont="1" applyFill="1" applyBorder="1" applyAlignment="1" applyProtection="1">
      <alignment horizontal="right" vertical="top"/>
    </xf>
    <xf numFmtId="3" fontId="25" fillId="0" borderId="111" xfId="6" applyNumberFormat="1" applyFont="1" applyBorder="1" applyAlignment="1" applyProtection="1">
      <alignment horizontal="right" vertical="top"/>
    </xf>
    <xf numFmtId="0" fontId="9" fillId="40" borderId="106" xfId="7" applyFont="1" applyFill="1" applyBorder="1" applyAlignment="1" applyProtection="1">
      <alignment horizontal="center" vertical="center"/>
      <protection hidden="1"/>
    </xf>
    <xf numFmtId="0" fontId="25" fillId="0" borderId="0" xfId="0" applyFont="1" applyAlignment="1">
      <alignment vertical="top"/>
    </xf>
    <xf numFmtId="0" fontId="25" fillId="0" borderId="26" xfId="0" applyFont="1" applyBorder="1" applyAlignment="1">
      <alignment vertical="top"/>
    </xf>
    <xf numFmtId="0" fontId="30" fillId="42" borderId="65" xfId="0" applyFont="1" applyFill="1" applyBorder="1" applyAlignment="1">
      <alignment horizontal="left" vertical="center" wrapText="1"/>
    </xf>
    <xf numFmtId="0" fontId="48" fillId="42" borderId="26" xfId="0" applyFont="1" applyFill="1" applyBorder="1" applyAlignment="1">
      <alignment horizontal="center" vertical="center" wrapText="1"/>
    </xf>
    <xf numFmtId="0" fontId="48" fillId="42" borderId="26" xfId="0" applyFont="1" applyFill="1" applyBorder="1" applyAlignment="1">
      <alignment horizontal="center" vertical="center"/>
    </xf>
    <xf numFmtId="164" fontId="48" fillId="42" borderId="26" xfId="6" applyFont="1" applyFill="1" applyBorder="1" applyAlignment="1" applyProtection="1">
      <alignment horizontal="center" vertical="center"/>
    </xf>
    <xf numFmtId="164" fontId="48" fillId="42" borderId="30" xfId="6" applyFont="1" applyFill="1" applyBorder="1" applyAlignment="1" applyProtection="1">
      <alignment horizontal="right" vertical="center"/>
    </xf>
    <xf numFmtId="0" fontId="25" fillId="0" borderId="65" xfId="0" quotePrefix="1" applyFont="1" applyBorder="1" applyAlignment="1">
      <alignment horizontal="left" vertical="top" wrapText="1"/>
    </xf>
    <xf numFmtId="4" fontId="25" fillId="19" borderId="98" xfId="0" applyNumberFormat="1" applyFont="1" applyFill="1" applyBorder="1" applyAlignment="1">
      <alignment horizontal="left" vertical="top" wrapText="1"/>
    </xf>
    <xf numFmtId="0" fontId="25" fillId="19" borderId="119" xfId="0" applyFont="1" applyFill="1" applyBorder="1" applyAlignment="1">
      <alignment horizontal="center" wrapText="1"/>
    </xf>
    <xf numFmtId="0" fontId="25" fillId="19" borderId="116" xfId="0" applyFont="1" applyFill="1" applyBorder="1" applyAlignment="1">
      <alignment wrapText="1"/>
    </xf>
    <xf numFmtId="0" fontId="30" fillId="19" borderId="116" xfId="0" applyFont="1" applyFill="1" applyBorder="1" applyAlignment="1">
      <alignment horizontal="right"/>
    </xf>
    <xf numFmtId="43" fontId="25" fillId="19" borderId="116" xfId="0" applyNumberFormat="1" applyFont="1" applyFill="1" applyBorder="1" applyAlignment="1">
      <alignment horizontal="right"/>
    </xf>
    <xf numFmtId="164" fontId="30" fillId="19" borderId="120" xfId="6" applyFont="1" applyFill="1" applyBorder="1" applyAlignment="1" applyProtection="1">
      <alignment horizontal="right"/>
    </xf>
    <xf numFmtId="0" fontId="30" fillId="0" borderId="121" xfId="0" applyFont="1" applyBorder="1" applyAlignment="1" applyProtection="1">
      <alignment horizontal="left" vertical="top" wrapText="1"/>
      <protection hidden="1"/>
    </xf>
    <xf numFmtId="0" fontId="25" fillId="0" borderId="122" xfId="0" applyFont="1" applyBorder="1" applyAlignment="1" applyProtection="1">
      <alignment horizontal="center" wrapText="1"/>
      <protection hidden="1"/>
    </xf>
    <xf numFmtId="0" fontId="25" fillId="0" borderId="122" xfId="0" applyFont="1" applyBorder="1" applyAlignment="1" applyProtection="1">
      <alignment wrapText="1"/>
      <protection hidden="1"/>
    </xf>
    <xf numFmtId="0" fontId="25" fillId="0" borderId="122" xfId="0" applyFont="1" applyBorder="1" applyProtection="1">
      <protection hidden="1"/>
    </xf>
    <xf numFmtId="164" fontId="25" fillId="0" borderId="122" xfId="6" applyFont="1" applyBorder="1" applyAlignment="1" applyProtection="1">
      <alignment horizontal="right"/>
      <protection hidden="1"/>
    </xf>
    <xf numFmtId="164" fontId="25" fillId="0" borderId="123" xfId="6" applyFont="1" applyBorder="1" applyAlignment="1" applyProtection="1">
      <alignment horizontal="right" vertical="center"/>
      <protection hidden="1"/>
    </xf>
    <xf numFmtId="164" fontId="25" fillId="0" borderId="121" xfId="6" applyFont="1" applyBorder="1" applyAlignment="1" applyProtection="1">
      <alignment horizontal="right"/>
      <protection hidden="1"/>
    </xf>
    <xf numFmtId="164" fontId="25" fillId="0" borderId="122" xfId="6" applyFont="1" applyBorder="1" applyAlignment="1" applyProtection="1">
      <alignment horizontal="right" vertical="center"/>
      <protection hidden="1"/>
    </xf>
    <xf numFmtId="0" fontId="25" fillId="0" borderId="64" xfId="0" applyFont="1" applyBorder="1" applyAlignment="1" applyProtection="1">
      <alignment horizontal="left" vertical="top" wrapText="1"/>
      <protection hidden="1"/>
    </xf>
    <xf numFmtId="0" fontId="25" fillId="0" borderId="66" xfId="0" applyFont="1" applyBorder="1" applyAlignment="1" applyProtection="1">
      <alignment horizontal="center" wrapText="1"/>
      <protection hidden="1"/>
    </xf>
    <xf numFmtId="0" fontId="25" fillId="0" borderId="66" xfId="0" applyFont="1" applyBorder="1" applyAlignment="1" applyProtection="1">
      <alignment wrapText="1"/>
      <protection hidden="1"/>
    </xf>
    <xf numFmtId="169" fontId="25" fillId="0" borderId="26" xfId="2" applyNumberFormat="1" applyFont="1" applyBorder="1"/>
    <xf numFmtId="164" fontId="25" fillId="0" borderId="66" xfId="6" applyFont="1" applyBorder="1" applyAlignment="1" applyProtection="1">
      <alignment horizontal="right"/>
      <protection hidden="1"/>
    </xf>
    <xf numFmtId="164" fontId="25" fillId="0" borderId="118" xfId="6" applyFont="1" applyBorder="1" applyAlignment="1" applyProtection="1">
      <alignment horizontal="right" vertical="center"/>
      <protection hidden="1"/>
    </xf>
    <xf numFmtId="164" fontId="25" fillId="0" borderId="64" xfId="6" applyFont="1" applyBorder="1" applyAlignment="1" applyProtection="1">
      <alignment horizontal="right"/>
      <protection hidden="1"/>
    </xf>
    <xf numFmtId="164" fontId="25" fillId="0" borderId="66" xfId="6" applyFont="1" applyBorder="1" applyAlignment="1" applyProtection="1">
      <alignment horizontal="right" vertical="center"/>
      <protection hidden="1"/>
    </xf>
    <xf numFmtId="0" fontId="30" fillId="0" borderId="107" xfId="0" applyFont="1" applyBorder="1" applyAlignment="1" applyProtection="1">
      <alignment horizontal="left" vertical="top" wrapText="1"/>
      <protection hidden="1"/>
    </xf>
    <xf numFmtId="0" fontId="25" fillId="0" borderId="0" xfId="0" applyFont="1" applyAlignment="1" applyProtection="1">
      <alignment horizontal="center" wrapText="1"/>
      <protection hidden="1"/>
    </xf>
    <xf numFmtId="0" fontId="25" fillId="0" borderId="0" xfId="0" applyFont="1" applyAlignment="1" applyProtection="1">
      <alignment wrapText="1"/>
      <protection hidden="1"/>
    </xf>
    <xf numFmtId="164" fontId="30" fillId="0" borderId="0" xfId="6" applyFont="1" applyBorder="1" applyAlignment="1" applyProtection="1">
      <alignment horizontal="right"/>
      <protection hidden="1"/>
    </xf>
    <xf numFmtId="164" fontId="30" fillId="0" borderId="108" xfId="6" applyFont="1" applyBorder="1" applyAlignment="1" applyProtection="1">
      <alignment horizontal="right" vertical="center"/>
      <protection hidden="1"/>
    </xf>
    <xf numFmtId="164" fontId="30" fillId="0" borderId="107" xfId="6" applyFont="1" applyBorder="1" applyAlignment="1" applyProtection="1">
      <alignment horizontal="right"/>
      <protection hidden="1"/>
    </xf>
    <xf numFmtId="164" fontId="30" fillId="0" borderId="0" xfId="6" applyFont="1" applyBorder="1" applyAlignment="1" applyProtection="1">
      <alignment horizontal="right" vertical="center"/>
      <protection hidden="1"/>
    </xf>
    <xf numFmtId="0" fontId="25" fillId="19" borderId="68" xfId="0" applyFont="1" applyFill="1" applyBorder="1" applyAlignment="1">
      <alignment horizontal="left" vertical="top" wrapText="1"/>
    </xf>
    <xf numFmtId="0" fontId="25" fillId="19" borderId="116" xfId="0" applyFont="1" applyFill="1" applyBorder="1" applyAlignment="1">
      <alignment horizontal="center" wrapText="1"/>
    </xf>
    <xf numFmtId="164" fontId="25" fillId="19" borderId="116" xfId="6" applyFont="1" applyFill="1" applyBorder="1" applyAlignment="1" applyProtection="1">
      <alignment horizontal="right"/>
      <protection hidden="1"/>
    </xf>
    <xf numFmtId="164" fontId="30" fillId="19" borderId="120" xfId="6" applyFont="1" applyFill="1" applyBorder="1" applyAlignment="1" applyProtection="1">
      <alignment horizontal="right"/>
      <protection hidden="1"/>
    </xf>
    <xf numFmtId="0" fontId="25" fillId="19" borderId="50" xfId="0" applyFont="1" applyFill="1" applyBorder="1"/>
    <xf numFmtId="164" fontId="30" fillId="19" borderId="116" xfId="6" applyFont="1" applyFill="1" applyBorder="1" applyAlignment="1" applyProtection="1">
      <alignment horizontal="right"/>
      <protection hidden="1"/>
    </xf>
    <xf numFmtId="0" fontId="8" fillId="0" borderId="54" xfId="5" applyBorder="1" applyProtection="1">
      <protection hidden="1"/>
    </xf>
    <xf numFmtId="0" fontId="8" fillId="0" borderId="16" xfId="5" applyBorder="1" applyAlignment="1" applyProtection="1">
      <alignment horizontal="center"/>
      <protection hidden="1"/>
    </xf>
    <xf numFmtId="0" fontId="8" fillId="0" borderId="16" xfId="5" applyBorder="1" applyProtection="1">
      <protection hidden="1"/>
    </xf>
    <xf numFmtId="0" fontId="8" fillId="0" borderId="124" xfId="5" applyBorder="1" applyProtection="1">
      <protection hidden="1"/>
    </xf>
    <xf numFmtId="0" fontId="25" fillId="0" borderId="122" xfId="0" applyFont="1" applyBorder="1" applyAlignment="1" applyProtection="1">
      <alignment horizontal="right"/>
      <protection hidden="1"/>
    </xf>
    <xf numFmtId="164" fontId="30" fillId="41" borderId="30" xfId="6" applyFont="1" applyFill="1" applyBorder="1" applyAlignment="1" applyProtection="1">
      <alignment horizontal="right" vertical="top"/>
    </xf>
    <xf numFmtId="164" fontId="30" fillId="42" borderId="30" xfId="6" applyFont="1" applyFill="1" applyBorder="1" applyAlignment="1" applyProtection="1">
      <alignment horizontal="right" vertical="top"/>
    </xf>
    <xf numFmtId="164" fontId="30" fillId="44" borderId="30" xfId="6" applyFont="1" applyFill="1" applyBorder="1" applyAlignment="1" applyProtection="1">
      <alignment horizontal="right" vertical="top"/>
    </xf>
    <xf numFmtId="164" fontId="25" fillId="41" borderId="21" xfId="6" applyFont="1" applyFill="1" applyBorder="1" applyAlignment="1" applyProtection="1">
      <alignment horizontal="right" vertical="top"/>
    </xf>
    <xf numFmtId="164" fontId="25" fillId="0" borderId="108" xfId="6" applyFont="1" applyFill="1" applyBorder="1" applyAlignment="1" applyProtection="1">
      <alignment horizontal="right" vertical="top"/>
    </xf>
    <xf numFmtId="0" fontId="55" fillId="0" borderId="0" xfId="0" applyFont="1" applyAlignment="1" applyProtection="1">
      <alignment vertical="top"/>
      <protection hidden="1"/>
    </xf>
    <xf numFmtId="0" fontId="25" fillId="0" borderId="111" xfId="0" applyFont="1" applyBorder="1" applyAlignment="1">
      <alignment horizontal="right" vertical="top"/>
    </xf>
    <xf numFmtId="164" fontId="25" fillId="0" borderId="111" xfId="6" applyFont="1" applyBorder="1" applyAlignment="1" applyProtection="1">
      <alignment horizontal="right" vertical="top"/>
    </xf>
    <xf numFmtId="164" fontId="25" fillId="42" borderId="21" xfId="6" applyFont="1" applyFill="1" applyBorder="1" applyAlignment="1" applyProtection="1">
      <alignment horizontal="right" vertical="top"/>
    </xf>
    <xf numFmtId="164" fontId="25" fillId="44" borderId="21" xfId="6" applyFont="1" applyFill="1" applyBorder="1" applyAlignment="1" applyProtection="1">
      <alignment horizontal="right" vertical="top"/>
    </xf>
    <xf numFmtId="0" fontId="44" fillId="46" borderId="0" xfId="0" applyFont="1" applyFill="1" applyAlignment="1" applyProtection="1">
      <alignment vertical="top"/>
      <protection hidden="1"/>
    </xf>
    <xf numFmtId="0" fontId="30" fillId="0" borderId="125" xfId="0" applyFont="1" applyBorder="1" applyAlignment="1">
      <alignment horizontal="center"/>
    </xf>
    <xf numFmtId="0" fontId="30" fillId="0" borderId="0" xfId="0" applyFont="1" applyAlignment="1">
      <alignment horizontal="left"/>
    </xf>
    <xf numFmtId="0" fontId="30" fillId="0" borderId="126" xfId="0" applyFont="1" applyBorder="1" applyAlignment="1">
      <alignment horizontal="center"/>
    </xf>
    <xf numFmtId="0" fontId="43" fillId="0" borderId="48" xfId="0" applyFont="1" applyBorder="1" applyAlignment="1">
      <alignment vertical="top" wrapText="1"/>
    </xf>
    <xf numFmtId="0" fontId="8" fillId="0" borderId="49" xfId="0" applyFont="1" applyBorder="1" applyAlignment="1">
      <alignment horizontal="center" vertical="top"/>
    </xf>
    <xf numFmtId="0" fontId="30" fillId="0" borderId="127" xfId="0" applyFont="1" applyBorder="1" applyAlignment="1">
      <alignment horizontal="center"/>
    </xf>
    <xf numFmtId="0" fontId="43" fillId="0" borderId="53" xfId="0" applyFont="1" applyBorder="1" applyAlignment="1">
      <alignment vertical="top" wrapText="1"/>
    </xf>
    <xf numFmtId="0" fontId="53" fillId="0" borderId="0" xfId="0" applyFont="1" applyProtection="1">
      <protection hidden="1"/>
    </xf>
    <xf numFmtId="164" fontId="8" fillId="0" borderId="0" xfId="6"/>
    <xf numFmtId="170" fontId="8" fillId="0" borderId="0" xfId="6" applyNumberFormat="1" applyAlignment="1">
      <alignment horizontal="right"/>
    </xf>
    <xf numFmtId="164" fontId="25" fillId="0" borderId="0" xfId="6" applyFont="1"/>
    <xf numFmtId="165" fontId="25" fillId="47" borderId="26" xfId="6" applyNumberFormat="1" applyFont="1" applyFill="1" applyBorder="1" applyAlignment="1">
      <alignment horizontal="center" vertical="center"/>
    </xf>
    <xf numFmtId="165" fontId="31" fillId="47" borderId="26" xfId="6" applyNumberFormat="1" applyFont="1" applyFill="1" applyBorder="1" applyAlignment="1">
      <alignment horizontal="center" vertical="center" wrapText="1"/>
    </xf>
    <xf numFmtId="165" fontId="31" fillId="47" borderId="27" xfId="6" applyNumberFormat="1" applyFont="1" applyFill="1" applyBorder="1" applyAlignment="1">
      <alignment horizontal="center" vertical="center" wrapText="1"/>
    </xf>
    <xf numFmtId="165" fontId="56" fillId="47" borderId="76" xfId="6" applyNumberFormat="1" applyFont="1" applyFill="1" applyBorder="1" applyAlignment="1" applyProtection="1">
      <alignment vertical="top"/>
      <protection hidden="1"/>
    </xf>
    <xf numFmtId="165" fontId="57" fillId="47" borderId="26" xfId="6" applyNumberFormat="1" applyFont="1" applyFill="1" applyBorder="1" applyAlignment="1">
      <alignment horizontal="center" vertical="center" wrapText="1"/>
    </xf>
    <xf numFmtId="164" fontId="31" fillId="47" borderId="26" xfId="6" applyFont="1" applyFill="1" applyBorder="1" applyAlignment="1">
      <alignment horizontal="center" vertical="center" wrapText="1"/>
    </xf>
    <xf numFmtId="170" fontId="31" fillId="47" borderId="26" xfId="6" applyNumberFormat="1" applyFont="1" applyFill="1" applyBorder="1" applyAlignment="1">
      <alignment horizontal="center" vertical="center" wrapText="1"/>
    </xf>
    <xf numFmtId="165" fontId="25" fillId="0" borderId="22" xfId="6" applyNumberFormat="1" applyFont="1" applyBorder="1" applyAlignment="1">
      <alignment horizontal="center"/>
    </xf>
    <xf numFmtId="0" fontId="58" fillId="0" borderId="0" xfId="0" applyFont="1"/>
    <xf numFmtId="0" fontId="8" fillId="0" borderId="0" xfId="0" applyFont="1"/>
    <xf numFmtId="4" fontId="33" fillId="0" borderId="0" xfId="0" applyNumberFormat="1" applyFont="1"/>
    <xf numFmtId="165" fontId="25" fillId="48" borderId="26" xfId="6" applyNumberFormat="1" applyFont="1" applyFill="1" applyBorder="1" applyAlignment="1">
      <alignment horizontal="center"/>
    </xf>
    <xf numFmtId="165" fontId="22" fillId="48" borderId="26" xfId="6" applyNumberFormat="1" applyFont="1" applyFill="1" applyBorder="1" applyAlignment="1">
      <alignment horizontal="center" vertical="center" wrapText="1"/>
    </xf>
    <xf numFmtId="165" fontId="22" fillId="48" borderId="27" xfId="6" applyNumberFormat="1" applyFont="1" applyFill="1" applyBorder="1" applyAlignment="1">
      <alignment horizontal="center" vertical="center" wrapText="1"/>
    </xf>
    <xf numFmtId="165" fontId="59" fillId="48" borderId="76" xfId="6" applyNumberFormat="1" applyFont="1" applyFill="1" applyBorder="1" applyAlignment="1">
      <alignment horizontal="center" vertical="center" wrapText="1"/>
    </xf>
    <xf numFmtId="165" fontId="59" fillId="48" borderId="26" xfId="6" applyNumberFormat="1" applyFont="1" applyFill="1" applyBorder="1" applyAlignment="1">
      <alignment horizontal="center" vertical="center" wrapText="1"/>
    </xf>
    <xf numFmtId="4" fontId="22" fillId="48" borderId="26" xfId="6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53" fillId="0" borderId="66" xfId="0" applyFont="1" applyBorder="1"/>
    <xf numFmtId="0" fontId="0" fillId="0" borderId="76" xfId="0" applyBorder="1"/>
    <xf numFmtId="4" fontId="0" fillId="0" borderId="26" xfId="0" applyNumberFormat="1" applyBorder="1"/>
    <xf numFmtId="4" fontId="0" fillId="0" borderId="26" xfId="6" applyNumberFormat="1" applyFont="1" applyBorder="1"/>
    <xf numFmtId="0" fontId="0" fillId="48" borderId="27" xfId="0" applyFill="1" applyBorder="1"/>
    <xf numFmtId="0" fontId="0" fillId="48" borderId="66" xfId="0" applyFill="1" applyBorder="1"/>
    <xf numFmtId="0" fontId="33" fillId="48" borderId="66" xfId="0" applyFont="1" applyFill="1" applyBorder="1" applyAlignment="1">
      <alignment horizontal="center"/>
    </xf>
    <xf numFmtId="165" fontId="33" fillId="48" borderId="66" xfId="6" applyNumberFormat="1" applyFont="1" applyFill="1" applyBorder="1"/>
    <xf numFmtId="164" fontId="33" fillId="48" borderId="66" xfId="6" applyFont="1" applyFill="1" applyBorder="1"/>
    <xf numFmtId="4" fontId="33" fillId="48" borderId="76" xfId="6" applyNumberFormat="1" applyFont="1" applyFill="1" applyBorder="1" applyAlignment="1">
      <alignment horizontal="right"/>
    </xf>
    <xf numFmtId="164" fontId="33" fillId="48" borderId="27" xfId="6" applyFont="1" applyFill="1" applyBorder="1"/>
    <xf numFmtId="0" fontId="60" fillId="0" borderId="0" xfId="5" applyFont="1"/>
    <xf numFmtId="0" fontId="36" fillId="0" borderId="0" xfId="5" applyFont="1"/>
    <xf numFmtId="0" fontId="63" fillId="0" borderId="0" xfId="0" applyFont="1"/>
    <xf numFmtId="0" fontId="64" fillId="49" borderId="131" xfId="0" applyFont="1" applyFill="1" applyBorder="1" applyProtection="1">
      <protection locked="0"/>
    </xf>
    <xf numFmtId="0" fontId="61" fillId="49" borderId="132" xfId="0" applyFont="1" applyFill="1" applyBorder="1" applyAlignment="1" applyProtection="1">
      <alignment horizontal="left" vertical="center" indent="2"/>
      <protection locked="0"/>
    </xf>
    <xf numFmtId="0" fontId="65" fillId="49" borderId="132" xfId="0" applyFont="1" applyFill="1" applyBorder="1" applyAlignment="1" applyProtection="1">
      <alignment vertical="center"/>
      <protection locked="0"/>
    </xf>
    <xf numFmtId="0" fontId="61" fillId="49" borderId="133" xfId="0" applyFont="1" applyFill="1" applyBorder="1" applyAlignment="1" applyProtection="1">
      <alignment horizontal="left" vertical="center" indent="1"/>
      <protection locked="0"/>
    </xf>
    <xf numFmtId="0" fontId="61" fillId="49" borderId="133" xfId="0" applyFont="1" applyFill="1" applyBorder="1" applyAlignment="1" applyProtection="1">
      <alignment horizontal="left" vertical="center"/>
      <protection locked="0"/>
    </xf>
    <xf numFmtId="0" fontId="61" fillId="49" borderId="132" xfId="0" applyFont="1" applyFill="1" applyBorder="1" applyProtection="1">
      <protection locked="0"/>
    </xf>
    <xf numFmtId="0" fontId="66" fillId="49" borderId="132" xfId="0" applyFont="1" applyFill="1" applyBorder="1" applyAlignment="1" applyProtection="1">
      <alignment vertical="center" wrapText="1"/>
      <protection locked="0"/>
    </xf>
    <xf numFmtId="0" fontId="66" fillId="49" borderId="132" xfId="0" applyFont="1" applyFill="1" applyBorder="1" applyAlignment="1" applyProtection="1">
      <alignment horizontal="center" vertical="center" wrapText="1"/>
      <protection locked="0"/>
    </xf>
    <xf numFmtId="4" fontId="61" fillId="49" borderId="132" xfId="0" applyNumberFormat="1" applyFont="1" applyFill="1" applyBorder="1" applyProtection="1">
      <protection locked="0"/>
    </xf>
    <xf numFmtId="0" fontId="65" fillId="49" borderId="132" xfId="0" applyFont="1" applyFill="1" applyBorder="1" applyAlignment="1" applyProtection="1">
      <alignment vertical="center" wrapText="1"/>
      <protection locked="0"/>
    </xf>
    <xf numFmtId="0" fontId="64" fillId="49" borderId="134" xfId="0" applyFont="1" applyFill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64" fillId="0" borderId="135" xfId="0" applyFont="1" applyBorder="1" applyProtection="1">
      <protection locked="0"/>
    </xf>
    <xf numFmtId="0" fontId="64" fillId="0" borderId="136" xfId="0" applyFont="1" applyBorder="1" applyProtection="1">
      <protection locked="0"/>
    </xf>
    <xf numFmtId="0" fontId="64" fillId="0" borderId="0" xfId="0" applyFont="1" applyProtection="1">
      <protection locked="0"/>
    </xf>
    <xf numFmtId="0" fontId="65" fillId="0" borderId="13" xfId="0" applyFont="1" applyBorder="1" applyAlignment="1" applyProtection="1">
      <alignment vertical="center" wrapText="1"/>
      <protection locked="0"/>
    </xf>
    <xf numFmtId="0" fontId="65" fillId="0" borderId="13" xfId="0" applyFont="1" applyBorder="1" applyAlignment="1" applyProtection="1">
      <alignment horizontal="center" vertical="center" wrapText="1"/>
      <protection locked="0"/>
    </xf>
    <xf numFmtId="0" fontId="62" fillId="52" borderId="15" xfId="0" applyFont="1" applyFill="1" applyBorder="1" applyAlignment="1" applyProtection="1">
      <alignment horizontal="center" vertical="center" wrapText="1"/>
      <protection locked="0"/>
    </xf>
    <xf numFmtId="0" fontId="62" fillId="0" borderId="86" xfId="0" applyFont="1" applyBorder="1" applyAlignment="1" applyProtection="1">
      <alignment horizontal="center" vertical="center" wrapText="1"/>
      <protection locked="0"/>
    </xf>
    <xf numFmtId="0" fontId="65" fillId="0" borderId="137" xfId="0" applyFont="1" applyBorder="1" applyAlignment="1" applyProtection="1">
      <alignment horizontal="left" vertical="center" wrapText="1"/>
      <protection locked="0"/>
    </xf>
    <xf numFmtId="0" fontId="65" fillId="0" borderId="138" xfId="0" applyFont="1" applyBorder="1" applyAlignment="1" applyProtection="1">
      <alignment horizontal="left" vertical="center" wrapText="1"/>
      <protection locked="0"/>
    </xf>
    <xf numFmtId="0" fontId="65" fillId="0" borderId="139" xfId="0" applyFont="1" applyBorder="1" applyAlignment="1" applyProtection="1">
      <alignment horizontal="left" vertical="center" wrapText="1"/>
      <protection locked="0"/>
    </xf>
    <xf numFmtId="0" fontId="62" fillId="11" borderId="81" xfId="0" applyFont="1" applyFill="1" applyBorder="1" applyAlignment="1" applyProtection="1">
      <alignment vertical="center" wrapText="1"/>
      <protection locked="0"/>
    </xf>
    <xf numFmtId="0" fontId="62" fillId="11" borderId="66" xfId="0" applyFont="1" applyFill="1" applyBorder="1" applyAlignment="1" applyProtection="1">
      <alignment vertical="center" wrapText="1"/>
      <protection locked="0"/>
    </xf>
    <xf numFmtId="0" fontId="68" fillId="11" borderId="66" xfId="0" applyFont="1" applyFill="1" applyBorder="1" applyAlignment="1" applyProtection="1">
      <alignment horizontal="right" vertical="center"/>
      <protection locked="0"/>
    </xf>
    <xf numFmtId="0" fontId="68" fillId="11" borderId="66" xfId="0" applyFont="1" applyFill="1" applyBorder="1" applyAlignment="1" applyProtection="1">
      <alignment horizontal="right" vertical="center" indent="1"/>
      <protection locked="0"/>
    </xf>
    <xf numFmtId="0" fontId="68" fillId="11" borderId="66" xfId="0" applyFont="1" applyFill="1" applyBorder="1" applyAlignment="1" applyProtection="1">
      <alignment horizontal="left" vertical="center"/>
      <protection locked="0"/>
    </xf>
    <xf numFmtId="0" fontId="62" fillId="53" borderId="66" xfId="0" applyFont="1" applyFill="1" applyBorder="1" applyAlignment="1" applyProtection="1">
      <alignment horizontal="left" vertical="center"/>
      <protection locked="0"/>
    </xf>
    <xf numFmtId="0" fontId="62" fillId="53" borderId="66" xfId="0" applyFont="1" applyFill="1" applyBorder="1" applyAlignment="1" applyProtection="1">
      <alignment horizontal="center" vertical="center"/>
      <protection locked="0"/>
    </xf>
    <xf numFmtId="43" fontId="62" fillId="53" borderId="27" xfId="0" applyNumberFormat="1" applyFont="1" applyFill="1" applyBorder="1" applyAlignment="1" applyProtection="1">
      <alignment horizontal="right" vertical="center" wrapText="1"/>
      <protection locked="0"/>
    </xf>
    <xf numFmtId="0" fontId="65" fillId="0" borderId="137" xfId="0" applyFont="1" applyBorder="1" applyAlignment="1" applyProtection="1">
      <alignment vertical="center" wrapText="1"/>
      <protection locked="0"/>
    </xf>
    <xf numFmtId="0" fontId="65" fillId="0" borderId="138" xfId="0" applyFont="1" applyBorder="1" applyAlignment="1" applyProtection="1">
      <alignment vertical="center" wrapText="1"/>
      <protection locked="0"/>
    </xf>
    <xf numFmtId="0" fontId="62" fillId="0" borderId="36" xfId="0" applyFont="1" applyBorder="1" applyAlignment="1" applyProtection="1">
      <alignment vertical="center" wrapText="1"/>
      <protection locked="0"/>
    </xf>
    <xf numFmtId="0" fontId="62" fillId="0" borderId="0" xfId="0" applyFont="1" applyAlignment="1" applyProtection="1">
      <alignment vertical="center" wrapText="1"/>
      <protection locked="0"/>
    </xf>
    <xf numFmtId="0" fontId="65" fillId="0" borderId="0" xfId="0" applyFont="1" applyAlignment="1" applyProtection="1">
      <alignment horizontal="right" vertical="center"/>
      <protection locked="0"/>
    </xf>
    <xf numFmtId="0" fontId="65" fillId="0" borderId="141" xfId="0" applyFont="1" applyBorder="1" applyAlignment="1" applyProtection="1">
      <alignment vertical="center" wrapText="1"/>
      <protection locked="0"/>
    </xf>
    <xf numFmtId="0" fontId="65" fillId="0" borderId="142" xfId="0" applyFont="1" applyBorder="1" applyAlignment="1" applyProtection="1">
      <alignment vertical="center" wrapText="1"/>
      <protection locked="0"/>
    </xf>
    <xf numFmtId="0" fontId="65" fillId="0" borderId="142" xfId="0" applyFont="1" applyBorder="1" applyAlignment="1" applyProtection="1">
      <alignment horizontal="left" vertical="center" wrapText="1"/>
      <protection locked="0"/>
    </xf>
    <xf numFmtId="0" fontId="65" fillId="0" borderId="143" xfId="0" applyFont="1" applyBorder="1" applyAlignment="1" applyProtection="1">
      <alignment horizontal="left" vertical="center" wrapText="1"/>
      <protection locked="0"/>
    </xf>
    <xf numFmtId="2" fontId="62" fillId="0" borderId="41" xfId="0" applyNumberFormat="1" applyFont="1" applyBorder="1" applyAlignment="1" applyProtection="1">
      <alignment horizontal="center" vertical="center" wrapText="1"/>
      <protection locked="0"/>
    </xf>
    <xf numFmtId="0" fontId="65" fillId="0" borderId="47" xfId="0" applyFont="1" applyBorder="1" applyAlignment="1" applyProtection="1">
      <alignment horizontal="left" vertical="center" wrapText="1"/>
      <protection locked="0"/>
    </xf>
    <xf numFmtId="0" fontId="65" fillId="0" borderId="48" xfId="0" applyFont="1" applyBorder="1" applyAlignment="1" applyProtection="1">
      <alignment vertical="center" wrapText="1"/>
      <protection locked="0"/>
    </xf>
    <xf numFmtId="0" fontId="62" fillId="0" borderId="36" xfId="0" applyFont="1" applyBorder="1" applyAlignment="1" applyProtection="1">
      <alignment horizontal="center" vertical="top" wrapText="1"/>
      <protection locked="0"/>
    </xf>
    <xf numFmtId="0" fontId="62" fillId="0" borderId="79" xfId="0" applyFont="1" applyBorder="1" applyAlignment="1" applyProtection="1">
      <alignment vertical="top" wrapText="1"/>
      <protection locked="0"/>
    </xf>
    <xf numFmtId="0" fontId="62" fillId="0" borderId="87" xfId="0" applyFont="1" applyBorder="1" applyAlignment="1" applyProtection="1">
      <alignment vertical="center" wrapText="1"/>
      <protection locked="0"/>
    </xf>
    <xf numFmtId="0" fontId="62" fillId="0" borderId="0" xfId="0" applyFont="1" applyAlignment="1" applyProtection="1">
      <alignment horizontal="center" vertical="center" wrapText="1"/>
      <protection locked="0"/>
    </xf>
    <xf numFmtId="0" fontId="62" fillId="0" borderId="0" xfId="0" applyFont="1" applyAlignment="1" applyProtection="1">
      <alignment vertical="center"/>
      <protection locked="0"/>
    </xf>
    <xf numFmtId="0" fontId="65" fillId="0" borderId="0" xfId="0" applyFont="1" applyAlignment="1" applyProtection="1">
      <alignment horizontal="right" wrapText="1"/>
      <protection locked="0"/>
    </xf>
    <xf numFmtId="0" fontId="65" fillId="0" borderId="22" xfId="0" applyFont="1" applyBorder="1" applyAlignment="1" applyProtection="1">
      <alignment wrapText="1"/>
      <protection locked="0"/>
    </xf>
    <xf numFmtId="0" fontId="65" fillId="0" borderId="0" xfId="0" applyFont="1" applyProtection="1">
      <protection locked="0"/>
    </xf>
    <xf numFmtId="4" fontId="65" fillId="0" borderId="0" xfId="0" applyNumberFormat="1" applyFont="1" applyAlignment="1" applyProtection="1">
      <alignment horizontal="right"/>
      <protection locked="0"/>
    </xf>
    <xf numFmtId="0" fontId="65" fillId="0" borderId="22" xfId="0" applyFont="1" applyBorder="1" applyAlignment="1" applyProtection="1">
      <alignment vertical="center" wrapText="1"/>
      <protection locked="0"/>
    </xf>
    <xf numFmtId="0" fontId="65" fillId="0" borderId="22" xfId="0" applyFont="1" applyBorder="1" applyAlignment="1" applyProtection="1">
      <alignment horizontal="center" vertical="center" wrapText="1"/>
      <protection locked="0"/>
    </xf>
    <xf numFmtId="0" fontId="65" fillId="0" borderId="0" xfId="0" applyFont="1" applyAlignment="1" applyProtection="1">
      <alignment vertical="center" wrapText="1"/>
      <protection locked="0"/>
    </xf>
    <xf numFmtId="4" fontId="62" fillId="0" borderId="0" xfId="0" applyNumberFormat="1" applyFont="1" applyAlignment="1" applyProtection="1">
      <alignment horizontal="left"/>
      <protection locked="0"/>
    </xf>
    <xf numFmtId="0" fontId="62" fillId="0" borderId="83" xfId="0" applyFont="1" applyBorder="1" applyProtection="1">
      <protection locked="0"/>
    </xf>
    <xf numFmtId="4" fontId="65" fillId="0" borderId="0" xfId="0" applyNumberFormat="1" applyFont="1" applyProtection="1">
      <protection locked="0"/>
    </xf>
    <xf numFmtId="0" fontId="65" fillId="0" borderId="0" xfId="0" applyFont="1" applyAlignment="1" applyProtection="1">
      <alignment horizontal="center" vertical="center" wrapText="1"/>
      <protection locked="0"/>
    </xf>
    <xf numFmtId="0" fontId="62" fillId="0" borderId="0" xfId="0" applyFont="1" applyProtection="1">
      <protection locked="0"/>
    </xf>
    <xf numFmtId="4" fontId="62" fillId="0" borderId="0" xfId="0" applyNumberFormat="1" applyFont="1" applyProtection="1">
      <protection locked="0"/>
    </xf>
    <xf numFmtId="0" fontId="64" fillId="0" borderId="144" xfId="0" applyFont="1" applyBorder="1" applyProtection="1">
      <protection locked="0"/>
    </xf>
    <xf numFmtId="0" fontId="65" fillId="0" borderId="145" xfId="0" applyFont="1" applyBorder="1" applyAlignment="1" applyProtection="1">
      <alignment vertical="center" wrapText="1"/>
      <protection locked="0"/>
    </xf>
    <xf numFmtId="0" fontId="62" fillId="0" borderId="145" xfId="0" applyFont="1" applyBorder="1" applyProtection="1">
      <protection locked="0"/>
    </xf>
    <xf numFmtId="0" fontId="65" fillId="0" borderId="145" xfId="0" applyFont="1" applyBorder="1" applyAlignment="1" applyProtection="1">
      <alignment horizontal="center" vertical="center" wrapText="1"/>
      <protection locked="0"/>
    </xf>
    <xf numFmtId="4" fontId="62" fillId="0" borderId="145" xfId="0" applyNumberFormat="1" applyFont="1" applyBorder="1" applyProtection="1">
      <protection locked="0"/>
    </xf>
    <xf numFmtId="0" fontId="64" fillId="0" borderId="146" xfId="0" applyFont="1" applyBorder="1" applyProtection="1">
      <protection locked="0"/>
    </xf>
    <xf numFmtId="0" fontId="69" fillId="0" borderId="0" xfId="5" applyFont="1"/>
    <xf numFmtId="0" fontId="8" fillId="0" borderId="0" xfId="5" applyAlignment="1">
      <alignment horizontal="right"/>
    </xf>
    <xf numFmtId="0" fontId="65" fillId="0" borderId="36" xfId="0" applyFont="1" applyBorder="1" applyAlignment="1" applyProtection="1">
      <alignment horizontal="center" vertical="center" wrapText="1"/>
      <protection locked="0"/>
    </xf>
    <xf numFmtId="0" fontId="70" fillId="0" borderId="0" xfId="0" applyFont="1" applyProtection="1">
      <protection locked="0"/>
    </xf>
    <xf numFmtId="0" fontId="8" fillId="0" borderId="135" xfId="0" applyFont="1" applyBorder="1" applyProtection="1">
      <protection locked="0"/>
    </xf>
    <xf numFmtId="0" fontId="8" fillId="0" borderId="136" xfId="0" applyFont="1" applyBorder="1" applyProtection="1">
      <protection locked="0"/>
    </xf>
    <xf numFmtId="171" fontId="69" fillId="0" borderId="0" xfId="5" applyNumberFormat="1" applyFont="1"/>
    <xf numFmtId="0" fontId="65" fillId="0" borderId="87" xfId="0" applyFont="1" applyBorder="1" applyAlignment="1" applyProtection="1">
      <alignment vertical="center" wrapText="1"/>
      <protection locked="0"/>
    </xf>
    <xf numFmtId="4" fontId="62" fillId="0" borderId="0" xfId="0" applyNumberFormat="1" applyFont="1" applyAlignment="1" applyProtection="1">
      <alignment horizontal="center"/>
      <protection locked="0"/>
    </xf>
    <xf numFmtId="49" fontId="40" fillId="2" borderId="0" xfId="0" applyNumberFormat="1" applyFont="1" applyFill="1" applyAlignment="1">
      <alignment horizontal="center"/>
    </xf>
    <xf numFmtId="0" fontId="33" fillId="22" borderId="12" xfId="0" applyFont="1" applyFill="1" applyBorder="1" applyAlignment="1" applyProtection="1">
      <alignment vertical="top" wrapText="1"/>
      <protection hidden="1"/>
    </xf>
    <xf numFmtId="0" fontId="33" fillId="22" borderId="13" xfId="0" applyFont="1" applyFill="1" applyBorder="1" applyAlignment="1" applyProtection="1">
      <alignment vertical="top" wrapText="1"/>
      <protection hidden="1"/>
    </xf>
    <xf numFmtId="0" fontId="7" fillId="3" borderId="1" xfId="0" applyFont="1" applyFill="1" applyBorder="1" applyAlignment="1" applyProtection="1">
      <alignment horizontal="center" wrapText="1"/>
      <protection hidden="1"/>
    </xf>
    <xf numFmtId="165" fontId="13" fillId="4" borderId="3" xfId="1" applyNumberFormat="1" applyFont="1" applyFill="1" applyBorder="1" applyAlignment="1" applyProtection="1">
      <alignment horizontal="center" vertical="center"/>
      <protection hidden="1"/>
    </xf>
    <xf numFmtId="165" fontId="13" fillId="4" borderId="4" xfId="1" applyNumberFormat="1" applyFont="1" applyFill="1" applyBorder="1" applyAlignment="1" applyProtection="1">
      <alignment horizontal="center" vertical="center"/>
      <protection hidden="1"/>
    </xf>
    <xf numFmtId="165" fontId="13" fillId="4" borderId="5" xfId="1" applyNumberFormat="1" applyFont="1" applyFill="1" applyBorder="1" applyAlignment="1" applyProtection="1">
      <alignment horizontal="center" vertical="center"/>
      <protection hidden="1"/>
    </xf>
    <xf numFmtId="165" fontId="13" fillId="4" borderId="32" xfId="1" applyNumberFormat="1" applyFont="1" applyFill="1" applyBorder="1" applyAlignment="1" applyProtection="1">
      <alignment horizontal="center" vertical="center"/>
      <protection hidden="1"/>
    </xf>
    <xf numFmtId="165" fontId="13" fillId="4" borderId="33" xfId="1" applyNumberFormat="1" applyFont="1" applyFill="1" applyBorder="1" applyAlignment="1" applyProtection="1">
      <alignment horizontal="center" vertical="center"/>
      <protection hidden="1"/>
    </xf>
    <xf numFmtId="165" fontId="13" fillId="4" borderId="34" xfId="1" applyNumberFormat="1" applyFont="1" applyFill="1" applyBorder="1" applyAlignment="1" applyProtection="1">
      <alignment horizontal="center" vertical="center"/>
      <protection hidden="1"/>
    </xf>
    <xf numFmtId="0" fontId="16" fillId="6" borderId="0" xfId="0" applyFont="1" applyFill="1" applyAlignment="1" applyProtection="1">
      <alignment horizontal="center" vertical="center" wrapText="1"/>
      <protection hidden="1"/>
    </xf>
    <xf numFmtId="0" fontId="26" fillId="4" borderId="35" xfId="0" applyFont="1" applyFill="1" applyBorder="1" applyAlignment="1" applyProtection="1">
      <alignment horizontal="left"/>
      <protection hidden="1"/>
    </xf>
    <xf numFmtId="0" fontId="28" fillId="0" borderId="37" xfId="0" applyFont="1" applyBorder="1" applyAlignment="1" applyProtection="1">
      <alignment horizontal="center" vertical="center" wrapText="1"/>
      <protection locked="0"/>
    </xf>
    <xf numFmtId="0" fontId="28" fillId="0" borderId="38" xfId="0" applyFont="1" applyBorder="1" applyAlignment="1" applyProtection="1">
      <alignment horizontal="center" vertical="center" wrapText="1"/>
      <protection locked="0"/>
    </xf>
    <xf numFmtId="0" fontId="28" fillId="0" borderId="39" xfId="0" applyFont="1" applyBorder="1" applyAlignment="1" applyProtection="1">
      <alignment horizontal="center" vertical="center" wrapText="1"/>
      <protection locked="0"/>
    </xf>
    <xf numFmtId="0" fontId="28" fillId="9" borderId="37" xfId="0" applyFont="1" applyFill="1" applyBorder="1" applyAlignment="1" applyProtection="1">
      <alignment horizontal="center" vertical="center"/>
      <protection locked="0"/>
    </xf>
    <xf numFmtId="0" fontId="28" fillId="9" borderId="38" xfId="0" applyFont="1" applyFill="1" applyBorder="1" applyAlignment="1" applyProtection="1">
      <alignment horizontal="center" vertical="center"/>
      <protection locked="0"/>
    </xf>
    <xf numFmtId="0" fontId="28" fillId="9" borderId="39" xfId="0" applyFont="1" applyFill="1" applyBorder="1" applyAlignment="1" applyProtection="1">
      <alignment horizontal="center" vertical="center"/>
      <protection locked="0"/>
    </xf>
    <xf numFmtId="0" fontId="29" fillId="10" borderId="40" xfId="0" applyFont="1" applyFill="1" applyBorder="1" applyAlignment="1" applyProtection="1">
      <alignment horizontal="center" vertical="center" wrapText="1"/>
      <protection locked="0"/>
    </xf>
    <xf numFmtId="0" fontId="29" fillId="10" borderId="41" xfId="0" applyFont="1" applyFill="1" applyBorder="1" applyAlignment="1" applyProtection="1">
      <alignment horizontal="center" vertical="center" wrapText="1"/>
      <protection locked="0"/>
    </xf>
    <xf numFmtId="0" fontId="29" fillId="10" borderId="42" xfId="0" applyFont="1" applyFill="1" applyBorder="1" applyAlignment="1" applyProtection="1">
      <alignment horizontal="center" vertical="center" wrapText="1"/>
      <protection locked="0"/>
    </xf>
    <xf numFmtId="49" fontId="8" fillId="0" borderId="46" xfId="0" applyNumberFormat="1" applyFont="1" applyBorder="1" applyAlignment="1" applyProtection="1">
      <alignment horizontal="center" vertical="top" wrapText="1"/>
      <protection locked="0"/>
    </xf>
    <xf numFmtId="49" fontId="8" fillId="0" borderId="50" xfId="0" applyNumberFormat="1" applyFont="1" applyBorder="1" applyAlignment="1" applyProtection="1">
      <alignment horizontal="center" vertical="top" wrapText="1"/>
      <protection locked="0"/>
    </xf>
    <xf numFmtId="0" fontId="8" fillId="0" borderId="47" xfId="0" applyFont="1" applyBorder="1" applyAlignment="1" applyProtection="1">
      <alignment horizontal="left" vertical="top" wrapText="1"/>
      <protection locked="0"/>
    </xf>
    <xf numFmtId="0" fontId="0" fillId="0" borderId="35" xfId="0" applyBorder="1" applyAlignment="1" applyProtection="1">
      <alignment horizontal="left" vertical="top" wrapText="1"/>
      <protection locked="0"/>
    </xf>
    <xf numFmtId="0" fontId="0" fillId="0" borderId="48" xfId="0" applyBorder="1" applyAlignment="1" applyProtection="1">
      <alignment horizontal="left" vertical="top" wrapText="1"/>
      <protection locked="0"/>
    </xf>
    <xf numFmtId="0" fontId="0" fillId="0" borderId="51" xfId="0" applyBorder="1" applyAlignment="1" applyProtection="1">
      <alignment horizontal="left" vertical="top" wrapText="1"/>
      <protection locked="0"/>
    </xf>
    <xf numFmtId="0" fontId="0" fillId="0" borderId="52" xfId="0" applyBorder="1" applyAlignment="1" applyProtection="1">
      <alignment horizontal="left" vertical="top" wrapText="1"/>
      <protection locked="0"/>
    </xf>
    <xf numFmtId="0" fontId="0" fillId="0" borderId="53" xfId="0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33" fillId="23" borderId="12" xfId="0" applyFont="1" applyFill="1" applyBorder="1" applyAlignment="1" applyProtection="1">
      <alignment vertical="top" wrapText="1"/>
      <protection hidden="1"/>
    </xf>
    <xf numFmtId="0" fontId="33" fillId="23" borderId="13" xfId="0" applyFont="1" applyFill="1" applyBorder="1" applyAlignment="1" applyProtection="1">
      <alignment vertical="top" wrapText="1"/>
      <protection hidden="1"/>
    </xf>
    <xf numFmtId="0" fontId="33" fillId="27" borderId="12" xfId="0" applyFont="1" applyFill="1" applyBorder="1" applyAlignment="1" applyProtection="1">
      <alignment vertical="top" wrapText="1"/>
      <protection hidden="1"/>
    </xf>
    <xf numFmtId="0" fontId="33" fillId="27" borderId="13" xfId="0" applyFont="1" applyFill="1" applyBorder="1" applyAlignment="1" applyProtection="1">
      <alignment vertical="top" wrapText="1"/>
      <protection hidden="1"/>
    </xf>
    <xf numFmtId="0" fontId="33" fillId="34" borderId="12" xfId="0" applyFont="1" applyFill="1" applyBorder="1" applyAlignment="1" applyProtection="1">
      <alignment horizontal="center"/>
      <protection hidden="1"/>
    </xf>
    <xf numFmtId="0" fontId="33" fillId="34" borderId="13" xfId="0" applyFont="1" applyFill="1" applyBorder="1" applyAlignment="1" applyProtection="1">
      <alignment horizontal="center"/>
      <protection hidden="1"/>
    </xf>
    <xf numFmtId="167" fontId="33" fillId="34" borderId="14" xfId="0" applyNumberFormat="1" applyFont="1" applyFill="1" applyBorder="1" applyAlignment="1" applyProtection="1">
      <alignment horizontal="center"/>
      <protection hidden="1"/>
    </xf>
    <xf numFmtId="0" fontId="25" fillId="0" borderId="47" xfId="0" applyFont="1" applyBorder="1" applyAlignment="1" applyProtection="1">
      <alignment horizontal="center" vertical="center" wrapText="1"/>
      <protection hidden="1"/>
    </xf>
    <xf numFmtId="0" fontId="25" fillId="0" borderId="35" xfId="0" applyFont="1" applyBorder="1" applyAlignment="1" applyProtection="1">
      <alignment horizontal="center" vertical="center" wrapText="1"/>
      <protection hidden="1"/>
    </xf>
    <xf numFmtId="167" fontId="25" fillId="0" borderId="48" xfId="0" applyNumberFormat="1" applyFont="1" applyBorder="1" applyAlignment="1" applyProtection="1">
      <alignment horizontal="center" vertical="center" wrapText="1"/>
      <protection hidden="1"/>
    </xf>
    <xf numFmtId="0" fontId="25" fillId="0" borderId="86" xfId="0" applyFont="1" applyBorder="1" applyAlignment="1" applyProtection="1">
      <alignment horizontal="center" vertical="center" wrapText="1"/>
      <protection hidden="1"/>
    </xf>
    <xf numFmtId="0" fontId="25" fillId="0" borderId="41" xfId="0" applyFont="1" applyBorder="1" applyAlignment="1" applyProtection="1">
      <alignment horizontal="center" vertical="center" wrapText="1"/>
      <protection hidden="1"/>
    </xf>
    <xf numFmtId="167" fontId="25" fillId="0" borderId="87" xfId="0" applyNumberFormat="1" applyFont="1" applyBorder="1" applyAlignment="1" applyProtection="1">
      <alignment horizontal="center" vertical="center" wrapText="1"/>
      <protection hidden="1"/>
    </xf>
    <xf numFmtId="0" fontId="33" fillId="0" borderId="47" xfId="0" applyFont="1" applyBorder="1" applyAlignment="1" applyProtection="1">
      <alignment horizontal="right" vertical="center" wrapText="1"/>
      <protection hidden="1"/>
    </xf>
    <xf numFmtId="0" fontId="33" fillId="0" borderId="35" xfId="0" applyFont="1" applyBorder="1" applyAlignment="1" applyProtection="1">
      <alignment horizontal="right" vertical="center" wrapText="1"/>
      <protection hidden="1"/>
    </xf>
    <xf numFmtId="0" fontId="33" fillId="0" borderId="48" xfId="0" applyFont="1" applyBorder="1" applyAlignment="1" applyProtection="1">
      <alignment horizontal="right" vertical="center" wrapText="1"/>
      <protection hidden="1"/>
    </xf>
    <xf numFmtId="0" fontId="33" fillId="0" borderId="86" xfId="0" applyFont="1" applyBorder="1" applyAlignment="1" applyProtection="1">
      <alignment horizontal="right" vertical="center" wrapText="1"/>
      <protection hidden="1"/>
    </xf>
    <xf numFmtId="0" fontId="33" fillId="0" borderId="41" xfId="0" applyFont="1" applyBorder="1" applyAlignment="1" applyProtection="1">
      <alignment horizontal="right" vertical="center" wrapText="1"/>
      <protection hidden="1"/>
    </xf>
    <xf numFmtId="0" fontId="33" fillId="0" borderId="87" xfId="0" applyFont="1" applyBorder="1" applyAlignment="1" applyProtection="1">
      <alignment horizontal="right" vertical="center" wrapText="1"/>
      <protection hidden="1"/>
    </xf>
    <xf numFmtId="165" fontId="24" fillId="0" borderId="2" xfId="0" applyNumberFormat="1" applyFont="1" applyBorder="1" applyAlignment="1">
      <alignment horizontal="center" vertical="center"/>
    </xf>
    <xf numFmtId="165" fontId="24" fillId="0" borderId="89" xfId="0" applyNumberFormat="1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7" fillId="35" borderId="0" xfId="0" applyFont="1" applyFill="1" applyAlignment="1">
      <alignment horizontal="center" vertical="center" wrapText="1"/>
    </xf>
    <xf numFmtId="0" fontId="7" fillId="35" borderId="0" xfId="0" applyFont="1" applyFill="1" applyAlignment="1">
      <alignment horizontal="center" vertical="center"/>
    </xf>
    <xf numFmtId="0" fontId="7" fillId="35" borderId="4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 wrapText="1"/>
    </xf>
    <xf numFmtId="0" fontId="22" fillId="4" borderId="89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right" vertical="center"/>
    </xf>
    <xf numFmtId="0" fontId="8" fillId="4" borderId="86" xfId="0" applyFont="1" applyFill="1" applyBorder="1" applyAlignment="1">
      <alignment horizontal="right" vertical="center"/>
    </xf>
    <xf numFmtId="43" fontId="30" fillId="4" borderId="48" xfId="1" applyFont="1" applyFill="1" applyBorder="1" applyAlignment="1">
      <alignment horizontal="center" vertical="center"/>
    </xf>
    <xf numFmtId="43" fontId="30" fillId="4" borderId="87" xfId="1" applyFont="1" applyFill="1" applyBorder="1" applyAlignment="1">
      <alignment horizontal="center" vertical="center"/>
    </xf>
    <xf numFmtId="0" fontId="9" fillId="40" borderId="40" xfId="7" applyFont="1" applyFill="1" applyBorder="1" applyAlignment="1">
      <alignment vertical="center" wrapText="1"/>
    </xf>
    <xf numFmtId="0" fontId="9" fillId="40" borderId="41" xfId="7" applyFont="1" applyFill="1" applyBorder="1" applyAlignment="1">
      <alignment vertical="center" wrapText="1"/>
    </xf>
    <xf numFmtId="0" fontId="9" fillId="40" borderId="87" xfId="7" applyFont="1" applyFill="1" applyBorder="1" applyAlignment="1">
      <alignment vertical="center" wrapText="1"/>
    </xf>
    <xf numFmtId="0" fontId="29" fillId="10" borderId="95" xfId="0" applyFont="1" applyFill="1" applyBorder="1" applyAlignment="1">
      <alignment horizontal="center" vertical="center"/>
    </xf>
    <xf numFmtId="0" fontId="29" fillId="10" borderId="13" xfId="0" applyFont="1" applyFill="1" applyBorder="1" applyAlignment="1">
      <alignment horizontal="center" vertical="center"/>
    </xf>
    <xf numFmtId="0" fontId="29" fillId="10" borderId="96" xfId="0" applyFont="1" applyFill="1" applyBorder="1" applyAlignment="1">
      <alignment horizontal="center" vertical="center"/>
    </xf>
    <xf numFmtId="0" fontId="0" fillId="0" borderId="97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79" xfId="0" applyBorder="1" applyAlignment="1">
      <alignment horizontal="left" vertical="top" wrapText="1"/>
    </xf>
    <xf numFmtId="0" fontId="0" fillId="0" borderId="98" xfId="0" applyBorder="1" applyAlignment="1">
      <alignment horizontal="left" vertical="top" wrapText="1"/>
    </xf>
    <xf numFmtId="0" fontId="0" fillId="0" borderId="52" xfId="0" applyBorder="1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45" fillId="38" borderId="38" xfId="7" applyFont="1" applyFill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24" xfId="0" applyFont="1" applyBorder="1" applyAlignment="1">
      <alignment horizontal="center" vertical="center"/>
    </xf>
    <xf numFmtId="0" fontId="29" fillId="0" borderId="95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96" xfId="0" applyFont="1" applyBorder="1" applyAlignment="1">
      <alignment horizontal="center" vertical="center"/>
    </xf>
    <xf numFmtId="0" fontId="43" fillId="0" borderId="97" xfId="0" applyFont="1" applyBorder="1" applyAlignment="1">
      <alignment horizontal="center" vertical="top" wrapText="1"/>
    </xf>
    <xf numFmtId="0" fontId="43" fillId="0" borderId="35" xfId="0" applyFont="1" applyBorder="1" applyAlignment="1">
      <alignment horizontal="center" vertical="top" wrapText="1"/>
    </xf>
    <xf numFmtId="0" fontId="43" fillId="0" borderId="98" xfId="0" applyFont="1" applyBorder="1" applyAlignment="1">
      <alignment horizontal="center" vertical="top" wrapText="1"/>
    </xf>
    <xf numFmtId="0" fontId="43" fillId="0" borderId="52" xfId="0" applyFont="1" applyBorder="1" applyAlignment="1">
      <alignment horizontal="center" vertical="top" wrapText="1"/>
    </xf>
    <xf numFmtId="0" fontId="65" fillId="50" borderId="77" xfId="0" applyFont="1" applyFill="1" applyBorder="1" applyAlignment="1" applyProtection="1">
      <alignment horizontal="left" vertical="center" wrapText="1" indent="2"/>
      <protection locked="0"/>
    </xf>
    <xf numFmtId="0" fontId="65" fillId="50" borderId="62" xfId="0" applyFont="1" applyFill="1" applyBorder="1" applyAlignment="1" applyProtection="1">
      <alignment horizontal="left" vertical="center" wrapText="1" indent="2"/>
      <protection locked="0"/>
    </xf>
    <xf numFmtId="0" fontId="65" fillId="51" borderId="47" xfId="0" applyFont="1" applyFill="1" applyBorder="1" applyAlignment="1" applyProtection="1">
      <alignment horizontal="left" vertical="top" wrapText="1"/>
      <protection locked="0"/>
    </xf>
    <xf numFmtId="0" fontId="65" fillId="51" borderId="35" xfId="0" applyFont="1" applyFill="1" applyBorder="1" applyAlignment="1" applyProtection="1">
      <alignment horizontal="left" vertical="top" wrapText="1"/>
      <protection locked="0"/>
    </xf>
    <xf numFmtId="0" fontId="65" fillId="51" borderId="48" xfId="0" applyFont="1" applyFill="1" applyBorder="1" applyAlignment="1" applyProtection="1">
      <alignment horizontal="left" vertical="top" wrapText="1"/>
      <protection locked="0"/>
    </xf>
    <xf numFmtId="0" fontId="65" fillId="51" borderId="86" xfId="0" applyFont="1" applyFill="1" applyBorder="1" applyAlignment="1" applyProtection="1">
      <alignment horizontal="left" vertical="top" wrapText="1"/>
      <protection locked="0"/>
    </xf>
    <xf numFmtId="0" fontId="65" fillId="51" borderId="41" xfId="0" applyFont="1" applyFill="1" applyBorder="1" applyAlignment="1" applyProtection="1">
      <alignment horizontal="left" vertical="top" wrapText="1"/>
      <protection locked="0"/>
    </xf>
    <xf numFmtId="0" fontId="65" fillId="51" borderId="87" xfId="0" applyFont="1" applyFill="1" applyBorder="1" applyAlignment="1" applyProtection="1">
      <alignment horizontal="left" vertical="top" wrapText="1"/>
      <protection locked="0"/>
    </xf>
    <xf numFmtId="0" fontId="62" fillId="22" borderId="12" xfId="0" applyFont="1" applyFill="1" applyBorder="1" applyAlignment="1" applyProtection="1">
      <alignment horizontal="center" vertical="center" wrapText="1"/>
      <protection locked="0"/>
    </xf>
    <xf numFmtId="0" fontId="62" fillId="22" borderId="13" xfId="0" applyFont="1" applyFill="1" applyBorder="1" applyAlignment="1" applyProtection="1">
      <alignment horizontal="center" vertical="center" wrapText="1"/>
      <protection locked="0"/>
    </xf>
    <xf numFmtId="0" fontId="62" fillId="22" borderId="14" xfId="0" applyFont="1" applyFill="1" applyBorder="1" applyAlignment="1" applyProtection="1">
      <alignment horizontal="center" vertical="center" wrapText="1"/>
      <protection locked="0"/>
    </xf>
    <xf numFmtId="0" fontId="65" fillId="22" borderId="12" xfId="0" applyFont="1" applyFill="1" applyBorder="1" applyAlignment="1" applyProtection="1">
      <alignment horizontal="center" vertical="center" wrapText="1"/>
      <protection locked="0"/>
    </xf>
    <xf numFmtId="0" fontId="65" fillId="22" borderId="13" xfId="0" applyFont="1" applyFill="1" applyBorder="1" applyAlignment="1" applyProtection="1">
      <alignment horizontal="center" vertical="center" wrapText="1"/>
      <protection locked="0"/>
    </xf>
    <xf numFmtId="0" fontId="65" fillId="22" borderId="14" xfId="0" applyFont="1" applyFill="1" applyBorder="1" applyAlignment="1" applyProtection="1">
      <alignment horizontal="center" vertical="center" wrapText="1"/>
      <protection locked="0"/>
    </xf>
    <xf numFmtId="0" fontId="65" fillId="50" borderId="90" xfId="0" applyFont="1" applyFill="1" applyBorder="1" applyAlignment="1" applyProtection="1">
      <alignment horizontal="left" vertical="center" wrapText="1" indent="2"/>
      <protection locked="0"/>
    </xf>
    <xf numFmtId="0" fontId="65" fillId="50" borderId="91" xfId="0" applyFont="1" applyFill="1" applyBorder="1" applyAlignment="1" applyProtection="1">
      <alignment horizontal="left" vertical="center" wrapText="1" indent="2"/>
      <protection locked="0"/>
    </xf>
    <xf numFmtId="0" fontId="8" fillId="0" borderId="0" xfId="5" applyAlignment="1">
      <alignment horizontal="right" vertical="center" indent="2"/>
    </xf>
    <xf numFmtId="0" fontId="54" fillId="0" borderId="0" xfId="5" applyFont="1" applyAlignment="1">
      <alignment horizontal="left" vertical="center" indent="1"/>
    </xf>
    <xf numFmtId="0" fontId="8" fillId="0" borderId="0" xfId="5" applyAlignment="1">
      <alignment horizontal="center" vertical="center"/>
    </xf>
    <xf numFmtId="2" fontId="8" fillId="0" borderId="0" xfId="5" applyNumberFormat="1" applyAlignment="1">
      <alignment horizontal="center" vertical="center"/>
    </xf>
    <xf numFmtId="0" fontId="28" fillId="0" borderId="54" xfId="5" applyFont="1" applyBorder="1" applyAlignment="1">
      <alignment horizontal="center" vertical="center"/>
    </xf>
    <xf numFmtId="0" fontId="28" fillId="0" borderId="16" xfId="5" applyFont="1" applyBorder="1" applyAlignment="1">
      <alignment horizontal="center" vertical="center"/>
    </xf>
    <xf numFmtId="0" fontId="28" fillId="0" borderId="128" xfId="5" applyFont="1" applyBorder="1" applyAlignment="1">
      <alignment horizontal="center" vertical="center"/>
    </xf>
    <xf numFmtId="0" fontId="28" fillId="0" borderId="40" xfId="5" applyFont="1" applyBorder="1" applyAlignment="1">
      <alignment horizontal="center" vertical="center"/>
    </xf>
    <xf numFmtId="0" fontId="28" fillId="0" borderId="41" xfId="5" applyFont="1" applyBorder="1" applyAlignment="1">
      <alignment horizontal="center" vertical="center"/>
    </xf>
    <xf numFmtId="0" fontId="28" fillId="0" borderId="87" xfId="5" applyFont="1" applyBorder="1" applyAlignment="1">
      <alignment horizontal="center" vertical="center"/>
    </xf>
    <xf numFmtId="0" fontId="8" fillId="0" borderId="129" xfId="5" applyBorder="1" applyAlignment="1">
      <alignment horizontal="center"/>
    </xf>
    <xf numFmtId="0" fontId="8" fillId="0" borderId="16" xfId="5" applyBorder="1" applyAlignment="1">
      <alignment horizontal="center"/>
    </xf>
    <xf numFmtId="0" fontId="8" fillId="0" borderId="128" xfId="5" applyBorder="1" applyAlignment="1">
      <alignment horizontal="center"/>
    </xf>
    <xf numFmtId="0" fontId="8" fillId="0" borderId="36" xfId="5" applyBorder="1" applyAlignment="1">
      <alignment horizontal="center"/>
    </xf>
    <xf numFmtId="0" fontId="8" fillId="0" borderId="0" xfId="5" applyAlignment="1">
      <alignment horizontal="center"/>
    </xf>
    <xf numFmtId="0" fontId="8" fillId="0" borderId="79" xfId="5" applyBorder="1" applyAlignment="1">
      <alignment horizontal="center"/>
    </xf>
    <xf numFmtId="0" fontId="8" fillId="0" borderId="51" xfId="5" applyBorder="1" applyAlignment="1">
      <alignment horizontal="center"/>
    </xf>
    <xf numFmtId="0" fontId="8" fillId="0" borderId="52" xfId="5" applyBorder="1" applyAlignment="1">
      <alignment horizontal="center"/>
    </xf>
    <xf numFmtId="0" fontId="8" fillId="0" borderId="53" xfId="5" applyBorder="1" applyAlignment="1">
      <alignment horizontal="center"/>
    </xf>
    <xf numFmtId="0" fontId="61" fillId="0" borderId="129" xfId="5" applyFont="1" applyBorder="1" applyAlignment="1" applyProtection="1">
      <alignment horizontal="center" vertical="center" wrapText="1"/>
      <protection locked="0"/>
    </xf>
    <xf numFmtId="0" fontId="61" fillId="0" borderId="16" xfId="5" applyFont="1" applyBorder="1" applyAlignment="1" applyProtection="1">
      <alignment horizontal="center" vertical="center" wrapText="1"/>
      <protection locked="0"/>
    </xf>
    <xf numFmtId="0" fontId="61" fillId="0" borderId="124" xfId="5" applyFont="1" applyBorder="1" applyAlignment="1" applyProtection="1">
      <alignment horizontal="center" vertical="center" wrapText="1"/>
      <protection locked="0"/>
    </xf>
    <xf numFmtId="0" fontId="61" fillId="0" borderId="86" xfId="5" applyFont="1" applyBorder="1" applyAlignment="1" applyProtection="1">
      <alignment horizontal="center" vertical="center" wrapText="1"/>
      <protection locked="0"/>
    </xf>
    <xf numFmtId="0" fontId="61" fillId="0" borderId="41" xfId="5" applyFont="1" applyBorder="1" applyAlignment="1" applyProtection="1">
      <alignment horizontal="center" vertical="center" wrapText="1"/>
      <protection locked="0"/>
    </xf>
    <xf numFmtId="0" fontId="61" fillId="0" borderId="42" xfId="5" applyFont="1" applyBorder="1" applyAlignment="1" applyProtection="1">
      <alignment horizontal="center" vertical="center" wrapText="1"/>
      <protection locked="0"/>
    </xf>
    <xf numFmtId="0" fontId="9" fillId="0" borderId="107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98" xfId="5" applyFont="1" applyBorder="1" applyAlignment="1">
      <alignment horizontal="center" vertical="center"/>
    </xf>
    <xf numFmtId="0" fontId="9" fillId="0" borderId="52" xfId="5" applyFont="1" applyBorder="1" applyAlignment="1">
      <alignment horizontal="center" vertical="center"/>
    </xf>
    <xf numFmtId="0" fontId="8" fillId="0" borderId="47" xfId="5" applyBorder="1" applyAlignment="1">
      <alignment horizontal="left" vertical="top" wrapText="1"/>
    </xf>
    <xf numFmtId="0" fontId="8" fillId="0" borderId="35" xfId="5" applyBorder="1" applyAlignment="1">
      <alignment horizontal="left" vertical="top" wrapText="1"/>
    </xf>
    <xf numFmtId="0" fontId="8" fillId="0" borderId="48" xfId="5" applyBorder="1" applyAlignment="1">
      <alignment horizontal="left" vertical="top" wrapText="1"/>
    </xf>
    <xf numFmtId="0" fontId="8" fillId="0" borderId="51" xfId="5" applyBorder="1" applyAlignment="1">
      <alignment horizontal="left" vertical="top" wrapText="1"/>
    </xf>
    <xf numFmtId="0" fontId="8" fillId="0" borderId="52" xfId="5" applyBorder="1" applyAlignment="1">
      <alignment horizontal="left" vertical="top" wrapText="1"/>
    </xf>
    <xf numFmtId="0" fontId="8" fillId="0" borderId="53" xfId="5" applyBorder="1" applyAlignment="1">
      <alignment horizontal="left" vertical="top" wrapText="1"/>
    </xf>
    <xf numFmtId="0" fontId="62" fillId="0" borderId="47" xfId="5" applyFont="1" applyBorder="1" applyAlignment="1" applyProtection="1">
      <alignment horizontal="center" vertical="center" wrapText="1"/>
      <protection locked="0"/>
    </xf>
    <xf numFmtId="0" fontId="62" fillId="0" borderId="35" xfId="5" applyFont="1" applyBorder="1" applyAlignment="1" applyProtection="1">
      <alignment horizontal="center" vertical="center" wrapText="1"/>
      <protection locked="0"/>
    </xf>
    <xf numFmtId="0" fontId="62" fillId="0" borderId="48" xfId="5" applyFont="1" applyBorder="1" applyAlignment="1" applyProtection="1">
      <alignment horizontal="center" vertical="center" wrapText="1"/>
      <protection locked="0"/>
    </xf>
    <xf numFmtId="0" fontId="62" fillId="0" borderId="51" xfId="5" applyFont="1" applyBorder="1" applyAlignment="1" applyProtection="1">
      <alignment horizontal="center" vertical="center" wrapText="1"/>
      <protection locked="0"/>
    </xf>
    <xf numFmtId="0" fontId="62" fillId="0" borderId="52" xfId="5" applyFont="1" applyBorder="1" applyAlignment="1" applyProtection="1">
      <alignment horizontal="center" vertical="center" wrapText="1"/>
      <protection locked="0"/>
    </xf>
    <xf numFmtId="0" fontId="62" fillId="0" borderId="53" xfId="5" applyFont="1" applyBorder="1" applyAlignment="1" applyProtection="1">
      <alignment horizontal="center" vertical="center" wrapText="1"/>
      <protection locked="0"/>
    </xf>
    <xf numFmtId="0" fontId="62" fillId="0" borderId="130" xfId="5" applyFont="1" applyBorder="1" applyAlignment="1" applyProtection="1">
      <alignment horizontal="center" vertical="center" wrapText="1"/>
      <protection locked="0"/>
    </xf>
    <xf numFmtId="0" fontId="62" fillId="0" borderId="101" xfId="5" applyFont="1" applyBorder="1" applyAlignment="1" applyProtection="1">
      <alignment horizontal="center" vertical="center" wrapText="1"/>
      <protection locked="0"/>
    </xf>
    <xf numFmtId="0" fontId="62" fillId="0" borderId="15" xfId="0" applyFont="1" applyBorder="1" applyAlignment="1" applyProtection="1">
      <alignment horizontal="center" vertical="center" wrapText="1"/>
      <protection locked="0"/>
    </xf>
    <xf numFmtId="16" fontId="65" fillId="39" borderId="47" xfId="0" applyNumberFormat="1" applyFont="1" applyFill="1" applyBorder="1" applyAlignment="1" applyProtection="1">
      <alignment horizontal="center" vertical="center" wrapText="1"/>
      <protection locked="0"/>
    </xf>
    <xf numFmtId="16" fontId="65" fillId="39" borderId="35" xfId="0" applyNumberFormat="1" applyFont="1" applyFill="1" applyBorder="1" applyAlignment="1" applyProtection="1">
      <alignment horizontal="center" vertical="center" wrapText="1"/>
      <protection locked="0"/>
    </xf>
    <xf numFmtId="16" fontId="65" fillId="39" borderId="80" xfId="0" applyNumberFormat="1" applyFont="1" applyFill="1" applyBorder="1" applyAlignment="1" applyProtection="1">
      <alignment horizontal="center" vertical="center" wrapText="1"/>
      <protection locked="0"/>
    </xf>
    <xf numFmtId="16" fontId="65" fillId="39" borderId="22" xfId="0" applyNumberFormat="1" applyFont="1" applyFill="1" applyBorder="1" applyAlignment="1" applyProtection="1">
      <alignment horizontal="center" vertical="center" wrapText="1"/>
      <protection locked="0"/>
    </xf>
    <xf numFmtId="43" fontId="65" fillId="39" borderId="56" xfId="8" applyFont="1" applyFill="1" applyBorder="1" applyAlignment="1" applyProtection="1">
      <alignment vertical="center" wrapText="1"/>
      <protection locked="0"/>
    </xf>
    <xf numFmtId="43" fontId="65" fillId="39" borderId="26" xfId="8" applyFont="1" applyFill="1" applyBorder="1" applyAlignment="1" applyProtection="1">
      <alignment vertical="center" wrapText="1"/>
      <protection locked="0"/>
    </xf>
    <xf numFmtId="0" fontId="62" fillId="0" borderId="47" xfId="0" applyFont="1" applyBorder="1" applyAlignment="1" applyProtection="1">
      <alignment horizontal="center" vertical="center" wrapText="1"/>
      <protection locked="0"/>
    </xf>
    <xf numFmtId="0" fontId="62" fillId="0" borderId="35" xfId="0" applyFont="1" applyBorder="1" applyAlignment="1" applyProtection="1">
      <alignment horizontal="center" vertical="center" wrapText="1"/>
      <protection locked="0"/>
    </xf>
    <xf numFmtId="0" fontId="62" fillId="0" borderId="86" xfId="0" applyFont="1" applyBorder="1" applyAlignment="1" applyProtection="1">
      <alignment horizontal="center" vertical="center" wrapText="1"/>
      <protection locked="0"/>
    </xf>
    <xf numFmtId="0" fontId="62" fillId="0" borderId="41" xfId="0" applyFont="1" applyBorder="1" applyAlignment="1" applyProtection="1">
      <alignment horizontal="center" vertical="center" wrapText="1"/>
      <protection locked="0"/>
    </xf>
    <xf numFmtId="0" fontId="62" fillId="52" borderId="15" xfId="0" applyFont="1" applyFill="1" applyBorder="1" applyAlignment="1" applyProtection="1">
      <alignment horizontal="center" vertical="center" wrapText="1"/>
      <protection locked="0"/>
    </xf>
    <xf numFmtId="0" fontId="62" fillId="52" borderId="47" xfId="0" applyFont="1" applyFill="1" applyBorder="1" applyAlignment="1" applyProtection="1">
      <alignment horizontal="center" vertical="center" wrapText="1"/>
      <protection locked="0"/>
    </xf>
    <xf numFmtId="0" fontId="62" fillId="52" borderId="86" xfId="0" applyFont="1" applyFill="1" applyBorder="1" applyAlignment="1" applyProtection="1">
      <alignment horizontal="center" vertical="center" wrapText="1"/>
      <protection locked="0"/>
    </xf>
    <xf numFmtId="0" fontId="65" fillId="0" borderId="13" xfId="0" applyFont="1" applyBorder="1" applyAlignment="1" applyProtection="1">
      <alignment horizontal="center" vertical="center" wrapText="1"/>
      <protection locked="0"/>
    </xf>
    <xf numFmtId="2" fontId="65" fillId="0" borderId="13" xfId="0" applyNumberFormat="1" applyFont="1" applyBorder="1" applyAlignment="1" applyProtection="1">
      <alignment horizontal="center" vertical="center" wrapText="1"/>
      <protection locked="0"/>
    </xf>
    <xf numFmtId="0" fontId="65" fillId="0" borderId="22" xfId="0" applyFont="1" applyBorder="1" applyAlignment="1" applyProtection="1">
      <alignment horizontal="left" wrapText="1"/>
      <protection locked="0"/>
    </xf>
    <xf numFmtId="4" fontId="62" fillId="0" borderId="83" xfId="0" applyNumberFormat="1" applyFont="1" applyBorder="1" applyProtection="1">
      <protection locked="0"/>
    </xf>
    <xf numFmtId="4" fontId="62" fillId="0" borderId="0" xfId="0" applyNumberFormat="1" applyFont="1" applyAlignment="1" applyProtection="1">
      <alignment horizontal="left"/>
      <protection locked="0"/>
    </xf>
    <xf numFmtId="43" fontId="65" fillId="0" borderId="20" xfId="8" applyFont="1" applyBorder="1" applyAlignment="1" applyProtection="1">
      <alignment horizontal="center" vertical="center" wrapText="1"/>
      <protection locked="0"/>
    </xf>
    <xf numFmtId="43" fontId="65" fillId="0" borderId="26" xfId="8" applyFont="1" applyBorder="1" applyAlignment="1" applyProtection="1">
      <alignment horizontal="center" vertical="center" wrapText="1"/>
      <protection locked="0"/>
    </xf>
    <xf numFmtId="43" fontId="65" fillId="0" borderId="20" xfId="8" applyFont="1" applyBorder="1" applyAlignment="1" applyProtection="1">
      <alignment vertical="center" wrapText="1"/>
      <protection locked="0"/>
    </xf>
    <xf numFmtId="43" fontId="65" fillId="0" borderId="26" xfId="8" applyFont="1" applyBorder="1" applyAlignment="1" applyProtection="1">
      <alignment vertical="center" wrapText="1"/>
      <protection locked="0"/>
    </xf>
    <xf numFmtId="0" fontId="65" fillId="0" borderId="35" xfId="0" applyFont="1" applyBorder="1" applyAlignment="1" applyProtection="1">
      <alignment horizontal="left" vertical="center" wrapText="1"/>
      <protection locked="0"/>
    </xf>
    <xf numFmtId="0" fontId="62" fillId="0" borderId="0" xfId="0" applyFont="1" applyAlignment="1" applyProtection="1">
      <alignment horizontal="left" vertical="top" wrapText="1"/>
      <protection locked="0"/>
    </xf>
    <xf numFmtId="0" fontId="62" fillId="0" borderId="41" xfId="0" applyFont="1" applyBorder="1" applyAlignment="1" applyProtection="1">
      <alignment horizontal="left" vertical="center" wrapText="1"/>
      <protection locked="0"/>
    </xf>
    <xf numFmtId="0" fontId="65" fillId="0" borderId="75" xfId="0" applyFont="1" applyBorder="1" applyAlignment="1" applyProtection="1">
      <alignment horizontal="center" vertical="center" wrapText="1"/>
      <protection locked="0"/>
    </xf>
    <xf numFmtId="0" fontId="65" fillId="0" borderId="92" xfId="0" applyFont="1" applyBorder="1" applyAlignment="1" applyProtection="1">
      <alignment horizontal="center" vertical="center" wrapText="1"/>
      <protection locked="0"/>
    </xf>
    <xf numFmtId="16" fontId="65" fillId="0" borderId="25" xfId="0" applyNumberFormat="1" applyFont="1" applyBorder="1" applyAlignment="1" applyProtection="1">
      <alignment horizontal="left" vertical="center" wrapText="1"/>
      <protection locked="0"/>
    </xf>
    <xf numFmtId="16" fontId="65" fillId="0" borderId="26" xfId="0" applyNumberFormat="1" applyFont="1" applyBorder="1" applyAlignment="1" applyProtection="1">
      <alignment horizontal="left" vertical="center" wrapText="1"/>
      <protection locked="0"/>
    </xf>
    <xf numFmtId="43" fontId="65" fillId="0" borderId="110" xfId="8" applyFont="1" applyBorder="1" applyAlignment="1" applyProtection="1">
      <alignment horizontal="center" vertical="center" wrapText="1"/>
      <protection locked="0"/>
    </xf>
    <xf numFmtId="43" fontId="65" fillId="0" borderId="23" xfId="8" applyFont="1" applyBorder="1" applyAlignment="1" applyProtection="1">
      <alignment horizontal="center" vertical="center" wrapText="1"/>
      <protection locked="0"/>
    </xf>
    <xf numFmtId="16" fontId="65" fillId="0" borderId="140" xfId="0" applyNumberFormat="1" applyFont="1" applyBorder="1" applyAlignment="1" applyProtection="1">
      <alignment horizontal="left" vertical="center" wrapText="1"/>
      <protection locked="0"/>
    </xf>
    <xf numFmtId="16" fontId="65" fillId="0" borderId="20" xfId="0" applyNumberFormat="1" applyFont="1" applyBorder="1" applyAlignment="1" applyProtection="1">
      <alignment horizontal="left" vertical="center" wrapText="1"/>
      <protection locked="0"/>
    </xf>
    <xf numFmtId="43" fontId="65" fillId="0" borderId="10" xfId="8" applyFont="1" applyBorder="1" applyAlignment="1" applyProtection="1">
      <alignment horizontal="center" vertical="center" wrapText="1"/>
      <protection locked="0"/>
    </xf>
    <xf numFmtId="0" fontId="65" fillId="0" borderId="47" xfId="0" applyFont="1" applyBorder="1" applyAlignment="1" applyProtection="1">
      <alignment horizontal="center" vertical="center" wrapText="1"/>
      <protection locked="0"/>
    </xf>
    <xf numFmtId="0" fontId="65" fillId="0" borderId="35" xfId="0" applyFont="1" applyBorder="1" applyAlignment="1" applyProtection="1">
      <alignment horizontal="center" vertical="center" wrapText="1"/>
      <protection locked="0"/>
    </xf>
    <xf numFmtId="0" fontId="65" fillId="0" borderId="48" xfId="0" applyFont="1" applyBorder="1" applyAlignment="1" applyProtection="1">
      <alignment horizontal="center" vertical="center" wrapText="1"/>
      <protection locked="0"/>
    </xf>
    <xf numFmtId="0" fontId="65" fillId="0" borderId="36" xfId="0" applyFont="1" applyBorder="1" applyAlignment="1" applyProtection="1">
      <alignment horizontal="center" vertical="center" wrapText="1"/>
      <protection locked="0"/>
    </xf>
    <xf numFmtId="0" fontId="65" fillId="0" borderId="0" xfId="0" applyFont="1" applyAlignment="1" applyProtection="1">
      <alignment horizontal="center" vertical="center" wrapText="1"/>
      <protection locked="0"/>
    </xf>
    <xf numFmtId="0" fontId="65" fillId="0" borderId="79" xfId="0" applyFont="1" applyBorder="1" applyAlignment="1" applyProtection="1">
      <alignment horizontal="center" vertical="center" wrapText="1"/>
      <protection locked="0"/>
    </xf>
    <xf numFmtId="0" fontId="65" fillId="0" borderId="86" xfId="0" applyFont="1" applyBorder="1" applyAlignment="1" applyProtection="1">
      <alignment horizontal="center" vertical="center" wrapText="1"/>
      <protection locked="0"/>
    </xf>
    <xf numFmtId="0" fontId="65" fillId="0" borderId="41" xfId="0" applyFont="1" applyBorder="1" applyAlignment="1" applyProtection="1">
      <alignment horizontal="center" vertical="center" wrapText="1"/>
      <protection locked="0"/>
    </xf>
    <xf numFmtId="0" fontId="65" fillId="0" borderId="87" xfId="0" applyFont="1" applyBorder="1" applyAlignment="1" applyProtection="1">
      <alignment horizontal="center" vertical="center" wrapText="1"/>
      <protection locked="0"/>
    </xf>
    <xf numFmtId="43" fontId="71" fillId="0" borderId="20" xfId="8" applyFont="1" applyBorder="1" applyAlignment="1" applyProtection="1">
      <alignment horizontal="center" vertical="center" wrapText="1"/>
      <protection locked="0"/>
    </xf>
    <xf numFmtId="43" fontId="71" fillId="0" borderId="26" xfId="8" applyFont="1" applyBorder="1" applyAlignment="1" applyProtection="1">
      <alignment horizontal="center" vertical="center" wrapText="1"/>
      <protection locked="0"/>
    </xf>
    <xf numFmtId="43" fontId="71" fillId="0" borderId="20" xfId="8" applyFont="1" applyBorder="1" applyAlignment="1" applyProtection="1">
      <alignment vertical="center" wrapText="1"/>
      <protection locked="0"/>
    </xf>
    <xf numFmtId="43" fontId="71" fillId="0" borderId="26" xfId="8" applyFont="1" applyBorder="1" applyAlignment="1" applyProtection="1">
      <alignment vertical="center" wrapText="1"/>
      <protection locked="0"/>
    </xf>
    <xf numFmtId="16" fontId="71" fillId="11" borderId="147" xfId="0" applyNumberFormat="1" applyFont="1" applyFill="1" applyBorder="1" applyAlignment="1" applyProtection="1">
      <alignment horizontal="center" vertical="center" wrapText="1"/>
      <protection locked="0"/>
    </xf>
    <xf numFmtId="16" fontId="71" fillId="11" borderId="148" xfId="0" applyNumberFormat="1" applyFont="1" applyFill="1" applyBorder="1" applyAlignment="1" applyProtection="1">
      <alignment horizontal="center" vertical="center" wrapText="1"/>
      <protection locked="0"/>
    </xf>
    <xf numFmtId="16" fontId="71" fillId="11" borderId="80" xfId="0" applyNumberFormat="1" applyFont="1" applyFill="1" applyBorder="1" applyAlignment="1" applyProtection="1">
      <alignment horizontal="center" vertical="center" wrapText="1"/>
      <protection locked="0"/>
    </xf>
    <xf numFmtId="16" fontId="71" fillId="11" borderId="22" xfId="0" applyNumberFormat="1" applyFont="1" applyFill="1" applyBorder="1" applyAlignment="1" applyProtection="1">
      <alignment horizontal="center" vertical="center" wrapText="1"/>
      <protection locked="0"/>
    </xf>
    <xf numFmtId="43" fontId="71" fillId="11" borderId="149" xfId="8" applyFont="1" applyFill="1" applyBorder="1" applyAlignment="1" applyProtection="1">
      <alignment vertical="center" wrapText="1"/>
      <protection locked="0"/>
    </xf>
    <xf numFmtId="43" fontId="71" fillId="11" borderId="26" xfId="8" applyFont="1" applyFill="1" applyBorder="1" applyAlignment="1" applyProtection="1">
      <alignment vertical="center" wrapText="1"/>
      <protection locked="0"/>
    </xf>
    <xf numFmtId="43" fontId="71" fillId="11" borderId="150" xfId="8" applyFont="1" applyFill="1" applyBorder="1" applyAlignment="1" applyProtection="1">
      <alignment vertical="center" wrapText="1"/>
      <protection locked="0"/>
    </xf>
    <xf numFmtId="43" fontId="71" fillId="11" borderId="28" xfId="8" applyFont="1" applyFill="1" applyBorder="1" applyAlignment="1" applyProtection="1">
      <alignment vertical="center" wrapText="1"/>
      <protection locked="0"/>
    </xf>
    <xf numFmtId="16" fontId="71" fillId="0" borderId="25" xfId="0" applyNumberFormat="1" applyFont="1" applyBorder="1" applyAlignment="1" applyProtection="1">
      <alignment horizontal="left" vertical="center" wrapText="1"/>
      <protection locked="0"/>
    </xf>
    <xf numFmtId="16" fontId="71" fillId="0" borderId="26" xfId="0" applyNumberFormat="1" applyFont="1" applyBorder="1" applyAlignment="1" applyProtection="1">
      <alignment horizontal="left" vertical="center" wrapText="1"/>
      <protection locked="0"/>
    </xf>
    <xf numFmtId="43" fontId="71" fillId="0" borderId="110" xfId="8" applyFont="1" applyBorder="1" applyAlignment="1" applyProtection="1">
      <alignment horizontal="center" vertical="center" wrapText="1"/>
      <protection locked="0"/>
    </xf>
    <xf numFmtId="43" fontId="71" fillId="0" borderId="23" xfId="8" applyFont="1" applyBorder="1" applyAlignment="1" applyProtection="1">
      <alignment horizontal="center" vertical="center" wrapText="1"/>
      <protection locked="0"/>
    </xf>
    <xf numFmtId="0" fontId="71" fillId="0" borderId="47" xfId="0" applyFont="1" applyBorder="1" applyAlignment="1" applyProtection="1">
      <alignment horizontal="center" vertical="center" wrapText="1"/>
      <protection locked="0"/>
    </xf>
    <xf numFmtId="0" fontId="71" fillId="0" borderId="35" xfId="0" applyFont="1" applyBorder="1" applyAlignment="1" applyProtection="1">
      <alignment horizontal="center" vertical="center" wrapText="1"/>
      <protection locked="0"/>
    </xf>
    <xf numFmtId="0" fontId="71" fillId="0" borderId="48" xfId="0" applyFont="1" applyBorder="1" applyAlignment="1" applyProtection="1">
      <alignment horizontal="center" vertical="center" wrapText="1"/>
      <protection locked="0"/>
    </xf>
    <xf numFmtId="0" fontId="71" fillId="0" borderId="36" xfId="0" applyFont="1" applyBorder="1" applyAlignment="1" applyProtection="1">
      <alignment horizontal="center" vertical="center" wrapText="1"/>
      <protection locked="0"/>
    </xf>
    <xf numFmtId="0" fontId="71" fillId="0" borderId="0" xfId="0" applyFont="1" applyAlignment="1" applyProtection="1">
      <alignment horizontal="center" vertical="center" wrapText="1"/>
      <protection locked="0"/>
    </xf>
    <xf numFmtId="0" fontId="71" fillId="0" borderId="79" xfId="0" applyFont="1" applyBorder="1" applyAlignment="1" applyProtection="1">
      <alignment horizontal="center" vertical="center" wrapText="1"/>
      <protection locked="0"/>
    </xf>
    <xf numFmtId="0" fontId="71" fillId="0" borderId="86" xfId="0" applyFont="1" applyBorder="1" applyAlignment="1" applyProtection="1">
      <alignment horizontal="center" vertical="center" wrapText="1"/>
      <protection locked="0"/>
    </xf>
    <xf numFmtId="0" fontId="71" fillId="0" borderId="41" xfId="0" applyFont="1" applyBorder="1" applyAlignment="1" applyProtection="1">
      <alignment horizontal="center" vertical="center" wrapText="1"/>
      <protection locked="0"/>
    </xf>
    <xf numFmtId="0" fontId="71" fillId="0" borderId="87" xfId="0" applyFont="1" applyBorder="1" applyAlignment="1" applyProtection="1">
      <alignment horizontal="center" vertical="center" wrapText="1"/>
      <protection locked="0"/>
    </xf>
    <xf numFmtId="0" fontId="65" fillId="0" borderId="0" xfId="0" applyFont="1" applyAlignment="1" applyProtection="1">
      <alignment horizontal="left" vertical="center" wrapText="1"/>
      <protection locked="0"/>
    </xf>
    <xf numFmtId="170" fontId="65" fillId="0" borderId="20" xfId="8" applyNumberFormat="1" applyFont="1" applyBorder="1" applyAlignment="1" applyProtection="1">
      <alignment horizontal="center" vertical="center" wrapText="1"/>
      <protection locked="0"/>
    </xf>
    <xf numFmtId="170" fontId="65" fillId="0" borderId="26" xfId="8" applyNumberFormat="1" applyFont="1" applyBorder="1" applyAlignment="1" applyProtection="1">
      <alignment horizontal="center" vertical="center" wrapText="1"/>
      <protection locked="0"/>
    </xf>
  </cellXfs>
  <cellStyles count="9">
    <cellStyle name="Hipervínculo" xfId="3" builtinId="8"/>
    <cellStyle name="Millares" xfId="1" builtinId="3"/>
    <cellStyle name="Millares 4" xfId="6" xr:uid="{35103F32-58AD-480B-A7DC-23F6374D18A0}"/>
    <cellStyle name="Millares 8" xfId="8" xr:uid="{23AADE4D-184F-41EA-BEF2-E8D226452691}"/>
    <cellStyle name="Normal" xfId="0" builtinId="0"/>
    <cellStyle name="Normal 2 2" xfId="5" xr:uid="{CF8704EA-74D6-4622-B17F-DBB5D00BE808}"/>
    <cellStyle name="Normal 2 2 3" xfId="7" xr:uid="{EB6C2C08-045D-4EF8-A9B9-366D49061571}"/>
    <cellStyle name="Normal 5" xfId="4" xr:uid="{0860389B-D2E0-41E4-8872-CEB19D8FF7C2}"/>
    <cellStyle name="Porcentaje" xfId="2" builtinId="5"/>
  </cellStyles>
  <dxfs count="78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ndense val="0"/>
        <extend val="0"/>
        <color indexed="9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indexed="9"/>
      </font>
    </dxf>
    <dxf>
      <fill>
        <patternFill patternType="solid">
          <bgColor theme="0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 val="0"/>
        <i val="0"/>
        <color auto="1"/>
      </font>
      <fill>
        <patternFill>
          <bgColor rgb="FFFFFF99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externalLink" Target="externalLinks/externalLink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22/10/relationships/richValueRel" Target="richData/richValueRel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TA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S"/>
    </sheetNames>
    <sheetDataSet>
      <sheetData sheetId="0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8</v>
    <v>4</v>
  </rv>
  <rv s="0">
    <v>9</v>
    <v>5</v>
  </rv>
  <rv s="0">
    <v>10</v>
    <v>5</v>
  </rv>
  <rv s="0">
    <v>11</v>
    <v>5</v>
  </rv>
  <rv s="0">
    <v>5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8850A-3446-43D5-860E-85764690FB1E}">
  <dimension ref="A1:GA97"/>
  <sheetViews>
    <sheetView showGridLines="0" tabSelected="1" topLeftCell="B10" workbookViewId="0">
      <selection activeCell="B12" sqref="B12:G81"/>
    </sheetView>
  </sheetViews>
  <sheetFormatPr baseColWidth="10" defaultColWidth="11.296875" defaultRowHeight="13.8"/>
  <cols>
    <col min="1" max="1" width="0" hidden="1" customWidth="1"/>
    <col min="2" max="2" width="9" customWidth="1"/>
    <col min="3" max="3" width="41.69921875" customWidth="1"/>
    <col min="4" max="4" width="6.09765625" customWidth="1"/>
    <col min="5" max="5" width="12.69921875" customWidth="1"/>
    <col min="6" max="6" width="14.69921875" customWidth="1"/>
    <col min="7" max="7" width="18.69921875" customWidth="1"/>
    <col min="8" max="45" width="0" hidden="1" customWidth="1"/>
    <col min="46" max="46" width="2.69921875" customWidth="1"/>
    <col min="47" max="47" width="0.69921875" customWidth="1"/>
    <col min="50" max="50" width="14.296875" customWidth="1"/>
    <col min="52" max="52" width="16.69921875" customWidth="1"/>
    <col min="110" max="112" width="0" hidden="1" customWidth="1"/>
  </cols>
  <sheetData>
    <row r="1" spans="1:183" s="27" customFormat="1" ht="12.15" hidden="1" customHeight="1" thickTop="1">
      <c r="A1" s="1" t="s">
        <v>0</v>
      </c>
      <c r="B1" s="2" t="s">
        <v>1</v>
      </c>
      <c r="C1" s="3"/>
      <c r="D1" s="4"/>
      <c r="E1" s="5" t="s">
        <v>2</v>
      </c>
      <c r="F1" s="844" t="str">
        <f>"Duración  Obra    " &amp; G88 &amp; " Días"</f>
        <v>Duración  Obra    45 Días</v>
      </c>
      <c r="G1" s="6">
        <f>G81</f>
        <v>63642181.759999998</v>
      </c>
      <c r="H1" s="7" t="s">
        <v>3</v>
      </c>
      <c r="I1" s="7" t="s">
        <v>4</v>
      </c>
      <c r="J1" s="8" t="s">
        <v>5</v>
      </c>
      <c r="K1" s="8" t="s">
        <v>6</v>
      </c>
      <c r="L1" s="7" t="s">
        <v>7</v>
      </c>
      <c r="M1" s="7" t="s">
        <v>8</v>
      </c>
      <c r="N1" s="9" t="s">
        <v>9</v>
      </c>
      <c r="O1" s="10" t="str">
        <f>B2</f>
        <v>CD</v>
      </c>
      <c r="P1" s="845" t="s">
        <v>10</v>
      </c>
      <c r="Q1" s="846"/>
      <c r="R1" s="846"/>
      <c r="S1" s="846"/>
      <c r="T1" s="847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/>
      <c r="AF1" s="13" t="s">
        <v>11</v>
      </c>
      <c r="AG1" s="14" t="s">
        <v>12</v>
      </c>
      <c r="AH1" s="15" t="s">
        <v>13</v>
      </c>
      <c r="AI1" s="15" t="s">
        <v>14</v>
      </c>
      <c r="AJ1" s="15" t="s">
        <v>15</v>
      </c>
      <c r="AK1" s="16" t="s">
        <v>16</v>
      </c>
      <c r="AL1" s="17"/>
      <c r="AM1" s="18" t="s">
        <v>17</v>
      </c>
      <c r="AN1" s="18"/>
      <c r="AO1" s="19"/>
      <c r="AP1" s="20"/>
      <c r="AQ1" s="20"/>
      <c r="AR1" s="21" t="s">
        <v>18</v>
      </c>
      <c r="AS1" s="22" t="e">
        <f>AS81</f>
        <v>#REF!</v>
      </c>
      <c r="AT1" s="23"/>
      <c r="AU1" s="24"/>
      <c r="AV1" s="25"/>
      <c r="AW1" s="25"/>
      <c r="AX1" s="25"/>
      <c r="AY1" s="26" t="s">
        <v>19</v>
      </c>
      <c r="AZ1" s="851" t="s">
        <v>20</v>
      </c>
      <c r="BZ1" s="28"/>
      <c r="CA1" s="29"/>
      <c r="CB1" s="30"/>
      <c r="CC1" s="31"/>
      <c r="CD1" s="32"/>
      <c r="CE1" s="33">
        <f>IF($A$2="CD",CG1,IF($A$2="CT",CH1,"Correg CT"))</f>
        <v>0</v>
      </c>
      <c r="CF1" s="34">
        <f>ROUND(CD1 * CE1,$J$2)</f>
        <v>0</v>
      </c>
      <c r="CG1" s="35"/>
      <c r="CH1" s="33"/>
      <c r="CI1" s="33">
        <v>1</v>
      </c>
      <c r="CJ1" s="33"/>
      <c r="CK1" s="36">
        <f>ROUND(CH1 * CD1,$J$2)</f>
        <v>0</v>
      </c>
      <c r="CL1" s="37">
        <f>ROUND(CG1 * CD1,$J$2)</f>
        <v>0</v>
      </c>
      <c r="CM1" s="38">
        <f>CF1*$N$2</f>
        <v>0</v>
      </c>
      <c r="CN1" s="39"/>
      <c r="CO1" s="40"/>
      <c r="CP1" s="41"/>
      <c r="CQ1" s="41"/>
      <c r="CR1" s="42"/>
      <c r="CS1" s="43">
        <f>CO1+CP1+CQ1+CR1</f>
        <v>0</v>
      </c>
      <c r="CT1" s="44"/>
      <c r="CV1"/>
      <c r="CW1"/>
      <c r="CX1"/>
      <c r="CY1"/>
      <c r="CZ1"/>
      <c r="DA1"/>
      <c r="DB1"/>
      <c r="DC1"/>
      <c r="DD1"/>
      <c r="DE1" s="45"/>
      <c r="DF1" s="46" t="e">
        <f>"CAP. " &amp;#REF! &amp; ": " &amp;#REF!</f>
        <v>#REF!</v>
      </c>
      <c r="DG1" s="47" t="e">
        <f>ROW(#REF!)</f>
        <v>#REF!</v>
      </c>
      <c r="DH1" s="47"/>
      <c r="DI1" s="47"/>
      <c r="DJ1" s="48"/>
      <c r="DK1" s="49"/>
      <c r="DL1"/>
      <c r="DM1"/>
      <c r="DN1" s="50">
        <f>CD1</f>
        <v>0</v>
      </c>
      <c r="DO1" s="51"/>
      <c r="DP1" s="52">
        <f>DN1+DO1</f>
        <v>0</v>
      </c>
      <c r="DQ1" s="53">
        <f>CE1</f>
        <v>0</v>
      </c>
      <c r="DR1" s="54">
        <f>ROUND(DP1 * DQ1,$J$2)</f>
        <v>0</v>
      </c>
      <c r="DS1"/>
      <c r="DT1" s="55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</row>
    <row r="2" spans="1:183" s="27" customFormat="1" ht="12.15" hidden="1" customHeight="1" thickBot="1">
      <c r="A2" s="1" t="s">
        <v>8</v>
      </c>
      <c r="B2" s="56" t="str">
        <f>IF($A$2="CD","CD",IF($A$2="CT","CT",""))</f>
        <v>CD</v>
      </c>
      <c r="C2" s="57"/>
      <c r="D2" s="58"/>
      <c r="E2" s="59"/>
      <c r="F2" s="844"/>
      <c r="G2" s="60" t="str">
        <f>IF(INSUMOS!J2=1,"CHEQ. INSUMOS","Insumos ok.")</f>
        <v>Insumos ok.</v>
      </c>
      <c r="H2" s="61">
        <v>2</v>
      </c>
      <c r="I2" s="61">
        <v>3</v>
      </c>
      <c r="J2" s="61">
        <v>0</v>
      </c>
      <c r="K2" s="61"/>
      <c r="L2" s="61"/>
      <c r="M2" s="61"/>
      <c r="N2" s="62">
        <v>1</v>
      </c>
      <c r="O2" s="63"/>
      <c r="P2" s="848"/>
      <c r="Q2" s="849"/>
      <c r="R2" s="849"/>
      <c r="S2" s="849"/>
      <c r="T2" s="850"/>
      <c r="U2" s="63"/>
      <c r="V2" s="63"/>
      <c r="W2" s="63"/>
      <c r="X2" s="63"/>
      <c r="Y2" s="63"/>
      <c r="Z2" s="63"/>
      <c r="AA2" s="63"/>
      <c r="AB2" s="63"/>
      <c r="AC2" s="63"/>
      <c r="AD2" s="63"/>
      <c r="AE2" s="64"/>
      <c r="AF2" s="13"/>
      <c r="AG2" s="14"/>
      <c r="AH2" s="15"/>
      <c r="AI2" s="15"/>
      <c r="AJ2" s="15"/>
      <c r="AK2" s="16"/>
      <c r="AL2" s="17"/>
      <c r="AM2" s="65"/>
      <c r="AN2" s="65"/>
      <c r="AO2" s="852" t="s">
        <v>21</v>
      </c>
      <c r="AP2" s="852"/>
      <c r="AQ2" s="852"/>
      <c r="AR2" s="852"/>
      <c r="AS2" s="852"/>
      <c r="AT2" s="65"/>
      <c r="AU2" s="66"/>
      <c r="AY2" s="67" t="s">
        <v>22</v>
      </c>
      <c r="AZ2" s="851"/>
      <c r="BZ2" s="68" t="s">
        <v>23</v>
      </c>
      <c r="CA2" s="68" t="s">
        <v>24</v>
      </c>
      <c r="CB2" s="68" t="s">
        <v>25</v>
      </c>
      <c r="CC2" s="68" t="s">
        <v>26</v>
      </c>
      <c r="CD2" s="68" t="s">
        <v>27</v>
      </c>
      <c r="CE2" s="68" t="s">
        <v>28</v>
      </c>
      <c r="CF2" s="68" t="s">
        <v>29</v>
      </c>
      <c r="CG2" s="68" t="s">
        <v>30</v>
      </c>
      <c r="CH2" s="68" t="s">
        <v>31</v>
      </c>
      <c r="CI2" s="68" t="s">
        <v>32</v>
      </c>
      <c r="CJ2" s="68" t="s">
        <v>33</v>
      </c>
      <c r="CK2" s="68" t="s">
        <v>34</v>
      </c>
      <c r="CL2" s="68" t="s">
        <v>35</v>
      </c>
      <c r="CM2" s="68" t="s">
        <v>36</v>
      </c>
      <c r="CN2" s="68" t="s">
        <v>37</v>
      </c>
      <c r="CO2" s="68" t="s">
        <v>38</v>
      </c>
      <c r="CP2" s="68" t="s">
        <v>39</v>
      </c>
      <c r="CQ2" s="68" t="s">
        <v>40</v>
      </c>
      <c r="CR2" s="68" t="s">
        <v>41</v>
      </c>
      <c r="CS2" s="68" t="s">
        <v>42</v>
      </c>
      <c r="CT2" s="68" t="s">
        <v>43</v>
      </c>
      <c r="CU2" s="68" t="s">
        <v>44</v>
      </c>
      <c r="CV2" s="68" t="s">
        <v>45</v>
      </c>
      <c r="CW2" s="68" t="s">
        <v>46</v>
      </c>
      <c r="CX2" s="68" t="s">
        <v>47</v>
      </c>
      <c r="CY2" s="68" t="s">
        <v>48</v>
      </c>
      <c r="CZ2" s="68" t="s">
        <v>49</v>
      </c>
      <c r="DA2" s="68" t="s">
        <v>50</v>
      </c>
      <c r="DB2" s="68" t="s">
        <v>51</v>
      </c>
      <c r="DC2" s="68" t="s">
        <v>52</v>
      </c>
      <c r="DD2" s="68" t="s">
        <v>53</v>
      </c>
      <c r="DE2" s="68" t="s">
        <v>54</v>
      </c>
      <c r="DF2" s="68" t="s">
        <v>55</v>
      </c>
      <c r="DG2" s="68" t="s">
        <v>56</v>
      </c>
      <c r="DH2" s="68" t="s">
        <v>57</v>
      </c>
      <c r="DI2" s="68" t="s">
        <v>58</v>
      </c>
      <c r="DJ2" s="68" t="s">
        <v>59</v>
      </c>
      <c r="DK2" s="68" t="s">
        <v>60</v>
      </c>
      <c r="DL2" s="68" t="s">
        <v>61</v>
      </c>
      <c r="DM2" s="68" t="s">
        <v>62</v>
      </c>
      <c r="DN2" s="68" t="s">
        <v>63</v>
      </c>
      <c r="DO2" s="68" t="s">
        <v>64</v>
      </c>
      <c r="DP2" s="68" t="s">
        <v>65</v>
      </c>
      <c r="DQ2" s="68" t="s">
        <v>66</v>
      </c>
      <c r="DR2" s="68" t="s">
        <v>67</v>
      </c>
      <c r="DS2" s="68" t="s">
        <v>68</v>
      </c>
      <c r="DT2" s="68" t="s">
        <v>69</v>
      </c>
    </row>
    <row r="3" spans="1:183" s="27" customFormat="1" ht="12.15" hidden="1" customHeight="1">
      <c r="A3" s="1"/>
      <c r="B3" s="56"/>
      <c r="C3" s="57"/>
      <c r="D3" s="58"/>
      <c r="E3" s="69"/>
      <c r="F3" s="70"/>
      <c r="G3" s="71"/>
      <c r="H3" s="61"/>
      <c r="I3" s="61"/>
      <c r="J3" s="61"/>
      <c r="K3" s="61"/>
      <c r="L3" s="61"/>
      <c r="M3" s="61"/>
      <c r="N3" s="72"/>
      <c r="O3" s="63"/>
      <c r="P3" s="73"/>
      <c r="Q3" s="73"/>
      <c r="R3" s="73"/>
      <c r="S3" s="73"/>
      <c r="T3" s="73"/>
      <c r="U3" s="74"/>
      <c r="V3" s="74"/>
      <c r="W3" s="74"/>
      <c r="X3" s="74"/>
      <c r="Y3" s="74"/>
      <c r="Z3" s="74"/>
      <c r="AA3" s="74"/>
      <c r="AB3" s="74"/>
      <c r="AC3" s="74"/>
      <c r="AD3" s="74"/>
      <c r="AE3" s="75"/>
      <c r="AF3" s="45"/>
      <c r="AG3" s="46"/>
      <c r="AH3" s="47"/>
      <c r="AI3" s="47"/>
      <c r="AJ3" s="47"/>
      <c r="AK3" s="48"/>
      <c r="AL3" s="49"/>
      <c r="AP3" s="67" t="e">
        <f>SUM(AP8:AP78)</f>
        <v>#REF!</v>
      </c>
      <c r="AQ3" s="76"/>
      <c r="AR3" s="77"/>
      <c r="AU3" s="66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</row>
    <row r="4" spans="1:183" s="27" customFormat="1" ht="12.15" hidden="1" customHeight="1">
      <c r="A4" s="1"/>
      <c r="B4" s="56"/>
      <c r="C4" s="57"/>
      <c r="D4" s="58"/>
      <c r="E4" s="69"/>
      <c r="F4" s="70"/>
      <c r="G4" s="71"/>
      <c r="H4" s="61"/>
      <c r="I4" s="61"/>
      <c r="J4" s="61"/>
      <c r="K4" s="61"/>
      <c r="L4" s="61"/>
      <c r="M4" s="61"/>
      <c r="N4" s="72"/>
      <c r="O4" s="63"/>
      <c r="P4" s="73"/>
      <c r="Q4" s="73"/>
      <c r="R4" s="73"/>
      <c r="S4" s="73"/>
      <c r="T4" s="73"/>
      <c r="U4" s="74"/>
      <c r="V4" s="74"/>
      <c r="W4" s="74"/>
      <c r="X4" s="74"/>
      <c r="Y4" s="74"/>
      <c r="Z4" s="74"/>
      <c r="AA4" s="74"/>
      <c r="AB4" s="74"/>
      <c r="AC4" s="74"/>
      <c r="AD4" s="74"/>
      <c r="AE4" s="75"/>
      <c r="AF4" s="45"/>
      <c r="AG4" s="46" t="str">
        <f>"CAP. " &amp; $B$4 &amp; ": " &amp; $C$4</f>
        <v xml:space="preserve">CAP. : </v>
      </c>
      <c r="AH4" s="47">
        <f>ROW($B$4)</f>
        <v>4</v>
      </c>
      <c r="AI4" s="47" t="str">
        <f>"SUBCAP.  " &amp; $B$4 &amp; ":   " &amp; $C$4</f>
        <v xml:space="preserve">SUBCAP.  :   </v>
      </c>
      <c r="AJ4" s="47">
        <f>ROW($B$4)</f>
        <v>4</v>
      </c>
      <c r="AK4" s="48"/>
      <c r="AL4" s="49"/>
      <c r="AP4" s="67"/>
      <c r="AQ4" s="76"/>
      <c r="AR4" s="77"/>
      <c r="AU4" s="66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</row>
    <row r="5" spans="1:183" s="27" customFormat="1" ht="12.15" hidden="1" customHeight="1">
      <c r="A5" s="1"/>
      <c r="B5" s="56"/>
      <c r="C5" s="57"/>
      <c r="D5" s="58"/>
      <c r="E5" s="69"/>
      <c r="F5" s="70"/>
      <c r="G5" s="71"/>
      <c r="H5" s="61"/>
      <c r="I5" s="61"/>
      <c r="J5" s="61"/>
      <c r="K5" s="61"/>
      <c r="L5" s="61"/>
      <c r="M5" s="61"/>
      <c r="N5" s="72"/>
      <c r="O5" s="63"/>
      <c r="P5" s="73"/>
      <c r="Q5" s="73"/>
      <c r="R5" s="73"/>
      <c r="S5" s="73"/>
      <c r="T5" s="73"/>
      <c r="U5" s="74"/>
      <c r="V5" s="74"/>
      <c r="W5" s="74"/>
      <c r="X5" s="74"/>
      <c r="Y5" s="74"/>
      <c r="Z5" s="74"/>
      <c r="AA5" s="74"/>
      <c r="AB5" s="74"/>
      <c r="AC5" s="74"/>
      <c r="AD5" s="74"/>
      <c r="AE5" s="75"/>
      <c r="AF5" s="45"/>
      <c r="AG5" s="46"/>
      <c r="AH5" s="47"/>
      <c r="AI5" s="47"/>
      <c r="AJ5" s="47"/>
      <c r="AK5" s="48"/>
      <c r="AL5" s="49"/>
      <c r="AP5" s="67"/>
      <c r="AQ5" s="76"/>
      <c r="AR5" s="77"/>
      <c r="AU5" s="66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</row>
    <row r="6" spans="1:183" s="27" customFormat="1" ht="12.15" hidden="1" customHeight="1">
      <c r="A6" s="1"/>
      <c r="B6" s="56"/>
      <c r="C6" s="57"/>
      <c r="D6" s="58"/>
      <c r="E6" s="69"/>
      <c r="F6" s="70"/>
      <c r="G6" s="71"/>
      <c r="H6" s="61"/>
      <c r="I6" s="61"/>
      <c r="J6" s="61"/>
      <c r="K6" s="61"/>
      <c r="L6" s="61"/>
      <c r="M6" s="61"/>
      <c r="N6" s="72"/>
      <c r="O6" s="63"/>
      <c r="P6" s="73"/>
      <c r="Q6" s="73"/>
      <c r="R6" s="73"/>
      <c r="S6" s="73"/>
      <c r="T6" s="73"/>
      <c r="U6" s="74"/>
      <c r="V6" s="74"/>
      <c r="W6" s="74"/>
      <c r="X6" s="74"/>
      <c r="Y6" s="74"/>
      <c r="Z6" s="74"/>
      <c r="AA6" s="74"/>
      <c r="AB6" s="74"/>
      <c r="AC6" s="74"/>
      <c r="AD6" s="74"/>
      <c r="AE6" s="75"/>
      <c r="AF6" s="45"/>
      <c r="AG6" s="46"/>
      <c r="AH6" s="47"/>
      <c r="AI6" s="47"/>
      <c r="AJ6" s="47"/>
      <c r="AK6" s="48"/>
      <c r="AL6" s="49"/>
      <c r="AP6" s="67"/>
      <c r="AQ6" s="76"/>
      <c r="AR6" s="77"/>
      <c r="AU6" s="66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</row>
    <row r="7" spans="1:183" s="85" customFormat="1" ht="27.9" customHeight="1">
      <c r="A7" s="78"/>
      <c r="B7" s="853" t="s">
        <v>17</v>
      </c>
      <c r="C7" s="854"/>
      <c r="D7" s="854"/>
      <c r="E7" s="854"/>
      <c r="F7" s="854"/>
      <c r="G7" s="855"/>
      <c r="H7" s="79"/>
      <c r="I7" s="79"/>
      <c r="J7" s="79"/>
      <c r="K7" s="79"/>
      <c r="L7" s="79"/>
      <c r="M7" s="79"/>
      <c r="N7" s="79"/>
      <c r="O7" s="79"/>
      <c r="P7" s="80" t="s">
        <v>70</v>
      </c>
      <c r="Q7" s="81"/>
      <c r="R7" s="81"/>
      <c r="S7" s="81"/>
      <c r="T7" s="82"/>
      <c r="U7" s="83"/>
      <c r="V7" s="83"/>
      <c r="W7" s="83"/>
      <c r="X7" s="83"/>
      <c r="Y7" s="83"/>
      <c r="Z7" s="83"/>
      <c r="AA7" s="83"/>
      <c r="AB7" s="83"/>
      <c r="AC7" s="83"/>
      <c r="AD7" s="83"/>
      <c r="AE7" s="84"/>
      <c r="AF7" s="45"/>
      <c r="AG7" s="46"/>
      <c r="AH7" s="47"/>
      <c r="AI7" s="47"/>
      <c r="AJ7" s="47"/>
      <c r="AK7" s="48"/>
      <c r="AL7" s="49"/>
      <c r="AO7" s="856" t="s">
        <v>71</v>
      </c>
      <c r="AP7" s="857"/>
      <c r="AQ7" s="857"/>
      <c r="AR7" s="857"/>
      <c r="AS7" s="858"/>
      <c r="AU7" s="86"/>
      <c r="AY7" s="87"/>
    </row>
    <row r="8" spans="1:183" s="85" customFormat="1" ht="15.6" customHeight="1" thickBot="1">
      <c r="A8" s="78"/>
      <c r="B8" s="859" t="s">
        <v>72</v>
      </c>
      <c r="C8" s="860"/>
      <c r="D8" s="860"/>
      <c r="E8" s="860"/>
      <c r="F8" s="860"/>
      <c r="G8" s="861"/>
      <c r="H8" s="79"/>
      <c r="I8" s="79"/>
      <c r="J8" s="79"/>
      <c r="K8" s="79"/>
      <c r="L8" s="79"/>
      <c r="M8" s="79"/>
      <c r="N8" s="79"/>
      <c r="O8" s="79"/>
      <c r="P8" s="88" t="s">
        <v>73</v>
      </c>
      <c r="Q8" s="89" t="s">
        <v>74</v>
      </c>
      <c r="R8" s="89" t="s">
        <v>75</v>
      </c>
      <c r="S8" s="89" t="s">
        <v>76</v>
      </c>
      <c r="T8" s="90" t="s">
        <v>77</v>
      </c>
      <c r="U8" s="83"/>
      <c r="V8" s="83">
        <v>1</v>
      </c>
      <c r="W8" s="83"/>
      <c r="X8" s="83"/>
      <c r="Y8" s="83"/>
      <c r="Z8" s="83"/>
      <c r="AA8" s="83"/>
      <c r="AB8" s="83"/>
      <c r="AC8" s="83"/>
      <c r="AD8" s="83"/>
      <c r="AE8" s="84"/>
      <c r="AF8" s="45"/>
      <c r="AG8" s="46"/>
      <c r="AH8" s="47"/>
      <c r="AI8" s="47"/>
      <c r="AJ8" s="47"/>
      <c r="AK8" s="48"/>
      <c r="AL8" s="49"/>
      <c r="AO8" s="91" t="s">
        <v>78</v>
      </c>
      <c r="AP8" s="92" t="s">
        <v>79</v>
      </c>
      <c r="AQ8" s="92" t="s">
        <v>80</v>
      </c>
      <c r="AR8" s="92" t="s">
        <v>81</v>
      </c>
      <c r="AS8" s="93" t="s">
        <v>82</v>
      </c>
      <c r="AU8" s="86"/>
      <c r="AW8" s="94"/>
    </row>
    <row r="9" spans="1:183" s="85" customFormat="1" ht="15" customHeight="1">
      <c r="A9" s="78"/>
      <c r="B9" s="862" t="s">
        <v>83</v>
      </c>
      <c r="C9" s="864" t="s">
        <v>484</v>
      </c>
      <c r="D9" s="865"/>
      <c r="E9" s="866"/>
      <c r="F9" s="95" t="s">
        <v>84</v>
      </c>
      <c r="G9" s="96"/>
      <c r="H9" s="97"/>
      <c r="I9" s="97"/>
      <c r="J9" s="97"/>
      <c r="K9" s="97"/>
      <c r="L9" s="97"/>
      <c r="M9" s="97"/>
      <c r="N9" s="97"/>
      <c r="O9" s="97"/>
      <c r="P9" s="98"/>
      <c r="Q9" s="98"/>
      <c r="R9" s="98"/>
      <c r="S9" s="98"/>
      <c r="T9" s="98"/>
      <c r="U9" s="99"/>
      <c r="V9" s="99"/>
      <c r="W9" s="99"/>
      <c r="X9" s="99"/>
      <c r="Y9" s="99"/>
      <c r="Z9" s="99"/>
      <c r="AA9" s="99"/>
      <c r="AB9" s="99"/>
      <c r="AC9" s="99"/>
      <c r="AD9" s="99"/>
      <c r="AE9" s="100"/>
      <c r="AF9" s="45"/>
      <c r="AG9" s="46"/>
      <c r="AH9" s="47"/>
      <c r="AI9" s="47"/>
      <c r="AJ9" s="47"/>
      <c r="AK9" s="48"/>
      <c r="AL9" s="49"/>
      <c r="AU9" s="86"/>
      <c r="AW9" s="94"/>
    </row>
    <row r="10" spans="1:183" s="85" customFormat="1" ht="21.15" customHeight="1" thickBot="1">
      <c r="A10" s="78"/>
      <c r="B10" s="863"/>
      <c r="C10" s="867"/>
      <c r="D10" s="868"/>
      <c r="E10" s="869"/>
      <c r="F10" s="101" t="s">
        <v>85</v>
      </c>
      <c r="G10" s="102">
        <f ca="1">TODAY()</f>
        <v>46276</v>
      </c>
      <c r="H10" s="103"/>
      <c r="I10" s="103"/>
      <c r="J10" s="103"/>
      <c r="K10" s="103"/>
      <c r="L10" s="103"/>
      <c r="M10" s="103"/>
      <c r="N10" s="103"/>
      <c r="O10" s="103"/>
      <c r="P10" s="870"/>
      <c r="Q10" s="870"/>
      <c r="R10" s="870"/>
      <c r="S10" s="870"/>
      <c r="T10" s="870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5"/>
      <c r="AF10" s="45"/>
      <c r="AG10" s="46"/>
      <c r="AH10" s="47"/>
      <c r="AI10" s="47"/>
      <c r="AJ10" s="47"/>
      <c r="AK10" s="48"/>
      <c r="AL10" s="49"/>
      <c r="AU10" s="86"/>
    </row>
    <row r="11" spans="1:183" s="85" customFormat="1" ht="20.100000000000001" customHeight="1">
      <c r="A11" s="78"/>
      <c r="B11" s="106"/>
      <c r="C11" s="107"/>
      <c r="D11" s="108"/>
      <c r="E11" s="109"/>
      <c r="F11" s="110"/>
      <c r="G11" s="111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3"/>
      <c r="AF11" s="45"/>
      <c r="AG11" s="46"/>
      <c r="AH11" s="47"/>
      <c r="AI11" s="47"/>
      <c r="AJ11" s="47"/>
      <c r="AK11" s="48"/>
      <c r="AL11" s="49"/>
      <c r="AU11" s="86"/>
      <c r="AW11" s="114"/>
    </row>
    <row r="12" spans="1:183" s="85" customFormat="1" ht="15.75" customHeight="1">
      <c r="A12" s="115" t="s">
        <v>86</v>
      </c>
      <c r="B12" s="116" t="s">
        <v>87</v>
      </c>
      <c r="C12" s="117" t="s">
        <v>88</v>
      </c>
      <c r="D12" s="117" t="s">
        <v>89</v>
      </c>
      <c r="E12" s="117" t="s">
        <v>90</v>
      </c>
      <c r="F12" s="118" t="s">
        <v>91</v>
      </c>
      <c r="G12" s="119" t="str">
        <f>IF(N2&gt;1,"VR.  / " &amp;N1,"VR.TOTAL")</f>
        <v>VR.TOTAL</v>
      </c>
      <c r="H12" s="120" t="s">
        <v>92</v>
      </c>
      <c r="I12" s="120" t="s">
        <v>93</v>
      </c>
      <c r="J12" s="120"/>
      <c r="K12" s="120" t="s">
        <v>94</v>
      </c>
      <c r="L12" s="121" t="s">
        <v>95</v>
      </c>
      <c r="M12" s="121" t="s">
        <v>96</v>
      </c>
      <c r="N12" s="122" t="str">
        <f>"Vr.  " &amp; N2 &amp; " " &amp;N1&amp; "S"</f>
        <v>Vr.  1 CASAS</v>
      </c>
      <c r="O12" s="112"/>
      <c r="P12" s="123" t="s">
        <v>73</v>
      </c>
      <c r="Q12" s="123" t="s">
        <v>74</v>
      </c>
      <c r="R12" s="123" t="s">
        <v>75</v>
      </c>
      <c r="S12" s="123" t="s">
        <v>76</v>
      </c>
      <c r="T12" s="124" t="s">
        <v>77</v>
      </c>
      <c r="U12" s="112"/>
      <c r="V12" s="112">
        <v>1</v>
      </c>
      <c r="W12" s="112"/>
      <c r="X12" s="112"/>
      <c r="Y12" s="112"/>
      <c r="Z12" s="112"/>
      <c r="AA12" s="112"/>
      <c r="AB12" s="112"/>
      <c r="AC12" s="112"/>
      <c r="AD12" s="112"/>
      <c r="AE12" s="113"/>
      <c r="AF12" s="45"/>
      <c r="AG12" s="46"/>
      <c r="AH12" s="47"/>
      <c r="AI12" s="47"/>
      <c r="AJ12" s="47"/>
      <c r="AK12" s="48"/>
      <c r="AL12" s="49"/>
      <c r="AO12" s="125" t="s">
        <v>78</v>
      </c>
      <c r="AP12" s="125" t="e">
        <f>[1]ACTAS!L14</f>
        <v>#REF!</v>
      </c>
      <c r="AQ12" s="125" t="s">
        <v>80</v>
      </c>
      <c r="AR12" s="126" t="s">
        <v>81</v>
      </c>
      <c r="AS12" s="127" t="s">
        <v>82</v>
      </c>
      <c r="AU12" s="86"/>
      <c r="AW12" s="114"/>
    </row>
    <row r="13" spans="1:183" ht="23.1" customHeight="1" thickBot="1">
      <c r="A13" s="78"/>
      <c r="B13" s="78"/>
      <c r="C13" s="128"/>
      <c r="D13" s="129"/>
      <c r="E13" s="130"/>
      <c r="F13" s="131"/>
      <c r="G13" s="132"/>
      <c r="L13" s="133"/>
      <c r="M13" s="133"/>
      <c r="V13" s="27"/>
      <c r="AF13" s="45"/>
      <c r="AG13" s="46"/>
      <c r="AH13" s="47"/>
      <c r="AI13" s="47"/>
      <c r="AJ13" s="47"/>
      <c r="AK13" s="48"/>
      <c r="AL13" s="49"/>
      <c r="AS13" s="133"/>
      <c r="AU13" s="55"/>
    </row>
    <row r="14" spans="1:183" ht="15.6">
      <c r="A14" s="134" t="s">
        <v>97</v>
      </c>
      <c r="B14" s="135" t="s">
        <v>98</v>
      </c>
      <c r="C14" s="136" t="s">
        <v>99</v>
      </c>
      <c r="D14" s="137"/>
      <c r="E14" s="137"/>
      <c r="F14" s="137"/>
      <c r="G14" s="138">
        <f>SUM(G15:G30)</f>
        <v>44850022</v>
      </c>
      <c r="H14" s="27"/>
      <c r="I14" s="27"/>
      <c r="J14" s="27"/>
      <c r="K14" s="27"/>
      <c r="L14" s="27"/>
      <c r="M14" s="27"/>
      <c r="N14" s="139">
        <f>SUM(N15:N30)</f>
        <v>44850022</v>
      </c>
      <c r="O14" s="44"/>
      <c r="P14" s="140"/>
      <c r="Q14" s="141"/>
      <c r="R14" s="141"/>
      <c r="S14" s="142"/>
      <c r="T14" s="143"/>
      <c r="U14" s="44">
        <f>IF(G14&lt;&gt;"",N14-G14*$N$2,0)</f>
        <v>0</v>
      </c>
      <c r="V14" s="144" t="s">
        <v>100</v>
      </c>
      <c r="AF14" s="45"/>
      <c r="AG14" s="46" t="str">
        <f t="shared" ref="AG14:AG28" si="0">"CAP. " &amp; $B$14 &amp; ": " &amp; $C$14</f>
        <v>CAP. 1: PUENTE GRAN COLOMBIA</v>
      </c>
      <c r="AH14" s="47">
        <f t="shared" ref="AH14:AH28" si="1">ROW($B$14)</f>
        <v>14</v>
      </c>
      <c r="AI14" s="47"/>
      <c r="AJ14" s="47"/>
      <c r="AK14" s="48"/>
      <c r="AL14" s="49"/>
      <c r="AO14" s="145"/>
      <c r="AP14" s="146"/>
      <c r="AQ14" s="146"/>
      <c r="AR14" s="146"/>
      <c r="AS14" s="147">
        <f>SUM(AS15:AS30)</f>
        <v>44850022</v>
      </c>
      <c r="AU14" s="55"/>
    </row>
    <row r="15" spans="1:183" hidden="1">
      <c r="A15" s="148" t="s">
        <v>101</v>
      </c>
      <c r="B15" s="149"/>
      <c r="C15" s="150"/>
      <c r="D15" s="151"/>
      <c r="E15" s="152"/>
      <c r="F15" s="153"/>
      <c r="G15" s="154"/>
      <c r="H15" s="155"/>
      <c r="I15" s="153"/>
      <c r="J15" s="153"/>
      <c r="K15" s="153"/>
      <c r="L15" s="156"/>
      <c r="M15" s="157"/>
      <c r="N15" s="158"/>
      <c r="O15" s="39"/>
      <c r="P15" s="40"/>
      <c r="Q15" s="41"/>
      <c r="R15" s="41"/>
      <c r="S15" s="42"/>
      <c r="T15" s="43"/>
      <c r="U15" s="44"/>
      <c r="V15" s="27"/>
      <c r="AF15" s="45"/>
      <c r="AG15" s="46" t="str">
        <f t="shared" si="0"/>
        <v>CAP. 1: PUENTE GRAN COLOMBIA</v>
      </c>
      <c r="AH15" s="47">
        <f t="shared" si="1"/>
        <v>14</v>
      </c>
      <c r="AI15" s="47"/>
      <c r="AJ15" s="47"/>
      <c r="AK15" s="48"/>
      <c r="AL15" s="49"/>
      <c r="AO15" s="50"/>
      <c r="AP15" s="51"/>
      <c r="AQ15" s="52"/>
      <c r="AR15" s="159"/>
      <c r="AS15" s="160"/>
      <c r="AU15" s="55"/>
    </row>
    <row r="16" spans="1:183">
      <c r="A16" s="28" t="s">
        <v>102</v>
      </c>
      <c r="B16" s="161" t="s">
        <v>103</v>
      </c>
      <c r="C16" s="30" t="s">
        <v>104</v>
      </c>
      <c r="D16" s="31" t="s">
        <v>35</v>
      </c>
      <c r="E16" s="32">
        <f>MemoriaDeCant!AP25</f>
        <v>50</v>
      </c>
      <c r="F16" s="33">
        <f t="shared" ref="F16:F29" si="2">IF($A$2="CD",H16,IF($A$2="CT",I16,"Correg CT"))</f>
        <v>9643</v>
      </c>
      <c r="G16" s="34">
        <f t="shared" ref="G16:G29" si="3">ROUND(E16 * F16,$J$2)</f>
        <v>482150</v>
      </c>
      <c r="H16" s="35">
        <f>ANALISIS!H129</f>
        <v>9643</v>
      </c>
      <c r="I16" s="33" t="e">
        <f>ANALISIS!H136</f>
        <v>#REF!</v>
      </c>
      <c r="J16" s="33">
        <v>1</v>
      </c>
      <c r="K16" s="33">
        <f>ROUNDUP(ANALISIS!$I$115/$J$16,0)</f>
        <v>1</v>
      </c>
      <c r="L16" s="36" t="e">
        <f t="shared" ref="L16:L29" si="4">ROUND(I16 * E16,$J$2)</f>
        <v>#REF!</v>
      </c>
      <c r="M16" s="37">
        <f t="shared" ref="M16:M29" si="5">ROUND(H16 * E16,$J$2)</f>
        <v>482150</v>
      </c>
      <c r="N16" s="38">
        <f t="shared" ref="N16:N29" si="6">G16*$N$2</f>
        <v>482150</v>
      </c>
      <c r="O16" s="39"/>
      <c r="P16" s="40">
        <f>ROUND(ANALISIS!H127*E16,0)</f>
        <v>0</v>
      </c>
      <c r="Q16" s="41">
        <f>ROUND(ANALISIS!H123*E16,0)</f>
        <v>44326</v>
      </c>
      <c r="R16" s="41">
        <f>ROUND(ANALISIS!H117*E16,0)</f>
        <v>411820</v>
      </c>
      <c r="S16" s="42">
        <f>ROUND(ANALISIS!H112*E16,0)</f>
        <v>26002</v>
      </c>
      <c r="T16" s="43">
        <f t="shared" ref="T16:T29" si="7">P16+Q16+R16+S16</f>
        <v>482148</v>
      </c>
      <c r="U16" s="44"/>
      <c r="V16" s="27"/>
      <c r="AF16" s="45"/>
      <c r="AG16" s="46" t="str">
        <f t="shared" si="0"/>
        <v>CAP. 1: PUENTE GRAN COLOMBIA</v>
      </c>
      <c r="AH16" s="47">
        <f t="shared" si="1"/>
        <v>14</v>
      </c>
      <c r="AI16" s="47"/>
      <c r="AJ16" s="47"/>
      <c r="AK16" s="48"/>
      <c r="AL16" s="49"/>
      <c r="AO16" s="50">
        <f t="shared" ref="AO16:AO29" si="8">E16</f>
        <v>50</v>
      </c>
      <c r="AP16" s="51"/>
      <c r="AQ16" s="52">
        <f t="shared" ref="AQ16:AQ29" si="9">AO16+AP16</f>
        <v>50</v>
      </c>
      <c r="AR16" s="53">
        <f t="shared" ref="AR16:AR29" si="10">F16</f>
        <v>9643</v>
      </c>
      <c r="AS16" s="54">
        <f t="shared" ref="AS16:AS29" si="11">ROUND(AQ16 * AR16,$J$2)</f>
        <v>482150</v>
      </c>
      <c r="AU16" s="55"/>
    </row>
    <row r="17" spans="1:47">
      <c r="A17" s="28" t="s">
        <v>105</v>
      </c>
      <c r="B17" s="161" t="s">
        <v>106</v>
      </c>
      <c r="C17" s="30" t="s">
        <v>107</v>
      </c>
      <c r="D17" s="31" t="s">
        <v>108</v>
      </c>
      <c r="E17" s="32">
        <f>MemoriaDeCant!AP52</f>
        <v>10</v>
      </c>
      <c r="F17" s="33">
        <f t="shared" si="2"/>
        <v>9153</v>
      </c>
      <c r="G17" s="34">
        <f t="shared" si="3"/>
        <v>91530</v>
      </c>
      <c r="H17" s="35">
        <f>ANALISIS!H172</f>
        <v>9153</v>
      </c>
      <c r="I17" s="33" t="e">
        <f>ANALISIS!H179</f>
        <v>#REF!</v>
      </c>
      <c r="J17" s="33">
        <v>1</v>
      </c>
      <c r="K17" s="33">
        <f>ROUNDUP(ANALISIS!$I$159/$J$17,0)</f>
        <v>1</v>
      </c>
      <c r="L17" s="36" t="e">
        <f t="shared" si="4"/>
        <v>#REF!</v>
      </c>
      <c r="M17" s="37">
        <f t="shared" si="5"/>
        <v>91530</v>
      </c>
      <c r="N17" s="38">
        <f t="shared" si="6"/>
        <v>91530</v>
      </c>
      <c r="O17" s="39"/>
      <c r="P17" s="40">
        <f>ROUND(ANALISIS!H170*E17,0)</f>
        <v>0</v>
      </c>
      <c r="Q17" s="41">
        <f>ROUND(ANALISIS!H166*E17,0)</f>
        <v>2666</v>
      </c>
      <c r="R17" s="41">
        <f>ROUND(ANALISIS!H161*E17,0)</f>
        <v>88861</v>
      </c>
      <c r="S17" s="42"/>
      <c r="T17" s="43">
        <f t="shared" si="7"/>
        <v>91527</v>
      </c>
      <c r="U17" s="44"/>
      <c r="V17" s="27"/>
      <c r="AF17" s="45"/>
      <c r="AG17" s="46" t="str">
        <f t="shared" si="0"/>
        <v>CAP. 1: PUENTE GRAN COLOMBIA</v>
      </c>
      <c r="AH17" s="47">
        <f t="shared" si="1"/>
        <v>14</v>
      </c>
      <c r="AI17" s="47"/>
      <c r="AJ17" s="47"/>
      <c r="AK17" s="48"/>
      <c r="AL17" s="49"/>
      <c r="AO17" s="50">
        <f t="shared" si="8"/>
        <v>10</v>
      </c>
      <c r="AP17" s="51"/>
      <c r="AQ17" s="52">
        <f t="shared" si="9"/>
        <v>10</v>
      </c>
      <c r="AR17" s="53">
        <f t="shared" si="10"/>
        <v>9153</v>
      </c>
      <c r="AS17" s="54">
        <f t="shared" si="11"/>
        <v>91530</v>
      </c>
      <c r="AU17" s="55"/>
    </row>
    <row r="18" spans="1:47">
      <c r="A18" s="28" t="s">
        <v>109</v>
      </c>
      <c r="B18" s="161" t="s">
        <v>110</v>
      </c>
      <c r="C18" s="30" t="s">
        <v>111</v>
      </c>
      <c r="D18" s="31" t="s">
        <v>108</v>
      </c>
      <c r="E18" s="32">
        <f>MemoriaDeCant!AP79</f>
        <v>10</v>
      </c>
      <c r="F18" s="33">
        <f t="shared" si="2"/>
        <v>125764</v>
      </c>
      <c r="G18" s="34">
        <f t="shared" si="3"/>
        <v>1257640</v>
      </c>
      <c r="H18" s="35">
        <f>ANALISIS!H223</f>
        <v>125764</v>
      </c>
      <c r="I18" s="33" t="e">
        <f>ANALISIS!H230</f>
        <v>#REF!</v>
      </c>
      <c r="J18" s="33">
        <v>1</v>
      </c>
      <c r="K18" s="33">
        <f>ROUNDUP(ANALISIS!$I$210/$J$18,0)</f>
        <v>1</v>
      </c>
      <c r="L18" s="36" t="e">
        <f t="shared" si="4"/>
        <v>#REF!</v>
      </c>
      <c r="M18" s="37">
        <f t="shared" si="5"/>
        <v>1257640</v>
      </c>
      <c r="N18" s="38">
        <f t="shared" si="6"/>
        <v>1257640</v>
      </c>
      <c r="O18" s="39"/>
      <c r="P18" s="40">
        <f>ROUND(ANALISIS!H221*E18,0)</f>
        <v>0</v>
      </c>
      <c r="Q18" s="41">
        <f>ROUND(ANALISIS!H217*E18,0)</f>
        <v>11516</v>
      </c>
      <c r="R18" s="41">
        <f>ROUND(ANALISIS!H212*E18,0)</f>
        <v>383882</v>
      </c>
      <c r="S18" s="42">
        <f>ROUND(ANALISIS!H207*E18,0)</f>
        <v>862243</v>
      </c>
      <c r="T18" s="43">
        <f t="shared" si="7"/>
        <v>1257641</v>
      </c>
      <c r="U18" s="44"/>
      <c r="V18" s="27"/>
      <c r="AF18" s="45"/>
      <c r="AG18" s="46" t="str">
        <f t="shared" si="0"/>
        <v>CAP. 1: PUENTE GRAN COLOMBIA</v>
      </c>
      <c r="AH18" s="47">
        <f t="shared" si="1"/>
        <v>14</v>
      </c>
      <c r="AI18" s="47"/>
      <c r="AJ18" s="47"/>
      <c r="AK18" s="48"/>
      <c r="AL18" s="49"/>
      <c r="AO18" s="50">
        <f t="shared" si="8"/>
        <v>10</v>
      </c>
      <c r="AP18" s="51"/>
      <c r="AQ18" s="52">
        <f t="shared" si="9"/>
        <v>10</v>
      </c>
      <c r="AR18" s="53">
        <f t="shared" si="10"/>
        <v>125764</v>
      </c>
      <c r="AS18" s="54">
        <f t="shared" si="11"/>
        <v>1257640</v>
      </c>
      <c r="AU18" s="55"/>
    </row>
    <row r="19" spans="1:47">
      <c r="A19" s="28" t="s">
        <v>112</v>
      </c>
      <c r="B19" s="161" t="s">
        <v>113</v>
      </c>
      <c r="C19" s="30" t="s">
        <v>114</v>
      </c>
      <c r="D19" s="31" t="s">
        <v>115</v>
      </c>
      <c r="E19" s="32">
        <f>MemoriaDeCant!AP106</f>
        <v>1.2</v>
      </c>
      <c r="F19" s="33">
        <f t="shared" si="2"/>
        <v>1104165</v>
      </c>
      <c r="G19" s="34">
        <f t="shared" si="3"/>
        <v>1324998</v>
      </c>
      <c r="H19" s="35">
        <f>ANALISIS!H275</f>
        <v>1104165</v>
      </c>
      <c r="I19" s="33" t="e">
        <f>ANALISIS!H282</f>
        <v>#REF!</v>
      </c>
      <c r="J19" s="33">
        <v>1</v>
      </c>
      <c r="K19" s="33">
        <f>ROUNDUP(ANALISIS!$I$261/$J$19,0)</f>
        <v>1</v>
      </c>
      <c r="L19" s="36" t="e">
        <f t="shared" si="4"/>
        <v>#REF!</v>
      </c>
      <c r="M19" s="37">
        <f t="shared" si="5"/>
        <v>1324998</v>
      </c>
      <c r="N19" s="38">
        <f t="shared" si="6"/>
        <v>1324998</v>
      </c>
      <c r="O19" s="39"/>
      <c r="P19" s="40">
        <f>ROUND(ANALISIS!H273*E19,0)</f>
        <v>0</v>
      </c>
      <c r="Q19" s="41">
        <f>ROUND(ANALISIS!H269*E19,0)</f>
        <v>8332</v>
      </c>
      <c r="R19" s="41">
        <f>ROUND(ANALISIS!H263*E19,0)</f>
        <v>467609</v>
      </c>
      <c r="S19" s="42">
        <f>ROUND(ANALISIS!H258*E19,0)</f>
        <v>849057</v>
      </c>
      <c r="T19" s="43">
        <f t="shared" si="7"/>
        <v>1324998</v>
      </c>
      <c r="U19" s="44"/>
      <c r="V19" s="27"/>
      <c r="AF19" s="45"/>
      <c r="AG19" s="46" t="str">
        <f t="shared" si="0"/>
        <v>CAP. 1: PUENTE GRAN COLOMBIA</v>
      </c>
      <c r="AH19" s="47">
        <f t="shared" si="1"/>
        <v>14</v>
      </c>
      <c r="AI19" s="47"/>
      <c r="AJ19" s="47"/>
      <c r="AK19" s="48"/>
      <c r="AL19" s="49"/>
      <c r="AO19" s="50">
        <f t="shared" si="8"/>
        <v>1.2</v>
      </c>
      <c r="AP19" s="51"/>
      <c r="AQ19" s="52">
        <f t="shared" si="9"/>
        <v>1.2</v>
      </c>
      <c r="AR19" s="53">
        <f t="shared" si="10"/>
        <v>1104165</v>
      </c>
      <c r="AS19" s="54">
        <f t="shared" si="11"/>
        <v>1324998</v>
      </c>
      <c r="AU19" s="55"/>
    </row>
    <row r="20" spans="1:47">
      <c r="A20" s="28" t="s">
        <v>116</v>
      </c>
      <c r="B20" s="161" t="s">
        <v>117</v>
      </c>
      <c r="C20" s="30" t="s">
        <v>118</v>
      </c>
      <c r="D20" s="31" t="s">
        <v>35</v>
      </c>
      <c r="E20" s="32">
        <f>MemoriaDeCant!AP133</f>
        <v>30</v>
      </c>
      <c r="F20" s="33">
        <f t="shared" si="2"/>
        <v>394618</v>
      </c>
      <c r="G20" s="34">
        <f t="shared" si="3"/>
        <v>11838540</v>
      </c>
      <c r="H20" s="35">
        <f>ANALISIS!H329</f>
        <v>394618</v>
      </c>
      <c r="I20" s="33" t="e">
        <f>ANALISIS!H336</f>
        <v>#REF!</v>
      </c>
      <c r="J20" s="33">
        <v>1</v>
      </c>
      <c r="K20" s="33">
        <f>ROUNDUP(ANALISIS!$I$315/$J$20,0)</f>
        <v>14</v>
      </c>
      <c r="L20" s="36" t="e">
        <f t="shared" si="4"/>
        <v>#REF!</v>
      </c>
      <c r="M20" s="37">
        <f t="shared" si="5"/>
        <v>11838540</v>
      </c>
      <c r="N20" s="38">
        <f t="shared" si="6"/>
        <v>11838540</v>
      </c>
      <c r="O20" s="39"/>
      <c r="P20" s="40">
        <f>ROUND(ANALISIS!H327*E20,0)</f>
        <v>0</v>
      </c>
      <c r="Q20" s="41">
        <f>ROUND(ANALISIS!H323*E20,0)</f>
        <v>145118</v>
      </c>
      <c r="R20" s="41">
        <f>ROUND(ANALISIS!H318*E20,0)</f>
        <v>6708433</v>
      </c>
      <c r="S20" s="42">
        <f>ROUND(ANALISIS!H312*E20,0)</f>
        <v>4984993</v>
      </c>
      <c r="T20" s="43">
        <f t="shared" si="7"/>
        <v>11838544</v>
      </c>
      <c r="U20" s="44"/>
      <c r="V20" s="27"/>
      <c r="AF20" s="45"/>
      <c r="AG20" s="46" t="str">
        <f t="shared" si="0"/>
        <v>CAP. 1: PUENTE GRAN COLOMBIA</v>
      </c>
      <c r="AH20" s="47">
        <f t="shared" si="1"/>
        <v>14</v>
      </c>
      <c r="AI20" s="47"/>
      <c r="AJ20" s="47"/>
      <c r="AK20" s="48"/>
      <c r="AL20" s="49"/>
      <c r="AO20" s="50">
        <f t="shared" si="8"/>
        <v>30</v>
      </c>
      <c r="AP20" s="51"/>
      <c r="AQ20" s="52">
        <f t="shared" si="9"/>
        <v>30</v>
      </c>
      <c r="AR20" s="53">
        <f t="shared" si="10"/>
        <v>394618</v>
      </c>
      <c r="AS20" s="54">
        <f t="shared" si="11"/>
        <v>11838540</v>
      </c>
      <c r="AU20" s="55"/>
    </row>
    <row r="21" spans="1:47">
      <c r="A21" s="28" t="s">
        <v>119</v>
      </c>
      <c r="B21" s="161" t="s">
        <v>120</v>
      </c>
      <c r="C21" s="30" t="s">
        <v>121</v>
      </c>
      <c r="D21" s="31" t="s">
        <v>108</v>
      </c>
      <c r="E21" s="32">
        <f>MemoriaDeCant!AP166</f>
        <v>5</v>
      </c>
      <c r="F21" s="33">
        <f t="shared" si="2"/>
        <v>90302</v>
      </c>
      <c r="G21" s="34">
        <f t="shared" si="3"/>
        <v>451510</v>
      </c>
      <c r="H21" s="35">
        <f>ANALISIS!H381</f>
        <v>90302</v>
      </c>
      <c r="I21" s="33" t="e">
        <f>ANALISIS!H388</f>
        <v>#REF!</v>
      </c>
      <c r="J21" s="33">
        <v>1</v>
      </c>
      <c r="K21" s="33">
        <f>ROUNDUP(ANALISIS!$I$367/$J$21,0)</f>
        <v>1</v>
      </c>
      <c r="L21" s="36" t="e">
        <f t="shared" si="4"/>
        <v>#REF!</v>
      </c>
      <c r="M21" s="37">
        <f t="shared" si="5"/>
        <v>451510</v>
      </c>
      <c r="N21" s="38">
        <f t="shared" si="6"/>
        <v>451510</v>
      </c>
      <c r="O21" s="39"/>
      <c r="P21" s="40">
        <f>ROUND(ANALISIS!H379*E21,0)</f>
        <v>0</v>
      </c>
      <c r="Q21" s="41">
        <f>ROUND(ANALISIS!H375*E21,0)</f>
        <v>20465</v>
      </c>
      <c r="R21" s="41">
        <f>ROUND(ANALISIS!H369*E21,0)</f>
        <v>100809</v>
      </c>
      <c r="S21" s="42">
        <f>ROUND(ANALISIS!H364*E21,0)</f>
        <v>330237</v>
      </c>
      <c r="T21" s="43">
        <f t="shared" si="7"/>
        <v>451511</v>
      </c>
      <c r="U21" s="44"/>
      <c r="V21" s="27"/>
      <c r="AF21" s="45"/>
      <c r="AG21" s="46" t="str">
        <f t="shared" si="0"/>
        <v>CAP. 1: PUENTE GRAN COLOMBIA</v>
      </c>
      <c r="AH21" s="47">
        <f t="shared" si="1"/>
        <v>14</v>
      </c>
      <c r="AI21" s="47"/>
      <c r="AJ21" s="47"/>
      <c r="AK21" s="48"/>
      <c r="AL21" s="49"/>
      <c r="AO21" s="50">
        <f t="shared" si="8"/>
        <v>5</v>
      </c>
      <c r="AP21" s="51"/>
      <c r="AQ21" s="52">
        <f t="shared" si="9"/>
        <v>5</v>
      </c>
      <c r="AR21" s="53">
        <f t="shared" si="10"/>
        <v>90302</v>
      </c>
      <c r="AS21" s="54">
        <f t="shared" si="11"/>
        <v>451510</v>
      </c>
      <c r="AU21" s="55"/>
    </row>
    <row r="22" spans="1:47">
      <c r="A22" s="28" t="s">
        <v>122</v>
      </c>
      <c r="B22" s="161" t="s">
        <v>123</v>
      </c>
      <c r="C22" s="30" t="s">
        <v>124</v>
      </c>
      <c r="D22" s="31" t="s">
        <v>115</v>
      </c>
      <c r="E22" s="32">
        <f>MemoriaDeCant!AP193</f>
        <v>1.8</v>
      </c>
      <c r="F22" s="33">
        <f t="shared" si="2"/>
        <v>90340</v>
      </c>
      <c r="G22" s="34">
        <f t="shared" si="3"/>
        <v>162612</v>
      </c>
      <c r="H22" s="35">
        <f>ANALISIS!H432</f>
        <v>90340</v>
      </c>
      <c r="I22" s="33" t="e">
        <f>ANALISIS!H439</f>
        <v>#REF!</v>
      </c>
      <c r="J22" s="33">
        <v>1</v>
      </c>
      <c r="K22" s="33">
        <f>ROUNDUP(ANALISIS!$I$418/$J$22,0)</f>
        <v>1</v>
      </c>
      <c r="L22" s="36" t="e">
        <f t="shared" si="4"/>
        <v>#REF!</v>
      </c>
      <c r="M22" s="37">
        <f t="shared" si="5"/>
        <v>162612</v>
      </c>
      <c r="N22" s="38">
        <f t="shared" si="6"/>
        <v>162612</v>
      </c>
      <c r="O22" s="39"/>
      <c r="P22" s="40">
        <f>ROUND(ANALISIS!H430*E22,0)</f>
        <v>0</v>
      </c>
      <c r="Q22" s="41">
        <f>ROUND(ANALISIS!H426*E22,0)</f>
        <v>6138</v>
      </c>
      <c r="R22" s="41">
        <f>ROUND(ANALISIS!H420*E22,0)</f>
        <v>57640</v>
      </c>
      <c r="S22" s="42">
        <f>ROUND(ANALISIS!H415*E22,0)</f>
        <v>98834</v>
      </c>
      <c r="T22" s="43">
        <f t="shared" si="7"/>
        <v>162612</v>
      </c>
      <c r="U22" s="44"/>
      <c r="V22" s="27"/>
      <c r="AF22" s="45"/>
      <c r="AG22" s="46" t="str">
        <f t="shared" si="0"/>
        <v>CAP. 1: PUENTE GRAN COLOMBIA</v>
      </c>
      <c r="AH22" s="47">
        <f t="shared" si="1"/>
        <v>14</v>
      </c>
      <c r="AI22" s="47"/>
      <c r="AJ22" s="47"/>
      <c r="AK22" s="48"/>
      <c r="AL22" s="49"/>
      <c r="AO22" s="50">
        <f t="shared" si="8"/>
        <v>1.8</v>
      </c>
      <c r="AP22" s="51"/>
      <c r="AQ22" s="52">
        <f t="shared" si="9"/>
        <v>1.8</v>
      </c>
      <c r="AR22" s="53">
        <f t="shared" si="10"/>
        <v>90340</v>
      </c>
      <c r="AS22" s="54">
        <f t="shared" si="11"/>
        <v>162612</v>
      </c>
      <c r="AU22" s="55"/>
    </row>
    <row r="23" spans="1:47" ht="27.6">
      <c r="A23" s="28" t="s">
        <v>125</v>
      </c>
      <c r="B23" s="161" t="s">
        <v>126</v>
      </c>
      <c r="C23" s="30" t="s">
        <v>127</v>
      </c>
      <c r="D23" s="31" t="s">
        <v>128</v>
      </c>
      <c r="E23" s="32">
        <f>MemoriaDeCant!AP220</f>
        <v>17</v>
      </c>
      <c r="F23" s="33">
        <f t="shared" si="2"/>
        <v>39361</v>
      </c>
      <c r="G23" s="34">
        <f t="shared" si="3"/>
        <v>669137</v>
      </c>
      <c r="H23" s="35">
        <f>ANALISIS!H484</f>
        <v>39361</v>
      </c>
      <c r="I23" s="33" t="e">
        <f>ANALISIS!H491</f>
        <v>#REF!</v>
      </c>
      <c r="J23" s="33">
        <v>1</v>
      </c>
      <c r="K23" s="33">
        <f>ROUNDUP(ANALISIS!$I$469/$J$23,0)</f>
        <v>1</v>
      </c>
      <c r="L23" s="36" t="e">
        <f t="shared" si="4"/>
        <v>#REF!</v>
      </c>
      <c r="M23" s="37">
        <f t="shared" si="5"/>
        <v>669137</v>
      </c>
      <c r="N23" s="38">
        <f t="shared" si="6"/>
        <v>669137</v>
      </c>
      <c r="O23" s="39"/>
      <c r="P23" s="40">
        <f>ROUND(ANALISIS!H482*E23,0)</f>
        <v>0</v>
      </c>
      <c r="Q23" s="41">
        <f>ROUND(ANALISIS!H478*E23,0)</f>
        <v>75212</v>
      </c>
      <c r="R23" s="41">
        <f>ROUND(ANALISIS!H472*E23,0)</f>
        <v>265942</v>
      </c>
      <c r="S23" s="42">
        <f>ROUND(ANALISIS!H466*E23,0)</f>
        <v>327975</v>
      </c>
      <c r="T23" s="43">
        <f t="shared" si="7"/>
        <v>669129</v>
      </c>
      <c r="U23" s="44"/>
      <c r="V23" s="27"/>
      <c r="AF23" s="45"/>
      <c r="AG23" s="46" t="str">
        <f t="shared" si="0"/>
        <v>CAP. 1: PUENTE GRAN COLOMBIA</v>
      </c>
      <c r="AH23" s="47">
        <f t="shared" si="1"/>
        <v>14</v>
      </c>
      <c r="AI23" s="47"/>
      <c r="AJ23" s="47"/>
      <c r="AK23" s="48"/>
      <c r="AL23" s="49"/>
      <c r="AO23" s="50">
        <f t="shared" si="8"/>
        <v>17</v>
      </c>
      <c r="AP23" s="51"/>
      <c r="AQ23" s="52">
        <f t="shared" si="9"/>
        <v>17</v>
      </c>
      <c r="AR23" s="53">
        <f t="shared" si="10"/>
        <v>39361</v>
      </c>
      <c r="AS23" s="54">
        <f t="shared" si="11"/>
        <v>669137</v>
      </c>
      <c r="AU23" s="55"/>
    </row>
    <row r="24" spans="1:47">
      <c r="A24" s="28" t="s">
        <v>129</v>
      </c>
      <c r="B24" s="161" t="s">
        <v>130</v>
      </c>
      <c r="C24" s="30" t="s">
        <v>131</v>
      </c>
      <c r="D24" s="31" t="s">
        <v>132</v>
      </c>
      <c r="E24" s="32">
        <f>MemoriaDeCant!AP247</f>
        <v>136.66999999999999</v>
      </c>
      <c r="F24" s="33">
        <f t="shared" si="2"/>
        <v>6098</v>
      </c>
      <c r="G24" s="34">
        <f t="shared" si="3"/>
        <v>833414</v>
      </c>
      <c r="H24" s="35">
        <f>ANALISIS!H534</f>
        <v>6098</v>
      </c>
      <c r="I24" s="33" t="e">
        <f>ANALISIS!H541</f>
        <v>#REF!</v>
      </c>
      <c r="J24" s="33">
        <v>1</v>
      </c>
      <c r="K24" s="33">
        <f>ROUNDUP(ANALISIS!$I$521/$J$24,0)</f>
        <v>1</v>
      </c>
      <c r="L24" s="36" t="e">
        <f t="shared" si="4"/>
        <v>#REF!</v>
      </c>
      <c r="M24" s="37">
        <f t="shared" si="5"/>
        <v>833414</v>
      </c>
      <c r="N24" s="38">
        <f t="shared" si="6"/>
        <v>833414</v>
      </c>
      <c r="O24" s="39"/>
      <c r="P24" s="40">
        <f>ROUND(ANALISIS!H532*E24,0)</f>
        <v>0</v>
      </c>
      <c r="Q24" s="41">
        <f>ROUND(ANALISIS!H528*E24,0)</f>
        <v>6011</v>
      </c>
      <c r="R24" s="41">
        <f>ROUND(ANALISIS!H523*E24,0)</f>
        <v>120235</v>
      </c>
      <c r="S24" s="42">
        <f>ROUND(ANALISIS!H518*E24,0)</f>
        <v>707158</v>
      </c>
      <c r="T24" s="43">
        <f t="shared" si="7"/>
        <v>833404</v>
      </c>
      <c r="U24" s="44"/>
      <c r="V24" s="27"/>
      <c r="AF24" s="45"/>
      <c r="AG24" s="46" t="str">
        <f t="shared" si="0"/>
        <v>CAP. 1: PUENTE GRAN COLOMBIA</v>
      </c>
      <c r="AH24" s="47">
        <f t="shared" si="1"/>
        <v>14</v>
      </c>
      <c r="AI24" s="47"/>
      <c r="AJ24" s="47"/>
      <c r="AK24" s="48"/>
      <c r="AL24" s="49"/>
      <c r="AO24" s="50">
        <f t="shared" si="8"/>
        <v>136.66999999999999</v>
      </c>
      <c r="AP24" s="51"/>
      <c r="AQ24" s="52">
        <f t="shared" si="9"/>
        <v>136.66999999999999</v>
      </c>
      <c r="AR24" s="53">
        <f t="shared" si="10"/>
        <v>6098</v>
      </c>
      <c r="AS24" s="54">
        <f t="shared" si="11"/>
        <v>833414</v>
      </c>
      <c r="AU24" s="55"/>
    </row>
    <row r="25" spans="1:47">
      <c r="A25" s="28" t="s">
        <v>133</v>
      </c>
      <c r="B25" s="161" t="s">
        <v>134</v>
      </c>
      <c r="C25" s="30" t="s">
        <v>135</v>
      </c>
      <c r="D25" s="31" t="s">
        <v>35</v>
      </c>
      <c r="E25" s="32">
        <f>MemoriaDeCant!AP274</f>
        <v>30</v>
      </c>
      <c r="F25" s="33">
        <f>IF($A$2="CD",H25,IF($A$2="CT",I25,"Correg CT"))</f>
        <v>731018</v>
      </c>
      <c r="G25" s="34">
        <f>ROUND(E25 * F25,$J$2)</f>
        <v>21930540</v>
      </c>
      <c r="H25" s="35">
        <f>ANALISIS!H591</f>
        <v>731018</v>
      </c>
      <c r="I25" s="33" t="e">
        <f>ANALISIS!H598</f>
        <v>#REF!</v>
      </c>
      <c r="J25" s="33">
        <v>1</v>
      </c>
      <c r="K25" s="33">
        <f>ROUNDUP(ANALISIS!$I$572/$J$25,0)</f>
        <v>2</v>
      </c>
      <c r="L25" s="36" t="e">
        <f>ROUND(I25 * E25,$J$2)</f>
        <v>#REF!</v>
      </c>
      <c r="M25" s="37">
        <f>ROUND(H25 * E25,$J$2)</f>
        <v>21930540</v>
      </c>
      <c r="N25" s="38">
        <f>G25*$N$2</f>
        <v>21930540</v>
      </c>
      <c r="O25" s="39"/>
      <c r="P25" s="40">
        <f>ROUND(ANALISIS!H589*E25,0)</f>
        <v>0</v>
      </c>
      <c r="Q25" s="41">
        <f>ROUND(ANALISIS!H585*E25,0)</f>
        <v>1125718</v>
      </c>
      <c r="R25" s="41">
        <f>ROUND(ANALISIS!H576*E25,0)</f>
        <v>4835841</v>
      </c>
      <c r="S25" s="42">
        <f>ROUND(ANALISIS!H569*E25,0)</f>
        <v>15968996</v>
      </c>
      <c r="T25" s="43">
        <f>P25+Q25+R25+S25</f>
        <v>21930555</v>
      </c>
      <c r="U25" s="44"/>
      <c r="V25" s="27"/>
      <c r="AF25" s="45"/>
      <c r="AG25" s="46" t="str">
        <f t="shared" si="0"/>
        <v>CAP. 1: PUENTE GRAN COLOMBIA</v>
      </c>
      <c r="AH25" s="47">
        <f t="shared" si="1"/>
        <v>14</v>
      </c>
      <c r="AI25" s="47"/>
      <c r="AJ25" s="47"/>
      <c r="AK25" s="48"/>
      <c r="AL25" s="49"/>
      <c r="AO25" s="50">
        <f>E25</f>
        <v>30</v>
      </c>
      <c r="AP25" s="51"/>
      <c r="AQ25" s="52">
        <f>AO25+AP25</f>
        <v>30</v>
      </c>
      <c r="AR25" s="53">
        <f>F25</f>
        <v>731018</v>
      </c>
      <c r="AS25" s="54">
        <f>ROUND(AQ25 * AR25,$J$2)</f>
        <v>21930540</v>
      </c>
      <c r="AU25" s="55"/>
    </row>
    <row r="26" spans="1:47">
      <c r="A26" s="28" t="s">
        <v>136</v>
      </c>
      <c r="B26" s="161" t="s">
        <v>137</v>
      </c>
      <c r="C26" s="30" t="s">
        <v>138</v>
      </c>
      <c r="D26" s="31" t="s">
        <v>108</v>
      </c>
      <c r="E26" s="32">
        <f>MemoriaDeCant!AP301</f>
        <v>15</v>
      </c>
      <c r="F26" s="33">
        <f>IF($A$2="CD",H26,IF($A$2="CT",I26,"Correg CT"))</f>
        <v>121055</v>
      </c>
      <c r="G26" s="34">
        <f>ROUND(E26 * F26,$J$2)</f>
        <v>1815825</v>
      </c>
      <c r="H26" s="35">
        <f>ANALISIS!H645</f>
        <v>121055</v>
      </c>
      <c r="I26" s="33" t="e">
        <f>ANALISIS!H652</f>
        <v>#REF!</v>
      </c>
      <c r="J26" s="33">
        <v>1</v>
      </c>
      <c r="K26" s="33">
        <f>ROUNDUP(ANALISIS!$I$630/$J$26,0)</f>
        <v>1</v>
      </c>
      <c r="L26" s="36" t="e">
        <f>ROUND(I26 * E26,$J$2)</f>
        <v>#REF!</v>
      </c>
      <c r="M26" s="37">
        <f>ROUND(H26 * E26,$J$2)</f>
        <v>1815825</v>
      </c>
      <c r="N26" s="38">
        <f>G26*$N$2</f>
        <v>1815825</v>
      </c>
      <c r="O26" s="39"/>
      <c r="P26" s="40">
        <f>ROUND(ANALISIS!H643*E26,0)</f>
        <v>0</v>
      </c>
      <c r="Q26" s="41">
        <f>ROUND(ANALISIS!H639*E26,0)</f>
        <v>28248</v>
      </c>
      <c r="R26" s="41">
        <f>ROUND(ANALISIS!H633*E26,0)</f>
        <v>759643</v>
      </c>
      <c r="S26" s="42">
        <f>ROUND(ANALISIS!H627*E26,0)</f>
        <v>1027940</v>
      </c>
      <c r="T26" s="43">
        <f>P26+Q26+R26+S26</f>
        <v>1815831</v>
      </c>
      <c r="U26" s="44"/>
      <c r="V26" s="27"/>
      <c r="AF26" s="45"/>
      <c r="AG26" s="46" t="str">
        <f t="shared" si="0"/>
        <v>CAP. 1: PUENTE GRAN COLOMBIA</v>
      </c>
      <c r="AH26" s="47">
        <f t="shared" si="1"/>
        <v>14</v>
      </c>
      <c r="AI26" s="47"/>
      <c r="AJ26" s="47"/>
      <c r="AK26" s="48"/>
      <c r="AL26" s="49"/>
      <c r="AO26" s="50">
        <f>E26</f>
        <v>15</v>
      </c>
      <c r="AP26" s="51"/>
      <c r="AQ26" s="52">
        <f>AO26+AP26</f>
        <v>15</v>
      </c>
      <c r="AR26" s="53">
        <f>F26</f>
        <v>121055</v>
      </c>
      <c r="AS26" s="54">
        <f>ROUND(AQ26 * AR26,$J$2)</f>
        <v>1815825</v>
      </c>
      <c r="AU26" s="55"/>
    </row>
    <row r="27" spans="1:47">
      <c r="A27" s="28" t="s">
        <v>139</v>
      </c>
      <c r="B27" s="161" t="s">
        <v>140</v>
      </c>
      <c r="C27" s="30" t="s">
        <v>141</v>
      </c>
      <c r="D27" s="31" t="s">
        <v>108</v>
      </c>
      <c r="E27" s="32">
        <f>MemoriaDeCant!AP328</f>
        <v>15</v>
      </c>
      <c r="F27" s="33">
        <f>IF($A$2="CD",H27,IF($A$2="CT",I27,"Correg CT"))</f>
        <v>102912</v>
      </c>
      <c r="G27" s="34">
        <f>ROUND(E27 * F27,$J$2)</f>
        <v>1543680</v>
      </c>
      <c r="H27" s="35">
        <f>ANALISIS!H688</f>
        <v>102912</v>
      </c>
      <c r="I27" s="33" t="e">
        <f>ANALISIS!H695</f>
        <v>#REF!</v>
      </c>
      <c r="J27" s="33">
        <v>1</v>
      </c>
      <c r="K27" s="33">
        <f>ROUNDUP(ANALISIS!$I$680/$J$27,0)</f>
        <v>1</v>
      </c>
      <c r="L27" s="36" t="e">
        <f>ROUND(I27 * E27,$J$2)</f>
        <v>#REF!</v>
      </c>
      <c r="M27" s="37">
        <f>ROUND(H27 * E27,$J$2)</f>
        <v>1543680</v>
      </c>
      <c r="N27" s="38">
        <f>G27*$N$2</f>
        <v>1543680</v>
      </c>
      <c r="O27" s="39"/>
      <c r="P27" s="40">
        <f>ROUND(ANALISIS!H686*E27,0)</f>
        <v>0</v>
      </c>
      <c r="Q27" s="41"/>
      <c r="R27" s="41">
        <f>ROUND(ANALISIS!H682*E27,0)</f>
        <v>86382</v>
      </c>
      <c r="S27" s="42">
        <f>ROUND(ANALISIS!H677*E27,0)</f>
        <v>1457295</v>
      </c>
      <c r="T27" s="43">
        <f>P27+Q27+R27+S27</f>
        <v>1543677</v>
      </c>
      <c r="U27" s="44"/>
      <c r="V27" s="27"/>
      <c r="AF27" s="45"/>
      <c r="AG27" s="46" t="str">
        <f t="shared" si="0"/>
        <v>CAP. 1: PUENTE GRAN COLOMBIA</v>
      </c>
      <c r="AH27" s="47">
        <f t="shared" si="1"/>
        <v>14</v>
      </c>
      <c r="AI27" s="47"/>
      <c r="AJ27" s="47"/>
      <c r="AK27" s="48"/>
      <c r="AL27" s="49"/>
      <c r="AO27" s="50">
        <f>E27</f>
        <v>15</v>
      </c>
      <c r="AP27" s="51"/>
      <c r="AQ27" s="52">
        <f>AO27+AP27</f>
        <v>15</v>
      </c>
      <c r="AR27" s="53">
        <f>F27</f>
        <v>102912</v>
      </c>
      <c r="AS27" s="54">
        <f>ROUND(AQ27 * AR27,$J$2)</f>
        <v>1543680</v>
      </c>
      <c r="AU27" s="55"/>
    </row>
    <row r="28" spans="1:47">
      <c r="A28" s="28" t="s">
        <v>142</v>
      </c>
      <c r="B28" s="161" t="s">
        <v>143</v>
      </c>
      <c r="C28" s="30" t="s">
        <v>144</v>
      </c>
      <c r="D28" s="31" t="s">
        <v>35</v>
      </c>
      <c r="E28" s="32">
        <f>MemoriaDeCant!AP355</f>
        <v>11</v>
      </c>
      <c r="F28" s="33">
        <f>IF($A$2="CD",H28,IF($A$2="CT",I28,"Correg CT"))</f>
        <v>222586</v>
      </c>
      <c r="G28" s="34">
        <f>ROUND(E28 * F28,$J$2)</f>
        <v>2448446</v>
      </c>
      <c r="H28" s="35">
        <f>ANALISIS!H745</f>
        <v>222586</v>
      </c>
      <c r="I28" s="33" t="e">
        <f>ANALISIS!H752</f>
        <v>#REF!</v>
      </c>
      <c r="J28" s="33">
        <v>1</v>
      </c>
      <c r="K28" s="33">
        <f>ROUNDUP(ANALISIS!$I$726/$J$28,0)</f>
        <v>1</v>
      </c>
      <c r="L28" s="36" t="e">
        <f>ROUND(I28 * E28,$J$2)</f>
        <v>#REF!</v>
      </c>
      <c r="M28" s="37">
        <f>ROUND(H28 * E28,$J$2)</f>
        <v>2448446</v>
      </c>
      <c r="N28" s="38">
        <f>G28*$N$2</f>
        <v>2448446</v>
      </c>
      <c r="O28" s="39"/>
      <c r="P28" s="40">
        <f>ROUND(ANALISIS!H743*E28,0)</f>
        <v>0</v>
      </c>
      <c r="Q28" s="41">
        <f>ROUND(ANALISIS!H739*E28,0)</f>
        <v>144671</v>
      </c>
      <c r="R28" s="41">
        <f>ROUND(ANALISIS!H730*E28,0)</f>
        <v>518177</v>
      </c>
      <c r="S28" s="42">
        <f>ROUND(ANALISIS!H723*E28,0)</f>
        <v>1785600</v>
      </c>
      <c r="T28" s="43">
        <f>P28+Q28+R28+S28</f>
        <v>2448448</v>
      </c>
      <c r="U28" s="44"/>
      <c r="V28" s="27"/>
      <c r="AF28" s="45"/>
      <c r="AG28" s="46" t="str">
        <f t="shared" si="0"/>
        <v>CAP. 1: PUENTE GRAN COLOMBIA</v>
      </c>
      <c r="AH28" s="47">
        <f t="shared" si="1"/>
        <v>14</v>
      </c>
      <c r="AI28" s="47"/>
      <c r="AJ28" s="47"/>
      <c r="AK28" s="48"/>
      <c r="AL28" s="49"/>
      <c r="AO28" s="50">
        <f>E28</f>
        <v>11</v>
      </c>
      <c r="AP28" s="51"/>
      <c r="AQ28" s="52">
        <f>AO28+AP28</f>
        <v>11</v>
      </c>
      <c r="AR28" s="53">
        <f>F28</f>
        <v>222586</v>
      </c>
      <c r="AS28" s="54">
        <f>ROUND(AQ28 * AR28,$J$2)</f>
        <v>2448446</v>
      </c>
      <c r="AU28" s="55"/>
    </row>
    <row r="29" spans="1:47">
      <c r="A29" s="28"/>
      <c r="B29" s="29"/>
      <c r="C29" s="30"/>
      <c r="D29" s="31"/>
      <c r="E29" s="32"/>
      <c r="F29" s="33">
        <f t="shared" si="2"/>
        <v>0</v>
      </c>
      <c r="G29" s="34">
        <f t="shared" si="3"/>
        <v>0</v>
      </c>
      <c r="H29" s="35"/>
      <c r="I29" s="33"/>
      <c r="J29" s="33">
        <v>1</v>
      </c>
      <c r="K29" s="33"/>
      <c r="L29" s="36">
        <f t="shared" si="4"/>
        <v>0</v>
      </c>
      <c r="M29" s="37">
        <f t="shared" si="5"/>
        <v>0</v>
      </c>
      <c r="N29" s="38">
        <f t="shared" si="6"/>
        <v>0</v>
      </c>
      <c r="O29" s="39"/>
      <c r="P29" s="40"/>
      <c r="Q29" s="41"/>
      <c r="R29" s="41"/>
      <c r="S29" s="42"/>
      <c r="T29" s="43">
        <f t="shared" si="7"/>
        <v>0</v>
      </c>
      <c r="U29" s="44"/>
      <c r="V29" s="27"/>
      <c r="AF29" s="45"/>
      <c r="AG29" s="46" t="e">
        <f>"CAP. " &amp;#REF! &amp; ": " &amp;#REF!</f>
        <v>#REF!</v>
      </c>
      <c r="AH29" s="47" t="e">
        <f>ROW(#REF!)</f>
        <v>#REF!</v>
      </c>
      <c r="AI29" s="47"/>
      <c r="AJ29" s="47"/>
      <c r="AK29" s="48"/>
      <c r="AL29" s="49"/>
      <c r="AO29" s="50">
        <f t="shared" si="8"/>
        <v>0</v>
      </c>
      <c r="AP29" s="51"/>
      <c r="AQ29" s="52">
        <f t="shared" si="9"/>
        <v>0</v>
      </c>
      <c r="AR29" s="53">
        <f t="shared" si="10"/>
        <v>0</v>
      </c>
      <c r="AS29" s="54">
        <f t="shared" si="11"/>
        <v>0</v>
      </c>
      <c r="AU29" s="55"/>
    </row>
    <row r="30" spans="1:47">
      <c r="A30" s="162"/>
      <c r="B30" s="163"/>
      <c r="C30" s="164"/>
      <c r="D30" s="165"/>
      <c r="E30" s="166"/>
      <c r="F30" s="167"/>
      <c r="G30" s="168"/>
      <c r="H30" s="169"/>
      <c r="I30" s="167"/>
      <c r="J30" s="167"/>
      <c r="K30" s="167"/>
      <c r="L30" s="170"/>
      <c r="M30" s="171"/>
      <c r="N30" s="172"/>
      <c r="O30" s="39"/>
      <c r="P30" s="40"/>
      <c r="Q30" s="41"/>
      <c r="R30" s="41"/>
      <c r="S30" s="42"/>
      <c r="T30" s="43"/>
      <c r="U30" s="44"/>
      <c r="V30" s="27"/>
      <c r="AF30" s="45"/>
      <c r="AG30" s="46" t="str">
        <f>"CAP. " &amp; $B$14 &amp; ": " &amp; $C$14</f>
        <v>CAP. 1: PUENTE GRAN COLOMBIA</v>
      </c>
      <c r="AH30" s="47">
        <f>ROW($B$14)</f>
        <v>14</v>
      </c>
      <c r="AI30" s="47"/>
      <c r="AJ30" s="47"/>
      <c r="AK30" s="48"/>
      <c r="AL30" s="49"/>
      <c r="AO30" s="50"/>
      <c r="AP30" s="51"/>
      <c r="AQ30" s="52"/>
      <c r="AR30" s="159"/>
      <c r="AS30" s="160"/>
      <c r="AU30" s="55"/>
    </row>
    <row r="31" spans="1:47" ht="14.4" thickBot="1">
      <c r="A31" s="173" t="s">
        <v>145</v>
      </c>
      <c r="B31" s="174"/>
      <c r="C31" s="175"/>
      <c r="D31" s="176"/>
      <c r="E31" s="177"/>
      <c r="F31" s="178" t="str">
        <f>IF(C14="ESCRIBA AQUÍ EL NOMBRE DEL CAPITULO","SUBTOTAL","SUBTOTAL CAP. "&amp;B14&amp;"  "&amp;C14&amp;":")</f>
        <v>SUBTOTAL CAP. 1  PUENTE GRAN COLOMBIA:</v>
      </c>
      <c r="G31" s="179">
        <f>SUM(G15:G30)</f>
        <v>44850022</v>
      </c>
      <c r="H31" s="169"/>
      <c r="I31" s="167"/>
      <c r="J31" s="167"/>
      <c r="K31" s="167"/>
      <c r="L31" s="170"/>
      <c r="M31" s="171"/>
      <c r="N31" s="180">
        <f>SUM(N15:N30)</f>
        <v>44850022</v>
      </c>
      <c r="O31" s="39"/>
      <c r="P31" s="181">
        <f>SUM(P14:P30)</f>
        <v>0</v>
      </c>
      <c r="Q31" s="182">
        <f>SUM(Q14:Q30)</f>
        <v>1618421</v>
      </c>
      <c r="R31" s="182">
        <f>SUM(R14:R30)</f>
        <v>14805274</v>
      </c>
      <c r="S31" s="183">
        <f>SUM(S14:S30)</f>
        <v>28426330</v>
      </c>
      <c r="T31" s="184">
        <f>SUM(T14:T30)</f>
        <v>44850025</v>
      </c>
      <c r="U31" s="44"/>
      <c r="V31" s="27"/>
      <c r="AF31" s="45"/>
      <c r="AG31" s="46" t="str">
        <f>"CAP. " &amp; $B$14 &amp; ": " &amp; $C$14</f>
        <v>CAP. 1: PUENTE GRAN COLOMBIA</v>
      </c>
      <c r="AH31" s="47">
        <f>ROW($B$14)</f>
        <v>14</v>
      </c>
      <c r="AI31" s="47"/>
      <c r="AJ31" s="47"/>
      <c r="AK31" s="48"/>
      <c r="AL31" s="49"/>
      <c r="AO31" s="185"/>
      <c r="AP31" s="186"/>
      <c r="AQ31" s="186"/>
      <c r="AR31" s="186"/>
      <c r="AS31" s="187">
        <f>SUM(AS15:AS30)</f>
        <v>44850022</v>
      </c>
      <c r="AU31" s="55"/>
    </row>
    <row r="32" spans="1:47" s="85" customFormat="1">
      <c r="A32" s="78"/>
      <c r="B32" s="189"/>
      <c r="C32" s="190"/>
      <c r="D32" s="191"/>
      <c r="E32" s="192"/>
      <c r="F32" s="193"/>
      <c r="G32" s="194"/>
      <c r="H32" s="112"/>
      <c r="I32" s="112"/>
      <c r="J32" s="112"/>
      <c r="K32" s="112"/>
      <c r="L32" s="194"/>
      <c r="M32" s="195"/>
      <c r="N32" s="44" t="e">
        <f>IF($A$2="CD",#REF!-#REF!,IF($A$2="CT",#REF!-#REF!,""))</f>
        <v>#REF!</v>
      </c>
      <c r="O32" s="112"/>
      <c r="P32" s="112"/>
      <c r="Q32" s="112"/>
      <c r="R32" s="112"/>
      <c r="S32" s="112"/>
      <c r="T32" s="112"/>
      <c r="U32" s="196"/>
      <c r="V32" s="196"/>
      <c r="W32" s="196"/>
      <c r="X32" s="196"/>
      <c r="Y32" s="196"/>
      <c r="Z32" s="196"/>
      <c r="AA32" s="196"/>
      <c r="AB32" s="196"/>
      <c r="AC32" s="196"/>
      <c r="AD32" s="196"/>
      <c r="AE32" s="197"/>
      <c r="AF32" s="45"/>
      <c r="AG32" s="46"/>
      <c r="AH32" s="47"/>
      <c r="AI32" s="47"/>
      <c r="AJ32" s="47"/>
      <c r="AK32" s="48"/>
      <c r="AL32" s="49"/>
      <c r="AS32" s="198"/>
      <c r="AU32" s="86"/>
    </row>
    <row r="33" spans="1:47" s="188" customFormat="1" ht="14.4" hidden="1" thickBot="1">
      <c r="A33" s="199" t="s">
        <v>149</v>
      </c>
      <c r="B33" s="200"/>
      <c r="C33" s="216"/>
      <c r="D33" s="217"/>
      <c r="E33" s="217"/>
      <c r="F33" s="218" t="s">
        <v>150</v>
      </c>
      <c r="G33" s="219"/>
      <c r="H33" s="201"/>
      <c r="I33" s="202"/>
      <c r="J33" s="202"/>
      <c r="K33" s="202"/>
      <c r="L33" s="203"/>
      <c r="M33" s="204"/>
      <c r="N33" s="205">
        <f>+G33*$N$2</f>
        <v>0</v>
      </c>
      <c r="O33" s="206"/>
      <c r="P33" s="220">
        <f>SUM(P13:P31)/2</f>
        <v>0</v>
      </c>
      <c r="Q33" s="221"/>
      <c r="R33" s="221"/>
      <c r="S33" s="221"/>
      <c r="T33" s="221"/>
      <c r="U33" s="208"/>
      <c r="V33" s="208"/>
      <c r="W33" s="208"/>
      <c r="X33" s="208"/>
      <c r="Y33" s="208"/>
      <c r="Z33" s="208"/>
      <c r="AA33" s="208"/>
      <c r="AB33" s="208"/>
      <c r="AC33" s="208"/>
      <c r="AD33" s="208"/>
      <c r="AE33" s="209"/>
      <c r="AF33" s="210"/>
      <c r="AG33" s="211"/>
      <c r="AH33" s="212"/>
      <c r="AI33" s="212"/>
      <c r="AJ33" s="212"/>
      <c r="AK33" s="213"/>
      <c r="AL33" s="214"/>
      <c r="AO33" s="216"/>
      <c r="AP33" s="217"/>
      <c r="AQ33" s="217"/>
      <c r="AR33" s="218" t="s">
        <v>150</v>
      </c>
      <c r="AS33" s="219"/>
      <c r="AU33" s="215"/>
    </row>
    <row r="34" spans="1:47" s="85" customFormat="1" hidden="1">
      <c r="A34" s="78"/>
      <c r="B34" s="189"/>
      <c r="C34" s="190"/>
      <c r="D34" s="191"/>
      <c r="E34" s="192"/>
      <c r="F34" s="193"/>
      <c r="G34" s="194"/>
      <c r="H34" s="112"/>
      <c r="I34" s="112"/>
      <c r="J34" s="112"/>
      <c r="K34" s="112"/>
      <c r="L34" s="194"/>
      <c r="M34" s="195"/>
      <c r="N34" s="44">
        <f>IF($A$2="CD",M33-N33,IF($A$2="CT",L33-N33,""))</f>
        <v>0</v>
      </c>
      <c r="O34" s="112"/>
      <c r="P34" s="112"/>
      <c r="Q34" s="112"/>
      <c r="R34" s="112"/>
      <c r="S34" s="112"/>
      <c r="T34" s="112"/>
      <c r="U34" s="196"/>
      <c r="V34" s="196"/>
      <c r="W34" s="196"/>
      <c r="X34" s="196"/>
      <c r="Y34" s="196"/>
      <c r="Z34" s="196"/>
      <c r="AA34" s="196"/>
      <c r="AB34" s="196"/>
      <c r="AC34" s="196"/>
      <c r="AD34" s="196"/>
      <c r="AE34" s="197"/>
      <c r="AF34" s="45"/>
      <c r="AG34" s="46"/>
      <c r="AH34" s="47"/>
      <c r="AI34" s="47"/>
      <c r="AJ34" s="47"/>
      <c r="AK34" s="48"/>
      <c r="AL34" s="49"/>
      <c r="AS34" s="198"/>
      <c r="AU34" s="86"/>
    </row>
    <row r="35" spans="1:47" s="188" customFormat="1" ht="14.4" hidden="1" thickBot="1">
      <c r="A35" s="199" t="s">
        <v>151</v>
      </c>
      <c r="B35" s="200"/>
      <c r="C35" s="222"/>
      <c r="D35" s="223"/>
      <c r="E35" s="223"/>
      <c r="F35" s="224" t="s">
        <v>152</v>
      </c>
      <c r="G35" s="225"/>
      <c r="H35" s="201"/>
      <c r="I35" s="202"/>
      <c r="J35" s="202"/>
      <c r="K35" s="202"/>
      <c r="L35" s="203"/>
      <c r="M35" s="204"/>
      <c r="N35" s="205">
        <f>+G35*$N$2</f>
        <v>0</v>
      </c>
      <c r="O35" s="206"/>
      <c r="P35" s="220">
        <f>SUM(P13:P33)/2</f>
        <v>0</v>
      </c>
      <c r="Q35" s="221"/>
      <c r="R35" s="221"/>
      <c r="S35" s="221"/>
      <c r="T35" s="221"/>
      <c r="U35" s="208"/>
      <c r="V35" s="208"/>
      <c r="W35" s="208"/>
      <c r="X35" s="208"/>
      <c r="Y35" s="208"/>
      <c r="Z35" s="208"/>
      <c r="AA35" s="208"/>
      <c r="AB35" s="208"/>
      <c r="AC35" s="208"/>
      <c r="AD35" s="208"/>
      <c r="AE35" s="209"/>
      <c r="AF35" s="210"/>
      <c r="AG35" s="211"/>
      <c r="AH35" s="212"/>
      <c r="AI35" s="212"/>
      <c r="AJ35" s="212"/>
      <c r="AK35" s="213"/>
      <c r="AL35" s="214"/>
      <c r="AO35" s="222"/>
      <c r="AP35" s="223"/>
      <c r="AQ35" s="223"/>
      <c r="AR35" s="224" t="s">
        <v>152</v>
      </c>
      <c r="AS35" s="225"/>
      <c r="AU35" s="215"/>
    </row>
    <row r="36" spans="1:47" s="85" customFormat="1" ht="23.25" hidden="1" customHeight="1">
      <c r="A36" s="78"/>
      <c r="B36" s="189"/>
      <c r="C36" s="190"/>
      <c r="D36" s="191"/>
      <c r="E36" s="192"/>
      <c r="F36" s="193"/>
      <c r="G36" s="226" t="e">
        <f>IF((G33+G35)&lt;&gt;SbtPpto,"NO COINCIDEN LOS SUBTOTALES","")</f>
        <v>#REF!</v>
      </c>
      <c r="H36" s="112"/>
      <c r="I36" s="112"/>
      <c r="J36" s="112"/>
      <c r="K36" s="112"/>
      <c r="L36" s="194"/>
      <c r="M36" s="195"/>
      <c r="N36" s="44">
        <f>IF($A$2="CD",M35-N35,IF($A$2="CT",L35-N35,""))</f>
        <v>0</v>
      </c>
      <c r="O36" s="112"/>
      <c r="P36" s="112"/>
      <c r="Q36" s="112"/>
      <c r="R36" s="112"/>
      <c r="S36" s="112"/>
      <c r="T36" s="112"/>
      <c r="U36" s="196"/>
      <c r="V36" s="196"/>
      <c r="W36" s="196"/>
      <c r="X36" s="196"/>
      <c r="Y36" s="196"/>
      <c r="Z36" s="196"/>
      <c r="AA36" s="196"/>
      <c r="AB36" s="196"/>
      <c r="AC36" s="196"/>
      <c r="AD36" s="196"/>
      <c r="AE36" s="197"/>
      <c r="AF36" s="45"/>
      <c r="AG36" s="46"/>
      <c r="AH36" s="47"/>
      <c r="AI36" s="47"/>
      <c r="AJ36" s="47"/>
      <c r="AK36" s="48"/>
      <c r="AL36" s="49"/>
      <c r="AS36" s="198"/>
      <c r="AU36" s="86"/>
    </row>
    <row r="37" spans="1:47" s="85" customFormat="1" hidden="1">
      <c r="A37" s="227" t="s">
        <v>153</v>
      </c>
      <c r="B37" s="189"/>
      <c r="C37" s="228" t="s">
        <v>154</v>
      </c>
      <c r="D37" s="229"/>
      <c r="E37" s="230"/>
      <c r="F37" s="231"/>
      <c r="G37" s="232"/>
      <c r="H37" s="233"/>
      <c r="I37" s="234"/>
      <c r="J37" s="234"/>
      <c r="K37" s="234"/>
      <c r="L37" s="235"/>
      <c r="M37" s="236"/>
      <c r="N37" s="237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3"/>
      <c r="AF37" s="45"/>
      <c r="AG37" s="46"/>
      <c r="AH37" s="47"/>
      <c r="AI37" s="47"/>
      <c r="AJ37" s="47"/>
      <c r="AK37" s="48"/>
      <c r="AL37" s="49"/>
      <c r="AO37" s="871" t="s">
        <v>154</v>
      </c>
      <c r="AP37" s="872"/>
      <c r="AQ37" s="872"/>
      <c r="AR37" s="872"/>
      <c r="AS37" s="232"/>
      <c r="AU37" s="86"/>
    </row>
    <row r="38" spans="1:47" s="85" customFormat="1" hidden="1">
      <c r="A38" s="238" t="s">
        <v>155</v>
      </c>
      <c r="B38" s="239"/>
      <c r="C38" s="240"/>
      <c r="D38" s="241"/>
      <c r="E38" s="241"/>
      <c r="F38" s="242" t="s">
        <v>150</v>
      </c>
      <c r="G38" s="243">
        <f>G33</f>
        <v>0</v>
      </c>
      <c r="H38" s="244"/>
      <c r="I38" s="245"/>
      <c r="J38" s="245"/>
      <c r="K38" s="245"/>
      <c r="L38" s="246"/>
      <c r="M38" s="247"/>
      <c r="N38" s="248">
        <f t="shared" ref="N38:N44" si="12">G38*$N$2</f>
        <v>0</v>
      </c>
      <c r="O38" s="245"/>
      <c r="P38" s="245"/>
      <c r="Q38" s="245"/>
      <c r="R38" s="245"/>
      <c r="S38" s="245"/>
      <c r="T38" s="245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49"/>
      <c r="AF38" s="45"/>
      <c r="AG38" s="46"/>
      <c r="AH38" s="47"/>
      <c r="AI38" s="47"/>
      <c r="AJ38" s="47"/>
      <c r="AK38" s="48"/>
      <c r="AL38" s="49"/>
      <c r="AO38" s="240"/>
      <c r="AP38" s="241"/>
      <c r="AQ38" s="241"/>
      <c r="AR38" s="242" t="s">
        <v>150</v>
      </c>
      <c r="AS38" s="243">
        <f>AS33</f>
        <v>0</v>
      </c>
      <c r="AU38" s="86"/>
    </row>
    <row r="39" spans="1:47" s="85" customFormat="1" hidden="1">
      <c r="A39" s="238" t="s">
        <v>156</v>
      </c>
      <c r="B39" s="239"/>
      <c r="C39" s="250"/>
      <c r="D39" s="251"/>
      <c r="E39" s="252" t="s">
        <v>157</v>
      </c>
      <c r="F39" s="253">
        <v>0.22</v>
      </c>
      <c r="G39" s="254">
        <f>ROUND(G38*F39,0)</f>
        <v>0</v>
      </c>
      <c r="H39" s="255"/>
      <c r="I39" s="256"/>
      <c r="J39" s="256"/>
      <c r="K39" s="256"/>
      <c r="L39" s="257"/>
      <c r="M39" s="258"/>
      <c r="N39" s="259">
        <f t="shared" si="12"/>
        <v>0</v>
      </c>
      <c r="O39" s="256"/>
      <c r="P39" s="256"/>
      <c r="Q39" s="256"/>
      <c r="R39" s="256"/>
      <c r="S39" s="256"/>
      <c r="T39" s="256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49"/>
      <c r="AF39" s="45"/>
      <c r="AG39" s="46"/>
      <c r="AH39" s="47"/>
      <c r="AI39" s="47"/>
      <c r="AJ39" s="47"/>
      <c r="AK39" s="48"/>
      <c r="AL39" s="49"/>
      <c r="AO39" s="250"/>
      <c r="AP39" s="251"/>
      <c r="AQ39" s="252" t="s">
        <v>157</v>
      </c>
      <c r="AR39" s="253">
        <f>F39</f>
        <v>0.22</v>
      </c>
      <c r="AS39" s="254">
        <f>ROUND(AS38*AR39,0)</f>
        <v>0</v>
      </c>
      <c r="AU39" s="86"/>
    </row>
    <row r="40" spans="1:47" s="85" customFormat="1" hidden="1">
      <c r="A40" s="238" t="s">
        <v>158</v>
      </c>
      <c r="B40" s="239"/>
      <c r="C40" s="260"/>
      <c r="D40" s="261"/>
      <c r="E40" s="262" t="s">
        <v>159</v>
      </c>
      <c r="F40" s="263">
        <v>0.03</v>
      </c>
      <c r="G40" s="264">
        <f>ROUND(G38*F40,0)</f>
        <v>0</v>
      </c>
      <c r="H40" s="255"/>
      <c r="I40" s="256"/>
      <c r="J40" s="256"/>
      <c r="K40" s="256"/>
      <c r="L40" s="257"/>
      <c r="M40" s="265"/>
      <c r="N40" s="266">
        <f t="shared" si="12"/>
        <v>0</v>
      </c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67"/>
      <c r="AF40" s="45"/>
      <c r="AG40" s="46"/>
      <c r="AH40" s="47"/>
      <c r="AI40" s="47"/>
      <c r="AJ40" s="47"/>
      <c r="AK40" s="48"/>
      <c r="AL40" s="49"/>
      <c r="AO40" s="260"/>
      <c r="AP40" s="261"/>
      <c r="AQ40" s="262" t="s">
        <v>159</v>
      </c>
      <c r="AR40" s="253">
        <f>F40</f>
        <v>0.03</v>
      </c>
      <c r="AS40" s="264">
        <f>ROUND(AS38*AR40,0)</f>
        <v>0</v>
      </c>
      <c r="AU40" s="86"/>
    </row>
    <row r="41" spans="1:47" s="85" customFormat="1" hidden="1">
      <c r="A41" s="238" t="s">
        <v>160</v>
      </c>
      <c r="B41" s="239"/>
      <c r="C41" s="260"/>
      <c r="D41" s="261"/>
      <c r="E41" s="262" t="s">
        <v>161</v>
      </c>
      <c r="F41" s="263">
        <v>0.05</v>
      </c>
      <c r="G41" s="264">
        <f>ROUND(G38*F41,0)</f>
        <v>0</v>
      </c>
      <c r="H41" s="255"/>
      <c r="I41" s="256"/>
      <c r="J41" s="256"/>
      <c r="K41" s="256"/>
      <c r="L41" s="257"/>
      <c r="M41" s="258"/>
      <c r="N41" s="266">
        <f t="shared" si="12"/>
        <v>0</v>
      </c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67"/>
      <c r="AF41" s="45"/>
      <c r="AG41" s="46"/>
      <c r="AH41" s="47"/>
      <c r="AI41" s="47"/>
      <c r="AJ41" s="47"/>
      <c r="AK41" s="48"/>
      <c r="AL41" s="49"/>
      <c r="AO41" s="260"/>
      <c r="AP41" s="261"/>
      <c r="AQ41" s="262" t="s">
        <v>161</v>
      </c>
      <c r="AR41" s="253">
        <f>F41</f>
        <v>0.05</v>
      </c>
      <c r="AS41" s="264">
        <f>ROUND(AS38*AR41,0)</f>
        <v>0</v>
      </c>
      <c r="AU41" s="86"/>
    </row>
    <row r="42" spans="1:47" s="85" customFormat="1" hidden="1">
      <c r="A42" s="238" t="s">
        <v>162</v>
      </c>
      <c r="B42" s="239"/>
      <c r="C42" s="268"/>
      <c r="D42" s="269"/>
      <c r="E42" s="270" t="s">
        <v>163</v>
      </c>
      <c r="F42" s="271">
        <f>SUM(F39:F41)</f>
        <v>0.3</v>
      </c>
      <c r="G42" s="272">
        <f>SUM(G39:G41)</f>
        <v>0</v>
      </c>
      <c r="H42" s="273"/>
      <c r="I42" s="274"/>
      <c r="J42" s="274"/>
      <c r="K42" s="274"/>
      <c r="L42" s="275"/>
      <c r="M42" s="276">
        <f>+TtlCD*M40</f>
        <v>0</v>
      </c>
      <c r="N42" s="277">
        <f t="shared" si="12"/>
        <v>0</v>
      </c>
      <c r="O42" s="274"/>
      <c r="P42" s="274"/>
      <c r="Q42" s="274"/>
      <c r="R42" s="274"/>
      <c r="S42" s="274"/>
      <c r="T42" s="274"/>
      <c r="U42" s="278"/>
      <c r="V42" s="278"/>
      <c r="W42" s="278"/>
      <c r="X42" s="278"/>
      <c r="Y42" s="278"/>
      <c r="Z42" s="278"/>
      <c r="AA42" s="278"/>
      <c r="AB42" s="278"/>
      <c r="AC42" s="278"/>
      <c r="AD42" s="278"/>
      <c r="AE42" s="279"/>
      <c r="AF42" s="45"/>
      <c r="AG42" s="46"/>
      <c r="AH42" s="47"/>
      <c r="AI42" s="47"/>
      <c r="AJ42" s="47"/>
      <c r="AK42" s="48"/>
      <c r="AL42" s="49"/>
      <c r="AO42" s="268"/>
      <c r="AP42" s="269"/>
      <c r="AQ42" s="270" t="s">
        <v>163</v>
      </c>
      <c r="AR42" s="271">
        <f>SUM(AR39:AR41)</f>
        <v>0.3</v>
      </c>
      <c r="AS42" s="272">
        <f>SUM(AS39:AS41)</f>
        <v>0</v>
      </c>
      <c r="AU42" s="86"/>
    </row>
    <row r="43" spans="1:47" s="85" customFormat="1" ht="15.75" hidden="1" customHeight="1">
      <c r="A43" s="238" t="s">
        <v>164</v>
      </c>
      <c r="B43" s="239"/>
      <c r="C43" s="268"/>
      <c r="D43" s="269"/>
      <c r="E43" s="280" t="s">
        <v>165</v>
      </c>
      <c r="F43" s="281">
        <v>0.19</v>
      </c>
      <c r="G43" s="282">
        <f>ROUND(G41*F43,0)-(M44)</f>
        <v>0</v>
      </c>
      <c r="H43" s="273"/>
      <c r="I43" s="274"/>
      <c r="J43" s="274"/>
      <c r="K43" s="274"/>
      <c r="L43" s="275"/>
      <c r="M43" s="276"/>
      <c r="N43" s="283">
        <f t="shared" si="12"/>
        <v>0</v>
      </c>
      <c r="O43" s="274"/>
      <c r="P43" s="274"/>
      <c r="Q43" s="274"/>
      <c r="R43" s="274"/>
      <c r="S43" s="274"/>
      <c r="T43" s="274"/>
      <c r="U43" s="278"/>
      <c r="V43" s="278"/>
      <c r="W43" s="278"/>
      <c r="X43" s="278"/>
      <c r="Y43" s="278"/>
      <c r="Z43" s="278"/>
      <c r="AA43" s="278"/>
      <c r="AB43" s="278"/>
      <c r="AC43" s="278"/>
      <c r="AD43" s="278"/>
      <c r="AE43" s="279"/>
      <c r="AF43" s="45"/>
      <c r="AG43" s="46"/>
      <c r="AH43" s="47"/>
      <c r="AI43" s="47"/>
      <c r="AJ43" s="47"/>
      <c r="AK43" s="48"/>
      <c r="AL43" s="49"/>
      <c r="AO43" s="268"/>
      <c r="AP43" s="269"/>
      <c r="AQ43" s="280" t="s">
        <v>165</v>
      </c>
      <c r="AR43" s="281">
        <f>F43</f>
        <v>0.19</v>
      </c>
      <c r="AS43" s="282">
        <f>ROUND(AS41*AR43,0)-(AY44)</f>
        <v>0</v>
      </c>
      <c r="AU43" s="86"/>
    </row>
    <row r="44" spans="1:47" s="85" customFormat="1" hidden="1">
      <c r="A44" s="238" t="s">
        <v>166</v>
      </c>
      <c r="B44" s="239"/>
      <c r="C44" s="284"/>
      <c r="D44" s="285"/>
      <c r="E44" s="285"/>
      <c r="F44" s="286" t="s">
        <v>167</v>
      </c>
      <c r="G44" s="287">
        <f>G38+G42+G43</f>
        <v>0</v>
      </c>
      <c r="H44" s="288">
        <f>+H42+H38+H43</f>
        <v>0</v>
      </c>
      <c r="I44" s="289">
        <f>ROUND(G44-G33,4)</f>
        <v>0</v>
      </c>
      <c r="J44" s="290">
        <f>+J42+J38+J43</f>
        <v>0</v>
      </c>
      <c r="K44" s="290">
        <f>+K42+K38+K43</f>
        <v>0</v>
      </c>
      <c r="L44" s="291">
        <f>+L42+L38+L43</f>
        <v>0</v>
      </c>
      <c r="M44" s="292"/>
      <c r="N44" s="293">
        <f t="shared" si="12"/>
        <v>0</v>
      </c>
      <c r="O44" s="278"/>
      <c r="P44" s="278"/>
      <c r="Q44" s="278"/>
      <c r="R44" s="278"/>
      <c r="S44" s="278"/>
      <c r="T44" s="27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49"/>
      <c r="AF44" s="45"/>
      <c r="AG44" s="46"/>
      <c r="AH44" s="47"/>
      <c r="AI44" s="47"/>
      <c r="AJ44" s="47"/>
      <c r="AK44" s="48"/>
      <c r="AL44" s="49"/>
      <c r="AO44" s="284"/>
      <c r="AP44" s="285"/>
      <c r="AQ44" s="285"/>
      <c r="AR44" s="286" t="s">
        <v>167</v>
      </c>
      <c r="AS44" s="287">
        <f>AS38+AS42+AS43</f>
        <v>0</v>
      </c>
      <c r="AU44" s="86"/>
    </row>
    <row r="45" spans="1:47" s="85" customFormat="1" hidden="1">
      <c r="A45" s="294"/>
      <c r="B45" s="239"/>
      <c r="C45" s="27"/>
      <c r="D45" s="27"/>
      <c r="E45" s="27"/>
      <c r="F45" s="295"/>
      <c r="G45" s="296"/>
      <c r="H45" s="278"/>
      <c r="I45" s="278"/>
      <c r="J45" s="278"/>
      <c r="K45" s="278"/>
      <c r="L45" s="297"/>
      <c r="M45" s="297"/>
      <c r="N45" s="278"/>
      <c r="O45" s="278"/>
      <c r="P45" s="278"/>
      <c r="Q45" s="278"/>
      <c r="R45" s="278"/>
      <c r="S45" s="278"/>
      <c r="T45" s="27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49"/>
      <c r="AF45" s="45"/>
      <c r="AG45" s="46"/>
      <c r="AH45" s="47"/>
      <c r="AI45" s="47"/>
      <c r="AJ45" s="47"/>
      <c r="AK45" s="48"/>
      <c r="AL45" s="49"/>
      <c r="AS45" s="198"/>
      <c r="AU45" s="86"/>
    </row>
    <row r="46" spans="1:47" s="85" customFormat="1" hidden="1">
      <c r="A46" s="227" t="s">
        <v>168</v>
      </c>
      <c r="B46" s="189"/>
      <c r="C46" s="298" t="s">
        <v>169</v>
      </c>
      <c r="D46" s="299"/>
      <c r="E46" s="300"/>
      <c r="F46" s="301"/>
      <c r="G46" s="302"/>
      <c r="H46" s="233"/>
      <c r="I46" s="234"/>
      <c r="J46" s="234"/>
      <c r="K46" s="234"/>
      <c r="L46" s="235"/>
      <c r="M46" s="236"/>
      <c r="N46" s="237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3"/>
      <c r="AF46" s="45"/>
      <c r="AG46" s="46"/>
      <c r="AH46" s="47"/>
      <c r="AI46" s="47"/>
      <c r="AJ46" s="47"/>
      <c r="AK46" s="48"/>
      <c r="AL46" s="49"/>
      <c r="AO46" s="842" t="s">
        <v>169</v>
      </c>
      <c r="AP46" s="843"/>
      <c r="AQ46" s="843"/>
      <c r="AR46" s="843"/>
      <c r="AS46" s="302"/>
      <c r="AU46" s="86"/>
    </row>
    <row r="47" spans="1:47" s="85" customFormat="1" hidden="1">
      <c r="A47" s="238" t="s">
        <v>170</v>
      </c>
      <c r="B47" s="239"/>
      <c r="C47" s="303"/>
      <c r="D47" s="304"/>
      <c r="E47" s="304"/>
      <c r="F47" s="305" t="s">
        <v>152</v>
      </c>
      <c r="G47" s="306">
        <f>G35</f>
        <v>0</v>
      </c>
      <c r="H47" s="244"/>
      <c r="I47" s="245"/>
      <c r="J47" s="245"/>
      <c r="K47" s="245"/>
      <c r="L47" s="246"/>
      <c r="M47" s="247"/>
      <c r="N47" s="248">
        <f t="shared" ref="N47:N53" si="13">G47*$N$2</f>
        <v>0</v>
      </c>
      <c r="O47" s="245"/>
      <c r="P47" s="245"/>
      <c r="Q47" s="245"/>
      <c r="R47" s="245"/>
      <c r="S47" s="245"/>
      <c r="T47" s="245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49"/>
      <c r="AF47" s="45"/>
      <c r="AG47" s="46"/>
      <c r="AH47" s="47"/>
      <c r="AI47" s="47"/>
      <c r="AJ47" s="47"/>
      <c r="AK47" s="48"/>
      <c r="AL47" s="49"/>
      <c r="AO47" s="303"/>
      <c r="AP47" s="304"/>
      <c r="AQ47" s="304"/>
      <c r="AR47" s="305" t="s">
        <v>152</v>
      </c>
      <c r="AS47" s="306">
        <f>AS35</f>
        <v>0</v>
      </c>
      <c r="AU47" s="86"/>
    </row>
    <row r="48" spans="1:47" s="85" customFormat="1" hidden="1">
      <c r="A48" s="238" t="s">
        <v>171</v>
      </c>
      <c r="B48" s="239"/>
      <c r="C48" s="307"/>
      <c r="D48" s="308"/>
      <c r="E48" s="309" t="s">
        <v>157</v>
      </c>
      <c r="F48" s="310">
        <v>0.17</v>
      </c>
      <c r="G48" s="311">
        <f>ROUND(G47*F48,0)</f>
        <v>0</v>
      </c>
      <c r="H48" s="255"/>
      <c r="I48" s="256"/>
      <c r="J48" s="256"/>
      <c r="K48" s="256"/>
      <c r="L48" s="257"/>
      <c r="M48" s="258"/>
      <c r="N48" s="259">
        <f t="shared" si="13"/>
        <v>0</v>
      </c>
      <c r="O48" s="256"/>
      <c r="P48" s="256"/>
      <c r="Q48" s="256"/>
      <c r="R48" s="256"/>
      <c r="S48" s="256"/>
      <c r="T48" s="256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49"/>
      <c r="AF48" s="45"/>
      <c r="AG48" s="46"/>
      <c r="AH48" s="47"/>
      <c r="AI48" s="47"/>
      <c r="AJ48" s="47"/>
      <c r="AK48" s="48"/>
      <c r="AL48" s="49"/>
      <c r="AO48" s="307"/>
      <c r="AP48" s="308"/>
      <c r="AQ48" s="309" t="s">
        <v>157</v>
      </c>
      <c r="AR48" s="310">
        <f>F48</f>
        <v>0.17</v>
      </c>
      <c r="AS48" s="311">
        <f>ROUND(AS47*AR48,0)</f>
        <v>0</v>
      </c>
      <c r="AU48" s="86"/>
    </row>
    <row r="49" spans="1:61" s="85" customFormat="1" hidden="1">
      <c r="A49" s="238" t="s">
        <v>172</v>
      </c>
      <c r="B49" s="239"/>
      <c r="C49" s="312"/>
      <c r="D49" s="313"/>
      <c r="E49" s="314" t="s">
        <v>159</v>
      </c>
      <c r="F49" s="315">
        <v>0.01</v>
      </c>
      <c r="G49" s="316">
        <f>ROUND(G47*F49,0)</f>
        <v>0</v>
      </c>
      <c r="H49" s="255"/>
      <c r="I49" s="256"/>
      <c r="J49" s="256"/>
      <c r="K49" s="256"/>
      <c r="L49" s="257"/>
      <c r="M49" s="265" t="e">
        <f>1+(Adm+Imprev+Utilidad+IvaSUtl*Utilidad)</f>
        <v>#REF!</v>
      </c>
      <c r="N49" s="266">
        <f t="shared" si="13"/>
        <v>0</v>
      </c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67"/>
      <c r="AF49" s="45"/>
      <c r="AG49" s="46"/>
      <c r="AH49" s="47"/>
      <c r="AI49" s="47"/>
      <c r="AJ49" s="47"/>
      <c r="AK49" s="48"/>
      <c r="AL49" s="49"/>
      <c r="AO49" s="312"/>
      <c r="AP49" s="313"/>
      <c r="AQ49" s="314" t="s">
        <v>159</v>
      </c>
      <c r="AR49" s="310">
        <f>F49</f>
        <v>0.01</v>
      </c>
      <c r="AS49" s="316">
        <f>ROUND(AS47*AR49,0)</f>
        <v>0</v>
      </c>
      <c r="AU49" s="86"/>
    </row>
    <row r="50" spans="1:61" s="85" customFormat="1" hidden="1">
      <c r="A50" s="238" t="s">
        <v>173</v>
      </c>
      <c r="B50" s="239"/>
      <c r="C50" s="312"/>
      <c r="D50" s="313"/>
      <c r="E50" s="314" t="s">
        <v>161</v>
      </c>
      <c r="F50" s="315">
        <v>0.01</v>
      </c>
      <c r="G50" s="316">
        <f>ROUND(G47*F50,0)</f>
        <v>0</v>
      </c>
      <c r="H50" s="255"/>
      <c r="I50" s="256"/>
      <c r="J50" s="256"/>
      <c r="K50" s="256"/>
      <c r="L50" s="257"/>
      <c r="M50" s="258"/>
      <c r="N50" s="266">
        <f t="shared" si="13"/>
        <v>0</v>
      </c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67"/>
      <c r="AF50" s="45"/>
      <c r="AG50" s="46"/>
      <c r="AH50" s="47"/>
      <c r="AI50" s="47"/>
      <c r="AJ50" s="47"/>
      <c r="AK50" s="48"/>
      <c r="AL50" s="49"/>
      <c r="AO50" s="312"/>
      <c r="AP50" s="313"/>
      <c r="AQ50" s="314" t="s">
        <v>161</v>
      </c>
      <c r="AR50" s="310">
        <f>F50</f>
        <v>0.01</v>
      </c>
      <c r="AS50" s="316">
        <f>ROUND(AS47*AR50,0)</f>
        <v>0</v>
      </c>
      <c r="AU50" s="86"/>
    </row>
    <row r="51" spans="1:61" s="85" customFormat="1" hidden="1">
      <c r="A51" s="238" t="s">
        <v>174</v>
      </c>
      <c r="B51" s="239"/>
      <c r="C51" s="317"/>
      <c r="D51" s="318"/>
      <c r="E51" s="319" t="s">
        <v>163</v>
      </c>
      <c r="F51" s="320">
        <f>SUM(F48:F50)</f>
        <v>0.19000000000000003</v>
      </c>
      <c r="G51" s="321">
        <f>SUM(G48:G50)</f>
        <v>0</v>
      </c>
      <c r="H51" s="273"/>
      <c r="I51" s="274"/>
      <c r="J51" s="274"/>
      <c r="K51" s="274"/>
      <c r="L51" s="275"/>
      <c r="M51" s="276" t="e">
        <f>+TtlCD*M49</f>
        <v>#REF!</v>
      </c>
      <c r="N51" s="277">
        <f t="shared" si="13"/>
        <v>0</v>
      </c>
      <c r="O51" s="274"/>
      <c r="P51" s="274"/>
      <c r="Q51" s="274"/>
      <c r="R51" s="274"/>
      <c r="S51" s="274"/>
      <c r="T51" s="274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9"/>
      <c r="AF51" s="45"/>
      <c r="AG51" s="46"/>
      <c r="AH51" s="47"/>
      <c r="AI51" s="47"/>
      <c r="AJ51" s="47"/>
      <c r="AK51" s="48"/>
      <c r="AL51" s="49"/>
      <c r="AO51" s="317"/>
      <c r="AP51" s="318"/>
      <c r="AQ51" s="319" t="s">
        <v>163</v>
      </c>
      <c r="AR51" s="320">
        <f>SUM(AR48:AR50)</f>
        <v>0.19000000000000003</v>
      </c>
      <c r="AS51" s="321">
        <f>SUM(AS48:AS50)</f>
        <v>0</v>
      </c>
      <c r="AU51" s="86"/>
    </row>
    <row r="52" spans="1:61" s="85" customFormat="1" ht="15.75" hidden="1" customHeight="1">
      <c r="A52" s="238" t="s">
        <v>175</v>
      </c>
      <c r="B52" s="239"/>
      <c r="C52" s="317"/>
      <c r="D52" s="318"/>
      <c r="E52" s="322" t="s">
        <v>165</v>
      </c>
      <c r="F52" s="323">
        <v>0.19</v>
      </c>
      <c r="G52" s="324">
        <f>ROUND(G50*F52,0)-(M53)</f>
        <v>0</v>
      </c>
      <c r="H52" s="273"/>
      <c r="I52" s="274"/>
      <c r="J52" s="274"/>
      <c r="K52" s="274"/>
      <c r="L52" s="275"/>
      <c r="M52" s="276"/>
      <c r="N52" s="283">
        <f t="shared" si="13"/>
        <v>0</v>
      </c>
      <c r="O52" s="274"/>
      <c r="P52" s="274"/>
      <c r="Q52" s="274"/>
      <c r="R52" s="274"/>
      <c r="S52" s="274"/>
      <c r="T52" s="274"/>
      <c r="U52" s="278"/>
      <c r="V52" s="278"/>
      <c r="W52" s="278"/>
      <c r="X52" s="278"/>
      <c r="Y52" s="278"/>
      <c r="Z52" s="278"/>
      <c r="AA52" s="278"/>
      <c r="AB52" s="278"/>
      <c r="AC52" s="278"/>
      <c r="AD52" s="278"/>
      <c r="AE52" s="279"/>
      <c r="AF52" s="45"/>
      <c r="AG52" s="46"/>
      <c r="AH52" s="47"/>
      <c r="AI52" s="47"/>
      <c r="AJ52" s="47"/>
      <c r="AK52" s="48"/>
      <c r="AL52" s="49"/>
      <c r="AO52" s="317"/>
      <c r="AP52" s="318"/>
      <c r="AQ52" s="322" t="s">
        <v>165</v>
      </c>
      <c r="AR52" s="323">
        <f>F52</f>
        <v>0.19</v>
      </c>
      <c r="AS52" s="324">
        <f>ROUND(AS50*AR52,0)-(AY53)</f>
        <v>0</v>
      </c>
      <c r="AU52" s="86"/>
    </row>
    <row r="53" spans="1:61" s="85" customFormat="1" hidden="1">
      <c r="A53" s="238" t="s">
        <v>176</v>
      </c>
      <c r="B53" s="239"/>
      <c r="C53" s="325"/>
      <c r="D53" s="326"/>
      <c r="E53" s="326"/>
      <c r="F53" s="327" t="s">
        <v>177</v>
      </c>
      <c r="G53" s="328">
        <f>G47+G51+G52</f>
        <v>0</v>
      </c>
      <c r="H53" s="288">
        <f>+H51+H47+H52</f>
        <v>0</v>
      </c>
      <c r="I53" s="289">
        <f>ROUND(G53-G35,4)</f>
        <v>0</v>
      </c>
      <c r="J53" s="290">
        <f>+J51+J47+J52</f>
        <v>0</v>
      </c>
      <c r="K53" s="290">
        <f>+K51+K47+K52</f>
        <v>0</v>
      </c>
      <c r="L53" s="291">
        <f>+L51+L47+L52</f>
        <v>0</v>
      </c>
      <c r="M53" s="292"/>
      <c r="N53" s="293">
        <f t="shared" si="13"/>
        <v>0</v>
      </c>
      <c r="O53" s="278"/>
      <c r="P53" s="278"/>
      <c r="Q53" s="278"/>
      <c r="R53" s="278"/>
      <c r="S53" s="278"/>
      <c r="T53" s="27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49"/>
      <c r="AF53" s="45"/>
      <c r="AG53" s="46"/>
      <c r="AH53" s="47"/>
      <c r="AI53" s="47"/>
      <c r="AJ53" s="47"/>
      <c r="AK53" s="48"/>
      <c r="AL53" s="49"/>
      <c r="AO53" s="325"/>
      <c r="AP53" s="326"/>
      <c r="AQ53" s="326"/>
      <c r="AR53" s="327" t="s">
        <v>177</v>
      </c>
      <c r="AS53" s="328">
        <f>AS47+AS51+AS52</f>
        <v>0</v>
      </c>
      <c r="AU53" s="86"/>
    </row>
    <row r="54" spans="1:61" s="85" customFormat="1" hidden="1">
      <c r="A54" s="294"/>
      <c r="B54" s="239"/>
      <c r="C54" s="27"/>
      <c r="D54" s="27"/>
      <c r="E54" s="27"/>
      <c r="F54" s="295"/>
      <c r="G54" s="296"/>
      <c r="H54" s="278"/>
      <c r="I54" s="278"/>
      <c r="J54" s="278"/>
      <c r="K54" s="278"/>
      <c r="L54" s="297"/>
      <c r="M54" s="297"/>
      <c r="N54" s="278"/>
      <c r="O54" s="278"/>
      <c r="P54" s="278"/>
      <c r="Q54" s="278"/>
      <c r="R54" s="278"/>
      <c r="S54" s="278"/>
      <c r="T54" s="27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49"/>
      <c r="AF54" s="45"/>
      <c r="AG54" s="46"/>
      <c r="AH54" s="47"/>
      <c r="AI54" s="47"/>
      <c r="AJ54" s="47"/>
      <c r="AK54" s="48"/>
      <c r="AL54" s="49"/>
      <c r="AS54" s="198"/>
      <c r="AU54" s="86"/>
    </row>
    <row r="55" spans="1:61" hidden="1">
      <c r="A55" s="329"/>
      <c r="B55" s="329"/>
      <c r="G55" s="133"/>
      <c r="L55" s="133"/>
      <c r="M55" s="133"/>
      <c r="AE55" s="330"/>
      <c r="AF55" s="45"/>
      <c r="AG55" s="46"/>
      <c r="AH55" s="47"/>
      <c r="AI55" s="47"/>
      <c r="AJ55" s="47"/>
      <c r="AK55" s="48"/>
      <c r="AL55" s="49"/>
      <c r="AS55" s="133"/>
      <c r="AU55" s="55"/>
    </row>
    <row r="56" spans="1:61" s="85" customFormat="1">
      <c r="A56" s="227" t="s">
        <v>178</v>
      </c>
      <c r="B56" s="189"/>
      <c r="C56" s="331" t="s">
        <v>179</v>
      </c>
      <c r="D56" s="332"/>
      <c r="E56" s="333"/>
      <c r="F56" s="334"/>
      <c r="G56" s="335"/>
      <c r="H56" s="233"/>
      <c r="I56" s="234"/>
      <c r="J56" s="234"/>
      <c r="K56" s="234"/>
      <c r="L56" s="235"/>
      <c r="M56" s="236"/>
      <c r="N56" s="237"/>
      <c r="O56" s="112"/>
      <c r="P56" s="233"/>
      <c r="Q56" s="234"/>
      <c r="R56" s="234"/>
      <c r="S56" s="234"/>
      <c r="T56" s="336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3"/>
      <c r="AF56" s="45"/>
      <c r="AG56" s="46"/>
      <c r="AH56" s="47"/>
      <c r="AI56" s="47"/>
      <c r="AJ56" s="47"/>
      <c r="AK56" s="48"/>
      <c r="AL56" s="49"/>
      <c r="AO56" s="873" t="s">
        <v>179</v>
      </c>
      <c r="AP56" s="874"/>
      <c r="AQ56" s="874"/>
      <c r="AR56" s="874"/>
      <c r="AS56" s="337"/>
      <c r="AU56" s="86"/>
    </row>
    <row r="57" spans="1:61" s="85" customFormat="1" hidden="1">
      <c r="A57" s="238" t="s">
        <v>180</v>
      </c>
      <c r="B57" s="239"/>
      <c r="C57" s="338"/>
      <c r="D57" s="339"/>
      <c r="E57" s="340"/>
      <c r="F57" s="341" t="s">
        <v>181</v>
      </c>
      <c r="G57" s="342">
        <f>G44</f>
        <v>0</v>
      </c>
      <c r="H57" s="273"/>
      <c r="I57" s="274"/>
      <c r="J57" s="274"/>
      <c r="K57" s="274"/>
      <c r="L57" s="275"/>
      <c r="M57" s="276"/>
      <c r="N57" s="283"/>
      <c r="O57" s="274"/>
      <c r="P57" s="273"/>
      <c r="Q57" s="343"/>
      <c r="R57" s="343"/>
      <c r="S57" s="343"/>
      <c r="T57" s="344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9"/>
      <c r="AF57" s="45"/>
      <c r="AG57" s="46"/>
      <c r="AH57" s="47"/>
      <c r="AI57" s="47"/>
      <c r="AJ57" s="47"/>
      <c r="AK57" s="48"/>
      <c r="AL57" s="49"/>
      <c r="AO57" s="338"/>
      <c r="AP57" s="339"/>
      <c r="AQ57" s="340"/>
      <c r="AR57" s="341" t="s">
        <v>181</v>
      </c>
      <c r="AS57" s="342">
        <f>AS44</f>
        <v>0</v>
      </c>
      <c r="AU57" s="86"/>
    </row>
    <row r="58" spans="1:61" s="85" customFormat="1" hidden="1">
      <c r="A58" s="238" t="s">
        <v>182</v>
      </c>
      <c r="B58" s="239"/>
      <c r="C58" s="338"/>
      <c r="D58" s="339"/>
      <c r="E58" s="340"/>
      <c r="F58" s="341" t="s">
        <v>183</v>
      </c>
      <c r="G58" s="342">
        <f>G53</f>
        <v>0</v>
      </c>
      <c r="H58" s="273"/>
      <c r="I58" s="274"/>
      <c r="J58" s="274"/>
      <c r="K58" s="274"/>
      <c r="L58" s="275"/>
      <c r="M58" s="276"/>
      <c r="N58" s="283"/>
      <c r="O58" s="274"/>
      <c r="P58" s="273"/>
      <c r="Q58" s="343"/>
      <c r="R58" s="343"/>
      <c r="S58" s="343"/>
      <c r="T58" s="344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9"/>
      <c r="AF58" s="45"/>
      <c r="AG58" s="46"/>
      <c r="AH58" s="47"/>
      <c r="AI58" s="47"/>
      <c r="AJ58" s="47"/>
      <c r="AK58" s="48"/>
      <c r="AL58" s="49"/>
      <c r="AO58" s="338"/>
      <c r="AP58" s="339"/>
      <c r="AQ58" s="340"/>
      <c r="AR58" s="341" t="s">
        <v>183</v>
      </c>
      <c r="AS58" s="342">
        <f>AS53</f>
        <v>0</v>
      </c>
      <c r="AU58" s="86"/>
    </row>
    <row r="59" spans="1:61" s="85" customFormat="1">
      <c r="A59" s="238" t="s">
        <v>184</v>
      </c>
      <c r="B59" s="239"/>
      <c r="C59" s="345"/>
      <c r="D59" s="346"/>
      <c r="E59" s="346"/>
      <c r="F59" s="347" t="s">
        <v>185</v>
      </c>
      <c r="G59" s="348">
        <f>G31</f>
        <v>44850022</v>
      </c>
      <c r="H59" s="244"/>
      <c r="I59" s="245"/>
      <c r="J59" s="245"/>
      <c r="K59" s="245"/>
      <c r="L59" s="246"/>
      <c r="M59" s="247"/>
      <c r="N59" s="248">
        <f t="shared" ref="N59:N64" si="14">G59*$N$2</f>
        <v>44850022</v>
      </c>
      <c r="O59" s="245"/>
      <c r="P59" s="244"/>
      <c r="Q59" s="349"/>
      <c r="R59" s="349"/>
      <c r="S59" s="349"/>
      <c r="T59" s="350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49"/>
      <c r="AF59" s="45"/>
      <c r="AG59" s="46"/>
      <c r="AH59" s="47"/>
      <c r="AI59" s="47"/>
      <c r="AJ59" s="47"/>
      <c r="AK59" s="48"/>
      <c r="AL59" s="49"/>
      <c r="AO59" s="345"/>
      <c r="AP59" s="346"/>
      <c r="AQ59" s="346"/>
      <c r="AR59" s="347" t="s">
        <v>185</v>
      </c>
      <c r="AS59" s="348" t="e">
        <f>ROUND(IF($A$2="CD",#REF!,IF($A$2="CT",#REF!/(1+(Adm + Imprev + Utilidad + IvaSUtl*Utilidad)))),0)</f>
        <v>#REF!</v>
      </c>
      <c r="AU59" s="86"/>
    </row>
    <row r="60" spans="1:61" s="85" customFormat="1">
      <c r="A60" s="238" t="s">
        <v>186</v>
      </c>
      <c r="B60" s="239"/>
      <c r="C60" s="351"/>
      <c r="D60" s="352"/>
      <c r="E60" s="353" t="s">
        <v>157</v>
      </c>
      <c r="F60" s="354">
        <v>0.20899999999999999</v>
      </c>
      <c r="G60" s="355">
        <f>ROUND(G59*F60,0)</f>
        <v>9373655</v>
      </c>
      <c r="H60" s="255"/>
      <c r="I60" s="256"/>
      <c r="J60" s="256"/>
      <c r="K60" s="256"/>
      <c r="L60" s="257"/>
      <c r="M60" s="258"/>
      <c r="N60" s="259">
        <f t="shared" si="14"/>
        <v>9373655</v>
      </c>
      <c r="O60" s="256"/>
      <c r="P60" s="255"/>
      <c r="Q60" s="356"/>
      <c r="R60" s="356"/>
      <c r="S60" s="356"/>
      <c r="T60" s="35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49"/>
      <c r="AF60" s="45"/>
      <c r="AG60" s="46"/>
      <c r="AH60" s="47"/>
      <c r="AI60" s="47"/>
      <c r="AJ60" s="47"/>
      <c r="AK60" s="48"/>
      <c r="AL60" s="49"/>
      <c r="AO60" s="351"/>
      <c r="AP60" s="352"/>
      <c r="AQ60" s="353" t="s">
        <v>157</v>
      </c>
      <c r="AR60" s="354">
        <f>F60</f>
        <v>0.20899999999999999</v>
      </c>
      <c r="AS60" s="355" t="e">
        <f>ROUND(AS59*AR60,0)</f>
        <v>#REF!</v>
      </c>
      <c r="AU60" s="86"/>
      <c r="BD60" s="358"/>
      <c r="BE60" s="358"/>
      <c r="BF60" s="358"/>
      <c r="BG60" s="358"/>
      <c r="BH60" s="358"/>
      <c r="BI60" s="358"/>
    </row>
    <row r="61" spans="1:61" s="85" customFormat="1">
      <c r="A61" s="238" t="s">
        <v>187</v>
      </c>
      <c r="B61" s="239"/>
      <c r="C61" s="359"/>
      <c r="D61" s="360"/>
      <c r="E61" s="361" t="s">
        <v>159</v>
      </c>
      <c r="F61" s="362">
        <v>0.05</v>
      </c>
      <c r="G61" s="363">
        <f>ROUND(G59*F61,0)</f>
        <v>2242501</v>
      </c>
      <c r="H61" s="255"/>
      <c r="I61" s="256"/>
      <c r="J61" s="256"/>
      <c r="K61" s="256"/>
      <c r="L61" s="257"/>
      <c r="M61" s="265" t="e">
        <f>1+(Adm+Imprev+Utilidad+IvaSUtl*Utilidad)</f>
        <v>#REF!</v>
      </c>
      <c r="N61" s="266">
        <f t="shared" si="14"/>
        <v>2242501</v>
      </c>
      <c r="O61" s="256"/>
      <c r="P61" s="255"/>
      <c r="Q61" s="356"/>
      <c r="R61" s="356"/>
      <c r="S61" s="356"/>
      <c r="T61" s="357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67"/>
      <c r="AF61" s="45"/>
      <c r="AG61" s="46"/>
      <c r="AH61" s="47"/>
      <c r="AI61" s="47"/>
      <c r="AJ61" s="47"/>
      <c r="AK61" s="48"/>
      <c r="AL61" s="49"/>
      <c r="AO61" s="359"/>
      <c r="AP61" s="360"/>
      <c r="AQ61" s="361" t="s">
        <v>159</v>
      </c>
      <c r="AR61" s="354">
        <f>F61</f>
        <v>0.05</v>
      </c>
      <c r="AS61" s="363" t="e">
        <f>ROUND(AS59*AR61,0)</f>
        <v>#REF!</v>
      </c>
      <c r="AU61" s="86"/>
    </row>
    <row r="62" spans="1:61" s="85" customFormat="1">
      <c r="A62" s="238" t="s">
        <v>188</v>
      </c>
      <c r="B62" s="239"/>
      <c r="C62" s="359"/>
      <c r="D62" s="360"/>
      <c r="E62" s="361" t="s">
        <v>161</v>
      </c>
      <c r="F62" s="362">
        <v>0.08</v>
      </c>
      <c r="G62" s="363">
        <f>ROUND(G59*F62,0)</f>
        <v>3588002</v>
      </c>
      <c r="H62" s="255"/>
      <c r="I62" s="256"/>
      <c r="J62" s="256"/>
      <c r="K62" s="256"/>
      <c r="L62" s="257"/>
      <c r="M62" s="258"/>
      <c r="N62" s="266">
        <f t="shared" si="14"/>
        <v>3588002</v>
      </c>
      <c r="O62" s="256"/>
      <c r="P62" s="255"/>
      <c r="Q62" s="356"/>
      <c r="R62" s="356"/>
      <c r="S62" s="356"/>
      <c r="T62" s="357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67"/>
      <c r="AF62" s="45"/>
      <c r="AG62" s="46"/>
      <c r="AH62" s="47"/>
      <c r="AI62" s="47"/>
      <c r="AJ62" s="47"/>
      <c r="AK62" s="48"/>
      <c r="AL62" s="49"/>
      <c r="AO62" s="359"/>
      <c r="AP62" s="360"/>
      <c r="AQ62" s="361" t="s">
        <v>161</v>
      </c>
      <c r="AR62" s="354">
        <f>F62</f>
        <v>0.08</v>
      </c>
      <c r="AS62" s="363" t="e">
        <f>ROUND(AS59*AR62,0)</f>
        <v>#REF!</v>
      </c>
      <c r="AU62" s="86"/>
    </row>
    <row r="63" spans="1:61" s="85" customFormat="1">
      <c r="A63" s="238" t="s">
        <v>189</v>
      </c>
      <c r="B63" s="239"/>
      <c r="C63" s="338"/>
      <c r="D63" s="339"/>
      <c r="E63" s="340" t="s">
        <v>163</v>
      </c>
      <c r="F63" s="364">
        <f>SUM(F60:F62)</f>
        <v>0.33900000000000002</v>
      </c>
      <c r="G63" s="365">
        <f>SUM(G60:G62)</f>
        <v>15204158</v>
      </c>
      <c r="H63" s="273"/>
      <c r="I63" s="274"/>
      <c r="J63" s="274"/>
      <c r="K63" s="274"/>
      <c r="L63" s="275"/>
      <c r="M63" s="276" t="e">
        <f>+TtlCD*M61</f>
        <v>#REF!</v>
      </c>
      <c r="N63" s="277">
        <f t="shared" si="14"/>
        <v>15204158</v>
      </c>
      <c r="O63" s="274"/>
      <c r="P63" s="273"/>
      <c r="Q63" s="343"/>
      <c r="R63" s="343"/>
      <c r="S63" s="343"/>
      <c r="T63" s="344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9"/>
      <c r="AF63" s="45"/>
      <c r="AG63" s="46"/>
      <c r="AH63" s="47"/>
      <c r="AI63" s="47"/>
      <c r="AJ63" s="47"/>
      <c r="AK63" s="48"/>
      <c r="AL63" s="49"/>
      <c r="AO63" s="338"/>
      <c r="AP63" s="339"/>
      <c r="AQ63" s="340" t="s">
        <v>163</v>
      </c>
      <c r="AR63" s="366">
        <f>SUM(AR60:AR62)</f>
        <v>0.33900000000000002</v>
      </c>
      <c r="AS63" s="365" t="e">
        <f>SUM(AS60:AS62)</f>
        <v>#REF!</v>
      </c>
      <c r="AU63" s="86"/>
    </row>
    <row r="64" spans="1:61" s="85" customFormat="1">
      <c r="A64" s="238" t="s">
        <v>191</v>
      </c>
      <c r="B64" s="239"/>
      <c r="C64" s="367"/>
      <c r="D64" s="368"/>
      <c r="E64" s="368"/>
      <c r="F64" s="369" t="s">
        <v>192</v>
      </c>
      <c r="G64" s="370">
        <f>G59+G63</f>
        <v>60054180</v>
      </c>
      <c r="H64" s="288" t="e">
        <f>+H63+H59+#REF!</f>
        <v>#REF!</v>
      </c>
      <c r="I64" s="289" t="e">
        <f>ROUND(G64-#REF!,4)</f>
        <v>#REF!</v>
      </c>
      <c r="J64" s="290" t="e">
        <f>+J63+J59+#REF!</f>
        <v>#REF!</v>
      </c>
      <c r="K64" s="290" t="e">
        <f>+K63+K59+#REF!</f>
        <v>#REF!</v>
      </c>
      <c r="L64" s="291" t="e">
        <f>+L63+L59+#REF!</f>
        <v>#REF!</v>
      </c>
      <c r="M64" s="292"/>
      <c r="N64" s="293">
        <f t="shared" si="14"/>
        <v>60054180</v>
      </c>
      <c r="O64" s="278"/>
      <c r="P64" s="371"/>
      <c r="Q64" s="372"/>
      <c r="R64" s="372"/>
      <c r="S64" s="372"/>
      <c r="T64" s="373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49"/>
      <c r="AF64" s="45"/>
      <c r="AG64" s="46"/>
      <c r="AH64" s="47"/>
      <c r="AI64" s="47"/>
      <c r="AJ64" s="47"/>
      <c r="AK64" s="48"/>
      <c r="AL64" s="49"/>
      <c r="AO64" s="374"/>
      <c r="AP64" s="375"/>
      <c r="AQ64" s="375"/>
      <c r="AR64" s="376" t="s">
        <v>192</v>
      </c>
      <c r="AS64" s="377" t="e">
        <f>AS59+AS63+#REF!</f>
        <v>#REF!</v>
      </c>
      <c r="AU64" s="86"/>
    </row>
    <row r="65" spans="1:61" s="85" customFormat="1">
      <c r="A65" s="294"/>
      <c r="B65" s="239"/>
      <c r="C65" s="27"/>
      <c r="D65" s="27"/>
      <c r="E65" s="27"/>
      <c r="F65" s="361" t="s">
        <v>482</v>
      </c>
      <c r="G65" s="363">
        <f>G31*8%</f>
        <v>3588001.7600000002</v>
      </c>
      <c r="H65" s="278"/>
      <c r="I65" s="278"/>
      <c r="J65" s="278"/>
      <c r="K65" s="278"/>
      <c r="L65" s="297"/>
      <c r="M65" s="297"/>
      <c r="N65" s="278"/>
      <c r="O65" s="278"/>
      <c r="P65" s="278"/>
      <c r="Q65" s="278"/>
      <c r="R65" s="278"/>
      <c r="S65" s="278"/>
      <c r="T65" s="27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49"/>
      <c r="AF65" s="45"/>
      <c r="AG65" s="46"/>
      <c r="AH65" s="47"/>
      <c r="AI65" s="47"/>
      <c r="AJ65" s="47"/>
      <c r="AK65" s="48"/>
      <c r="AL65" s="49"/>
      <c r="AS65" s="198"/>
      <c r="AU65" s="86"/>
      <c r="BD65" s="378"/>
      <c r="BE65" s="378"/>
      <c r="BF65" s="378"/>
      <c r="BG65" s="378"/>
      <c r="BH65" s="378"/>
      <c r="BI65" s="378"/>
    </row>
    <row r="66" spans="1:61" hidden="1">
      <c r="A66" s="238" t="s">
        <v>193</v>
      </c>
      <c r="B66" s="329"/>
      <c r="C66" s="379"/>
      <c r="D66" s="380"/>
      <c r="E66" s="381" t="s">
        <v>194</v>
      </c>
      <c r="F66" s="382">
        <v>0</v>
      </c>
      <c r="G66" s="383">
        <f>G64*F66</f>
        <v>0</v>
      </c>
      <c r="L66" s="133"/>
      <c r="M66" s="133"/>
      <c r="AE66" s="330"/>
      <c r="AF66" s="45"/>
      <c r="AG66" s="46"/>
      <c r="AH66" s="47"/>
      <c r="AI66" s="47"/>
      <c r="AJ66" s="47"/>
      <c r="AK66" s="48"/>
      <c r="AL66" s="49"/>
      <c r="AO66" s="384"/>
      <c r="AP66" s="385"/>
      <c r="AQ66" s="386" t="s">
        <v>195</v>
      </c>
      <c r="AR66" s="387">
        <v>0</v>
      </c>
      <c r="AS66" s="388" t="e">
        <f>AS64*AR66</f>
        <v>#REF!</v>
      </c>
      <c r="AU66" s="55"/>
    </row>
    <row r="67" spans="1:61" hidden="1">
      <c r="A67" s="389" t="s">
        <v>196</v>
      </c>
      <c r="B67" s="329"/>
      <c r="C67" s="390"/>
      <c r="D67" s="391"/>
      <c r="E67" s="392"/>
      <c r="F67" s="393" t="s">
        <v>197</v>
      </c>
      <c r="G67" s="394">
        <f>G66+G64</f>
        <v>60054180</v>
      </c>
      <c r="L67" s="133"/>
      <c r="M67" s="133"/>
      <c r="AE67" s="330"/>
      <c r="AF67" s="45"/>
      <c r="AG67" s="46"/>
      <c r="AH67" s="47"/>
      <c r="AI67" s="47"/>
      <c r="AJ67" s="47"/>
      <c r="AK67" s="48"/>
      <c r="AL67" s="49"/>
      <c r="AO67" s="390"/>
      <c r="AP67" s="391"/>
      <c r="AQ67" s="392"/>
      <c r="AR67" s="393" t="s">
        <v>197</v>
      </c>
      <c r="AS67" s="394" t="e">
        <f>AS66+AS64</f>
        <v>#REF!</v>
      </c>
      <c r="AU67" s="55"/>
    </row>
    <row r="68" spans="1:61" s="85" customFormat="1" hidden="1">
      <c r="A68" s="329"/>
      <c r="B68" s="239"/>
      <c r="C68" s="27"/>
      <c r="D68" s="27"/>
      <c r="E68" s="27"/>
      <c r="F68" s="27"/>
      <c r="G68" s="195"/>
      <c r="H68" s="27"/>
      <c r="I68" s="27"/>
      <c r="J68" s="27"/>
      <c r="K68" s="27"/>
      <c r="L68" s="195"/>
      <c r="M68" s="195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49"/>
      <c r="AF68" s="45"/>
      <c r="AG68" s="46"/>
      <c r="AH68" s="47"/>
      <c r="AI68" s="47"/>
      <c r="AJ68" s="47"/>
      <c r="AK68" s="48"/>
      <c r="AL68" s="49"/>
      <c r="AS68" s="198"/>
      <c r="AU68" s="86"/>
    </row>
    <row r="69" spans="1:61" ht="13.65" hidden="1" customHeight="1">
      <c r="A69" s="238" t="s">
        <v>198</v>
      </c>
      <c r="B69" s="329"/>
      <c r="C69" s="395"/>
      <c r="D69" s="396"/>
      <c r="E69" s="397" t="s">
        <v>199</v>
      </c>
      <c r="F69" s="398">
        <v>0</v>
      </c>
      <c r="G69" s="399"/>
      <c r="L69" s="133"/>
      <c r="M69" s="133"/>
      <c r="AE69" s="330"/>
      <c r="AF69" s="45"/>
      <c r="AG69" s="46"/>
      <c r="AH69" s="47"/>
      <c r="AI69" s="47"/>
      <c r="AJ69" s="47"/>
      <c r="AK69" s="48"/>
      <c r="AL69" s="49"/>
      <c r="AO69" s="395"/>
      <c r="AP69" s="396"/>
      <c r="AQ69" s="397" t="s">
        <v>200</v>
      </c>
      <c r="AR69" s="398">
        <f>F69</f>
        <v>0</v>
      </c>
      <c r="AS69" s="399"/>
      <c r="AU69" s="55"/>
    </row>
    <row r="70" spans="1:61" hidden="1">
      <c r="A70" s="329"/>
      <c r="B70" s="329"/>
      <c r="G70" s="133"/>
      <c r="L70" s="133"/>
      <c r="M70" s="133"/>
      <c r="AE70" s="330"/>
      <c r="AF70" s="45"/>
      <c r="AG70" s="46"/>
      <c r="AH70" s="47"/>
      <c r="AI70" s="47"/>
      <c r="AJ70" s="47"/>
      <c r="AK70" s="48"/>
      <c r="AL70" s="49"/>
      <c r="AS70" s="133"/>
      <c r="AU70" s="55"/>
    </row>
    <row r="71" spans="1:61" s="85" customFormat="1" ht="14.4" hidden="1" customHeight="1">
      <c r="A71" s="400" t="s">
        <v>201</v>
      </c>
      <c r="B71" s="401"/>
      <c r="C71" s="402" t="s">
        <v>202</v>
      </c>
      <c r="D71" s="403"/>
      <c r="E71" s="404"/>
      <c r="F71" s="405"/>
      <c r="G71" s="406"/>
      <c r="H71" s="405"/>
      <c r="I71" s="405"/>
      <c r="J71" s="405"/>
      <c r="K71" s="405"/>
      <c r="L71" s="407"/>
      <c r="M71" s="407"/>
      <c r="N71" s="405"/>
      <c r="O71" s="408"/>
      <c r="P71" s="409"/>
      <c r="Q71" s="410"/>
      <c r="R71" s="410"/>
      <c r="S71" s="410"/>
      <c r="T71" s="411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49"/>
      <c r="AF71" s="45"/>
      <c r="AG71" s="46"/>
      <c r="AH71" s="47"/>
      <c r="AI71" s="47"/>
      <c r="AJ71" s="47"/>
      <c r="AK71" s="48"/>
      <c r="AL71" s="49"/>
      <c r="AO71" s="412" t="s">
        <v>203</v>
      </c>
      <c r="AP71" s="413"/>
      <c r="AQ71" s="413"/>
      <c r="AR71" s="413"/>
      <c r="AS71" s="414"/>
      <c r="AU71" s="86"/>
    </row>
    <row r="72" spans="1:61" s="85" customFormat="1" ht="12.75" hidden="1" customHeight="1">
      <c r="A72" s="329"/>
      <c r="B72" s="415"/>
      <c r="C72" s="416"/>
      <c r="D72" s="191"/>
      <c r="E72" s="192"/>
      <c r="F72" s="39"/>
      <c r="G72" s="417"/>
      <c r="H72" s="39"/>
      <c r="I72" s="39"/>
      <c r="J72" s="39"/>
      <c r="K72" s="39"/>
      <c r="L72" s="418"/>
      <c r="M72" s="418"/>
      <c r="N72" s="39"/>
      <c r="O72" s="419"/>
      <c r="P72" s="410"/>
      <c r="Q72" s="39"/>
      <c r="R72" s="39"/>
      <c r="S72" s="39"/>
      <c r="T72" s="39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49"/>
      <c r="AF72" s="45"/>
      <c r="AG72" s="46"/>
      <c r="AH72" s="47"/>
      <c r="AI72" s="47"/>
      <c r="AJ72" s="47"/>
      <c r="AK72" s="48"/>
      <c r="AL72" s="49"/>
      <c r="AO72" s="420"/>
      <c r="AS72" s="421"/>
      <c r="AU72" s="86"/>
    </row>
    <row r="73" spans="1:61" ht="12" hidden="1" customHeight="1">
      <c r="A73" s="78"/>
      <c r="B73" s="78"/>
      <c r="C73" s="128"/>
      <c r="D73" s="129"/>
      <c r="E73" s="130"/>
      <c r="F73" s="131"/>
      <c r="G73" s="132"/>
      <c r="L73" s="133"/>
      <c r="M73" s="133"/>
      <c r="O73" s="422"/>
      <c r="V73" s="27"/>
      <c r="AF73" s="45"/>
      <c r="AG73" s="46"/>
      <c r="AH73" s="47"/>
      <c r="AI73" s="47"/>
      <c r="AJ73" s="47"/>
      <c r="AK73" s="48"/>
      <c r="AL73" s="49"/>
      <c r="AS73" s="133"/>
      <c r="AU73" s="55"/>
    </row>
    <row r="74" spans="1:61" s="85" customFormat="1" ht="12.75" hidden="1" customHeight="1">
      <c r="A74" s="329"/>
      <c r="B74" s="415"/>
      <c r="C74" s="416"/>
      <c r="D74" s="191"/>
      <c r="E74" s="192"/>
      <c r="F74" s="39"/>
      <c r="G74" s="417"/>
      <c r="H74" s="39"/>
      <c r="I74" s="39"/>
      <c r="J74" s="39"/>
      <c r="K74" s="39"/>
      <c r="L74" s="418"/>
      <c r="M74" s="418"/>
      <c r="N74" s="39"/>
      <c r="O74" s="423"/>
      <c r="P74" s="424"/>
      <c r="Q74" s="39"/>
      <c r="R74" s="39"/>
      <c r="S74" s="39"/>
      <c r="T74" s="39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49"/>
      <c r="AF74" s="45"/>
      <c r="AG74" s="46"/>
      <c r="AH74" s="47"/>
      <c r="AI74" s="47"/>
      <c r="AJ74" s="47"/>
      <c r="AK74" s="48"/>
      <c r="AL74" s="49"/>
      <c r="AO74" s="420"/>
      <c r="AS74" s="421"/>
      <c r="AU74" s="86"/>
    </row>
    <row r="75" spans="1:61" s="85" customFormat="1" ht="12.75" hidden="1" customHeight="1">
      <c r="A75" s="400" t="s">
        <v>204</v>
      </c>
      <c r="B75" s="425"/>
      <c r="C75" s="426"/>
      <c r="D75" s="427"/>
      <c r="E75" s="428"/>
      <c r="F75" s="429" t="s">
        <v>205</v>
      </c>
      <c r="G75" s="430">
        <f>SUM(G71:G74)/3</f>
        <v>0</v>
      </c>
      <c r="H75" s="39"/>
      <c r="I75" s="39"/>
      <c r="J75" s="39"/>
      <c r="K75" s="39"/>
      <c r="L75" s="418"/>
      <c r="M75" s="418"/>
      <c r="N75" s="39"/>
      <c r="O75" s="431"/>
      <c r="P75" s="424"/>
      <c r="Q75" s="39"/>
      <c r="R75" s="39"/>
      <c r="S75" s="39"/>
      <c r="T75" s="39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49"/>
      <c r="AF75" s="45"/>
      <c r="AG75" s="46"/>
      <c r="AH75" s="47"/>
      <c r="AI75" s="47"/>
      <c r="AJ75" s="47"/>
      <c r="AK75" s="48"/>
      <c r="AL75" s="49"/>
      <c r="AO75" s="432"/>
      <c r="AP75" s="433"/>
      <c r="AQ75" s="428"/>
      <c r="AR75" s="429" t="s">
        <v>205</v>
      </c>
      <c r="AS75" s="430">
        <f>SUM(AS71:AS74)/3</f>
        <v>0</v>
      </c>
      <c r="AU75" s="86"/>
    </row>
    <row r="76" spans="1:61" s="85" customFormat="1" ht="12.75" hidden="1" customHeight="1">
      <c r="A76" s="400" t="s">
        <v>206</v>
      </c>
      <c r="B76" s="434"/>
      <c r="C76" s="435"/>
      <c r="D76" s="436"/>
      <c r="E76" s="437" t="s">
        <v>207</v>
      </c>
      <c r="F76" s="438">
        <v>0</v>
      </c>
      <c r="G76" s="439">
        <f>ROUND(G75*F76,0)</f>
        <v>0</v>
      </c>
      <c r="H76" s="39"/>
      <c r="I76" s="39"/>
      <c r="J76" s="39"/>
      <c r="K76" s="39"/>
      <c r="L76" s="418"/>
      <c r="M76" s="418"/>
      <c r="N76" s="39"/>
      <c r="O76" s="431"/>
      <c r="P76" s="424"/>
      <c r="Q76" s="39"/>
      <c r="R76" s="39"/>
      <c r="S76" s="39"/>
      <c r="T76" s="39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49"/>
      <c r="AF76" s="45"/>
      <c r="AG76" s="46"/>
      <c r="AH76" s="47"/>
      <c r="AI76" s="47"/>
      <c r="AJ76" s="47"/>
      <c r="AK76" s="48"/>
      <c r="AL76" s="49"/>
      <c r="AO76" s="440"/>
      <c r="AP76" s="441"/>
      <c r="AQ76" s="437" t="s">
        <v>207</v>
      </c>
      <c r="AR76" s="438">
        <v>0</v>
      </c>
      <c r="AS76" s="439">
        <f>ROUND(AS75*AR76,0)</f>
        <v>0</v>
      </c>
      <c r="AU76" s="86"/>
    </row>
    <row r="77" spans="1:61" s="85" customFormat="1" ht="14.4" hidden="1" thickBot="1">
      <c r="A77" s="400" t="s">
        <v>208</v>
      </c>
      <c r="B77" s="401"/>
      <c r="C77" s="442"/>
      <c r="D77" s="442"/>
      <c r="E77" s="442"/>
      <c r="F77" s="443" t="str">
        <f>"VALOR TOTAL  " &amp; C71</f>
        <v>VALOR TOTAL  ITEMS  POR  FUERA  DE   AIU:</v>
      </c>
      <c r="G77" s="444">
        <f>SUM(G71:G74)/3</f>
        <v>0</v>
      </c>
      <c r="H77" s="445"/>
      <c r="I77" s="445"/>
      <c r="J77" s="445"/>
      <c r="K77" s="445"/>
      <c r="L77" s="446"/>
      <c r="M77" s="446"/>
      <c r="N77" s="445"/>
      <c r="O77" s="447"/>
      <c r="P77" s="207">
        <f>SUM(P71:P72)/2</f>
        <v>0</v>
      </c>
      <c r="Q77" s="207">
        <f>SUM(Q71:Q72)/2</f>
        <v>0</v>
      </c>
      <c r="R77" s="207">
        <f>SUM(R71:R72)/2</f>
        <v>0</v>
      </c>
      <c r="S77" s="207">
        <f>SUM(S71:S72)/2</f>
        <v>0</v>
      </c>
      <c r="T77" s="207">
        <f>SUM(T71:T72)/2</f>
        <v>0</v>
      </c>
      <c r="U77"/>
      <c r="V77"/>
      <c r="W77"/>
      <c r="X77"/>
      <c r="Y77"/>
      <c r="Z77"/>
      <c r="AA77"/>
      <c r="AB77"/>
      <c r="AC77"/>
      <c r="AD77"/>
      <c r="AE77" s="330"/>
      <c r="AF77" s="45"/>
      <c r="AG77" s="46"/>
      <c r="AH77" s="47"/>
      <c r="AI77" s="47"/>
      <c r="AJ77" s="47"/>
      <c r="AK77" s="48"/>
      <c r="AL77" s="49"/>
      <c r="AM77"/>
      <c r="AN77"/>
      <c r="AO77" s="448"/>
      <c r="AP77" s="442"/>
      <c r="AQ77" s="442"/>
      <c r="AR77" s="443" t="str">
        <f>"VALOR TOTAL  " &amp; AO71</f>
        <v>VALOR TOTAL  ITEMS  POR  FUERA  DE   AIU</v>
      </c>
      <c r="AS77" s="444">
        <f>SUM(AS71:AS74)/3</f>
        <v>0</v>
      </c>
      <c r="AU77" s="86"/>
    </row>
    <row r="78" spans="1:61" s="85" customFormat="1" hidden="1">
      <c r="A78" s="329"/>
      <c r="B78" s="239"/>
      <c r="C78" s="416"/>
      <c r="D78" s="191"/>
      <c r="E78" s="192"/>
      <c r="F78" s="39"/>
      <c r="G78" s="418"/>
      <c r="H78" s="39"/>
      <c r="I78" s="39"/>
      <c r="J78" s="39"/>
      <c r="K78" s="39"/>
      <c r="L78" s="418"/>
      <c r="M78" s="418"/>
      <c r="N78" s="39"/>
      <c r="O78" s="431"/>
      <c r="P78" s="39"/>
      <c r="Q78" s="39"/>
      <c r="R78" s="39"/>
      <c r="S78" s="39"/>
      <c r="T78" s="39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49"/>
      <c r="AF78" s="45"/>
      <c r="AG78" s="46"/>
      <c r="AH78" s="47"/>
      <c r="AI78" s="47"/>
      <c r="AJ78" s="47"/>
      <c r="AK78" s="48"/>
      <c r="AL78" s="49"/>
      <c r="AS78" s="198"/>
      <c r="AU78" s="86"/>
    </row>
    <row r="79" spans="1:61" ht="13.65" hidden="1" customHeight="1">
      <c r="A79" s="238" t="s">
        <v>209</v>
      </c>
      <c r="B79" s="329"/>
      <c r="C79" s="395"/>
      <c r="D79" s="396"/>
      <c r="E79" s="397" t="str">
        <f>"INTERVENTORIA A " &amp; C71</f>
        <v>INTERVENTORIA A ITEMS  POR  FUERA  DE   AIU:</v>
      </c>
      <c r="F79" s="398">
        <v>0</v>
      </c>
      <c r="G79" s="399"/>
      <c r="L79" s="133"/>
      <c r="M79" s="133"/>
      <c r="AE79" s="330"/>
      <c r="AF79" s="45"/>
      <c r="AG79" s="46"/>
      <c r="AH79" s="47"/>
      <c r="AI79" s="47"/>
      <c r="AJ79" s="47"/>
      <c r="AK79" s="48"/>
      <c r="AL79" s="49"/>
      <c r="AO79" s="395"/>
      <c r="AP79" s="396"/>
      <c r="AQ79" s="397" t="str">
        <f>"INTERV. A " &amp; AO71</f>
        <v>INTERV. A ITEMS  POR  FUERA  DE   AIU</v>
      </c>
      <c r="AR79" s="398">
        <v>0.01</v>
      </c>
      <c r="AS79" s="399"/>
      <c r="AU79" s="55"/>
    </row>
    <row r="80" spans="1:61" hidden="1">
      <c r="A80" s="329"/>
      <c r="B80" s="329"/>
      <c r="G80" s="133"/>
      <c r="L80" s="133"/>
      <c r="M80" s="133"/>
      <c r="AE80" s="330"/>
      <c r="AF80" s="45"/>
      <c r="AG80" s="46"/>
      <c r="AH80" s="47"/>
      <c r="AI80" s="47"/>
      <c r="AJ80" s="47"/>
      <c r="AK80" s="48"/>
      <c r="AL80" s="49"/>
      <c r="AS80" s="133"/>
      <c r="AU80" s="55"/>
    </row>
    <row r="81" spans="1:47" ht="14.4" thickBot="1">
      <c r="A81" s="238" t="s">
        <v>210</v>
      </c>
      <c r="B81" s="329"/>
      <c r="C81" s="449"/>
      <c r="D81" s="450"/>
      <c r="E81" s="450"/>
      <c r="F81" s="451" t="s">
        <v>211</v>
      </c>
      <c r="G81" s="452">
        <f>G64+G65</f>
        <v>63642181.759999998</v>
      </c>
      <c r="L81" s="133"/>
      <c r="M81" s="133"/>
      <c r="P81" s="207" t="e">
        <f>#REF!+P77</f>
        <v>#REF!</v>
      </c>
      <c r="Q81" s="207" t="e">
        <f>#REF!+Q77</f>
        <v>#REF!</v>
      </c>
      <c r="R81" s="207" t="e">
        <f>#REF!+R77</f>
        <v>#REF!</v>
      </c>
      <c r="S81" s="207" t="e">
        <f>#REF!+S77</f>
        <v>#REF!</v>
      </c>
      <c r="T81" s="207" t="e">
        <f>#REF!+T77</f>
        <v>#REF!</v>
      </c>
      <c r="AE81" s="330"/>
      <c r="AF81" s="45"/>
      <c r="AG81" s="46"/>
      <c r="AH81" s="47"/>
      <c r="AI81" s="47"/>
      <c r="AJ81" s="47"/>
      <c r="AK81" s="48"/>
      <c r="AL81" s="49"/>
      <c r="AO81" s="449"/>
      <c r="AP81" s="450"/>
      <c r="AQ81" s="450"/>
      <c r="AR81" s="451" t="s">
        <v>212</v>
      </c>
      <c r="AS81" s="452" t="e">
        <f>AS64</f>
        <v>#REF!</v>
      </c>
      <c r="AU81" s="55"/>
    </row>
    <row r="82" spans="1:47">
      <c r="A82" s="329"/>
      <c r="B82" s="329"/>
      <c r="G82" s="133"/>
      <c r="L82" s="133"/>
      <c r="M82" s="133"/>
      <c r="AE82" s="330"/>
      <c r="AF82" s="45"/>
      <c r="AG82" s="46"/>
      <c r="AH82" s="47"/>
      <c r="AI82" s="47"/>
      <c r="AJ82" s="47"/>
      <c r="AK82" s="48"/>
      <c r="AL82" s="49"/>
      <c r="AS82" s="133"/>
      <c r="AU82" s="55"/>
    </row>
    <row r="83" spans="1:47" s="85" customFormat="1">
      <c r="A83" s="238" t="s">
        <v>213</v>
      </c>
      <c r="B83" s="239"/>
      <c r="C83" s="875" t="str">
        <f>IF(N2&gt;1,"VALOR  " &amp;E7 &amp; "  POR  " &amp;N1&amp; ":","VALOR  TOTAL " &amp; E7 &amp; ":")</f>
        <v>VALOR  TOTAL :</v>
      </c>
      <c r="D83" s="876"/>
      <c r="E83" s="876"/>
      <c r="F83" s="876"/>
      <c r="G83" s="877"/>
      <c r="H83" s="453"/>
      <c r="I83" s="453"/>
      <c r="J83" s="453"/>
      <c r="K83" s="453"/>
      <c r="L83" s="454"/>
      <c r="M83" s="454"/>
      <c r="N83" s="455"/>
      <c r="O83" s="456"/>
      <c r="P83" s="278"/>
      <c r="Q83" s="278"/>
      <c r="R83" s="278"/>
      <c r="S83" s="278"/>
      <c r="T83" s="27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49"/>
      <c r="AF83" s="45"/>
      <c r="AG83" s="46"/>
      <c r="AH83" s="47"/>
      <c r="AI83" s="47"/>
      <c r="AJ83" s="47"/>
      <c r="AK83" s="48"/>
      <c r="AL83" s="49"/>
      <c r="AS83" s="198"/>
      <c r="AU83" s="86"/>
    </row>
    <row r="84" spans="1:47" s="85" customFormat="1" ht="14.25" customHeight="1">
      <c r="A84" s="294"/>
      <c r="B84" s="239"/>
      <c r="C84" s="878" t="s">
        <v>483</v>
      </c>
      <c r="D84" s="879"/>
      <c r="E84" s="879"/>
      <c r="F84" s="879"/>
      <c r="G84" s="880"/>
      <c r="H84" s="457"/>
      <c r="I84" s="457"/>
      <c r="J84" s="457"/>
      <c r="K84" s="457"/>
      <c r="L84" s="458"/>
      <c r="M84" s="458"/>
      <c r="N84" s="459"/>
      <c r="O84" s="456"/>
      <c r="P84" s="278"/>
      <c r="Q84" s="278"/>
      <c r="R84" s="278"/>
      <c r="S84" s="278"/>
      <c r="T84" s="27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49"/>
      <c r="AF84" s="45"/>
      <c r="AG84" s="46"/>
      <c r="AH84" s="47"/>
      <c r="AI84" s="47"/>
      <c r="AJ84" s="47"/>
      <c r="AK84" s="48"/>
      <c r="AL84" s="49"/>
      <c r="AS84" s="198"/>
      <c r="AU84" s="86"/>
    </row>
    <row r="85" spans="1:47" s="85" customFormat="1" ht="11.25" customHeight="1">
      <c r="A85" s="294"/>
      <c r="B85" s="239"/>
      <c r="C85" s="881"/>
      <c r="D85" s="882"/>
      <c r="E85" s="882"/>
      <c r="F85" s="882"/>
      <c r="G85" s="883"/>
      <c r="H85" s="460"/>
      <c r="I85" s="460"/>
      <c r="J85" s="460"/>
      <c r="K85" s="460"/>
      <c r="L85" s="461"/>
      <c r="M85" s="461"/>
      <c r="N85" s="462"/>
      <c r="O85" s="456"/>
      <c r="P85" s="278"/>
      <c r="Q85" s="278"/>
      <c r="R85" s="278"/>
      <c r="S85" s="278"/>
      <c r="T85" s="27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49"/>
      <c r="AF85" s="45"/>
      <c r="AG85" s="46"/>
      <c r="AH85" s="47"/>
      <c r="AI85" s="47"/>
      <c r="AJ85" s="47"/>
      <c r="AK85" s="48"/>
      <c r="AL85" s="49"/>
      <c r="AS85" s="198"/>
      <c r="AU85" s="86"/>
    </row>
    <row r="86" spans="1:47" s="85" customFormat="1">
      <c r="A86" s="294"/>
      <c r="B86" s="239"/>
      <c r="C86" s="27"/>
      <c r="D86" s="27"/>
      <c r="E86" s="27"/>
      <c r="F86" s="463"/>
      <c r="G86" s="195"/>
      <c r="H86" s="27"/>
      <c r="I86" s="27"/>
      <c r="J86" s="27"/>
      <c r="K86" s="27"/>
      <c r="L86" s="195"/>
      <c r="M86" s="195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49"/>
      <c r="AF86" s="45"/>
      <c r="AG86" s="46"/>
      <c r="AH86" s="47"/>
      <c r="AI86" s="47"/>
      <c r="AJ86" s="47"/>
      <c r="AK86" s="48"/>
      <c r="AL86" s="49"/>
      <c r="AS86" s="198"/>
      <c r="AU86" s="86"/>
    </row>
    <row r="87" spans="1:47" s="85" customFormat="1">
      <c r="A87" s="329"/>
      <c r="B87" s="239"/>
      <c r="C87" s="27"/>
      <c r="D87" s="27"/>
      <c r="E87" s="27"/>
      <c r="F87" s="27"/>
      <c r="G87" s="195"/>
      <c r="H87" s="27"/>
      <c r="I87" s="27"/>
      <c r="J87" s="27"/>
      <c r="K87" s="27"/>
      <c r="L87" s="195"/>
      <c r="M87" s="195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49"/>
      <c r="AF87" s="45"/>
      <c r="AG87" s="46"/>
      <c r="AH87" s="47"/>
      <c r="AI87" s="47"/>
      <c r="AJ87" s="47"/>
      <c r="AK87" s="48"/>
      <c r="AL87" s="49"/>
      <c r="AS87" s="198"/>
      <c r="AU87" s="86"/>
    </row>
    <row r="88" spans="1:47" s="85" customFormat="1" ht="14.25" customHeight="1">
      <c r="A88" s="238" t="s">
        <v>94</v>
      </c>
      <c r="B88" s="239"/>
      <c r="C88" s="27"/>
      <c r="D88" s="884" t="s">
        <v>214</v>
      </c>
      <c r="E88" s="885"/>
      <c r="F88" s="886"/>
      <c r="G88" s="890">
        <v>45</v>
      </c>
      <c r="H88" s="464"/>
      <c r="I88" s="464"/>
      <c r="J88" s="464"/>
      <c r="K88" s="464"/>
      <c r="L88" s="464"/>
      <c r="M88" s="464"/>
      <c r="N88" s="464"/>
      <c r="O88" s="464"/>
      <c r="P88" s="464"/>
      <c r="Q88" s="464"/>
      <c r="R88" s="464"/>
      <c r="S88" s="464"/>
      <c r="T88" s="464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49"/>
      <c r="AF88" s="45"/>
      <c r="AG88" s="46"/>
      <c r="AH88" s="47"/>
      <c r="AI88" s="47"/>
      <c r="AJ88" s="47"/>
      <c r="AK88" s="48"/>
      <c r="AL88" s="49"/>
      <c r="AU88" s="86"/>
    </row>
    <row r="89" spans="1:47" s="85" customFormat="1" ht="15.75" customHeight="1">
      <c r="A89" s="329"/>
      <c r="B89" s="239"/>
      <c r="C89" s="27"/>
      <c r="D89" s="887"/>
      <c r="E89" s="888"/>
      <c r="F89" s="889"/>
      <c r="G89" s="891"/>
      <c r="H89" s="465"/>
      <c r="I89" s="465">
        <f>IF(G89&gt;9,#REF! / G89 * 8,0)</f>
        <v>0</v>
      </c>
      <c r="J89" s="465"/>
      <c r="K89" s="465"/>
      <c r="L89" s="465"/>
      <c r="M89" s="465"/>
      <c r="N89" s="465"/>
      <c r="O89" s="465"/>
      <c r="P89" s="465"/>
      <c r="Q89" s="465"/>
      <c r="R89" s="465"/>
      <c r="S89" s="465"/>
      <c r="T89" s="465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49"/>
      <c r="AF89" s="45"/>
      <c r="AG89" s="46"/>
      <c r="AH89" s="47"/>
      <c r="AI89" s="47"/>
      <c r="AJ89" s="47"/>
      <c r="AK89" s="48"/>
      <c r="AL89" s="49"/>
      <c r="AU89" s="86"/>
    </row>
    <row r="90" spans="1:47" s="85" customFormat="1">
      <c r="A90" s="329"/>
      <c r="B90" s="239"/>
      <c r="C90" s="27"/>
      <c r="D90" s="27"/>
      <c r="E90" s="27"/>
      <c r="F90" s="27"/>
      <c r="G90" s="463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49"/>
      <c r="AF90" s="45"/>
      <c r="AG90" s="46"/>
      <c r="AH90" s="47"/>
      <c r="AI90" s="47"/>
      <c r="AJ90" s="47"/>
      <c r="AK90" s="48"/>
      <c r="AL90" s="49"/>
      <c r="AU90" s="86"/>
    </row>
    <row r="91" spans="1:47" s="85" customFormat="1">
      <c r="A91" s="329"/>
      <c r="B91" s="239"/>
      <c r="C91" s="27"/>
      <c r="D91" s="27"/>
      <c r="E91" s="27"/>
      <c r="F91" s="27"/>
      <c r="G91" s="463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49"/>
      <c r="AF91" s="45"/>
      <c r="AG91" s="46"/>
      <c r="AH91" s="47"/>
      <c r="AI91" s="47"/>
      <c r="AJ91" s="47"/>
      <c r="AK91" s="48"/>
      <c r="AL91" s="49"/>
      <c r="AU91" s="86"/>
    </row>
    <row r="92" spans="1:47" s="85" customFormat="1">
      <c r="A92" s="329"/>
      <c r="B92" s="239"/>
      <c r="C92" s="416"/>
      <c r="D92" s="191"/>
      <c r="E92" s="192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49"/>
      <c r="AF92" s="45"/>
      <c r="AG92" s="46"/>
      <c r="AH92" s="47"/>
      <c r="AI92" s="47"/>
      <c r="AJ92" s="47"/>
      <c r="AK92" s="48"/>
      <c r="AL92" s="49"/>
      <c r="AU92" s="86"/>
    </row>
    <row r="93" spans="1:47" s="85" customFormat="1">
      <c r="A93" s="329"/>
      <c r="B93" s="239"/>
      <c r="C93" s="416"/>
      <c r="D93" s="191"/>
      <c r="E93" s="192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49"/>
      <c r="AF93" s="45"/>
      <c r="AG93" s="46"/>
      <c r="AH93" s="47"/>
      <c r="AI93" s="47"/>
      <c r="AJ93" s="47"/>
      <c r="AK93" s="48"/>
      <c r="AL93" s="49"/>
      <c r="AU93" s="86"/>
    </row>
    <row r="94" spans="1:47" s="85" customFormat="1">
      <c r="A94" s="329"/>
      <c r="B94" s="466"/>
      <c r="C94" s="467"/>
      <c r="D94" s="191"/>
      <c r="E94" s="192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49"/>
      <c r="AF94" s="45"/>
      <c r="AG94" s="46"/>
      <c r="AH94" s="47"/>
      <c r="AI94" s="47"/>
      <c r="AJ94" s="47"/>
      <c r="AK94" s="48"/>
      <c r="AL94" s="49"/>
      <c r="AU94" s="86"/>
    </row>
    <row r="95" spans="1:47" s="85" customFormat="1">
      <c r="A95" s="329"/>
      <c r="B95" s="468"/>
      <c r="D95" s="27"/>
      <c r="E95" s="27"/>
      <c r="F95" s="27"/>
      <c r="G95" s="463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49"/>
      <c r="AF95" s="45"/>
      <c r="AG95" s="46"/>
      <c r="AH95" s="47"/>
      <c r="AI95" s="47"/>
      <c r="AJ95" s="47"/>
      <c r="AK95" s="48"/>
      <c r="AL95" s="49"/>
      <c r="AU95" s="86"/>
    </row>
    <row r="96" spans="1:47" s="85" customFormat="1" ht="14.4" thickBot="1">
      <c r="A96" s="469"/>
      <c r="B96" s="239"/>
      <c r="C96" s="27"/>
      <c r="D96" s="27"/>
      <c r="E96" s="27"/>
      <c r="F96" s="27"/>
      <c r="G96" s="463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470"/>
      <c r="AF96" s="45"/>
      <c r="AG96" s="46"/>
      <c r="AH96" s="47"/>
      <c r="AI96" s="47"/>
      <c r="AJ96" s="47"/>
      <c r="AK96" s="48"/>
      <c r="AL96" s="49"/>
      <c r="AT96" s="471"/>
      <c r="AU96" s="86"/>
    </row>
    <row r="97" ht="14.4" thickTop="1"/>
  </sheetData>
  <mergeCells count="17">
    <mergeCell ref="AO56:AR56"/>
    <mergeCell ref="C83:G83"/>
    <mergeCell ref="C84:G85"/>
    <mergeCell ref="D88:F89"/>
    <mergeCell ref="G88:G89"/>
    <mergeCell ref="AO46:AR46"/>
    <mergeCell ref="F1:F2"/>
    <mergeCell ref="P1:T2"/>
    <mergeCell ref="AZ1:AZ2"/>
    <mergeCell ref="AO2:AS2"/>
    <mergeCell ref="B7:G7"/>
    <mergeCell ref="AO7:AS7"/>
    <mergeCell ref="B8:G8"/>
    <mergeCell ref="B9:B10"/>
    <mergeCell ref="C9:E10"/>
    <mergeCell ref="P10:T10"/>
    <mergeCell ref="AO37:AR37"/>
  </mergeCells>
  <conditionalFormatting sqref="B9">
    <cfRule type="cellIs" dxfId="77" priority="14" stopIfTrue="1" operator="equal">
      <formula>"ESCRIBA AQUÍ EL NOMBRE DE LA OBRA"</formula>
    </cfRule>
  </conditionalFormatting>
  <conditionalFormatting sqref="B14:C14">
    <cfRule type="cellIs" dxfId="76" priority="9" operator="equal">
      <formula>"ESCRIBA AQUÍ EL NOMBRE DEL CAPITULO"</formula>
    </cfRule>
  </conditionalFormatting>
  <conditionalFormatting sqref="G45">
    <cfRule type="cellIs" dxfId="75" priority="28" stopIfTrue="1" operator="notEqual">
      <formula>0</formula>
    </cfRule>
    <cfRule type="cellIs" dxfId="74" priority="29" stopIfTrue="1" operator="equal">
      <formula>0</formula>
    </cfRule>
  </conditionalFormatting>
  <conditionalFormatting sqref="G54">
    <cfRule type="cellIs" dxfId="73" priority="32" stopIfTrue="1" operator="notEqual">
      <formula>0</formula>
    </cfRule>
    <cfRule type="cellIs" dxfId="72" priority="33" stopIfTrue="1" operator="equal">
      <formula>0</formula>
    </cfRule>
  </conditionalFormatting>
  <conditionalFormatting sqref="G44:H44 J44:N44">
    <cfRule type="expression" dxfId="71" priority="26" stopIfTrue="1">
      <formula>"&gt;G29"</formula>
    </cfRule>
    <cfRule type="expression" dxfId="70" priority="27" stopIfTrue="1">
      <formula>"&lt;G29"""</formula>
    </cfRule>
  </conditionalFormatting>
  <conditionalFormatting sqref="G53:H53 J53:N53">
    <cfRule type="expression" dxfId="69" priority="30" stopIfTrue="1">
      <formula>"&gt;G29"</formula>
    </cfRule>
    <cfRule type="expression" dxfId="68" priority="31" stopIfTrue="1">
      <formula>"&lt;G29"""</formula>
    </cfRule>
  </conditionalFormatting>
  <conditionalFormatting sqref="G64:H64 J64:N64">
    <cfRule type="expression" dxfId="67" priority="36" stopIfTrue="1">
      <formula>"&gt;G29"</formula>
    </cfRule>
    <cfRule type="expression" dxfId="66" priority="37" stopIfTrue="1">
      <formula>"&lt;G29"""</formula>
    </cfRule>
  </conditionalFormatting>
  <conditionalFormatting sqref="G2:O6">
    <cfRule type="cellIs" dxfId="65" priority="43" stopIfTrue="1" operator="equal">
      <formula>"CHEQ. INSUMOS"</formula>
    </cfRule>
  </conditionalFormatting>
  <conditionalFormatting sqref="G1:P1">
    <cfRule type="cellIs" dxfId="64" priority="42" stopIfTrue="1" operator="equal">
      <formula>"CHEQ. INSUMOS"</formula>
    </cfRule>
  </conditionalFormatting>
  <conditionalFormatting sqref="G88:T89">
    <cfRule type="cellIs" dxfId="63" priority="35" stopIfTrue="1" operator="equal">
      <formula>1</formula>
    </cfRule>
  </conditionalFormatting>
  <conditionalFormatting sqref="N32">
    <cfRule type="cellIs" dxfId="62" priority="16" stopIfTrue="1" operator="notEqual">
      <formula>0</formula>
    </cfRule>
  </conditionalFormatting>
  <conditionalFormatting sqref="N34">
    <cfRule type="cellIs" dxfId="61" priority="25" stopIfTrue="1" operator="notEqual">
      <formula>0</formula>
    </cfRule>
  </conditionalFormatting>
  <conditionalFormatting sqref="N36">
    <cfRule type="cellIs" dxfId="60" priority="24" stopIfTrue="1" operator="notEqual">
      <formula>0</formula>
    </cfRule>
  </conditionalFormatting>
  <conditionalFormatting sqref="O2:O6">
    <cfRule type="cellIs" dxfId="59" priority="41" stopIfTrue="1" operator="equal">
      <formula>"ESCRIBA AQUÍ EL NOMBRE DE LA OBRA"</formula>
    </cfRule>
  </conditionalFormatting>
  <conditionalFormatting sqref="O14:U14">
    <cfRule type="cellIs" dxfId="58" priority="11" stopIfTrue="1" operator="notEqual">
      <formula>0</formula>
    </cfRule>
  </conditionalFormatting>
  <conditionalFormatting sqref="U14">
    <cfRule type="cellIs" dxfId="57" priority="13" stopIfTrue="1" operator="equal">
      <formula>0</formula>
    </cfRule>
  </conditionalFormatting>
  <conditionalFormatting sqref="U2:AE6">
    <cfRule type="cellIs" dxfId="56" priority="34" stopIfTrue="1" operator="equal">
      <formula>"ESCRIBA AQUÍ EL NOMBRE DE LA OBRA"</formula>
    </cfRule>
  </conditionalFormatting>
  <conditionalFormatting sqref="AS1">
    <cfRule type="cellIs" dxfId="55" priority="17" stopIfTrue="1" operator="equal">
      <formula>"CHEQ. INSUMOS"</formula>
    </cfRule>
  </conditionalFormatting>
  <conditionalFormatting sqref="AS44">
    <cfRule type="expression" dxfId="54" priority="22" stopIfTrue="1">
      <formula>"&gt;G29"</formula>
    </cfRule>
    <cfRule type="expression" dxfId="53" priority="23" stopIfTrue="1">
      <formula>"&lt;G29"""</formula>
    </cfRule>
  </conditionalFormatting>
  <conditionalFormatting sqref="AS53">
    <cfRule type="expression" dxfId="52" priority="20" stopIfTrue="1">
      <formula>"&gt;G29"</formula>
    </cfRule>
    <cfRule type="expression" dxfId="51" priority="21" stopIfTrue="1">
      <formula>"&lt;G29"""</formula>
    </cfRule>
  </conditionalFormatting>
  <conditionalFormatting sqref="AS64">
    <cfRule type="expression" dxfId="50" priority="18" stopIfTrue="1">
      <formula>"&gt;G29"</formula>
    </cfRule>
    <cfRule type="expression" dxfId="49" priority="19" stopIfTrue="1">
      <formula>"&lt;G29"""</formula>
    </cfRule>
  </conditionalFormatting>
  <conditionalFormatting sqref="AZ1:AZ2">
    <cfRule type="containsText" dxfId="48" priority="15" operator="containsText" text="Precios Base">
      <formula>NOT(ISERROR(SEARCH("Precios Base",AZ1)))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6E76F-8325-4F87-B576-23635FCED515}">
  <dimension ref="A1:R1071"/>
  <sheetViews>
    <sheetView showGridLines="0" topLeftCell="B4" workbookViewId="0">
      <selection activeCell="C6" sqref="C6:F7"/>
    </sheetView>
  </sheetViews>
  <sheetFormatPr baseColWidth="10" defaultColWidth="11.296875" defaultRowHeight="13.8"/>
  <cols>
    <col min="1" max="1" width="0" hidden="1" customWidth="1"/>
    <col min="2" max="2" width="2" customWidth="1"/>
    <col min="3" max="3" width="41.69921875" customWidth="1"/>
    <col min="4" max="4" width="11" customWidth="1"/>
    <col min="5" max="5" width="11.8984375" bestFit="1" customWidth="1"/>
    <col min="6" max="6" width="10.296875" customWidth="1"/>
    <col min="7" max="7" width="12.8984375" customWidth="1"/>
    <col min="8" max="8" width="19.09765625" customWidth="1"/>
    <col min="9" max="18" width="0" hidden="1" customWidth="1"/>
    <col min="19" max="19" width="13.09765625" customWidth="1"/>
    <col min="20" max="20" width="14.8984375" customWidth="1"/>
    <col min="22" max="22" width="12.09765625" customWidth="1"/>
    <col min="24" max="24" width="18.69921875" customWidth="1"/>
    <col min="25" max="25" width="14.8984375" customWidth="1"/>
    <col min="26" max="26" width="16.8984375" customWidth="1"/>
    <col min="28" max="556" width="0" hidden="1" customWidth="1"/>
  </cols>
  <sheetData>
    <row r="1" spans="1:18" hidden="1">
      <c r="A1" s="472"/>
      <c r="B1" s="473">
        <v>1</v>
      </c>
      <c r="C1" s="895"/>
      <c r="D1" s="895" t="s">
        <v>215</v>
      </c>
      <c r="E1" s="896"/>
      <c r="F1" s="898" t="str">
        <f>"Duración" &amp; PRESUPUESTO!G88 &amp; " Días"</f>
        <v>Duración45 Días</v>
      </c>
      <c r="G1" s="900" t="s">
        <v>216</v>
      </c>
      <c r="H1" s="902">
        <f>PRESUPUESTO!G1</f>
        <v>63642181.759999998</v>
      </c>
      <c r="I1" s="474"/>
      <c r="J1" s="475"/>
      <c r="O1">
        <v>1.8</v>
      </c>
      <c r="P1" t="s">
        <v>394</v>
      </c>
      <c r="Q1" t="s">
        <v>395</v>
      </c>
    </row>
    <row r="2" spans="1:18" hidden="1">
      <c r="A2" s="841" t="str">
        <f>PRESUPUESTO!A2</f>
        <v>CD</v>
      </c>
      <c r="B2" s="477"/>
      <c r="C2" s="895"/>
      <c r="D2" s="897"/>
      <c r="E2" s="897"/>
      <c r="F2" s="899"/>
      <c r="G2" s="901"/>
      <c r="H2" s="903"/>
      <c r="I2" s="478">
        <v>1</v>
      </c>
      <c r="J2" s="479"/>
      <c r="O2">
        <v>0.05</v>
      </c>
      <c r="P2" t="s">
        <v>396</v>
      </c>
      <c r="Q2" t="s">
        <v>395</v>
      </c>
      <c r="R2">
        <v>0.1</v>
      </c>
    </row>
    <row r="3" spans="1:18" ht="14.4" hidden="1" thickBot="1">
      <c r="A3" s="476">
        <v>0</v>
      </c>
      <c r="B3" s="477">
        <f>IF($A$3=3,-1,IF($A$3=1,0,$A$3))</f>
        <v>0</v>
      </c>
      <c r="C3" s="480"/>
      <c r="D3" s="481" t="str">
        <f>PRESUPUESTO!A2</f>
        <v>CD</v>
      </c>
      <c r="E3" s="482">
        <f>SUM(F3:H3)</f>
        <v>0.33900000000000002</v>
      </c>
      <c r="F3" s="483">
        <f>Adm</f>
        <v>0.20899999999999999</v>
      </c>
      <c r="G3" s="484">
        <f>Imprev</f>
        <v>0.05</v>
      </c>
      <c r="H3" s="484">
        <f>Utilidad</f>
        <v>0.08</v>
      </c>
      <c r="I3" s="485" t="e">
        <f>PRESUPUESTO!#REF!</f>
        <v>#REF!</v>
      </c>
      <c r="J3" s="486" t="s">
        <v>217</v>
      </c>
    </row>
    <row r="4" spans="1:18" ht="17.399999999999999">
      <c r="A4" s="477"/>
      <c r="B4" s="477"/>
      <c r="C4" s="892" t="str">
        <f>PRESUPUESTO!B7</f>
        <v xml:space="preserve"> </v>
      </c>
      <c r="D4" s="893"/>
      <c r="E4" s="893"/>
      <c r="F4" s="893"/>
      <c r="G4" s="893"/>
      <c r="H4" s="894"/>
      <c r="I4" s="487"/>
      <c r="J4" s="488"/>
    </row>
    <row r="5" spans="1:18" ht="17.399999999999999">
      <c r="A5" s="477"/>
      <c r="B5" s="477"/>
      <c r="C5" s="907" t="s">
        <v>218</v>
      </c>
      <c r="D5" s="908"/>
      <c r="E5" s="908"/>
      <c r="F5" s="908"/>
      <c r="G5" s="908"/>
      <c r="H5" s="909"/>
      <c r="I5" s="487"/>
      <c r="J5" s="488"/>
    </row>
    <row r="6" spans="1:18">
      <c r="A6" s="477"/>
      <c r="B6" s="477"/>
      <c r="C6" s="910" t="str">
        <f>PRESUPUESTO!C9</f>
        <v>PRESUPUESTO INTERVENCIÓN PUENTES GRAN COLOMBIA</v>
      </c>
      <c r="D6" s="911"/>
      <c r="E6" s="911"/>
      <c r="F6" s="912"/>
      <c r="G6" s="489" t="s">
        <v>84</v>
      </c>
      <c r="H6" s="490">
        <f>PRESUPUESTO!G9</f>
        <v>0</v>
      </c>
      <c r="I6" s="491"/>
      <c r="J6" s="492"/>
    </row>
    <row r="7" spans="1:18" ht="14.4" thickBot="1">
      <c r="A7" s="477"/>
      <c r="B7" s="477"/>
      <c r="C7" s="913"/>
      <c r="D7" s="914"/>
      <c r="E7" s="914"/>
      <c r="F7" s="915"/>
      <c r="G7" s="493" t="s">
        <v>85</v>
      </c>
      <c r="H7" s="494">
        <f ca="1">PRESUPUESTO!G10</f>
        <v>46276</v>
      </c>
      <c r="I7" s="495"/>
      <c r="J7" s="496"/>
    </row>
    <row r="8" spans="1:18">
      <c r="C8" s="27"/>
      <c r="D8" s="87"/>
      <c r="E8" s="27"/>
      <c r="F8" s="27"/>
      <c r="G8" s="27"/>
      <c r="H8" s="27"/>
      <c r="I8" s="497"/>
      <c r="J8" s="498"/>
    </row>
    <row r="9" spans="1:18" ht="14.4" thickBot="1">
      <c r="C9" s="27"/>
      <c r="D9" s="87"/>
      <c r="E9" s="27"/>
      <c r="F9" s="27"/>
      <c r="G9" s="27"/>
      <c r="H9" s="27"/>
      <c r="I9" s="497"/>
      <c r="J9" s="498"/>
    </row>
    <row r="10" spans="1:18" ht="17.399999999999999" hidden="1">
      <c r="A10" s="499" t="s">
        <v>219</v>
      </c>
      <c r="B10" s="499"/>
      <c r="C10" s="500" t="s">
        <v>220</v>
      </c>
      <c r="D10" s="501"/>
      <c r="E10" s="501"/>
      <c r="F10" s="501"/>
      <c r="G10" s="501"/>
      <c r="H10" s="502" t="str">
        <f>"No. " &amp; COUNTIF(A$3:A15,"ITEM*") &amp; " DE " &amp; COUNTIF(A$3:A$99678,"ITEM*")</f>
        <v>No. 1 DE 21</v>
      </c>
      <c r="I10" s="497"/>
      <c r="J10" s="498"/>
    </row>
    <row r="11" spans="1:18" hidden="1">
      <c r="A11" s="499" t="s">
        <v>221</v>
      </c>
      <c r="B11" s="499"/>
      <c r="C11" s="503" t="s">
        <v>222</v>
      </c>
      <c r="D11" s="504" t="s">
        <v>46</v>
      </c>
      <c r="E11" s="505"/>
      <c r="F11" s="506" t="s">
        <v>223</v>
      </c>
      <c r="G11" s="504"/>
      <c r="H11" s="507"/>
      <c r="I11" s="497"/>
      <c r="J11" s="498"/>
    </row>
    <row r="12" spans="1:18" ht="14.4" hidden="1" thickBot="1">
      <c r="C12" s="508"/>
      <c r="D12" s="509"/>
      <c r="E12" s="509"/>
      <c r="F12" s="509"/>
      <c r="G12" s="509"/>
      <c r="H12" s="510"/>
      <c r="I12" s="497"/>
      <c r="J12" s="498"/>
    </row>
    <row r="13" spans="1:18">
      <c r="A13" s="511" t="s">
        <v>224</v>
      </c>
      <c r="B13" s="512"/>
      <c r="C13" s="513" t="s">
        <v>88</v>
      </c>
      <c r="D13" s="916"/>
      <c r="E13" s="916"/>
      <c r="F13" s="514" t="s">
        <v>87</v>
      </c>
      <c r="G13" s="515" t="s">
        <v>225</v>
      </c>
      <c r="H13" s="516" t="s">
        <v>226</v>
      </c>
      <c r="I13" s="517" t="s">
        <v>227</v>
      </c>
      <c r="J13" s="518" t="s">
        <v>95</v>
      </c>
    </row>
    <row r="14" spans="1:18">
      <c r="A14" s="519" t="s">
        <v>228</v>
      </c>
      <c r="B14" s="512"/>
      <c r="C14" s="904" t="s">
        <v>229</v>
      </c>
      <c r="D14" s="905"/>
      <c r="E14" s="906"/>
      <c r="F14" s="520" t="s">
        <v>230</v>
      </c>
      <c r="G14" s="521" t="s">
        <v>115</v>
      </c>
      <c r="H14" s="522"/>
      <c r="I14" s="523">
        <f>I362</f>
        <v>7.4999999999999997E-2</v>
      </c>
      <c r="J14" s="524"/>
    </row>
    <row r="15" spans="1:18">
      <c r="A15" s="525"/>
      <c r="B15" s="526"/>
      <c r="C15" s="527"/>
      <c r="D15" s="528"/>
      <c r="E15" s="529"/>
      <c r="F15" s="530"/>
      <c r="G15" s="531"/>
      <c r="H15" s="532"/>
      <c r="I15" s="533"/>
      <c r="J15" s="531"/>
    </row>
    <row r="16" spans="1:18">
      <c r="A16" s="534" t="s">
        <v>231</v>
      </c>
      <c r="B16" s="526"/>
      <c r="C16" s="535" t="s">
        <v>232</v>
      </c>
      <c r="D16" s="536" t="s">
        <v>233</v>
      </c>
      <c r="E16" s="536" t="str">
        <f>"CANT. / " &amp; G14</f>
        <v>CANT. / M3</v>
      </c>
      <c r="F16" s="537" t="s">
        <v>234</v>
      </c>
      <c r="G16" s="538" t="s">
        <v>235</v>
      </c>
      <c r="H16" s="539" t="s">
        <v>236</v>
      </c>
      <c r="I16" s="540"/>
      <c r="J16" s="541"/>
    </row>
    <row r="17" spans="1:10">
      <c r="A17" s="525">
        <v>100124</v>
      </c>
      <c r="B17" s="526" t="s">
        <v>237</v>
      </c>
      <c r="C17" s="542" t="s">
        <v>238</v>
      </c>
      <c r="D17" s="543" t="s">
        <v>115</v>
      </c>
      <c r="E17" s="544">
        <v>1</v>
      </c>
      <c r="F17" s="545">
        <v>1</v>
      </c>
      <c r="G17" s="546">
        <v>59900</v>
      </c>
      <c r="H17" s="547">
        <f>TRUNC(E17* (1 + F17 / 100) * G17,2)</f>
        <v>60499</v>
      </c>
      <c r="I17" s="548">
        <f>E17 * (1 + F17 / 100) * I14</f>
        <v>7.5749999999999998E-2</v>
      </c>
      <c r="J17" s="549">
        <f>I14*H17</f>
        <v>4537.4250000000002</v>
      </c>
    </row>
    <row r="18" spans="1:10">
      <c r="A18" s="525">
        <v>100558</v>
      </c>
      <c r="B18" s="526" t="s">
        <v>239</v>
      </c>
      <c r="C18" s="542" t="s">
        <v>240</v>
      </c>
      <c r="D18" s="543" t="s">
        <v>132</v>
      </c>
      <c r="E18" s="544">
        <v>345</v>
      </c>
      <c r="F18" s="545">
        <v>1</v>
      </c>
      <c r="G18" s="546">
        <v>683</v>
      </c>
      <c r="H18" s="547">
        <f>TRUNC(E18* (1 + F18 / 100) * G18,2)</f>
        <v>237991.35</v>
      </c>
      <c r="I18" s="548">
        <f>E18 * (1 + F18 / 100) * I14</f>
        <v>26.133749999999999</v>
      </c>
      <c r="J18" s="549">
        <f>I14*H18</f>
        <v>17849.35125</v>
      </c>
    </row>
    <row r="19" spans="1:10">
      <c r="A19" s="525">
        <v>100053</v>
      </c>
      <c r="B19" s="526" t="s">
        <v>241</v>
      </c>
      <c r="C19" s="542" t="s">
        <v>242</v>
      </c>
      <c r="D19" s="543" t="s">
        <v>243</v>
      </c>
      <c r="E19" s="544">
        <v>203</v>
      </c>
      <c r="F19" s="545"/>
      <c r="G19" s="550">
        <v>78</v>
      </c>
      <c r="H19" s="551">
        <f>TRUNC(E19* (1 + F19 / 100) * G19,2)</f>
        <v>15834</v>
      </c>
      <c r="I19" s="552">
        <f>E19 * (1 + F19 / 100) * I14</f>
        <v>15.225</v>
      </c>
      <c r="J19" s="553">
        <f>I14*H19</f>
        <v>1187.55</v>
      </c>
    </row>
    <row r="20" spans="1:10">
      <c r="A20" s="525">
        <v>106149</v>
      </c>
      <c r="B20" s="526" t="s">
        <v>237</v>
      </c>
      <c r="C20" s="542" t="s">
        <v>244</v>
      </c>
      <c r="D20" s="543" t="s">
        <v>132</v>
      </c>
      <c r="E20" s="544">
        <v>78</v>
      </c>
      <c r="F20" s="545">
        <v>1</v>
      </c>
      <c r="G20" s="546">
        <v>1908</v>
      </c>
      <c r="H20" s="547">
        <f>TRUNC(E20* (1 + F20 / 100) * G20,2)</f>
        <v>150312.24</v>
      </c>
      <c r="I20" s="554">
        <f>E20 * (1 + F20 / 100) * I14</f>
        <v>5.9085000000000001</v>
      </c>
      <c r="J20" s="555">
        <f>I14*H20</f>
        <v>11273.418</v>
      </c>
    </row>
    <row r="21" spans="1:10">
      <c r="A21" s="556"/>
      <c r="B21" s="526"/>
      <c r="C21" s="557"/>
      <c r="D21" s="558"/>
      <c r="E21" s="559"/>
      <c r="F21" s="560"/>
      <c r="G21" s="561"/>
      <c r="H21" s="562"/>
      <c r="I21" s="563"/>
      <c r="J21" s="564"/>
    </row>
    <row r="22" spans="1:10">
      <c r="A22" s="565" t="s">
        <v>245</v>
      </c>
      <c r="B22" s="526"/>
      <c r="C22" s="527"/>
      <c r="D22" s="528"/>
      <c r="E22" s="529"/>
      <c r="F22" s="566"/>
      <c r="G22" s="567" t="s">
        <v>246</v>
      </c>
      <c r="H22" s="568">
        <f>SUM(H16:H21)</f>
        <v>464636.58999999997</v>
      </c>
      <c r="I22" s="540"/>
      <c r="J22" s="569">
        <f>SUM(J16:J21)</f>
        <v>34847.744249999996</v>
      </c>
    </row>
    <row r="23" spans="1:10">
      <c r="A23" s="565" t="s">
        <v>247</v>
      </c>
      <c r="B23" s="526"/>
      <c r="C23" s="527"/>
      <c r="D23" s="528"/>
      <c r="E23" s="529"/>
      <c r="F23" s="530"/>
      <c r="G23" s="570"/>
      <c r="H23" s="571"/>
      <c r="I23" s="572"/>
      <c r="J23" s="573"/>
    </row>
    <row r="24" spans="1:10">
      <c r="A24" s="534" t="s">
        <v>248</v>
      </c>
      <c r="B24" s="526"/>
      <c r="C24" s="574" t="s">
        <v>249</v>
      </c>
      <c r="D24" s="575" t="s">
        <v>250</v>
      </c>
      <c r="E24" s="575" t="s">
        <v>251</v>
      </c>
      <c r="F24" s="576" t="s">
        <v>252</v>
      </c>
      <c r="G24" s="577" t="s">
        <v>253</v>
      </c>
      <c r="H24" s="578" t="s">
        <v>91</v>
      </c>
      <c r="I24" s="579"/>
      <c r="J24" s="580"/>
    </row>
    <row r="25" spans="1:10">
      <c r="A25" s="525">
        <v>200007</v>
      </c>
      <c r="B25" s="581"/>
      <c r="C25" s="542" t="s">
        <v>254</v>
      </c>
      <c r="D25" s="582">
        <v>213268</v>
      </c>
      <c r="E25" s="583">
        <v>1.8</v>
      </c>
      <c r="F25" s="584">
        <f>TRUNC(D25*E25,0)</f>
        <v>383882</v>
      </c>
      <c r="G25" s="585">
        <v>6.4</v>
      </c>
      <c r="H25" s="586">
        <f>IFERROR(TRUNC(F25/G25,2),0)</f>
        <v>59981.56</v>
      </c>
      <c r="I25" s="587">
        <f>I14/G25</f>
        <v>1.1718749999999998E-2</v>
      </c>
      <c r="J25" s="588">
        <f>I14*H25</f>
        <v>4498.6169999999993</v>
      </c>
    </row>
    <row r="26" spans="1:10">
      <c r="A26" s="556"/>
      <c r="B26" s="526"/>
      <c r="C26" s="557"/>
      <c r="D26" s="558"/>
      <c r="E26" s="559"/>
      <c r="F26" s="560"/>
      <c r="G26" s="561"/>
      <c r="H26" s="562"/>
      <c r="I26" s="563"/>
      <c r="J26" s="564"/>
    </row>
    <row r="27" spans="1:10">
      <c r="A27" s="565" t="s">
        <v>255</v>
      </c>
      <c r="B27" s="526"/>
      <c r="C27" s="527"/>
      <c r="D27" s="528"/>
      <c r="E27" s="529"/>
      <c r="F27" s="589"/>
      <c r="G27" s="590" t="s">
        <v>256</v>
      </c>
      <c r="H27" s="591">
        <f>SUM(H24:H26)</f>
        <v>59981.56</v>
      </c>
      <c r="I27" s="552"/>
      <c r="J27" s="592">
        <f>SUM(J24:J26)</f>
        <v>4498.6169999999993</v>
      </c>
    </row>
    <row r="28" spans="1:10">
      <c r="A28" s="565" t="s">
        <v>257</v>
      </c>
      <c r="B28" s="526"/>
      <c r="C28" s="527"/>
      <c r="D28" s="528"/>
      <c r="E28" s="529"/>
      <c r="F28" s="530"/>
      <c r="G28" s="570"/>
      <c r="H28" s="571"/>
      <c r="I28" s="572"/>
      <c r="J28" s="573"/>
    </row>
    <row r="29" spans="1:10">
      <c r="A29" s="534" t="s">
        <v>258</v>
      </c>
      <c r="B29" s="526"/>
      <c r="C29" s="593" t="s">
        <v>259</v>
      </c>
      <c r="D29" s="594" t="s">
        <v>260</v>
      </c>
      <c r="E29" s="594" t="s">
        <v>233</v>
      </c>
      <c r="F29" s="595" t="s">
        <v>261</v>
      </c>
      <c r="G29" s="596" t="s">
        <v>262</v>
      </c>
      <c r="H29" s="597" t="s">
        <v>236</v>
      </c>
      <c r="I29" s="598"/>
      <c r="J29" s="599"/>
    </row>
    <row r="30" spans="1:10">
      <c r="A30" s="525">
        <v>300026</v>
      </c>
      <c r="B30" s="526" t="s">
        <v>259</v>
      </c>
      <c r="C30" s="542" t="s">
        <v>263</v>
      </c>
      <c r="D30" s="543"/>
      <c r="E30" s="543" t="s">
        <v>264</v>
      </c>
      <c r="F30" s="600">
        <v>0.01</v>
      </c>
      <c r="G30" s="546">
        <f>H27</f>
        <v>59981.56</v>
      </c>
      <c r="H30" s="562">
        <f>TRUNC(F30 * G30,2)</f>
        <v>599.80999999999995</v>
      </c>
      <c r="I30" s="554">
        <f>I14 * F30</f>
        <v>7.5000000000000002E-4</v>
      </c>
      <c r="J30" s="555">
        <f>I14*H30</f>
        <v>44.985749999999996</v>
      </c>
    </row>
    <row r="31" spans="1:10">
      <c r="A31" s="556"/>
      <c r="B31" s="526"/>
      <c r="C31" s="557"/>
      <c r="D31" s="558"/>
      <c r="E31" s="559"/>
      <c r="F31" s="560"/>
      <c r="G31" s="561"/>
      <c r="H31" s="562"/>
      <c r="I31" s="563"/>
      <c r="J31" s="564"/>
    </row>
    <row r="32" spans="1:10">
      <c r="A32" s="565" t="s">
        <v>265</v>
      </c>
      <c r="B32" s="526"/>
      <c r="C32" s="527"/>
      <c r="D32" s="528"/>
      <c r="E32" s="529"/>
      <c r="F32" s="601"/>
      <c r="G32" s="602" t="s">
        <v>266</v>
      </c>
      <c r="H32" s="603">
        <f>SUM(H29:H31)</f>
        <v>599.80999999999995</v>
      </c>
      <c r="I32" s="552"/>
      <c r="J32" s="592">
        <f>SUM(J29:J31)</f>
        <v>44.985749999999996</v>
      </c>
    </row>
    <row r="33" spans="1:10">
      <c r="A33" s="565" t="s">
        <v>267</v>
      </c>
      <c r="B33" s="526"/>
      <c r="C33" s="527"/>
      <c r="D33" s="528"/>
      <c r="E33" s="529"/>
      <c r="F33" s="530"/>
      <c r="G33" s="570"/>
      <c r="H33" s="571"/>
      <c r="I33" s="572"/>
      <c r="J33" s="573"/>
    </row>
    <row r="34" spans="1:10">
      <c r="A34" s="604" t="s">
        <v>268</v>
      </c>
      <c r="B34" s="605"/>
      <c r="C34" s="606" t="s">
        <v>269</v>
      </c>
      <c r="D34" s="607" t="s">
        <v>270</v>
      </c>
      <c r="E34" s="607" t="s">
        <v>271</v>
      </c>
      <c r="F34" s="608" t="s">
        <v>272</v>
      </c>
      <c r="G34" s="609" t="s">
        <v>262</v>
      </c>
      <c r="H34" s="610" t="s">
        <v>236</v>
      </c>
      <c r="I34" s="611"/>
      <c r="J34" s="612"/>
    </row>
    <row r="35" spans="1:10">
      <c r="A35" s="525"/>
      <c r="B35" s="526"/>
      <c r="C35" s="542"/>
      <c r="D35" s="543"/>
      <c r="E35" s="544"/>
      <c r="F35" s="545"/>
      <c r="G35" s="546"/>
      <c r="H35" s="547"/>
      <c r="I35" s="554"/>
      <c r="J35" s="555"/>
    </row>
    <row r="36" spans="1:10">
      <c r="A36" s="565" t="s">
        <v>273</v>
      </c>
      <c r="B36" s="605"/>
      <c r="C36" s="527"/>
      <c r="D36" s="528"/>
      <c r="E36" s="529"/>
      <c r="F36" s="613"/>
      <c r="G36" s="614" t="s">
        <v>274</v>
      </c>
      <c r="H36" s="615">
        <f>SUM(H34:H35)</f>
        <v>0</v>
      </c>
      <c r="I36" s="552"/>
      <c r="J36" s="553">
        <f>SUM(J34:J35)</f>
        <v>0</v>
      </c>
    </row>
    <row r="37" spans="1:10">
      <c r="A37" s="616" t="s">
        <v>275</v>
      </c>
      <c r="B37" s="617"/>
      <c r="C37" s="527"/>
      <c r="D37" s="528"/>
      <c r="E37" s="529"/>
      <c r="F37" s="530"/>
      <c r="G37" s="531"/>
      <c r="H37" s="532"/>
      <c r="I37" s="533"/>
      <c r="J37" s="531"/>
    </row>
    <row r="38" spans="1:10" ht="14.4" thickBot="1">
      <c r="A38" s="616" t="s">
        <v>92</v>
      </c>
      <c r="B38" s="618"/>
      <c r="C38" s="619"/>
      <c r="D38" s="620"/>
      <c r="E38" s="621"/>
      <c r="F38" s="622" t="s">
        <v>276</v>
      </c>
      <c r="G38" s="623"/>
      <c r="H38" s="624">
        <f>IF($A$2="CD",ROUND(SUM(H15:H37)/2,$A$3),SUM(H15:H37)/2)</f>
        <v>525218</v>
      </c>
      <c r="I38" s="625"/>
      <c r="J38" s="626">
        <f>IF($A$2="CD",ROUND(SUM(J15:J37)/2,$A$3),SUM(J15:J37)/2)</f>
        <v>39391</v>
      </c>
    </row>
    <row r="39" spans="1:10" ht="14.4" hidden="1" thickTop="1">
      <c r="A39" s="627" t="s">
        <v>277</v>
      </c>
      <c r="B39" s="628"/>
      <c r="C39" s="629"/>
      <c r="D39" s="630"/>
      <c r="E39" s="631"/>
      <c r="F39" s="631"/>
      <c r="G39" s="631"/>
      <c r="H39" s="632"/>
      <c r="I39" s="497"/>
      <c r="J39" s="498"/>
    </row>
    <row r="40" spans="1:10" hidden="1">
      <c r="A40" s="633"/>
      <c r="B40" s="628"/>
      <c r="C40" s="629"/>
      <c r="D40" s="630"/>
      <c r="E40" s="631"/>
      <c r="F40" s="631"/>
      <c r="G40" s="631"/>
      <c r="H40" s="632"/>
      <c r="I40" s="497"/>
      <c r="J40" s="498"/>
    </row>
    <row r="41" spans="1:10" hidden="1">
      <c r="A41" s="633"/>
      <c r="B41" s="628"/>
      <c r="C41" s="634" t="s">
        <v>278</v>
      </c>
      <c r="D41" s="635"/>
      <c r="E41" s="636"/>
      <c r="F41" s="636"/>
      <c r="G41" s="636"/>
      <c r="H41" s="637"/>
      <c r="I41" s="497"/>
      <c r="J41" s="498"/>
    </row>
    <row r="42" spans="1:10" hidden="1">
      <c r="A42" s="633"/>
      <c r="B42" s="628"/>
      <c r="C42" s="638"/>
      <c r="D42" s="639"/>
      <c r="E42" s="640"/>
      <c r="F42" s="640"/>
      <c r="G42" s="640"/>
      <c r="H42" s="641"/>
      <c r="I42" s="497"/>
      <c r="J42" s="498"/>
    </row>
    <row r="43" spans="1:10" hidden="1">
      <c r="A43" s="633"/>
      <c r="B43" s="628"/>
      <c r="C43" s="638"/>
      <c r="D43" s="639"/>
      <c r="E43" s="640"/>
      <c r="F43" s="640"/>
      <c r="G43" s="640"/>
      <c r="H43" s="641"/>
      <c r="I43" s="497"/>
      <c r="J43" s="498"/>
    </row>
    <row r="44" spans="1:10" hidden="1">
      <c r="A44" s="633"/>
      <c r="B44" s="628"/>
      <c r="C44" s="629"/>
      <c r="D44" s="630"/>
      <c r="E44" s="631"/>
      <c r="F44" s="631"/>
      <c r="G44" s="631"/>
      <c r="H44" s="632"/>
      <c r="I44" s="497"/>
      <c r="J44" s="498"/>
    </row>
    <row r="45" spans="1:10" hidden="1">
      <c r="A45" s="633"/>
      <c r="B45" s="628"/>
      <c r="C45" s="642" t="s">
        <v>279</v>
      </c>
      <c r="D45" s="630"/>
      <c r="E45" s="631"/>
      <c r="F45" s="643" t="s">
        <v>280</v>
      </c>
      <c r="G45" s="631"/>
      <c r="H45" s="632"/>
      <c r="I45" s="497"/>
      <c r="J45" s="498"/>
    </row>
    <row r="46" spans="1:10" hidden="1">
      <c r="C46" s="644"/>
      <c r="H46" s="645"/>
      <c r="I46" s="497"/>
      <c r="J46" s="498"/>
    </row>
    <row r="47" spans="1:10" hidden="1">
      <c r="C47" s="644"/>
      <c r="H47" s="645"/>
      <c r="I47" s="497"/>
      <c r="J47" s="498"/>
    </row>
    <row r="48" spans="1:10" hidden="1">
      <c r="A48" s="633"/>
      <c r="B48" s="628"/>
      <c r="C48" s="646" t="s">
        <v>281</v>
      </c>
      <c r="D48" s="647"/>
      <c r="E48" s="631"/>
      <c r="F48" s="648" t="s">
        <v>281</v>
      </c>
      <c r="G48" s="636"/>
      <c r="H48" s="637"/>
      <c r="I48" s="497"/>
      <c r="J48" s="498"/>
    </row>
    <row r="49" spans="1:10" hidden="1">
      <c r="A49" s="633"/>
      <c r="B49" s="628"/>
      <c r="C49" s="649" t="s">
        <v>282</v>
      </c>
      <c r="D49" s="639"/>
      <c r="E49" s="631"/>
      <c r="F49" s="650" t="s">
        <v>282</v>
      </c>
      <c r="G49" s="640"/>
      <c r="H49" s="641"/>
      <c r="I49" s="497"/>
      <c r="J49" s="498"/>
    </row>
    <row r="50" spans="1:10" hidden="1">
      <c r="A50" s="633"/>
      <c r="B50" s="628"/>
      <c r="C50" s="651" t="s">
        <v>283</v>
      </c>
      <c r="D50" s="630"/>
      <c r="E50" s="631"/>
      <c r="F50" s="628" t="s">
        <v>284</v>
      </c>
      <c r="G50" s="631"/>
      <c r="H50" s="632"/>
      <c r="I50" s="497"/>
      <c r="J50" s="498"/>
    </row>
    <row r="51" spans="1:10" ht="14.4" hidden="1" thickBot="1">
      <c r="A51" s="652" t="s">
        <v>285</v>
      </c>
      <c r="B51" s="628"/>
      <c r="C51" s="653"/>
      <c r="D51" s="654"/>
      <c r="E51" s="655"/>
      <c r="F51" s="655"/>
      <c r="G51" s="655"/>
      <c r="H51" s="656"/>
      <c r="I51" s="497"/>
      <c r="J51" s="498"/>
    </row>
    <row r="52" spans="1:10" ht="14.4" thickTop="1">
      <c r="C52" s="27"/>
      <c r="D52" s="87"/>
      <c r="E52" s="27"/>
      <c r="F52" s="27"/>
      <c r="G52" s="27"/>
      <c r="H52" s="27"/>
      <c r="I52" s="497"/>
      <c r="J52" s="498"/>
    </row>
    <row r="53" spans="1:10" ht="14.4" thickBot="1">
      <c r="C53" s="27"/>
      <c r="D53" s="87"/>
      <c r="E53" s="27"/>
      <c r="F53" s="27"/>
      <c r="G53" s="27"/>
      <c r="H53" s="27"/>
      <c r="I53" s="497"/>
      <c r="J53" s="498"/>
    </row>
    <row r="54" spans="1:10" ht="17.399999999999999" hidden="1">
      <c r="A54" s="499" t="s">
        <v>219</v>
      </c>
      <c r="B54" s="499"/>
      <c r="C54" s="500" t="s">
        <v>220</v>
      </c>
      <c r="D54" s="501"/>
      <c r="E54" s="501"/>
      <c r="F54" s="501"/>
      <c r="G54" s="501"/>
      <c r="H54" s="502" t="str">
        <f>"No. " &amp; COUNTIF(A$3:A59,"ITEM*") &amp; " DE " &amp; COUNTIF(A$3:A$99678,"ITEM*")</f>
        <v>No. 2 DE 21</v>
      </c>
      <c r="I54" s="497"/>
      <c r="J54" s="498"/>
    </row>
    <row r="55" spans="1:10" hidden="1">
      <c r="A55" s="499" t="s">
        <v>221</v>
      </c>
      <c r="B55" s="499"/>
      <c r="C55" s="503" t="s">
        <v>222</v>
      </c>
      <c r="D55" s="504" t="s">
        <v>46</v>
      </c>
      <c r="E55" s="505"/>
      <c r="F55" s="506" t="s">
        <v>223</v>
      </c>
      <c r="G55" s="504"/>
      <c r="H55" s="507"/>
      <c r="I55" s="497"/>
      <c r="J55" s="498"/>
    </row>
    <row r="56" spans="1:10" ht="14.4" hidden="1" thickBot="1">
      <c r="C56" s="508"/>
      <c r="D56" s="509"/>
      <c r="E56" s="509"/>
      <c r="F56" s="509"/>
      <c r="G56" s="509"/>
      <c r="H56" s="510"/>
      <c r="I56" s="497"/>
      <c r="J56" s="498"/>
    </row>
    <row r="57" spans="1:10">
      <c r="A57" s="511" t="s">
        <v>224</v>
      </c>
      <c r="B57" s="512"/>
      <c r="C57" s="513" t="s">
        <v>88</v>
      </c>
      <c r="D57" s="916"/>
      <c r="E57" s="916"/>
      <c r="F57" s="514" t="s">
        <v>87</v>
      </c>
      <c r="G57" s="515" t="s">
        <v>225</v>
      </c>
      <c r="H57" s="516" t="s">
        <v>226</v>
      </c>
      <c r="I57" s="517" t="s">
        <v>227</v>
      </c>
      <c r="J57" s="518" t="s">
        <v>95</v>
      </c>
    </row>
    <row r="58" spans="1:10">
      <c r="A58" s="519" t="s">
        <v>286</v>
      </c>
      <c r="B58" s="512"/>
      <c r="C58" s="904" t="s">
        <v>287</v>
      </c>
      <c r="D58" s="905"/>
      <c r="E58" s="906"/>
      <c r="F58" s="520" t="s">
        <v>230</v>
      </c>
      <c r="G58" s="521" t="s">
        <v>115</v>
      </c>
      <c r="H58" s="522"/>
      <c r="I58" s="523">
        <f>I205+I256+I625</f>
        <v>4.6349999999999998</v>
      </c>
      <c r="J58" s="524"/>
    </row>
    <row r="59" spans="1:10">
      <c r="A59" s="525"/>
      <c r="B59" s="526"/>
      <c r="C59" s="527"/>
      <c r="D59" s="528"/>
      <c r="E59" s="529"/>
      <c r="F59" s="530"/>
      <c r="G59" s="531"/>
      <c r="H59" s="532"/>
      <c r="I59" s="533"/>
      <c r="J59" s="531"/>
    </row>
    <row r="60" spans="1:10">
      <c r="A60" s="534" t="s">
        <v>231</v>
      </c>
      <c r="B60" s="526"/>
      <c r="C60" s="535" t="s">
        <v>232</v>
      </c>
      <c r="D60" s="536" t="s">
        <v>233</v>
      </c>
      <c r="E60" s="536" t="str">
        <f>"CANT. / " &amp; G58</f>
        <v>CANT. / M3</v>
      </c>
      <c r="F60" s="537" t="s">
        <v>234</v>
      </c>
      <c r="G60" s="538" t="s">
        <v>235</v>
      </c>
      <c r="H60" s="539" t="s">
        <v>236</v>
      </c>
      <c r="I60" s="540"/>
      <c r="J60" s="541"/>
    </row>
    <row r="61" spans="1:10">
      <c r="A61" s="525">
        <v>100053</v>
      </c>
      <c r="B61" s="526" t="s">
        <v>241</v>
      </c>
      <c r="C61" s="542" t="s">
        <v>242</v>
      </c>
      <c r="D61" s="543" t="s">
        <v>243</v>
      </c>
      <c r="E61" s="544">
        <v>190</v>
      </c>
      <c r="F61" s="545">
        <v>3</v>
      </c>
      <c r="G61" s="546">
        <v>78</v>
      </c>
      <c r="H61" s="547">
        <f t="shared" ref="H61:H66" si="0">TRUNC(E61* (1 + F61 / 100) * G61,2)</f>
        <v>15264.6</v>
      </c>
      <c r="I61" s="548">
        <f>E61 * (1 + F61 / 100) * I58</f>
        <v>907.06950000000006</v>
      </c>
      <c r="J61" s="549">
        <f>I58*H61</f>
        <v>70751.421000000002</v>
      </c>
    </row>
    <row r="62" spans="1:10">
      <c r="A62" s="525">
        <v>100123</v>
      </c>
      <c r="B62" s="526" t="s">
        <v>237</v>
      </c>
      <c r="C62" s="542" t="s">
        <v>288</v>
      </c>
      <c r="D62" s="543" t="s">
        <v>115</v>
      </c>
      <c r="E62" s="544">
        <v>0.56000000000000005</v>
      </c>
      <c r="F62" s="545">
        <v>3</v>
      </c>
      <c r="G62" s="546">
        <v>54944</v>
      </c>
      <c r="H62" s="547">
        <f t="shared" si="0"/>
        <v>31691.69</v>
      </c>
      <c r="I62" s="548">
        <f>E62 * (1 + F62 / 100) * I58</f>
        <v>2.6734680000000002</v>
      </c>
      <c r="J62" s="549">
        <f>I58*H62</f>
        <v>146890.98314999999</v>
      </c>
    </row>
    <row r="63" spans="1:10">
      <c r="A63" s="525">
        <v>100962</v>
      </c>
      <c r="B63" s="526" t="s">
        <v>237</v>
      </c>
      <c r="C63" s="542" t="s">
        <v>289</v>
      </c>
      <c r="D63" s="543" t="s">
        <v>115</v>
      </c>
      <c r="E63" s="544">
        <v>0.84</v>
      </c>
      <c r="F63" s="545">
        <v>3</v>
      </c>
      <c r="G63" s="546">
        <v>92068</v>
      </c>
      <c r="H63" s="547">
        <f t="shared" si="0"/>
        <v>79657.23</v>
      </c>
      <c r="I63" s="548">
        <f>E63 * (1 + F63 / 100) * I58</f>
        <v>4.0102019999999996</v>
      </c>
      <c r="J63" s="549">
        <f>I58*H63</f>
        <v>369211.26104999997</v>
      </c>
    </row>
    <row r="64" spans="1:10">
      <c r="A64" s="525">
        <v>100932</v>
      </c>
      <c r="B64" s="526" t="s">
        <v>290</v>
      </c>
      <c r="C64" s="542" t="s">
        <v>291</v>
      </c>
      <c r="D64" s="543" t="s">
        <v>292</v>
      </c>
      <c r="E64" s="544">
        <v>0.1</v>
      </c>
      <c r="F64" s="545"/>
      <c r="G64" s="546">
        <v>17613</v>
      </c>
      <c r="H64" s="547">
        <f t="shared" si="0"/>
        <v>1761.3</v>
      </c>
      <c r="I64" s="548">
        <f>E64 * (1 + F64 / 100) * I58</f>
        <v>0.46350000000000002</v>
      </c>
      <c r="J64" s="549">
        <f>I58*H64</f>
        <v>8163.6254999999992</v>
      </c>
    </row>
    <row r="65" spans="1:10">
      <c r="A65" s="525">
        <v>100558</v>
      </c>
      <c r="B65" s="526" t="s">
        <v>239</v>
      </c>
      <c r="C65" s="542" t="s">
        <v>240</v>
      </c>
      <c r="D65" s="543" t="s">
        <v>132</v>
      </c>
      <c r="E65" s="544">
        <v>350</v>
      </c>
      <c r="F65" s="545">
        <v>3</v>
      </c>
      <c r="G65" s="546">
        <v>683</v>
      </c>
      <c r="H65" s="547">
        <f t="shared" si="0"/>
        <v>246221.5</v>
      </c>
      <c r="I65" s="548">
        <f>E65 * (1 + F65 / 100) * I58</f>
        <v>1670.9175</v>
      </c>
      <c r="J65" s="549">
        <f>I58*H65</f>
        <v>1141236.6524999999</v>
      </c>
    </row>
    <row r="66" spans="1:10">
      <c r="A66" s="525">
        <v>100011</v>
      </c>
      <c r="B66" s="526" t="s">
        <v>290</v>
      </c>
      <c r="C66" s="542" t="s">
        <v>293</v>
      </c>
      <c r="D66" s="543" t="s">
        <v>292</v>
      </c>
      <c r="E66" s="544">
        <v>6.0000000000000001E-3</v>
      </c>
      <c r="F66" s="545"/>
      <c r="G66" s="546">
        <v>123272</v>
      </c>
      <c r="H66" s="547">
        <f t="shared" si="0"/>
        <v>739.63</v>
      </c>
      <c r="I66" s="554">
        <f>E66 * (1 + F66 / 100) * I58</f>
        <v>2.7809999999999998E-2</v>
      </c>
      <c r="J66" s="555">
        <f>I58*H66</f>
        <v>3428.18505</v>
      </c>
    </row>
    <row r="67" spans="1:10">
      <c r="A67" s="556"/>
      <c r="B67" s="526"/>
      <c r="C67" s="557"/>
      <c r="D67" s="558"/>
      <c r="E67" s="559"/>
      <c r="F67" s="560"/>
      <c r="G67" s="561"/>
      <c r="H67" s="562"/>
      <c r="I67" s="563"/>
      <c r="J67" s="564"/>
    </row>
    <row r="68" spans="1:10">
      <c r="A68" s="565" t="s">
        <v>245</v>
      </c>
      <c r="B68" s="526"/>
      <c r="C68" s="527"/>
      <c r="D68" s="528"/>
      <c r="E68" s="529"/>
      <c r="F68" s="566"/>
      <c r="G68" s="567" t="s">
        <v>246</v>
      </c>
      <c r="H68" s="568">
        <f>SUM(H60:H67)</f>
        <v>375335.95</v>
      </c>
      <c r="I68" s="540"/>
      <c r="J68" s="569">
        <f>SUM(J60:J67)</f>
        <v>1739682.1282499996</v>
      </c>
    </row>
    <row r="69" spans="1:10">
      <c r="A69" s="565" t="s">
        <v>247</v>
      </c>
      <c r="B69" s="526"/>
      <c r="C69" s="527"/>
      <c r="D69" s="528"/>
      <c r="E69" s="529"/>
      <c r="F69" s="530"/>
      <c r="G69" s="570"/>
      <c r="H69" s="571"/>
      <c r="I69" s="572"/>
      <c r="J69" s="573"/>
    </row>
    <row r="70" spans="1:10">
      <c r="A70" s="534" t="s">
        <v>248</v>
      </c>
      <c r="B70" s="526"/>
      <c r="C70" s="574" t="s">
        <v>249</v>
      </c>
      <c r="D70" s="575" t="s">
        <v>250</v>
      </c>
      <c r="E70" s="575" t="s">
        <v>251</v>
      </c>
      <c r="F70" s="576" t="s">
        <v>252</v>
      </c>
      <c r="G70" s="577" t="s">
        <v>253</v>
      </c>
      <c r="H70" s="578" t="s">
        <v>91</v>
      </c>
      <c r="I70" s="579"/>
      <c r="J70" s="580"/>
    </row>
    <row r="71" spans="1:10">
      <c r="A71" s="525">
        <v>200010</v>
      </c>
      <c r="B71" s="581" t="s">
        <v>249</v>
      </c>
      <c r="C71" s="542" t="s">
        <v>294</v>
      </c>
      <c r="D71" s="657">
        <v>236964</v>
      </c>
      <c r="E71" s="583">
        <v>1.8</v>
      </c>
      <c r="F71" s="658">
        <f>TRUNC(D71*E71,0)</f>
        <v>426535</v>
      </c>
      <c r="G71" s="659">
        <v>5.4</v>
      </c>
      <c r="H71" s="586">
        <f>IFERROR(TRUNC(F71/G71,2),0)</f>
        <v>78987.960000000006</v>
      </c>
      <c r="I71" s="552">
        <f>I58/G71</f>
        <v>0.85833333333333328</v>
      </c>
      <c r="J71" s="553">
        <f>I58*H71</f>
        <v>366109.19459999999</v>
      </c>
    </row>
    <row r="72" spans="1:10">
      <c r="A72" s="525">
        <v>200100</v>
      </c>
      <c r="B72" s="581" t="s">
        <v>249</v>
      </c>
      <c r="C72" s="542" t="s">
        <v>295</v>
      </c>
      <c r="D72" s="657">
        <v>134280</v>
      </c>
      <c r="E72" s="583">
        <v>1.8</v>
      </c>
      <c r="F72" s="660">
        <f>TRUNC(D72*E72,0)</f>
        <v>241704</v>
      </c>
      <c r="G72" s="585">
        <v>16</v>
      </c>
      <c r="H72" s="586">
        <f>IFERROR(TRUNC(F72/G72,2),0)</f>
        <v>15106.5</v>
      </c>
      <c r="I72" s="587">
        <f>I58/G72</f>
        <v>0.28968749999999999</v>
      </c>
      <c r="J72" s="588">
        <f>I58*H72</f>
        <v>70018.627500000002</v>
      </c>
    </row>
    <row r="73" spans="1:10">
      <c r="A73" s="556"/>
      <c r="B73" s="526"/>
      <c r="C73" s="557"/>
      <c r="D73" s="558"/>
      <c r="E73" s="559"/>
      <c r="F73" s="560"/>
      <c r="G73" s="561"/>
      <c r="H73" s="562"/>
      <c r="I73" s="563"/>
      <c r="J73" s="564"/>
    </row>
    <row r="74" spans="1:10">
      <c r="A74" s="565" t="s">
        <v>255</v>
      </c>
      <c r="B74" s="526"/>
      <c r="C74" s="527"/>
      <c r="D74" s="528"/>
      <c r="E74" s="529"/>
      <c r="F74" s="589"/>
      <c r="G74" s="590" t="s">
        <v>256</v>
      </c>
      <c r="H74" s="591">
        <f>SUM(H70:H73)</f>
        <v>94094.46</v>
      </c>
      <c r="I74" s="552"/>
      <c r="J74" s="592">
        <f>SUM(J70:J73)</f>
        <v>436127.82209999999</v>
      </c>
    </row>
    <row r="75" spans="1:10">
      <c r="A75" s="565" t="s">
        <v>257</v>
      </c>
      <c r="B75" s="526"/>
      <c r="C75" s="527"/>
      <c r="D75" s="528"/>
      <c r="E75" s="529"/>
      <c r="F75" s="530"/>
      <c r="G75" s="570"/>
      <c r="H75" s="571"/>
      <c r="I75" s="572"/>
      <c r="J75" s="573"/>
    </row>
    <row r="76" spans="1:10">
      <c r="A76" s="534" t="s">
        <v>258</v>
      </c>
      <c r="B76" s="526"/>
      <c r="C76" s="593" t="s">
        <v>259</v>
      </c>
      <c r="D76" s="594" t="s">
        <v>260</v>
      </c>
      <c r="E76" s="594" t="s">
        <v>233</v>
      </c>
      <c r="F76" s="595" t="s">
        <v>261</v>
      </c>
      <c r="G76" s="596" t="s">
        <v>262</v>
      </c>
      <c r="H76" s="597" t="s">
        <v>236</v>
      </c>
      <c r="I76" s="598"/>
      <c r="J76" s="599"/>
    </row>
    <row r="77" spans="1:10">
      <c r="A77" s="525">
        <v>308003</v>
      </c>
      <c r="B77" s="526" t="s">
        <v>259</v>
      </c>
      <c r="C77" s="542" t="s">
        <v>296</v>
      </c>
      <c r="D77" s="543"/>
      <c r="E77" s="543" t="s">
        <v>30</v>
      </c>
      <c r="F77" s="545">
        <v>0.48</v>
      </c>
      <c r="G77" s="546">
        <v>5414</v>
      </c>
      <c r="H77" s="562">
        <f>TRUNC(F77 * G77,2)</f>
        <v>2598.7199999999998</v>
      </c>
      <c r="I77" s="548">
        <f>I58 * F77</f>
        <v>2.2247999999999997</v>
      </c>
      <c r="J77" s="549">
        <f>I58*H77</f>
        <v>12045.067199999998</v>
      </c>
    </row>
    <row r="78" spans="1:10">
      <c r="A78" s="525">
        <v>300026</v>
      </c>
      <c r="B78" s="526" t="s">
        <v>259</v>
      </c>
      <c r="C78" s="542" t="s">
        <v>263</v>
      </c>
      <c r="D78" s="543"/>
      <c r="E78" s="543" t="s">
        <v>264</v>
      </c>
      <c r="F78" s="600">
        <v>7.0000000000000007E-2</v>
      </c>
      <c r="G78" s="546">
        <f>H74</f>
        <v>94094.46</v>
      </c>
      <c r="H78" s="562">
        <f>TRUNC(F78 * G78,2)</f>
        <v>6586.61</v>
      </c>
      <c r="I78" s="554">
        <f>I58 * F78</f>
        <v>0.32445000000000002</v>
      </c>
      <c r="J78" s="555">
        <f>I58*H78</f>
        <v>30528.937349999997</v>
      </c>
    </row>
    <row r="79" spans="1:10">
      <c r="A79" s="556"/>
      <c r="B79" s="526"/>
      <c r="C79" s="557"/>
      <c r="D79" s="558"/>
      <c r="E79" s="559"/>
      <c r="F79" s="560"/>
      <c r="G79" s="561"/>
      <c r="H79" s="562"/>
      <c r="I79" s="563"/>
      <c r="J79" s="564"/>
    </row>
    <row r="80" spans="1:10">
      <c r="A80" s="565" t="s">
        <v>265</v>
      </c>
      <c r="B80" s="526"/>
      <c r="C80" s="527"/>
      <c r="D80" s="528"/>
      <c r="E80" s="529"/>
      <c r="F80" s="601"/>
      <c r="G80" s="602" t="s">
        <v>266</v>
      </c>
      <c r="H80" s="603">
        <f>SUM(H76:H79)</f>
        <v>9185.33</v>
      </c>
      <c r="I80" s="552"/>
      <c r="J80" s="592">
        <f>SUM(J76:J79)</f>
        <v>42574.004549999998</v>
      </c>
    </row>
    <row r="81" spans="1:10">
      <c r="A81" s="565" t="s">
        <v>267</v>
      </c>
      <c r="B81" s="526"/>
      <c r="C81" s="527"/>
      <c r="D81" s="528"/>
      <c r="E81" s="529"/>
      <c r="F81" s="530"/>
      <c r="G81" s="570"/>
      <c r="H81" s="571"/>
      <c r="I81" s="572"/>
      <c r="J81" s="573"/>
    </row>
    <row r="82" spans="1:10">
      <c r="A82" s="604" t="s">
        <v>268</v>
      </c>
      <c r="B82" s="605"/>
      <c r="C82" s="606" t="s">
        <v>269</v>
      </c>
      <c r="D82" s="607" t="s">
        <v>270</v>
      </c>
      <c r="E82" s="607" t="s">
        <v>271</v>
      </c>
      <c r="F82" s="608" t="s">
        <v>272</v>
      </c>
      <c r="G82" s="609" t="s">
        <v>262</v>
      </c>
      <c r="H82" s="610" t="s">
        <v>236</v>
      </c>
      <c r="I82" s="611"/>
      <c r="J82" s="612"/>
    </row>
    <row r="83" spans="1:10">
      <c r="A83" s="525"/>
      <c r="B83" s="526"/>
      <c r="C83" s="542"/>
      <c r="D83" s="543"/>
      <c r="E83" s="544"/>
      <c r="F83" s="545"/>
      <c r="G83" s="546"/>
      <c r="H83" s="547"/>
      <c r="I83" s="554"/>
      <c r="J83" s="555"/>
    </row>
    <row r="84" spans="1:10">
      <c r="A84" s="565" t="s">
        <v>273</v>
      </c>
      <c r="B84" s="605"/>
      <c r="C84" s="527"/>
      <c r="D84" s="528"/>
      <c r="E84" s="529"/>
      <c r="F84" s="613"/>
      <c r="G84" s="614" t="s">
        <v>274</v>
      </c>
      <c r="H84" s="615">
        <f>SUM(H82:H83)</f>
        <v>0</v>
      </c>
      <c r="I84" s="552"/>
      <c r="J84" s="553">
        <f>SUM(J82:J83)</f>
        <v>0</v>
      </c>
    </row>
    <row r="85" spans="1:10">
      <c r="A85" s="616" t="s">
        <v>275</v>
      </c>
      <c r="B85" s="617"/>
      <c r="C85" s="527"/>
      <c r="D85" s="528"/>
      <c r="E85" s="529"/>
      <c r="F85" s="530"/>
      <c r="G85" s="531"/>
      <c r="H85" s="532"/>
      <c r="I85" s="533"/>
      <c r="J85" s="531"/>
    </row>
    <row r="86" spans="1:10" ht="14.4" thickBot="1">
      <c r="A86" s="616" t="s">
        <v>92</v>
      </c>
      <c r="B86" s="618"/>
      <c r="C86" s="619"/>
      <c r="D86" s="620"/>
      <c r="E86" s="621"/>
      <c r="F86" s="622" t="s">
        <v>276</v>
      </c>
      <c r="G86" s="623"/>
      <c r="H86" s="624">
        <f>IF($A$2="CD",ROUND(SUM(H59:H85)/2,$A$3),SUM(H59:H85)/2)</f>
        <v>478616</v>
      </c>
      <c r="I86" s="625"/>
      <c r="J86" s="626">
        <f>IF($A$2="CD",ROUND(SUM(J59:J85)/2,$A$3),SUM(J59:J85)/2)</f>
        <v>2218384</v>
      </c>
    </row>
    <row r="87" spans="1:10" ht="14.4" hidden="1" thickTop="1">
      <c r="A87" s="627" t="s">
        <v>277</v>
      </c>
      <c r="B87" s="628"/>
      <c r="C87" s="629"/>
      <c r="D87" s="630"/>
      <c r="E87" s="631"/>
      <c r="F87" s="631"/>
      <c r="G87" s="631"/>
      <c r="H87" s="632"/>
      <c r="I87" s="497"/>
      <c r="J87" s="498"/>
    </row>
    <row r="88" spans="1:10" hidden="1">
      <c r="A88" s="633"/>
      <c r="B88" s="628"/>
      <c r="C88" s="629"/>
      <c r="D88" s="630"/>
      <c r="E88" s="631"/>
      <c r="F88" s="631"/>
      <c r="G88" s="631"/>
      <c r="H88" s="632"/>
      <c r="I88" s="497"/>
      <c r="J88" s="498"/>
    </row>
    <row r="89" spans="1:10" hidden="1">
      <c r="A89" s="633"/>
      <c r="B89" s="628"/>
      <c r="C89" s="634" t="s">
        <v>278</v>
      </c>
      <c r="D89" s="635"/>
      <c r="E89" s="636"/>
      <c r="F89" s="636"/>
      <c r="G89" s="636"/>
      <c r="H89" s="637"/>
      <c r="I89" s="497"/>
      <c r="J89" s="498"/>
    </row>
    <row r="90" spans="1:10" hidden="1">
      <c r="A90" s="633"/>
      <c r="B90" s="628"/>
      <c r="C90" s="638"/>
      <c r="D90" s="639"/>
      <c r="E90" s="640"/>
      <c r="F90" s="640"/>
      <c r="G90" s="640"/>
      <c r="H90" s="641"/>
      <c r="I90" s="497"/>
      <c r="J90" s="498"/>
    </row>
    <row r="91" spans="1:10" hidden="1">
      <c r="A91" s="633"/>
      <c r="B91" s="628"/>
      <c r="C91" s="638"/>
      <c r="D91" s="639"/>
      <c r="E91" s="640"/>
      <c r="F91" s="640"/>
      <c r="G91" s="640"/>
      <c r="H91" s="641"/>
      <c r="I91" s="497"/>
      <c r="J91" s="498"/>
    </row>
    <row r="92" spans="1:10" hidden="1">
      <c r="A92" s="633"/>
      <c r="B92" s="628"/>
      <c r="C92" s="629"/>
      <c r="D92" s="630"/>
      <c r="E92" s="631"/>
      <c r="F92" s="631"/>
      <c r="G92" s="631"/>
      <c r="H92" s="632"/>
      <c r="I92" s="497"/>
      <c r="J92" s="498"/>
    </row>
    <row r="93" spans="1:10" hidden="1">
      <c r="A93" s="633"/>
      <c r="B93" s="628"/>
      <c r="C93" s="642" t="s">
        <v>279</v>
      </c>
      <c r="D93" s="630"/>
      <c r="E93" s="631"/>
      <c r="F93" s="643" t="s">
        <v>280</v>
      </c>
      <c r="G93" s="631"/>
      <c r="H93" s="632"/>
      <c r="I93" s="497"/>
      <c r="J93" s="498"/>
    </row>
    <row r="94" spans="1:10" hidden="1">
      <c r="C94" s="644"/>
      <c r="H94" s="645"/>
      <c r="I94" s="497"/>
      <c r="J94" s="498"/>
    </row>
    <row r="95" spans="1:10" hidden="1">
      <c r="C95" s="644"/>
      <c r="H95" s="645"/>
      <c r="I95" s="497"/>
      <c r="J95" s="498"/>
    </row>
    <row r="96" spans="1:10" hidden="1">
      <c r="A96" s="633"/>
      <c r="B96" s="628"/>
      <c r="C96" s="646" t="s">
        <v>281</v>
      </c>
      <c r="D96" s="647"/>
      <c r="E96" s="631"/>
      <c r="F96" s="648" t="s">
        <v>281</v>
      </c>
      <c r="G96" s="636"/>
      <c r="H96" s="637"/>
      <c r="I96" s="497"/>
      <c r="J96" s="498"/>
    </row>
    <row r="97" spans="1:10" hidden="1">
      <c r="A97" s="633"/>
      <c r="B97" s="628"/>
      <c r="C97" s="649" t="s">
        <v>282</v>
      </c>
      <c r="D97" s="639"/>
      <c r="E97" s="631"/>
      <c r="F97" s="650" t="s">
        <v>282</v>
      </c>
      <c r="G97" s="640"/>
      <c r="H97" s="641"/>
      <c r="I97" s="497"/>
      <c r="J97" s="498"/>
    </row>
    <row r="98" spans="1:10" hidden="1">
      <c r="A98" s="633"/>
      <c r="B98" s="628"/>
      <c r="C98" s="651" t="s">
        <v>283</v>
      </c>
      <c r="D98" s="630"/>
      <c r="E98" s="631"/>
      <c r="F98" s="628" t="s">
        <v>284</v>
      </c>
      <c r="G98" s="631"/>
      <c r="H98" s="632"/>
      <c r="I98" s="497"/>
      <c r="J98" s="498"/>
    </row>
    <row r="99" spans="1:10" ht="14.4" hidden="1" thickBot="1">
      <c r="A99" s="652" t="s">
        <v>285</v>
      </c>
      <c r="B99" s="628"/>
      <c r="C99" s="653"/>
      <c r="D99" s="654"/>
      <c r="E99" s="655"/>
      <c r="F99" s="655"/>
      <c r="G99" s="655"/>
      <c r="H99" s="656"/>
      <c r="I99" s="497"/>
      <c r="J99" s="498"/>
    </row>
    <row r="100" spans="1:10" ht="14.4" thickTop="1">
      <c r="C100" s="27"/>
      <c r="D100" s="87"/>
      <c r="E100" s="27"/>
      <c r="F100" s="27"/>
      <c r="G100" s="27"/>
      <c r="H100" s="27"/>
      <c r="I100" s="497"/>
      <c r="J100" s="498"/>
    </row>
    <row r="101" spans="1:10" ht="14.4" thickBot="1">
      <c r="C101" s="27"/>
      <c r="D101" s="87"/>
      <c r="E101" s="27"/>
      <c r="F101" s="27"/>
      <c r="G101" s="27"/>
      <c r="H101" s="27"/>
      <c r="I101" s="497"/>
      <c r="J101" s="498"/>
    </row>
    <row r="102" spans="1:10" ht="17.399999999999999" hidden="1">
      <c r="A102" s="499" t="s">
        <v>219</v>
      </c>
      <c r="B102" s="499"/>
      <c r="C102" s="500" t="s">
        <v>220</v>
      </c>
      <c r="D102" s="501"/>
      <c r="E102" s="501"/>
      <c r="F102" s="501"/>
      <c r="G102" s="501"/>
      <c r="H102" s="502" t="str">
        <f>"No. " &amp; COUNTIF(A$3:A107,"ITEM*") &amp; " DE " &amp; COUNTIF(A$3:A$99678,"ITEM*")</f>
        <v>No. 3 DE 21</v>
      </c>
      <c r="I102" s="497"/>
      <c r="J102" s="498"/>
    </row>
    <row r="103" spans="1:10" hidden="1">
      <c r="A103" s="499" t="s">
        <v>221</v>
      </c>
      <c r="B103" s="499"/>
      <c r="C103" s="503" t="s">
        <v>222</v>
      </c>
      <c r="D103" s="504" t="s">
        <v>46</v>
      </c>
      <c r="E103" s="505"/>
      <c r="F103" s="506" t="s">
        <v>223</v>
      </c>
      <c r="G103" s="504"/>
      <c r="H103" s="507"/>
      <c r="I103" s="497"/>
      <c r="J103" s="498"/>
    </row>
    <row r="104" spans="1:10" ht="14.4" hidden="1" thickBot="1">
      <c r="C104" s="508"/>
      <c r="D104" s="509"/>
      <c r="E104" s="509"/>
      <c r="F104" s="509"/>
      <c r="G104" s="509"/>
      <c r="H104" s="510"/>
      <c r="I104" s="497"/>
      <c r="J104" s="498"/>
    </row>
    <row r="105" spans="1:10">
      <c r="A105" s="511" t="s">
        <v>224</v>
      </c>
      <c r="B105" s="512"/>
      <c r="C105" s="513" t="s">
        <v>88</v>
      </c>
      <c r="D105" s="916"/>
      <c r="E105" s="916"/>
      <c r="F105" s="514" t="s">
        <v>87</v>
      </c>
      <c r="G105" s="515" t="s">
        <v>225</v>
      </c>
      <c r="H105" s="516" t="s">
        <v>226</v>
      </c>
      <c r="I105" s="517" t="s">
        <v>227</v>
      </c>
      <c r="J105" s="518" t="s">
        <v>95</v>
      </c>
    </row>
    <row r="106" spans="1:10">
      <c r="A106" s="519" t="s">
        <v>297</v>
      </c>
      <c r="B106" s="512"/>
      <c r="C106" s="904" t="s">
        <v>104</v>
      </c>
      <c r="D106" s="905"/>
      <c r="E106" s="906"/>
      <c r="F106" s="520" t="str">
        <f>PRESUPUESTO!$B$16</f>
        <v>1.1</v>
      </c>
      <c r="G106" s="521" t="s">
        <v>35</v>
      </c>
      <c r="H106" s="522">
        <f>PRESUPUESTO!$E$16</f>
        <v>50</v>
      </c>
      <c r="I106" s="661">
        <f>H106</f>
        <v>50</v>
      </c>
      <c r="J106" s="524"/>
    </row>
    <row r="107" spans="1:10">
      <c r="A107" s="525"/>
      <c r="B107" s="526"/>
      <c r="C107" s="527"/>
      <c r="D107" s="528"/>
      <c r="E107" s="529"/>
      <c r="F107" s="662"/>
      <c r="G107" s="531"/>
      <c r="H107" s="532"/>
      <c r="I107" s="533"/>
      <c r="J107" s="531"/>
    </row>
    <row r="108" spans="1:10">
      <c r="A108" s="534" t="s">
        <v>231</v>
      </c>
      <c r="B108" s="526"/>
      <c r="C108" s="535" t="s">
        <v>232</v>
      </c>
      <c r="D108" s="536" t="s">
        <v>233</v>
      </c>
      <c r="E108" s="536" t="str">
        <f>"CANT. / " &amp; G106</f>
        <v>CANT. / M</v>
      </c>
      <c r="F108" s="537" t="s">
        <v>234</v>
      </c>
      <c r="G108" s="538" t="s">
        <v>235</v>
      </c>
      <c r="H108" s="539" t="s">
        <v>236</v>
      </c>
      <c r="I108" s="540"/>
      <c r="J108" s="541"/>
    </row>
    <row r="109" spans="1:10">
      <c r="A109" s="525">
        <v>115010</v>
      </c>
      <c r="B109" s="526"/>
      <c r="C109" s="542" t="s">
        <v>298</v>
      </c>
      <c r="D109" s="543" t="s">
        <v>299</v>
      </c>
      <c r="E109" s="544">
        <v>0.4</v>
      </c>
      <c r="F109" s="663"/>
      <c r="G109" s="546">
        <v>867</v>
      </c>
      <c r="H109" s="547">
        <f>TRUNC(E109* (1 + F109 / 100) * G109,2)</f>
        <v>346.8</v>
      </c>
      <c r="I109" s="548">
        <f>E109 * (1 + F109 / 100) * I106</f>
        <v>20</v>
      </c>
      <c r="J109" s="549">
        <f>I106*H109</f>
        <v>17340</v>
      </c>
    </row>
    <row r="110" spans="1:10">
      <c r="A110" s="525">
        <v>103093</v>
      </c>
      <c r="B110" s="526" t="s">
        <v>300</v>
      </c>
      <c r="C110" s="542" t="s">
        <v>301</v>
      </c>
      <c r="D110" s="543" t="s">
        <v>89</v>
      </c>
      <c r="E110" s="544">
        <v>1.2E-2</v>
      </c>
      <c r="F110" s="663"/>
      <c r="G110" s="546">
        <v>14437</v>
      </c>
      <c r="H110" s="547">
        <f>TRUNC(E110* (1 + F110 / 100) * G110,2)</f>
        <v>173.24</v>
      </c>
      <c r="I110" s="554">
        <f>E110 * (1 + F110 / 100) * I106</f>
        <v>0.6</v>
      </c>
      <c r="J110" s="555">
        <f>I106*H110</f>
        <v>8662</v>
      </c>
    </row>
    <row r="111" spans="1:10">
      <c r="A111" s="556"/>
      <c r="B111" s="526"/>
      <c r="C111" s="557"/>
      <c r="D111" s="558"/>
      <c r="E111" s="559"/>
      <c r="F111" s="560"/>
      <c r="G111" s="561"/>
      <c r="H111" s="562"/>
      <c r="I111" s="563"/>
      <c r="J111" s="564"/>
    </row>
    <row r="112" spans="1:10">
      <c r="A112" s="616" t="s">
        <v>245</v>
      </c>
      <c r="B112" s="526"/>
      <c r="C112" s="527"/>
      <c r="D112" s="528"/>
      <c r="E112" s="529"/>
      <c r="F112" s="566"/>
      <c r="G112" s="567" t="s">
        <v>246</v>
      </c>
      <c r="H112" s="568">
        <f>SUM(H108:H111)</f>
        <v>520.04</v>
      </c>
      <c r="I112" s="540"/>
      <c r="J112" s="569">
        <f>SUM(J108:J111)</f>
        <v>26002</v>
      </c>
    </row>
    <row r="113" spans="1:10">
      <c r="A113" s="616" t="s">
        <v>247</v>
      </c>
      <c r="B113" s="526"/>
      <c r="C113" s="527"/>
      <c r="D113" s="528"/>
      <c r="E113" s="529"/>
      <c r="F113" s="662"/>
      <c r="G113" s="570"/>
      <c r="H113" s="571"/>
      <c r="I113" s="572"/>
      <c r="J113" s="573"/>
    </row>
    <row r="114" spans="1:10">
      <c r="A114" s="534" t="s">
        <v>248</v>
      </c>
      <c r="B114" s="526"/>
      <c r="C114" s="664" t="s">
        <v>249</v>
      </c>
      <c r="D114" s="665" t="s">
        <v>250</v>
      </c>
      <c r="E114" s="665" t="s">
        <v>251</v>
      </c>
      <c r="F114" s="666" t="s">
        <v>252</v>
      </c>
      <c r="G114" s="667" t="s">
        <v>302</v>
      </c>
      <c r="H114" s="668" t="s">
        <v>91</v>
      </c>
      <c r="I114" s="579"/>
      <c r="J114" s="580"/>
    </row>
    <row r="115" spans="1:10">
      <c r="A115" s="525">
        <v>200028</v>
      </c>
      <c r="B115" s="581" t="s">
        <v>249</v>
      </c>
      <c r="C115" s="542" t="s">
        <v>303</v>
      </c>
      <c r="D115" s="657">
        <v>639458</v>
      </c>
      <c r="E115" s="583">
        <v>1.63</v>
      </c>
      <c r="F115" s="660">
        <f>TRUNC(D115*E115,0)</f>
        <v>1042316</v>
      </c>
      <c r="G115" s="585">
        <v>126.55</v>
      </c>
      <c r="H115" s="586">
        <f>IFERROR(TRUNC(F115/G115,2),0)</f>
        <v>8236.39</v>
      </c>
      <c r="I115" s="587">
        <f>I106/G115</f>
        <v>0.39510075069142631</v>
      </c>
      <c r="J115" s="588">
        <f>I106*H115</f>
        <v>411819.5</v>
      </c>
    </row>
    <row r="116" spans="1:10">
      <c r="A116" s="556"/>
      <c r="B116" s="526"/>
      <c r="C116" s="557"/>
      <c r="D116" s="558"/>
      <c r="E116" s="559"/>
      <c r="F116" s="560"/>
      <c r="G116" s="561"/>
      <c r="H116" s="562"/>
      <c r="I116" s="563"/>
      <c r="J116" s="564"/>
    </row>
    <row r="117" spans="1:10">
      <c r="A117" s="616" t="s">
        <v>255</v>
      </c>
      <c r="B117" s="526"/>
      <c r="C117" s="527"/>
      <c r="D117" s="528"/>
      <c r="E117" s="529"/>
      <c r="F117" s="589"/>
      <c r="G117" s="590" t="s">
        <v>256</v>
      </c>
      <c r="H117" s="591">
        <f>SUM(H114:H116)</f>
        <v>8236.39</v>
      </c>
      <c r="I117" s="552"/>
      <c r="J117" s="592">
        <f>SUM(J114:J116)</f>
        <v>411819.5</v>
      </c>
    </row>
    <row r="118" spans="1:10">
      <c r="A118" s="616" t="s">
        <v>257</v>
      </c>
      <c r="B118" s="526"/>
      <c r="C118" s="527"/>
      <c r="D118" s="528"/>
      <c r="E118" s="529"/>
      <c r="F118" s="662"/>
      <c r="G118" s="570"/>
      <c r="H118" s="571"/>
      <c r="I118" s="572"/>
      <c r="J118" s="573"/>
    </row>
    <row r="119" spans="1:10">
      <c r="A119" s="534" t="s">
        <v>258</v>
      </c>
      <c r="B119" s="526"/>
      <c r="C119" s="593" t="s">
        <v>259</v>
      </c>
      <c r="D119" s="594" t="s">
        <v>260</v>
      </c>
      <c r="E119" s="594" t="s">
        <v>233</v>
      </c>
      <c r="F119" s="595" t="s">
        <v>261</v>
      </c>
      <c r="G119" s="596" t="s">
        <v>262</v>
      </c>
      <c r="H119" s="597" t="s">
        <v>236</v>
      </c>
      <c r="I119" s="598"/>
      <c r="J119" s="599"/>
    </row>
    <row r="120" spans="1:10">
      <c r="A120" s="525">
        <v>308000</v>
      </c>
      <c r="B120" s="526"/>
      <c r="C120" s="669" t="s">
        <v>304</v>
      </c>
      <c r="D120" s="543"/>
      <c r="E120" s="543" t="s">
        <v>305</v>
      </c>
      <c r="F120" s="545">
        <v>2E-3</v>
      </c>
      <c r="G120" s="546">
        <v>360898</v>
      </c>
      <c r="H120" s="562">
        <f>TRUNC(F120 * G120,2)</f>
        <v>721.79</v>
      </c>
      <c r="I120" s="548">
        <f>I106 * F120</f>
        <v>0.1</v>
      </c>
      <c r="J120" s="549">
        <f>I106*H120</f>
        <v>36089.5</v>
      </c>
    </row>
    <row r="121" spans="1:10">
      <c r="A121" s="525">
        <v>300026</v>
      </c>
      <c r="B121" s="526" t="s">
        <v>259</v>
      </c>
      <c r="C121" s="542" t="s">
        <v>263</v>
      </c>
      <c r="D121" s="543"/>
      <c r="E121" s="543" t="s">
        <v>264</v>
      </c>
      <c r="F121" s="600">
        <v>0.02</v>
      </c>
      <c r="G121" s="546">
        <f>H117</f>
        <v>8236.39</v>
      </c>
      <c r="H121" s="562">
        <f>TRUNC(F121 * G121,2)</f>
        <v>164.72</v>
      </c>
      <c r="I121" s="554">
        <f>I106 * F121</f>
        <v>1</v>
      </c>
      <c r="J121" s="555">
        <f>I106*H121</f>
        <v>8236</v>
      </c>
    </row>
    <row r="122" spans="1:10">
      <c r="A122" s="556"/>
      <c r="B122" s="526"/>
      <c r="C122" s="557"/>
      <c r="D122" s="558"/>
      <c r="E122" s="559"/>
      <c r="F122" s="560"/>
      <c r="G122" s="561"/>
      <c r="H122" s="562"/>
      <c r="I122" s="563"/>
      <c r="J122" s="564"/>
    </row>
    <row r="123" spans="1:10">
      <c r="A123" s="616" t="s">
        <v>265</v>
      </c>
      <c r="B123" s="526"/>
      <c r="C123" s="527"/>
      <c r="D123" s="528"/>
      <c r="E123" s="529"/>
      <c r="F123" s="601"/>
      <c r="G123" s="602" t="s">
        <v>266</v>
      </c>
      <c r="H123" s="603">
        <f>SUM(H119:H122)</f>
        <v>886.51</v>
      </c>
      <c r="I123" s="552"/>
      <c r="J123" s="592">
        <f>SUM(J119:J122)</f>
        <v>44325.5</v>
      </c>
    </row>
    <row r="124" spans="1:10">
      <c r="A124" s="616" t="s">
        <v>267</v>
      </c>
      <c r="B124" s="526"/>
      <c r="C124" s="527"/>
      <c r="D124" s="528"/>
      <c r="E124" s="529"/>
      <c r="F124" s="662"/>
      <c r="G124" s="570"/>
      <c r="H124" s="571"/>
      <c r="I124" s="572"/>
      <c r="J124" s="573"/>
    </row>
    <row r="125" spans="1:10">
      <c r="A125" s="604" t="s">
        <v>268</v>
      </c>
      <c r="B125" s="605"/>
      <c r="C125" s="606" t="s">
        <v>269</v>
      </c>
      <c r="D125" s="607" t="s">
        <v>270</v>
      </c>
      <c r="E125" s="607" t="s">
        <v>271</v>
      </c>
      <c r="F125" s="608" t="s">
        <v>272</v>
      </c>
      <c r="G125" s="609" t="s">
        <v>262</v>
      </c>
      <c r="H125" s="610" t="s">
        <v>236</v>
      </c>
      <c r="I125" s="611"/>
      <c r="J125" s="612"/>
    </row>
    <row r="126" spans="1:10">
      <c r="A126" s="525"/>
      <c r="B126" s="526"/>
      <c r="C126" s="542"/>
      <c r="D126" s="543"/>
      <c r="E126" s="544"/>
      <c r="F126" s="663"/>
      <c r="G126" s="546"/>
      <c r="H126" s="547"/>
      <c r="I126" s="554"/>
      <c r="J126" s="555"/>
    </row>
    <row r="127" spans="1:10">
      <c r="A127" s="565" t="s">
        <v>273</v>
      </c>
      <c r="B127" s="605"/>
      <c r="C127" s="527"/>
      <c r="D127" s="528"/>
      <c r="E127" s="529"/>
      <c r="F127" s="613"/>
      <c r="G127" s="614" t="s">
        <v>274</v>
      </c>
      <c r="H127" s="615">
        <f>SUM(H125:H126)</f>
        <v>0</v>
      </c>
      <c r="I127" s="552"/>
      <c r="J127" s="553">
        <f>SUM(J125:J126)</f>
        <v>0</v>
      </c>
    </row>
    <row r="128" spans="1:10">
      <c r="A128" s="616" t="s">
        <v>275</v>
      </c>
      <c r="B128" s="617"/>
      <c r="C128" s="527"/>
      <c r="D128" s="528"/>
      <c r="E128" s="529"/>
      <c r="F128" s="662"/>
      <c r="G128" s="531"/>
      <c r="H128" s="532"/>
      <c r="I128" s="533"/>
      <c r="J128" s="531"/>
    </row>
    <row r="129" spans="1:10" ht="14.4" thickBot="1">
      <c r="A129" s="616" t="s">
        <v>92</v>
      </c>
      <c r="B129" s="618"/>
      <c r="C129" s="670"/>
      <c r="D129" s="671"/>
      <c r="E129" s="672"/>
      <c r="F129" s="673" t="s">
        <v>276</v>
      </c>
      <c r="G129" s="674"/>
      <c r="H129" s="675">
        <f>IF($A$2="CD",ROUND(SUM(H107:H128)/2,$A$3),SUM(H107:H128)/2)</f>
        <v>9643</v>
      </c>
      <c r="I129" s="625"/>
      <c r="J129" s="626">
        <f>IF($A$2="CD",ROUND(SUM(J107:J128)/2,$A$3),SUM(J107:J128)/2)</f>
        <v>482147</v>
      </c>
    </row>
    <row r="130" spans="1:10">
      <c r="A130" s="616" t="s">
        <v>306</v>
      </c>
      <c r="B130" s="618"/>
      <c r="C130" s="676" t="s">
        <v>179</v>
      </c>
      <c r="D130" s="677"/>
      <c r="E130" s="678"/>
      <c r="F130" s="679"/>
      <c r="G130" s="680"/>
      <c r="H130" s="681"/>
      <c r="I130" s="682"/>
      <c r="J130" s="683"/>
    </row>
    <row r="131" spans="1:10">
      <c r="A131" s="525" t="s">
        <v>186</v>
      </c>
      <c r="B131" s="618"/>
      <c r="C131" s="684" t="s">
        <v>157</v>
      </c>
      <c r="D131" s="685"/>
      <c r="E131" s="686"/>
      <c r="F131" s="687">
        <f>$F$3</f>
        <v>0.20899999999999999</v>
      </c>
      <c r="G131" s="688"/>
      <c r="H131" s="689">
        <f>ROUND(H129*F131,2)</f>
        <v>2015.39</v>
      </c>
      <c r="I131" s="690"/>
      <c r="J131" s="691"/>
    </row>
    <row r="132" spans="1:10">
      <c r="A132" s="525" t="s">
        <v>307</v>
      </c>
      <c r="B132" s="618"/>
      <c r="C132" s="684" t="s">
        <v>159</v>
      </c>
      <c r="D132" s="685"/>
      <c r="E132" s="686"/>
      <c r="F132" s="687">
        <f>$G$3</f>
        <v>0.05</v>
      </c>
      <c r="G132" s="688"/>
      <c r="H132" s="689">
        <f>ROUND(H129*F132,2)</f>
        <v>482.15</v>
      </c>
      <c r="I132" s="690"/>
      <c r="J132" s="691"/>
    </row>
    <row r="133" spans="1:10">
      <c r="A133" s="525" t="s">
        <v>188</v>
      </c>
      <c r="B133" s="618"/>
      <c r="C133" s="684" t="s">
        <v>161</v>
      </c>
      <c r="D133" s="685"/>
      <c r="E133" s="686"/>
      <c r="F133" s="687">
        <f>$H$3</f>
        <v>0.08</v>
      </c>
      <c r="G133" s="688"/>
      <c r="H133" s="689">
        <f>ROUND(H129*F133,2)</f>
        <v>771.44</v>
      </c>
      <c r="I133" s="690"/>
      <c r="J133" s="691"/>
    </row>
    <row r="134" spans="1:10">
      <c r="A134" s="525" t="s">
        <v>190</v>
      </c>
      <c r="B134" s="618"/>
      <c r="C134" s="684" t="s">
        <v>165</v>
      </c>
      <c r="D134" s="685"/>
      <c r="E134" s="686"/>
      <c r="F134" s="687" t="e">
        <f>$I$3</f>
        <v>#REF!</v>
      </c>
      <c r="G134" s="688"/>
      <c r="H134" s="689" t="e">
        <f>ROUND(H133*F134,2)</f>
        <v>#REF!</v>
      </c>
      <c r="I134" s="690"/>
      <c r="J134" s="691"/>
    </row>
    <row r="135" spans="1:10">
      <c r="A135" s="616" t="s">
        <v>308</v>
      </c>
      <c r="B135" s="618"/>
      <c r="C135" s="692" t="s">
        <v>309</v>
      </c>
      <c r="D135" s="693"/>
      <c r="E135" s="694"/>
      <c r="F135" s="497"/>
      <c r="G135" s="695"/>
      <c r="H135" s="696" t="e">
        <f>SUM(H131:H134)</f>
        <v>#REF!</v>
      </c>
      <c r="I135" s="697"/>
      <c r="J135" s="698"/>
    </row>
    <row r="136" spans="1:10" ht="14.4" thickBot="1">
      <c r="A136" s="616" t="s">
        <v>310</v>
      </c>
      <c r="B136" s="618"/>
      <c r="C136" s="699"/>
      <c r="D136" s="700"/>
      <c r="E136" s="672"/>
      <c r="F136" s="673" t="s">
        <v>311</v>
      </c>
      <c r="G136" s="701"/>
      <c r="H136" s="702" t="e">
        <f>ROUND(H129+H135,$A$3)</f>
        <v>#REF!</v>
      </c>
      <c r="I136" s="703"/>
      <c r="J136" s="704">
        <f>IF($A$3=2,ROUND((J129+J135),2),ROUND((J129+J135),0))</f>
        <v>482147</v>
      </c>
    </row>
    <row r="137" spans="1:10" hidden="1">
      <c r="A137" s="627" t="s">
        <v>277</v>
      </c>
      <c r="B137" s="628"/>
      <c r="C137" s="705"/>
      <c r="D137" s="706"/>
      <c r="E137" s="707"/>
      <c r="F137" s="707"/>
      <c r="G137" s="707"/>
      <c r="H137" s="708"/>
      <c r="I137" s="497"/>
      <c r="J137" s="498"/>
    </row>
    <row r="138" spans="1:10" hidden="1">
      <c r="A138" s="633"/>
      <c r="B138" s="628"/>
      <c r="C138" s="629"/>
      <c r="D138" s="630"/>
      <c r="E138" s="631"/>
      <c r="F138" s="631"/>
      <c r="G138" s="631"/>
      <c r="H138" s="632"/>
      <c r="I138" s="497"/>
      <c r="J138" s="498"/>
    </row>
    <row r="139" spans="1:10" hidden="1">
      <c r="A139" s="633"/>
      <c r="B139" s="628"/>
      <c r="C139" s="634" t="s">
        <v>278</v>
      </c>
      <c r="D139" s="635"/>
      <c r="E139" s="636"/>
      <c r="F139" s="636"/>
      <c r="G139" s="636"/>
      <c r="H139" s="637"/>
      <c r="I139" s="497"/>
      <c r="J139" s="498"/>
    </row>
    <row r="140" spans="1:10" hidden="1">
      <c r="A140" s="633"/>
      <c r="B140" s="628"/>
      <c r="C140" s="638"/>
      <c r="D140" s="639"/>
      <c r="E140" s="640"/>
      <c r="F140" s="640"/>
      <c r="G140" s="640"/>
      <c r="H140" s="641"/>
      <c r="I140" s="497"/>
      <c r="J140" s="498"/>
    </row>
    <row r="141" spans="1:10" hidden="1">
      <c r="A141" s="633"/>
      <c r="B141" s="628"/>
      <c r="C141" s="638"/>
      <c r="D141" s="639"/>
      <c r="E141" s="640"/>
      <c r="F141" s="640"/>
      <c r="G141" s="640"/>
      <c r="H141" s="641"/>
      <c r="I141" s="497"/>
      <c r="J141" s="498"/>
    </row>
    <row r="142" spans="1:10" hidden="1">
      <c r="A142" s="633"/>
      <c r="B142" s="628"/>
      <c r="C142" s="629"/>
      <c r="D142" s="630"/>
      <c r="E142" s="631"/>
      <c r="F142" s="631"/>
      <c r="G142" s="631"/>
      <c r="H142" s="632"/>
      <c r="I142" s="497"/>
      <c r="J142" s="498"/>
    </row>
    <row r="143" spans="1:10" hidden="1">
      <c r="A143" s="633"/>
      <c r="B143" s="628"/>
      <c r="C143" s="642" t="s">
        <v>279</v>
      </c>
      <c r="D143" s="630"/>
      <c r="E143" s="631"/>
      <c r="F143" s="643" t="s">
        <v>280</v>
      </c>
      <c r="G143" s="631"/>
      <c r="H143" s="632"/>
      <c r="I143" s="497"/>
      <c r="J143" s="498"/>
    </row>
    <row r="144" spans="1:10" hidden="1">
      <c r="C144" s="644"/>
      <c r="H144" s="645"/>
      <c r="I144" s="497"/>
      <c r="J144" s="498"/>
    </row>
    <row r="145" spans="1:10" hidden="1">
      <c r="C145" s="644"/>
      <c r="H145" s="645"/>
      <c r="I145" s="497"/>
      <c r="J145" s="498"/>
    </row>
    <row r="146" spans="1:10" hidden="1">
      <c r="A146" s="633"/>
      <c r="B146" s="628"/>
      <c r="C146" s="646" t="s">
        <v>281</v>
      </c>
      <c r="D146" s="647"/>
      <c r="E146" s="631"/>
      <c r="F146" s="648" t="s">
        <v>281</v>
      </c>
      <c r="G146" s="636"/>
      <c r="H146" s="637"/>
      <c r="I146" s="497"/>
      <c r="J146" s="498"/>
    </row>
    <row r="147" spans="1:10" hidden="1">
      <c r="A147" s="633"/>
      <c r="B147" s="628"/>
      <c r="C147" s="649" t="s">
        <v>282</v>
      </c>
      <c r="D147" s="639"/>
      <c r="E147" s="631"/>
      <c r="F147" s="650" t="s">
        <v>282</v>
      </c>
      <c r="G147" s="640"/>
      <c r="H147" s="641"/>
      <c r="I147" s="497"/>
      <c r="J147" s="498"/>
    </row>
    <row r="148" spans="1:10" hidden="1">
      <c r="A148" s="633"/>
      <c r="B148" s="628"/>
      <c r="C148" s="651" t="s">
        <v>283</v>
      </c>
      <c r="D148" s="630"/>
      <c r="E148" s="631"/>
      <c r="F148" s="628" t="s">
        <v>284</v>
      </c>
      <c r="G148" s="631"/>
      <c r="H148" s="632"/>
      <c r="I148" s="497"/>
      <c r="J148" s="498"/>
    </row>
    <row r="149" spans="1:10" ht="14.4" hidden="1" thickBot="1">
      <c r="A149" s="652" t="s">
        <v>285</v>
      </c>
      <c r="B149" s="628"/>
      <c r="C149" s="653"/>
      <c r="D149" s="654"/>
      <c r="E149" s="655"/>
      <c r="F149" s="655"/>
      <c r="G149" s="655"/>
      <c r="H149" s="656"/>
      <c r="I149" s="497"/>
      <c r="J149" s="498"/>
    </row>
    <row r="150" spans="1:10">
      <c r="C150" s="27"/>
      <c r="D150" s="87"/>
      <c r="E150" s="27"/>
      <c r="F150" s="27"/>
      <c r="G150" s="27"/>
      <c r="H150" s="27"/>
      <c r="I150" s="497"/>
      <c r="J150" s="498"/>
    </row>
    <row r="151" spans="1:10" ht="14.4" thickBot="1">
      <c r="C151" s="27"/>
      <c r="D151" s="87"/>
      <c r="E151" s="27"/>
      <c r="F151" s="27"/>
      <c r="G151" s="27"/>
      <c r="H151" s="27"/>
      <c r="I151" s="497"/>
      <c r="J151" s="498"/>
    </row>
    <row r="152" spans="1:10" ht="17.399999999999999" hidden="1">
      <c r="A152" s="499" t="s">
        <v>219</v>
      </c>
      <c r="B152" s="499"/>
      <c r="C152" s="500" t="s">
        <v>220</v>
      </c>
      <c r="D152" s="501"/>
      <c r="E152" s="501"/>
      <c r="F152" s="501"/>
      <c r="G152" s="501"/>
      <c r="H152" s="502" t="str">
        <f>"No. " &amp; COUNTIF(A$3:A157,"ITEM*") &amp; " DE " &amp; COUNTIF(A$3:A$99678,"ITEM*")</f>
        <v>No. 4 DE 21</v>
      </c>
      <c r="I152" s="497"/>
      <c r="J152" s="498"/>
    </row>
    <row r="153" spans="1:10" hidden="1">
      <c r="A153" s="499" t="s">
        <v>221</v>
      </c>
      <c r="B153" s="499"/>
      <c r="C153" s="503" t="s">
        <v>222</v>
      </c>
      <c r="D153" s="504" t="s">
        <v>46</v>
      </c>
      <c r="E153" s="505"/>
      <c r="F153" s="506" t="s">
        <v>223</v>
      </c>
      <c r="G153" s="504"/>
      <c r="H153" s="507"/>
      <c r="I153" s="497"/>
      <c r="J153" s="498"/>
    </row>
    <row r="154" spans="1:10" ht="14.4" hidden="1" thickBot="1">
      <c r="C154" s="508"/>
      <c r="D154" s="509"/>
      <c r="E154" s="509"/>
      <c r="F154" s="509"/>
      <c r="G154" s="509"/>
      <c r="H154" s="510"/>
      <c r="I154" s="497"/>
      <c r="J154" s="498"/>
    </row>
    <row r="155" spans="1:10">
      <c r="A155" s="511" t="s">
        <v>224</v>
      </c>
      <c r="B155" s="512"/>
      <c r="C155" s="513" t="s">
        <v>88</v>
      </c>
      <c r="D155" s="916"/>
      <c r="E155" s="916"/>
      <c r="F155" s="514" t="s">
        <v>87</v>
      </c>
      <c r="G155" s="515" t="s">
        <v>225</v>
      </c>
      <c r="H155" s="516" t="s">
        <v>226</v>
      </c>
      <c r="I155" s="517" t="s">
        <v>227</v>
      </c>
      <c r="J155" s="518" t="s">
        <v>95</v>
      </c>
    </row>
    <row r="156" spans="1:10">
      <c r="A156" s="519" t="s">
        <v>312</v>
      </c>
      <c r="B156" s="512"/>
      <c r="C156" s="904" t="s">
        <v>107</v>
      </c>
      <c r="D156" s="905"/>
      <c r="E156" s="906"/>
      <c r="F156" s="520" t="str">
        <f>PRESUPUESTO!$B$17</f>
        <v>1.2</v>
      </c>
      <c r="G156" s="521" t="s">
        <v>108</v>
      </c>
      <c r="H156" s="522">
        <f>PRESUPUESTO!$E$17</f>
        <v>10</v>
      </c>
      <c r="I156" s="661">
        <f>H156</f>
        <v>10</v>
      </c>
      <c r="J156" s="524"/>
    </row>
    <row r="157" spans="1:10">
      <c r="A157" s="525"/>
      <c r="B157" s="526"/>
      <c r="C157" s="527"/>
      <c r="D157" s="528"/>
      <c r="E157" s="529"/>
      <c r="F157" s="662"/>
      <c r="G157" s="531"/>
      <c r="H157" s="532"/>
      <c r="I157" s="533"/>
      <c r="J157" s="531"/>
    </row>
    <row r="158" spans="1:10">
      <c r="A158" s="534" t="s">
        <v>248</v>
      </c>
      <c r="B158" s="526"/>
      <c r="C158" s="574" t="s">
        <v>249</v>
      </c>
      <c r="D158" s="575" t="s">
        <v>250</v>
      </c>
      <c r="E158" s="575" t="s">
        <v>251</v>
      </c>
      <c r="F158" s="576" t="s">
        <v>252</v>
      </c>
      <c r="G158" s="577" t="s">
        <v>313</v>
      </c>
      <c r="H158" s="578" t="s">
        <v>91</v>
      </c>
      <c r="I158" s="579"/>
      <c r="J158" s="580"/>
    </row>
    <row r="159" spans="1:10">
      <c r="A159" s="525">
        <v>200006</v>
      </c>
      <c r="B159" s="581" t="s">
        <v>249</v>
      </c>
      <c r="C159" s="542" t="s">
        <v>314</v>
      </c>
      <c r="D159" s="657">
        <v>78988</v>
      </c>
      <c r="E159" s="583">
        <v>1.8</v>
      </c>
      <c r="F159" s="660">
        <f>TRUNC(D159*E159,0)</f>
        <v>142178</v>
      </c>
      <c r="G159" s="585">
        <v>16</v>
      </c>
      <c r="H159" s="586">
        <f>IFERROR(TRUNC(F159/G159,2),0)</f>
        <v>8886.1200000000008</v>
      </c>
      <c r="I159" s="587">
        <f>I156/G159</f>
        <v>0.625</v>
      </c>
      <c r="J159" s="588">
        <f>I156*H159</f>
        <v>88861.200000000012</v>
      </c>
    </row>
    <row r="160" spans="1:10">
      <c r="A160" s="556"/>
      <c r="B160" s="526"/>
      <c r="C160" s="557"/>
      <c r="D160" s="558"/>
      <c r="E160" s="559"/>
      <c r="F160" s="560"/>
      <c r="G160" s="561"/>
      <c r="H160" s="562"/>
      <c r="I160" s="563"/>
      <c r="J160" s="564"/>
    </row>
    <row r="161" spans="1:10">
      <c r="A161" s="616" t="s">
        <v>255</v>
      </c>
      <c r="B161" s="526"/>
      <c r="C161" s="527"/>
      <c r="D161" s="528"/>
      <c r="E161" s="529"/>
      <c r="F161" s="589"/>
      <c r="G161" s="590" t="s">
        <v>256</v>
      </c>
      <c r="H161" s="591">
        <f>SUM(H158:H160)</f>
        <v>8886.1200000000008</v>
      </c>
      <c r="I161" s="552"/>
      <c r="J161" s="592">
        <f>SUM(J158:J160)</f>
        <v>88861.200000000012</v>
      </c>
    </row>
    <row r="162" spans="1:10">
      <c r="A162" s="616" t="s">
        <v>257</v>
      </c>
      <c r="B162" s="526"/>
      <c r="C162" s="527"/>
      <c r="D162" s="528"/>
      <c r="E162" s="529"/>
      <c r="F162" s="662"/>
      <c r="G162" s="570"/>
      <c r="H162" s="571"/>
      <c r="I162" s="572"/>
      <c r="J162" s="573"/>
    </row>
    <row r="163" spans="1:10">
      <c r="A163" s="534" t="s">
        <v>258</v>
      </c>
      <c r="B163" s="526"/>
      <c r="C163" s="593" t="s">
        <v>259</v>
      </c>
      <c r="D163" s="594" t="s">
        <v>260</v>
      </c>
      <c r="E163" s="594" t="s">
        <v>233</v>
      </c>
      <c r="F163" s="595" t="s">
        <v>261</v>
      </c>
      <c r="G163" s="596" t="s">
        <v>262</v>
      </c>
      <c r="H163" s="597" t="s">
        <v>236</v>
      </c>
      <c r="I163" s="598"/>
      <c r="J163" s="599"/>
    </row>
    <row r="164" spans="1:10">
      <c r="A164" s="525">
        <v>300026</v>
      </c>
      <c r="B164" s="526" t="s">
        <v>259</v>
      </c>
      <c r="C164" s="542" t="s">
        <v>263</v>
      </c>
      <c r="D164" s="543"/>
      <c r="E164" s="543" t="s">
        <v>264</v>
      </c>
      <c r="F164" s="600">
        <v>0.03</v>
      </c>
      <c r="G164" s="546">
        <f>H161</f>
        <v>8886.1200000000008</v>
      </c>
      <c r="H164" s="562">
        <f>TRUNC(F164 * G164,2)</f>
        <v>266.58</v>
      </c>
      <c r="I164" s="554">
        <f>I156 * F164</f>
        <v>0.3</v>
      </c>
      <c r="J164" s="555">
        <f>I156*H164</f>
        <v>2665.7999999999997</v>
      </c>
    </row>
    <row r="165" spans="1:10">
      <c r="A165" s="556"/>
      <c r="B165" s="526"/>
      <c r="C165" s="557"/>
      <c r="D165" s="558"/>
      <c r="E165" s="559"/>
      <c r="F165" s="560"/>
      <c r="G165" s="561"/>
      <c r="H165" s="562"/>
      <c r="I165" s="563"/>
      <c r="J165" s="564"/>
    </row>
    <row r="166" spans="1:10">
      <c r="A166" s="616" t="s">
        <v>265</v>
      </c>
      <c r="B166" s="526"/>
      <c r="C166" s="527"/>
      <c r="D166" s="528"/>
      <c r="E166" s="529"/>
      <c r="F166" s="601"/>
      <c r="G166" s="602" t="s">
        <v>266</v>
      </c>
      <c r="H166" s="603">
        <f>SUM(H163:H165)</f>
        <v>266.58</v>
      </c>
      <c r="I166" s="552"/>
      <c r="J166" s="592">
        <f>SUM(J163:J165)</f>
        <v>2665.7999999999997</v>
      </c>
    </row>
    <row r="167" spans="1:10">
      <c r="A167" s="616" t="s">
        <v>267</v>
      </c>
      <c r="B167" s="526"/>
      <c r="C167" s="527"/>
      <c r="D167" s="528"/>
      <c r="E167" s="529"/>
      <c r="F167" s="662"/>
      <c r="G167" s="570"/>
      <c r="H167" s="571"/>
      <c r="I167" s="572"/>
      <c r="J167" s="573"/>
    </row>
    <row r="168" spans="1:10">
      <c r="A168" s="604" t="s">
        <v>268</v>
      </c>
      <c r="B168" s="605"/>
      <c r="C168" s="606" t="s">
        <v>269</v>
      </c>
      <c r="D168" s="607" t="s">
        <v>270</v>
      </c>
      <c r="E168" s="607" t="s">
        <v>271</v>
      </c>
      <c r="F168" s="608" t="s">
        <v>272</v>
      </c>
      <c r="G168" s="609" t="s">
        <v>262</v>
      </c>
      <c r="H168" s="610" t="s">
        <v>236</v>
      </c>
      <c r="I168" s="611"/>
      <c r="J168" s="612"/>
    </row>
    <row r="169" spans="1:10">
      <c r="A169" s="525"/>
      <c r="B169" s="526"/>
      <c r="C169" s="542"/>
      <c r="D169" s="543"/>
      <c r="E169" s="544"/>
      <c r="F169" s="663"/>
      <c r="G169" s="546"/>
      <c r="H169" s="547"/>
      <c r="I169" s="554"/>
      <c r="J169" s="555"/>
    </row>
    <row r="170" spans="1:10">
      <c r="A170" s="565" t="s">
        <v>273</v>
      </c>
      <c r="B170" s="605"/>
      <c r="C170" s="527"/>
      <c r="D170" s="528"/>
      <c r="E170" s="529"/>
      <c r="F170" s="613"/>
      <c r="G170" s="614" t="s">
        <v>274</v>
      </c>
      <c r="H170" s="615">
        <f>SUM(H168:H169)</f>
        <v>0</v>
      </c>
      <c r="I170" s="552"/>
      <c r="J170" s="553">
        <f>SUM(J168:J169)</f>
        <v>0</v>
      </c>
    </row>
    <row r="171" spans="1:10">
      <c r="A171" s="616" t="s">
        <v>275</v>
      </c>
      <c r="B171" s="617"/>
      <c r="C171" s="527"/>
      <c r="D171" s="528"/>
      <c r="E171" s="529"/>
      <c r="F171" s="662"/>
      <c r="G171" s="531"/>
      <c r="H171" s="532"/>
      <c r="I171" s="533"/>
      <c r="J171" s="531"/>
    </row>
    <row r="172" spans="1:10" ht="14.4" thickBot="1">
      <c r="A172" s="616" t="s">
        <v>92</v>
      </c>
      <c r="B172" s="618"/>
      <c r="C172" s="670"/>
      <c r="D172" s="671"/>
      <c r="E172" s="672"/>
      <c r="F172" s="673" t="s">
        <v>276</v>
      </c>
      <c r="G172" s="674"/>
      <c r="H172" s="675">
        <f>IF($A$2="CD",ROUND(SUM(H157:H171)/2,$A$3),SUM(H157:H171)/2)</f>
        <v>9153</v>
      </c>
      <c r="I172" s="625"/>
      <c r="J172" s="626">
        <f>IF($A$2="CD",ROUND(SUM(J157:J171)/2,$A$3),SUM(J157:J171)/2)</f>
        <v>91527</v>
      </c>
    </row>
    <row r="173" spans="1:10">
      <c r="A173" s="616" t="s">
        <v>306</v>
      </c>
      <c r="B173" s="618"/>
      <c r="C173" s="676" t="s">
        <v>179</v>
      </c>
      <c r="D173" s="677"/>
      <c r="E173" s="678"/>
      <c r="F173" s="679"/>
      <c r="G173" s="680"/>
      <c r="H173" s="681"/>
      <c r="I173" s="682"/>
      <c r="J173" s="683"/>
    </row>
    <row r="174" spans="1:10">
      <c r="A174" s="525" t="s">
        <v>186</v>
      </c>
      <c r="B174" s="618"/>
      <c r="C174" s="684" t="s">
        <v>157</v>
      </c>
      <c r="D174" s="685"/>
      <c r="E174" s="686"/>
      <c r="F174" s="687">
        <f>$F$3</f>
        <v>0.20899999999999999</v>
      </c>
      <c r="G174" s="688"/>
      <c r="H174" s="689">
        <f>ROUND(H172*F174,2)</f>
        <v>1912.98</v>
      </c>
      <c r="I174" s="690"/>
      <c r="J174" s="691"/>
    </row>
    <row r="175" spans="1:10">
      <c r="A175" s="525" t="s">
        <v>307</v>
      </c>
      <c r="B175" s="618"/>
      <c r="C175" s="684" t="s">
        <v>159</v>
      </c>
      <c r="D175" s="685"/>
      <c r="E175" s="686"/>
      <c r="F175" s="687">
        <f>$G$3</f>
        <v>0.05</v>
      </c>
      <c r="G175" s="688"/>
      <c r="H175" s="689">
        <f>ROUND(H172*F175,2)</f>
        <v>457.65</v>
      </c>
      <c r="I175" s="690"/>
      <c r="J175" s="691"/>
    </row>
    <row r="176" spans="1:10">
      <c r="A176" s="525" t="s">
        <v>188</v>
      </c>
      <c r="B176" s="618"/>
      <c r="C176" s="684" t="s">
        <v>161</v>
      </c>
      <c r="D176" s="685"/>
      <c r="E176" s="686"/>
      <c r="F176" s="687">
        <f>$H$3</f>
        <v>0.08</v>
      </c>
      <c r="G176" s="688"/>
      <c r="H176" s="689">
        <f>ROUND(H172*F176,2)</f>
        <v>732.24</v>
      </c>
      <c r="I176" s="690"/>
      <c r="J176" s="691"/>
    </row>
    <row r="177" spans="1:10">
      <c r="A177" s="525" t="s">
        <v>190</v>
      </c>
      <c r="B177" s="618"/>
      <c r="C177" s="684" t="s">
        <v>165</v>
      </c>
      <c r="D177" s="685"/>
      <c r="E177" s="686"/>
      <c r="F177" s="687" t="e">
        <f>$I$3</f>
        <v>#REF!</v>
      </c>
      <c r="G177" s="688"/>
      <c r="H177" s="689" t="e">
        <f>ROUND(H176*F177,2)</f>
        <v>#REF!</v>
      </c>
      <c r="I177" s="690"/>
      <c r="J177" s="691"/>
    </row>
    <row r="178" spans="1:10">
      <c r="A178" s="616" t="s">
        <v>308</v>
      </c>
      <c r="B178" s="618"/>
      <c r="C178" s="692" t="s">
        <v>309</v>
      </c>
      <c r="D178" s="693"/>
      <c r="E178" s="694"/>
      <c r="F178" s="497"/>
      <c r="G178" s="695"/>
      <c r="H178" s="696" t="e">
        <f>SUM(H174:H177)</f>
        <v>#REF!</v>
      </c>
      <c r="I178" s="697"/>
      <c r="J178" s="698"/>
    </row>
    <row r="179" spans="1:10" ht="14.4" thickBot="1">
      <c r="A179" s="616" t="s">
        <v>310</v>
      </c>
      <c r="B179" s="618"/>
      <c r="C179" s="699"/>
      <c r="D179" s="700"/>
      <c r="E179" s="672"/>
      <c r="F179" s="673" t="s">
        <v>311</v>
      </c>
      <c r="G179" s="701"/>
      <c r="H179" s="702" t="e">
        <f>ROUND(H172+H178,$A$3)</f>
        <v>#REF!</v>
      </c>
      <c r="I179" s="703"/>
      <c r="J179" s="704">
        <f>IF($A$3=2,ROUND((J172+J178),2),ROUND((J172+J178),0))</f>
        <v>91527</v>
      </c>
    </row>
    <row r="180" spans="1:10" hidden="1">
      <c r="A180" s="627" t="s">
        <v>277</v>
      </c>
      <c r="B180" s="628"/>
      <c r="C180" s="705"/>
      <c r="D180" s="706"/>
      <c r="E180" s="707"/>
      <c r="F180" s="707"/>
      <c r="G180" s="707"/>
      <c r="H180" s="708"/>
      <c r="I180" s="497"/>
      <c r="J180" s="498"/>
    </row>
    <row r="181" spans="1:10" hidden="1">
      <c r="A181" s="633"/>
      <c r="B181" s="628"/>
      <c r="C181" s="629"/>
      <c r="D181" s="630"/>
      <c r="E181" s="631"/>
      <c r="F181" s="631"/>
      <c r="G181" s="631"/>
      <c r="H181" s="632"/>
      <c r="I181" s="497"/>
      <c r="J181" s="498"/>
    </row>
    <row r="182" spans="1:10" hidden="1">
      <c r="A182" s="633"/>
      <c r="B182" s="628"/>
      <c r="C182" s="634" t="s">
        <v>278</v>
      </c>
      <c r="D182" s="635"/>
      <c r="E182" s="636"/>
      <c r="F182" s="636"/>
      <c r="G182" s="636"/>
      <c r="H182" s="637"/>
      <c r="I182" s="497"/>
      <c r="J182" s="498"/>
    </row>
    <row r="183" spans="1:10" hidden="1">
      <c r="A183" s="633"/>
      <c r="B183" s="628"/>
      <c r="C183" s="638"/>
      <c r="D183" s="639"/>
      <c r="E183" s="640"/>
      <c r="F183" s="640"/>
      <c r="G183" s="640"/>
      <c r="H183" s="641"/>
      <c r="I183" s="497"/>
      <c r="J183" s="498"/>
    </row>
    <row r="184" spans="1:10" hidden="1">
      <c r="A184" s="633"/>
      <c r="B184" s="628"/>
      <c r="C184" s="638"/>
      <c r="D184" s="639"/>
      <c r="E184" s="640"/>
      <c r="F184" s="640"/>
      <c r="G184" s="640"/>
      <c r="H184" s="641"/>
      <c r="I184" s="497"/>
      <c r="J184" s="498"/>
    </row>
    <row r="185" spans="1:10" hidden="1">
      <c r="A185" s="633"/>
      <c r="B185" s="628"/>
      <c r="C185" s="629"/>
      <c r="D185" s="630"/>
      <c r="E185" s="631"/>
      <c r="F185" s="631"/>
      <c r="G185" s="631"/>
      <c r="H185" s="632"/>
      <c r="I185" s="497"/>
      <c r="J185" s="498"/>
    </row>
    <row r="186" spans="1:10" hidden="1">
      <c r="A186" s="633"/>
      <c r="B186" s="628"/>
      <c r="C186" s="642" t="s">
        <v>279</v>
      </c>
      <c r="D186" s="630"/>
      <c r="E186" s="631"/>
      <c r="F186" s="643" t="s">
        <v>280</v>
      </c>
      <c r="G186" s="631"/>
      <c r="H186" s="632"/>
      <c r="I186" s="497"/>
      <c r="J186" s="498"/>
    </row>
    <row r="187" spans="1:10" hidden="1">
      <c r="C187" s="644"/>
      <c r="H187" s="645"/>
      <c r="I187" s="497"/>
      <c r="J187" s="498"/>
    </row>
    <row r="188" spans="1:10" hidden="1">
      <c r="C188" s="644"/>
      <c r="H188" s="645"/>
      <c r="I188" s="497"/>
      <c r="J188" s="498"/>
    </row>
    <row r="189" spans="1:10" hidden="1">
      <c r="A189" s="633"/>
      <c r="B189" s="628"/>
      <c r="C189" s="646" t="s">
        <v>281</v>
      </c>
      <c r="D189" s="647"/>
      <c r="E189" s="631"/>
      <c r="F189" s="648" t="s">
        <v>281</v>
      </c>
      <c r="G189" s="636"/>
      <c r="H189" s="637"/>
      <c r="I189" s="497"/>
      <c r="J189" s="498"/>
    </row>
    <row r="190" spans="1:10" hidden="1">
      <c r="A190" s="633"/>
      <c r="B190" s="628"/>
      <c r="C190" s="649" t="s">
        <v>282</v>
      </c>
      <c r="D190" s="639"/>
      <c r="E190" s="631"/>
      <c r="F190" s="650" t="s">
        <v>282</v>
      </c>
      <c r="G190" s="640"/>
      <c r="H190" s="641"/>
      <c r="I190" s="497"/>
      <c r="J190" s="498"/>
    </row>
    <row r="191" spans="1:10" hidden="1">
      <c r="A191" s="633"/>
      <c r="B191" s="628"/>
      <c r="C191" s="651" t="s">
        <v>283</v>
      </c>
      <c r="D191" s="630"/>
      <c r="E191" s="631"/>
      <c r="F191" s="628" t="s">
        <v>284</v>
      </c>
      <c r="G191" s="631"/>
      <c r="H191" s="632"/>
      <c r="I191" s="497"/>
      <c r="J191" s="498"/>
    </row>
    <row r="192" spans="1:10" ht="14.4" hidden="1" thickBot="1">
      <c r="A192" s="652" t="s">
        <v>285</v>
      </c>
      <c r="B192" s="628"/>
      <c r="C192" s="653"/>
      <c r="D192" s="654"/>
      <c r="E192" s="655"/>
      <c r="F192" s="655"/>
      <c r="G192" s="655"/>
      <c r="H192" s="656"/>
      <c r="I192" s="497"/>
      <c r="J192" s="498"/>
    </row>
    <row r="193" spans="1:10">
      <c r="C193" s="27"/>
      <c r="D193" s="87"/>
      <c r="E193" s="27"/>
      <c r="F193" s="27"/>
      <c r="G193" s="27"/>
      <c r="H193" s="27"/>
      <c r="I193" s="497"/>
      <c r="J193" s="498"/>
    </row>
    <row r="194" spans="1:10" ht="14.4" thickBot="1">
      <c r="C194" s="27"/>
      <c r="D194" s="87"/>
      <c r="E194" s="27"/>
      <c r="F194" s="27"/>
      <c r="G194" s="27"/>
      <c r="H194" s="27"/>
      <c r="I194" s="497"/>
      <c r="J194" s="498"/>
    </row>
    <row r="195" spans="1:10" ht="17.399999999999999" hidden="1">
      <c r="A195" s="499" t="s">
        <v>219</v>
      </c>
      <c r="B195" s="499"/>
      <c r="C195" s="500" t="s">
        <v>220</v>
      </c>
      <c r="D195" s="501"/>
      <c r="E195" s="501"/>
      <c r="F195" s="501"/>
      <c r="G195" s="501"/>
      <c r="H195" s="502" t="str">
        <f>"No. " &amp; COUNTIF(A$3:A200,"ITEM*") &amp; " DE " &amp; COUNTIF(A$3:A$99678,"ITEM*")</f>
        <v>No. 5 DE 21</v>
      </c>
      <c r="I195" s="497"/>
      <c r="J195" s="498"/>
    </row>
    <row r="196" spans="1:10" hidden="1">
      <c r="A196" s="499" t="s">
        <v>221</v>
      </c>
      <c r="B196" s="499"/>
      <c r="C196" s="503" t="s">
        <v>222</v>
      </c>
      <c r="D196" s="504" t="s">
        <v>46</v>
      </c>
      <c r="E196" s="505"/>
      <c r="F196" s="506" t="s">
        <v>223</v>
      </c>
      <c r="G196" s="504"/>
      <c r="H196" s="507"/>
      <c r="I196" s="497"/>
      <c r="J196" s="498"/>
    </row>
    <row r="197" spans="1:10" ht="14.4" hidden="1" thickBot="1">
      <c r="C197" s="508"/>
      <c r="D197" s="509"/>
      <c r="E197" s="509"/>
      <c r="F197" s="509"/>
      <c r="G197" s="509"/>
      <c r="H197" s="510"/>
      <c r="I197" s="497"/>
      <c r="J197" s="498"/>
    </row>
    <row r="198" spans="1:10">
      <c r="A198" s="511" t="s">
        <v>224</v>
      </c>
      <c r="B198" s="512"/>
      <c r="C198" s="513" t="s">
        <v>88</v>
      </c>
      <c r="D198" s="916"/>
      <c r="E198" s="916"/>
      <c r="F198" s="514" t="s">
        <v>87</v>
      </c>
      <c r="G198" s="515" t="s">
        <v>225</v>
      </c>
      <c r="H198" s="516" t="s">
        <v>226</v>
      </c>
      <c r="I198" s="517" t="s">
        <v>227</v>
      </c>
      <c r="J198" s="518" t="s">
        <v>95</v>
      </c>
    </row>
    <row r="199" spans="1:10">
      <c r="A199" s="519" t="s">
        <v>315</v>
      </c>
      <c r="B199" s="512"/>
      <c r="C199" s="904" t="s">
        <v>111</v>
      </c>
      <c r="D199" s="905"/>
      <c r="E199" s="906"/>
      <c r="F199" s="520" t="str">
        <f>PRESUPUESTO!$B$18</f>
        <v>1.3</v>
      </c>
      <c r="G199" s="521" t="s">
        <v>108</v>
      </c>
      <c r="H199" s="522">
        <f>PRESUPUESTO!$E$18</f>
        <v>10</v>
      </c>
      <c r="I199" s="661">
        <f>H199</f>
        <v>10</v>
      </c>
      <c r="J199" s="524"/>
    </row>
    <row r="200" spans="1:10">
      <c r="A200" s="525"/>
      <c r="B200" s="526"/>
      <c r="C200" s="527"/>
      <c r="D200" s="528"/>
      <c r="E200" s="529"/>
      <c r="F200" s="530"/>
      <c r="G200" s="531"/>
      <c r="H200" s="532"/>
      <c r="I200" s="533"/>
      <c r="J200" s="531"/>
    </row>
    <row r="201" spans="1:10">
      <c r="A201" s="534" t="s">
        <v>231</v>
      </c>
      <c r="B201" s="526"/>
      <c r="C201" s="535" t="s">
        <v>232</v>
      </c>
      <c r="D201" s="536" t="s">
        <v>233</v>
      </c>
      <c r="E201" s="536" t="str">
        <f>"CANT. / " &amp; G199</f>
        <v>CANT. / M2</v>
      </c>
      <c r="F201" s="537" t="s">
        <v>234</v>
      </c>
      <c r="G201" s="538" t="s">
        <v>235</v>
      </c>
      <c r="H201" s="539" t="s">
        <v>236</v>
      </c>
      <c r="I201" s="540"/>
      <c r="J201" s="541"/>
    </row>
    <row r="202" spans="1:10">
      <c r="A202" s="525">
        <v>101507</v>
      </c>
      <c r="B202" s="526" t="s">
        <v>316</v>
      </c>
      <c r="C202" s="542" t="s">
        <v>317</v>
      </c>
      <c r="D202" s="543" t="s">
        <v>318</v>
      </c>
      <c r="E202" s="544">
        <v>0.05</v>
      </c>
      <c r="F202" s="545"/>
      <c r="G202" s="546">
        <v>5191</v>
      </c>
      <c r="H202" s="547">
        <f>TRUNC(E202* (1 + F202 / 100) * G202,2)</f>
        <v>259.55</v>
      </c>
      <c r="I202" s="548">
        <f>E202 * (1 + F202 / 100) * I199</f>
        <v>0.5</v>
      </c>
      <c r="J202" s="549">
        <f>I199*H202</f>
        <v>2595.5</v>
      </c>
    </row>
    <row r="203" spans="1:10">
      <c r="A203" s="525">
        <v>101715</v>
      </c>
      <c r="B203" s="526" t="s">
        <v>319</v>
      </c>
      <c r="C203" s="542" t="s">
        <v>320</v>
      </c>
      <c r="D203" s="543" t="s">
        <v>89</v>
      </c>
      <c r="E203" s="544">
        <v>0.33500000000000002</v>
      </c>
      <c r="F203" s="545"/>
      <c r="G203" s="546">
        <v>15789</v>
      </c>
      <c r="H203" s="547">
        <f>TRUNC(E203* (1 + F203 / 100) * G203,2)</f>
        <v>5289.31</v>
      </c>
      <c r="I203" s="548">
        <f>E203 * (1 + F203 / 100) * I199</f>
        <v>3.35</v>
      </c>
      <c r="J203" s="549">
        <f>I199*H203</f>
        <v>52893.100000000006</v>
      </c>
    </row>
    <row r="204" spans="1:10">
      <c r="A204" s="525">
        <v>101168</v>
      </c>
      <c r="B204" s="526"/>
      <c r="C204" s="542" t="s">
        <v>321</v>
      </c>
      <c r="D204" s="543" t="s">
        <v>132</v>
      </c>
      <c r="E204" s="544">
        <v>1.33</v>
      </c>
      <c r="F204" s="545">
        <v>2</v>
      </c>
      <c r="G204" s="550">
        <v>6548</v>
      </c>
      <c r="H204" s="551">
        <f>TRUNC(E204* (1 + F204 / 100) * G204,2)</f>
        <v>8883.01</v>
      </c>
      <c r="I204" s="552">
        <f>E204 * (1 + F204 / 100) * I199</f>
        <v>13.566000000000001</v>
      </c>
      <c r="J204" s="553">
        <f>I199*H204</f>
        <v>88830.1</v>
      </c>
    </row>
    <row r="205" spans="1:10">
      <c r="A205" s="616" t="s">
        <v>322</v>
      </c>
      <c r="B205" s="526" t="s">
        <v>230</v>
      </c>
      <c r="C205" s="542" t="s">
        <v>323</v>
      </c>
      <c r="D205" s="543" t="s">
        <v>115</v>
      </c>
      <c r="E205" s="544">
        <v>0.15</v>
      </c>
      <c r="F205" s="545"/>
      <c r="G205" s="546">
        <f>H86</f>
        <v>478616</v>
      </c>
      <c r="H205" s="547">
        <f>TRUNC(E205* (1 + F205 / 100) * G205,2)</f>
        <v>71792.399999999994</v>
      </c>
      <c r="I205" s="554">
        <f>E205 * (1 + F205 / 100) * I199</f>
        <v>1.5</v>
      </c>
      <c r="J205" s="555">
        <f>I199*H205</f>
        <v>717924</v>
      </c>
    </row>
    <row r="206" spans="1:10">
      <c r="A206" s="556"/>
      <c r="B206" s="526"/>
      <c r="C206" s="557"/>
      <c r="D206" s="558"/>
      <c r="E206" s="559"/>
      <c r="F206" s="560"/>
      <c r="G206" s="561"/>
      <c r="H206" s="562"/>
      <c r="I206" s="563"/>
      <c r="J206" s="564"/>
    </row>
    <row r="207" spans="1:10">
      <c r="A207" s="565" t="s">
        <v>245</v>
      </c>
      <c r="B207" s="526"/>
      <c r="C207" s="527"/>
      <c r="D207" s="528"/>
      <c r="E207" s="529"/>
      <c r="F207" s="566"/>
      <c r="G207" s="567" t="s">
        <v>246</v>
      </c>
      <c r="H207" s="568">
        <f>SUM(H201:H206)</f>
        <v>86224.26999999999</v>
      </c>
      <c r="I207" s="540"/>
      <c r="J207" s="569">
        <f>SUM(J201:J206)</f>
        <v>862242.7</v>
      </c>
    </row>
    <row r="208" spans="1:10">
      <c r="A208" s="565" t="s">
        <v>247</v>
      </c>
      <c r="B208" s="526"/>
      <c r="C208" s="527"/>
      <c r="D208" s="528"/>
      <c r="E208" s="529"/>
      <c r="F208" s="530"/>
      <c r="G208" s="570"/>
      <c r="H208" s="571"/>
      <c r="I208" s="572"/>
      <c r="J208" s="573"/>
    </row>
    <row r="209" spans="1:10">
      <c r="A209" s="534" t="s">
        <v>248</v>
      </c>
      <c r="B209" s="526"/>
      <c r="C209" s="574" t="s">
        <v>249</v>
      </c>
      <c r="D209" s="575" t="s">
        <v>250</v>
      </c>
      <c r="E209" s="575" t="s">
        <v>251</v>
      </c>
      <c r="F209" s="576" t="s">
        <v>252</v>
      </c>
      <c r="G209" s="577" t="s">
        <v>313</v>
      </c>
      <c r="H209" s="578" t="s">
        <v>91</v>
      </c>
      <c r="I209" s="579"/>
      <c r="J209" s="580"/>
    </row>
    <row r="210" spans="1:10">
      <c r="A210" s="525">
        <v>200007</v>
      </c>
      <c r="B210" s="581" t="s">
        <v>249</v>
      </c>
      <c r="C210" s="542" t="s">
        <v>254</v>
      </c>
      <c r="D210" s="582">
        <v>213268</v>
      </c>
      <c r="E210" s="583">
        <v>1.8</v>
      </c>
      <c r="F210" s="660">
        <f>TRUNC(D210*E210,0)</f>
        <v>383882</v>
      </c>
      <c r="G210" s="585">
        <v>10</v>
      </c>
      <c r="H210" s="586">
        <f>IFERROR(TRUNC(F210/G210,2),0)</f>
        <v>38388.199999999997</v>
      </c>
      <c r="I210" s="587">
        <f>I199/G210</f>
        <v>1</v>
      </c>
      <c r="J210" s="588">
        <f>I199*H210</f>
        <v>383882</v>
      </c>
    </row>
    <row r="211" spans="1:10">
      <c r="A211" s="556"/>
      <c r="B211" s="526"/>
      <c r="C211" s="557"/>
      <c r="D211" s="558"/>
      <c r="E211" s="559"/>
      <c r="F211" s="560"/>
      <c r="G211" s="561"/>
      <c r="H211" s="562"/>
      <c r="I211" s="563"/>
      <c r="J211" s="564"/>
    </row>
    <row r="212" spans="1:10">
      <c r="A212" s="565" t="s">
        <v>255</v>
      </c>
      <c r="B212" s="526"/>
      <c r="C212" s="527"/>
      <c r="D212" s="528"/>
      <c r="E212" s="529"/>
      <c r="F212" s="589"/>
      <c r="G212" s="590" t="s">
        <v>256</v>
      </c>
      <c r="H212" s="591">
        <f>SUM(H209:H211)</f>
        <v>38388.199999999997</v>
      </c>
      <c r="I212" s="552"/>
      <c r="J212" s="592">
        <f>SUM(J209:J211)</f>
        <v>383882</v>
      </c>
    </row>
    <row r="213" spans="1:10">
      <c r="A213" s="565" t="s">
        <v>257</v>
      </c>
      <c r="B213" s="526"/>
      <c r="C213" s="527"/>
      <c r="D213" s="528"/>
      <c r="E213" s="529"/>
      <c r="F213" s="530"/>
      <c r="G213" s="570"/>
      <c r="H213" s="571"/>
      <c r="I213" s="572"/>
      <c r="J213" s="573"/>
    </row>
    <row r="214" spans="1:10">
      <c r="A214" s="534" t="s">
        <v>258</v>
      </c>
      <c r="B214" s="526"/>
      <c r="C214" s="593" t="s">
        <v>259</v>
      </c>
      <c r="D214" s="594" t="s">
        <v>260</v>
      </c>
      <c r="E214" s="594" t="s">
        <v>233</v>
      </c>
      <c r="F214" s="595" t="s">
        <v>261</v>
      </c>
      <c r="G214" s="596" t="s">
        <v>262</v>
      </c>
      <c r="H214" s="597" t="s">
        <v>236</v>
      </c>
      <c r="I214" s="598"/>
      <c r="J214" s="599"/>
    </row>
    <row r="215" spans="1:10">
      <c r="A215" s="525">
        <v>300026</v>
      </c>
      <c r="B215" s="526" t="s">
        <v>259</v>
      </c>
      <c r="C215" s="542" t="s">
        <v>263</v>
      </c>
      <c r="D215" s="543"/>
      <c r="E215" s="543" t="s">
        <v>264</v>
      </c>
      <c r="F215" s="600">
        <v>0.03</v>
      </c>
      <c r="G215" s="546">
        <f>H212</f>
        <v>38388.199999999997</v>
      </c>
      <c r="H215" s="562">
        <f>TRUNC(F215 * G215,2)</f>
        <v>1151.6400000000001</v>
      </c>
      <c r="I215" s="554">
        <f>I199 * F215</f>
        <v>0.3</v>
      </c>
      <c r="J215" s="555">
        <f>I199*H215</f>
        <v>11516.400000000001</v>
      </c>
    </row>
    <row r="216" spans="1:10">
      <c r="A216" s="556"/>
      <c r="B216" s="526"/>
      <c r="C216" s="557"/>
      <c r="D216" s="558"/>
      <c r="E216" s="559"/>
      <c r="F216" s="560"/>
      <c r="G216" s="561"/>
      <c r="H216" s="562"/>
      <c r="I216" s="563"/>
      <c r="J216" s="564"/>
    </row>
    <row r="217" spans="1:10">
      <c r="A217" s="565" t="s">
        <v>265</v>
      </c>
      <c r="B217" s="526"/>
      <c r="C217" s="527"/>
      <c r="D217" s="528"/>
      <c r="E217" s="529"/>
      <c r="F217" s="601"/>
      <c r="G217" s="602" t="s">
        <v>266</v>
      </c>
      <c r="H217" s="603">
        <f>SUM(H214:H216)</f>
        <v>1151.6400000000001</v>
      </c>
      <c r="I217" s="552"/>
      <c r="J217" s="592">
        <f>SUM(J214:J216)</f>
        <v>11516.400000000001</v>
      </c>
    </row>
    <row r="218" spans="1:10">
      <c r="A218" s="565" t="s">
        <v>267</v>
      </c>
      <c r="B218" s="526"/>
      <c r="C218" s="527"/>
      <c r="D218" s="528"/>
      <c r="E218" s="529"/>
      <c r="F218" s="530"/>
      <c r="G218" s="570"/>
      <c r="H218" s="571"/>
      <c r="I218" s="572"/>
      <c r="J218" s="573"/>
    </row>
    <row r="219" spans="1:10">
      <c r="A219" s="604" t="s">
        <v>268</v>
      </c>
      <c r="B219" s="605"/>
      <c r="C219" s="606" t="s">
        <v>269</v>
      </c>
      <c r="D219" s="607" t="s">
        <v>270</v>
      </c>
      <c r="E219" s="607" t="s">
        <v>271</v>
      </c>
      <c r="F219" s="608" t="s">
        <v>272</v>
      </c>
      <c r="G219" s="609" t="s">
        <v>262</v>
      </c>
      <c r="H219" s="610" t="s">
        <v>236</v>
      </c>
      <c r="I219" s="611"/>
      <c r="J219" s="612"/>
    </row>
    <row r="220" spans="1:10">
      <c r="A220" s="525"/>
      <c r="B220" s="526"/>
      <c r="C220" s="542"/>
      <c r="D220" s="543"/>
      <c r="E220" s="544"/>
      <c r="F220" s="545"/>
      <c r="G220" s="546"/>
      <c r="H220" s="547"/>
      <c r="I220" s="554"/>
      <c r="J220" s="555"/>
    </row>
    <row r="221" spans="1:10">
      <c r="A221" s="565" t="s">
        <v>273</v>
      </c>
      <c r="B221" s="605"/>
      <c r="C221" s="527"/>
      <c r="D221" s="528"/>
      <c r="E221" s="529"/>
      <c r="F221" s="613"/>
      <c r="G221" s="614" t="s">
        <v>274</v>
      </c>
      <c r="H221" s="615">
        <f>SUM(H219:H220)</f>
        <v>0</v>
      </c>
      <c r="I221" s="552"/>
      <c r="J221" s="553">
        <f>SUM(J219:J220)</f>
        <v>0</v>
      </c>
    </row>
    <row r="222" spans="1:10">
      <c r="A222" s="616" t="s">
        <v>275</v>
      </c>
      <c r="B222" s="617"/>
      <c r="C222" s="527"/>
      <c r="D222" s="528"/>
      <c r="E222" s="529"/>
      <c r="F222" s="530"/>
      <c r="G222" s="531"/>
      <c r="H222" s="532"/>
      <c r="I222" s="533"/>
      <c r="J222" s="531"/>
    </row>
    <row r="223" spans="1:10" ht="14.4" thickBot="1">
      <c r="A223" s="616" t="s">
        <v>92</v>
      </c>
      <c r="B223" s="618"/>
      <c r="C223" s="670"/>
      <c r="D223" s="671"/>
      <c r="E223" s="672"/>
      <c r="F223" s="673" t="s">
        <v>276</v>
      </c>
      <c r="G223" s="674"/>
      <c r="H223" s="675">
        <f>IF($A$2="CD",ROUND(SUM(H200:H222)/2,$A$3),SUM(H200:H222)/2)</f>
        <v>125764</v>
      </c>
      <c r="I223" s="625"/>
      <c r="J223" s="626">
        <f>IF($A$2="CD",ROUND(SUM(J200:J222)/2,$A$3),SUM(J200:J222)/2)</f>
        <v>1257641</v>
      </c>
    </row>
    <row r="224" spans="1:10">
      <c r="A224" s="616" t="s">
        <v>306</v>
      </c>
      <c r="B224" s="618"/>
      <c r="C224" s="676" t="s">
        <v>179</v>
      </c>
      <c r="D224" s="677"/>
      <c r="E224" s="678"/>
      <c r="F224" s="709"/>
      <c r="G224" s="680"/>
      <c r="H224" s="681"/>
      <c r="I224" s="682"/>
      <c r="J224" s="683"/>
    </row>
    <row r="225" spans="1:10">
      <c r="A225" s="525" t="s">
        <v>186</v>
      </c>
      <c r="B225" s="618"/>
      <c r="C225" s="684" t="s">
        <v>157</v>
      </c>
      <c r="D225" s="685"/>
      <c r="E225" s="686"/>
      <c r="F225" s="687">
        <f>$F$3</f>
        <v>0.20899999999999999</v>
      </c>
      <c r="G225" s="688"/>
      <c r="H225" s="689">
        <f>ROUND(H223*F225,2)</f>
        <v>26284.68</v>
      </c>
      <c r="I225" s="690"/>
      <c r="J225" s="691"/>
    </row>
    <row r="226" spans="1:10">
      <c r="A226" s="525" t="s">
        <v>307</v>
      </c>
      <c r="B226" s="618"/>
      <c r="C226" s="684" t="s">
        <v>159</v>
      </c>
      <c r="D226" s="685"/>
      <c r="E226" s="686"/>
      <c r="F226" s="687">
        <f>$G$3</f>
        <v>0.05</v>
      </c>
      <c r="G226" s="688"/>
      <c r="H226" s="689">
        <f>ROUND(H223*F226,2)</f>
        <v>6288.2</v>
      </c>
      <c r="I226" s="690"/>
      <c r="J226" s="691"/>
    </row>
    <row r="227" spans="1:10">
      <c r="A227" s="525" t="s">
        <v>188</v>
      </c>
      <c r="B227" s="618"/>
      <c r="C227" s="684" t="s">
        <v>161</v>
      </c>
      <c r="D227" s="685"/>
      <c r="E227" s="686"/>
      <c r="F227" s="687">
        <f>$H$3</f>
        <v>0.08</v>
      </c>
      <c r="G227" s="688"/>
      <c r="H227" s="689">
        <f>ROUND(H223*F227,2)</f>
        <v>10061.120000000001</v>
      </c>
      <c r="I227" s="690"/>
      <c r="J227" s="691"/>
    </row>
    <row r="228" spans="1:10">
      <c r="A228" s="525" t="s">
        <v>190</v>
      </c>
      <c r="B228" s="618"/>
      <c r="C228" s="684" t="s">
        <v>165</v>
      </c>
      <c r="D228" s="685"/>
      <c r="E228" s="686"/>
      <c r="F228" s="687" t="e">
        <f>$I$3</f>
        <v>#REF!</v>
      </c>
      <c r="G228" s="688"/>
      <c r="H228" s="689" t="e">
        <f>ROUND(H227*F228,2)</f>
        <v>#REF!</v>
      </c>
      <c r="I228" s="690"/>
      <c r="J228" s="691"/>
    </row>
    <row r="229" spans="1:10">
      <c r="A229" s="616" t="s">
        <v>308</v>
      </c>
      <c r="B229" s="618"/>
      <c r="C229" s="692" t="s">
        <v>309</v>
      </c>
      <c r="D229" s="693"/>
      <c r="E229" s="694"/>
      <c r="F229" s="498"/>
      <c r="G229" s="695"/>
      <c r="H229" s="696" t="e">
        <f>SUM(H225:H228)</f>
        <v>#REF!</v>
      </c>
      <c r="I229" s="697"/>
      <c r="J229" s="698"/>
    </row>
    <row r="230" spans="1:10" ht="14.4" thickBot="1">
      <c r="A230" s="616" t="s">
        <v>310</v>
      </c>
      <c r="B230" s="618"/>
      <c r="C230" s="699"/>
      <c r="D230" s="700"/>
      <c r="E230" s="672"/>
      <c r="F230" s="673" t="s">
        <v>311</v>
      </c>
      <c r="G230" s="701"/>
      <c r="H230" s="702" t="e">
        <f>ROUND(H223+H229,$A$3)</f>
        <v>#REF!</v>
      </c>
      <c r="I230" s="703"/>
      <c r="J230" s="704">
        <f>IF($A$3=2,ROUND((J223+J229),2),ROUND((J223+J229),0))</f>
        <v>1257641</v>
      </c>
    </row>
    <row r="231" spans="1:10" hidden="1">
      <c r="A231" s="627" t="s">
        <v>277</v>
      </c>
      <c r="B231" s="628"/>
      <c r="C231" s="705"/>
      <c r="D231" s="706"/>
      <c r="E231" s="707"/>
      <c r="F231" s="707"/>
      <c r="G231" s="707"/>
      <c r="H231" s="708"/>
      <c r="I231" s="497"/>
      <c r="J231" s="498"/>
    </row>
    <row r="232" spans="1:10" hidden="1">
      <c r="A232" s="633"/>
      <c r="B232" s="628"/>
      <c r="C232" s="629"/>
      <c r="D232" s="630"/>
      <c r="E232" s="631"/>
      <c r="F232" s="631"/>
      <c r="G232" s="631"/>
      <c r="H232" s="632"/>
      <c r="I232" s="497"/>
      <c r="J232" s="498"/>
    </row>
    <row r="233" spans="1:10" hidden="1">
      <c r="A233" s="633"/>
      <c r="B233" s="628"/>
      <c r="C233" s="634" t="s">
        <v>278</v>
      </c>
      <c r="D233" s="635"/>
      <c r="E233" s="636"/>
      <c r="F233" s="636"/>
      <c r="G233" s="636"/>
      <c r="H233" s="637"/>
      <c r="I233" s="497"/>
      <c r="J233" s="498"/>
    </row>
    <row r="234" spans="1:10" hidden="1">
      <c r="A234" s="633"/>
      <c r="B234" s="628"/>
      <c r="C234" s="638"/>
      <c r="D234" s="639"/>
      <c r="E234" s="640"/>
      <c r="F234" s="640"/>
      <c r="G234" s="640"/>
      <c r="H234" s="641"/>
      <c r="I234" s="497"/>
      <c r="J234" s="498"/>
    </row>
    <row r="235" spans="1:10" hidden="1">
      <c r="A235" s="633"/>
      <c r="B235" s="628"/>
      <c r="C235" s="638"/>
      <c r="D235" s="639"/>
      <c r="E235" s="640"/>
      <c r="F235" s="640"/>
      <c r="G235" s="640"/>
      <c r="H235" s="641"/>
      <c r="I235" s="497"/>
      <c r="J235" s="498"/>
    </row>
    <row r="236" spans="1:10" hidden="1">
      <c r="A236" s="633"/>
      <c r="B236" s="628"/>
      <c r="C236" s="629"/>
      <c r="D236" s="630"/>
      <c r="E236" s="631"/>
      <c r="F236" s="631"/>
      <c r="G236" s="631"/>
      <c r="H236" s="632"/>
      <c r="I236" s="497"/>
      <c r="J236" s="498"/>
    </row>
    <row r="237" spans="1:10" hidden="1">
      <c r="A237" s="633"/>
      <c r="B237" s="628"/>
      <c r="C237" s="642" t="s">
        <v>279</v>
      </c>
      <c r="D237" s="630"/>
      <c r="E237" s="631"/>
      <c r="F237" s="643" t="s">
        <v>280</v>
      </c>
      <c r="G237" s="631"/>
      <c r="H237" s="632"/>
      <c r="I237" s="497"/>
      <c r="J237" s="498"/>
    </row>
    <row r="238" spans="1:10" hidden="1">
      <c r="C238" s="644"/>
      <c r="H238" s="645"/>
      <c r="I238" s="497"/>
      <c r="J238" s="498"/>
    </row>
    <row r="239" spans="1:10" hidden="1">
      <c r="C239" s="644"/>
      <c r="H239" s="645"/>
      <c r="I239" s="497"/>
      <c r="J239" s="498"/>
    </row>
    <row r="240" spans="1:10" hidden="1">
      <c r="A240" s="633"/>
      <c r="B240" s="628"/>
      <c r="C240" s="646" t="s">
        <v>281</v>
      </c>
      <c r="D240" s="647"/>
      <c r="E240" s="631"/>
      <c r="F240" s="648" t="s">
        <v>281</v>
      </c>
      <c r="G240" s="636"/>
      <c r="H240" s="637"/>
      <c r="I240" s="497"/>
      <c r="J240" s="498"/>
    </row>
    <row r="241" spans="1:10" hidden="1">
      <c r="A241" s="633"/>
      <c r="B241" s="628"/>
      <c r="C241" s="649" t="s">
        <v>282</v>
      </c>
      <c r="D241" s="639"/>
      <c r="E241" s="631"/>
      <c r="F241" s="650" t="s">
        <v>282</v>
      </c>
      <c r="G241" s="640"/>
      <c r="H241" s="641"/>
      <c r="I241" s="497"/>
      <c r="J241" s="498"/>
    </row>
    <row r="242" spans="1:10" hidden="1">
      <c r="A242" s="633"/>
      <c r="B242" s="628"/>
      <c r="C242" s="651" t="s">
        <v>283</v>
      </c>
      <c r="D242" s="630"/>
      <c r="E242" s="631"/>
      <c r="F242" s="628" t="s">
        <v>284</v>
      </c>
      <c r="G242" s="631"/>
      <c r="H242" s="632"/>
      <c r="I242" s="497"/>
      <c r="J242" s="498"/>
    </row>
    <row r="243" spans="1:10" ht="14.4" hidden="1" thickBot="1">
      <c r="A243" s="652" t="s">
        <v>285</v>
      </c>
      <c r="B243" s="628"/>
      <c r="C243" s="653"/>
      <c r="D243" s="654"/>
      <c r="E243" s="655"/>
      <c r="F243" s="655"/>
      <c r="G243" s="655"/>
      <c r="H243" s="656"/>
      <c r="I243" s="497"/>
      <c r="J243" s="498"/>
    </row>
    <row r="244" spans="1:10">
      <c r="C244" s="27"/>
      <c r="D244" s="87"/>
      <c r="E244" s="27"/>
      <c r="F244" s="27"/>
      <c r="G244" s="27"/>
      <c r="H244" s="27"/>
      <c r="I244" s="497"/>
      <c r="J244" s="498"/>
    </row>
    <row r="245" spans="1:10" ht="14.4" thickBot="1">
      <c r="C245" s="27"/>
      <c r="D245" s="87"/>
      <c r="E245" s="27"/>
      <c r="F245" s="27"/>
      <c r="G245" s="27"/>
      <c r="H245" s="27"/>
      <c r="I245" s="497"/>
      <c r="J245" s="498"/>
    </row>
    <row r="246" spans="1:10" ht="17.399999999999999" hidden="1">
      <c r="A246" s="499" t="s">
        <v>219</v>
      </c>
      <c r="B246" s="499"/>
      <c r="C246" s="500" t="s">
        <v>220</v>
      </c>
      <c r="D246" s="501"/>
      <c r="E246" s="501"/>
      <c r="F246" s="501"/>
      <c r="G246" s="501"/>
      <c r="H246" s="502" t="str">
        <f>"No. " &amp; COUNTIF(A$3:A251,"ITEM*") &amp; " DE " &amp; COUNTIF(A$3:A$99678,"ITEM*")</f>
        <v>No. 6 DE 21</v>
      </c>
      <c r="I246" s="497"/>
      <c r="J246" s="498"/>
    </row>
    <row r="247" spans="1:10" hidden="1">
      <c r="A247" s="499" t="s">
        <v>221</v>
      </c>
      <c r="B247" s="499"/>
      <c r="C247" s="503" t="s">
        <v>222</v>
      </c>
      <c r="D247" s="504" t="s">
        <v>46</v>
      </c>
      <c r="E247" s="505"/>
      <c r="F247" s="506" t="s">
        <v>223</v>
      </c>
      <c r="G247" s="504"/>
      <c r="H247" s="507"/>
      <c r="I247" s="497"/>
      <c r="J247" s="498"/>
    </row>
    <row r="248" spans="1:10" ht="14.4" hidden="1" thickBot="1">
      <c r="C248" s="508"/>
      <c r="D248" s="509"/>
      <c r="E248" s="509"/>
      <c r="F248" s="509"/>
      <c r="G248" s="509"/>
      <c r="H248" s="510"/>
      <c r="I248" s="497"/>
      <c r="J248" s="498"/>
    </row>
    <row r="249" spans="1:10">
      <c r="A249" s="511" t="s">
        <v>224</v>
      </c>
      <c r="B249" s="512"/>
      <c r="C249" s="513" t="s">
        <v>88</v>
      </c>
      <c r="D249" s="916"/>
      <c r="E249" s="916"/>
      <c r="F249" s="514" t="s">
        <v>87</v>
      </c>
      <c r="G249" s="515" t="s">
        <v>225</v>
      </c>
      <c r="H249" s="516" t="s">
        <v>226</v>
      </c>
      <c r="I249" s="517" t="s">
        <v>227</v>
      </c>
      <c r="J249" s="518" t="s">
        <v>95</v>
      </c>
    </row>
    <row r="250" spans="1:10">
      <c r="A250" s="519" t="s">
        <v>324</v>
      </c>
      <c r="B250" s="512"/>
      <c r="C250" s="904" t="s">
        <v>114</v>
      </c>
      <c r="D250" s="905"/>
      <c r="E250" s="906"/>
      <c r="F250" s="520" t="str">
        <f>PRESUPUESTO!$B$19</f>
        <v>1.4</v>
      </c>
      <c r="G250" s="521" t="s">
        <v>115</v>
      </c>
      <c r="H250" s="522">
        <f>PRESUPUESTO!$E$19</f>
        <v>1.2</v>
      </c>
      <c r="I250" s="661">
        <f>H250</f>
        <v>1.2</v>
      </c>
      <c r="J250" s="524"/>
    </row>
    <row r="251" spans="1:10">
      <c r="A251" s="525"/>
      <c r="B251" s="526"/>
      <c r="C251" s="527"/>
      <c r="D251" s="528"/>
      <c r="E251" s="529"/>
      <c r="F251" s="662"/>
      <c r="G251" s="531"/>
      <c r="H251" s="532"/>
      <c r="I251" s="533"/>
      <c r="J251" s="531"/>
    </row>
    <row r="252" spans="1:10">
      <c r="A252" s="534" t="s">
        <v>231</v>
      </c>
      <c r="B252" s="526"/>
      <c r="C252" s="535" t="s">
        <v>232</v>
      </c>
      <c r="D252" s="536" t="s">
        <v>233</v>
      </c>
      <c r="E252" s="536" t="str">
        <f>"CANT. / " &amp; G250</f>
        <v>CANT. / M3</v>
      </c>
      <c r="F252" s="537" t="s">
        <v>234</v>
      </c>
      <c r="G252" s="538" t="s">
        <v>235</v>
      </c>
      <c r="H252" s="539" t="s">
        <v>236</v>
      </c>
      <c r="I252" s="540"/>
      <c r="J252" s="541"/>
    </row>
    <row r="253" spans="1:10">
      <c r="A253" s="525">
        <v>101509</v>
      </c>
      <c r="B253" s="526"/>
      <c r="C253" s="542" t="s">
        <v>325</v>
      </c>
      <c r="D253" s="543" t="s">
        <v>318</v>
      </c>
      <c r="E253" s="544">
        <v>1</v>
      </c>
      <c r="F253" s="545"/>
      <c r="G253" s="546">
        <v>5191</v>
      </c>
      <c r="H253" s="547">
        <f>TRUNC(E253* (1 + F253 / 100) * G253,2)</f>
        <v>5191</v>
      </c>
      <c r="I253" s="548">
        <f>E253 * (1 + F253 / 100) * I250</f>
        <v>1.2</v>
      </c>
      <c r="J253" s="549">
        <f>I250*H253</f>
        <v>6229.2</v>
      </c>
    </row>
    <row r="254" spans="1:10">
      <c r="A254" s="525">
        <v>101718</v>
      </c>
      <c r="B254" s="526"/>
      <c r="C254" s="542" t="s">
        <v>326</v>
      </c>
      <c r="D254" s="543" t="s">
        <v>89</v>
      </c>
      <c r="E254" s="544">
        <v>8.5</v>
      </c>
      <c r="F254" s="545">
        <v>1</v>
      </c>
      <c r="G254" s="546">
        <v>18265</v>
      </c>
      <c r="H254" s="547">
        <f>TRUNC(E254* (1 + F254 / 100) * G254,2)</f>
        <v>156805.01999999999</v>
      </c>
      <c r="I254" s="548">
        <f>E254 * (1 + F254 / 100) * I250</f>
        <v>10.302000000000001</v>
      </c>
      <c r="J254" s="549">
        <f>I250*H254</f>
        <v>188166.02399999998</v>
      </c>
    </row>
    <row r="255" spans="1:10">
      <c r="A255" s="525">
        <v>102387</v>
      </c>
      <c r="B255" s="526"/>
      <c r="C255" s="542" t="s">
        <v>327</v>
      </c>
      <c r="D255" s="543" t="s">
        <v>89</v>
      </c>
      <c r="E255" s="544">
        <v>4.5</v>
      </c>
      <c r="F255" s="545">
        <v>1</v>
      </c>
      <c r="G255" s="546">
        <v>9462</v>
      </c>
      <c r="H255" s="547">
        <f>TRUNC(E255* (1 + F255 / 100) * G255,2)</f>
        <v>43004.79</v>
      </c>
      <c r="I255" s="548">
        <f>E255 * (1 + F255 / 100) * I250</f>
        <v>5.4539999999999997</v>
      </c>
      <c r="J255" s="549">
        <f>I250*H255</f>
        <v>51605.748</v>
      </c>
    </row>
    <row r="256" spans="1:10">
      <c r="A256" s="525" t="s">
        <v>322</v>
      </c>
      <c r="B256" s="526"/>
      <c r="C256" s="542" t="s">
        <v>323</v>
      </c>
      <c r="D256" s="543" t="s">
        <v>115</v>
      </c>
      <c r="E256" s="544">
        <v>1</v>
      </c>
      <c r="F256" s="545">
        <v>5</v>
      </c>
      <c r="G256" s="546">
        <f>H86</f>
        <v>478616</v>
      </c>
      <c r="H256" s="547">
        <f>TRUNC(E256* (1 + F256 / 100) * G256,2)</f>
        <v>502546.8</v>
      </c>
      <c r="I256" s="554">
        <f>E256 * (1 + F256 / 100) * I250</f>
        <v>1.26</v>
      </c>
      <c r="J256" s="555">
        <f>I250*H256</f>
        <v>603056.15999999992</v>
      </c>
    </row>
    <row r="257" spans="1:10">
      <c r="A257" s="556"/>
      <c r="B257" s="526"/>
      <c r="C257" s="557"/>
      <c r="D257" s="558"/>
      <c r="E257" s="559"/>
      <c r="F257" s="560"/>
      <c r="G257" s="561"/>
      <c r="H257" s="562"/>
      <c r="I257" s="563"/>
      <c r="J257" s="564"/>
    </row>
    <row r="258" spans="1:10">
      <c r="A258" s="565" t="s">
        <v>245</v>
      </c>
      <c r="B258" s="526"/>
      <c r="C258" s="527"/>
      <c r="D258" s="528"/>
      <c r="E258" s="529"/>
      <c r="F258" s="566"/>
      <c r="G258" s="567" t="s">
        <v>246</v>
      </c>
      <c r="H258" s="710">
        <f>SUM(H252:H257)</f>
        <v>707547.61</v>
      </c>
      <c r="I258" s="540"/>
      <c r="J258" s="569">
        <f>SUM(J252:J257)</f>
        <v>849057.13199999987</v>
      </c>
    </row>
    <row r="259" spans="1:10">
      <c r="A259" s="565" t="s">
        <v>247</v>
      </c>
      <c r="B259" s="526"/>
      <c r="C259" s="527"/>
      <c r="D259" s="528"/>
      <c r="E259" s="529"/>
      <c r="F259" s="662"/>
      <c r="G259" s="570"/>
      <c r="H259" s="571"/>
      <c r="I259" s="572"/>
      <c r="J259" s="573"/>
    </row>
    <row r="260" spans="1:10">
      <c r="A260" s="534" t="s">
        <v>248</v>
      </c>
      <c r="B260" s="526"/>
      <c r="C260" s="574" t="s">
        <v>249</v>
      </c>
      <c r="D260" s="575" t="s">
        <v>250</v>
      </c>
      <c r="E260" s="575" t="s">
        <v>251</v>
      </c>
      <c r="F260" s="576" t="s">
        <v>252</v>
      </c>
      <c r="G260" s="577" t="s">
        <v>253</v>
      </c>
      <c r="H260" s="578" t="s">
        <v>91</v>
      </c>
      <c r="I260" s="579"/>
      <c r="J260" s="580"/>
    </row>
    <row r="261" spans="1:10">
      <c r="A261" s="525">
        <v>200009</v>
      </c>
      <c r="B261" s="581"/>
      <c r="C261" s="542" t="s">
        <v>328</v>
      </c>
      <c r="D261" s="657">
        <v>292256</v>
      </c>
      <c r="E261" s="583">
        <v>1.8</v>
      </c>
      <c r="F261" s="660">
        <f>TRUNC(D261*E261,0)</f>
        <v>526060</v>
      </c>
      <c r="G261" s="585">
        <v>1.35</v>
      </c>
      <c r="H261" s="586">
        <f>IFERROR(TRUNC(F261/G261,2),0)</f>
        <v>389674.07</v>
      </c>
      <c r="I261" s="587">
        <f>I250/G261</f>
        <v>0.88888888888888884</v>
      </c>
      <c r="J261" s="588">
        <f>I250*H261</f>
        <v>467608.88400000002</v>
      </c>
    </row>
    <row r="262" spans="1:10">
      <c r="A262" s="556"/>
      <c r="B262" s="526"/>
      <c r="C262" s="557"/>
      <c r="D262" s="558"/>
      <c r="E262" s="559"/>
      <c r="F262" s="560"/>
      <c r="G262" s="561"/>
      <c r="H262" s="562"/>
      <c r="I262" s="563"/>
      <c r="J262" s="564"/>
    </row>
    <row r="263" spans="1:10">
      <c r="A263" s="565" t="s">
        <v>255</v>
      </c>
      <c r="B263" s="526"/>
      <c r="C263" s="527"/>
      <c r="D263" s="528"/>
      <c r="E263" s="529"/>
      <c r="F263" s="589"/>
      <c r="G263" s="590" t="s">
        <v>256</v>
      </c>
      <c r="H263" s="711">
        <f>SUM(H260:H262)</f>
        <v>389674.07</v>
      </c>
      <c r="I263" s="552"/>
      <c r="J263" s="592">
        <f>SUM(J260:J262)</f>
        <v>467608.88400000002</v>
      </c>
    </row>
    <row r="264" spans="1:10">
      <c r="A264" s="565" t="s">
        <v>257</v>
      </c>
      <c r="B264" s="526"/>
      <c r="C264" s="527"/>
      <c r="D264" s="528"/>
      <c r="E264" s="529"/>
      <c r="F264" s="662"/>
      <c r="G264" s="570"/>
      <c r="H264" s="571"/>
      <c r="I264" s="572"/>
      <c r="J264" s="573"/>
    </row>
    <row r="265" spans="1:10">
      <c r="A265" s="534" t="s">
        <v>258</v>
      </c>
      <c r="B265" s="526"/>
      <c r="C265" s="593" t="s">
        <v>259</v>
      </c>
      <c r="D265" s="594" t="s">
        <v>260</v>
      </c>
      <c r="E265" s="594" t="s">
        <v>233</v>
      </c>
      <c r="F265" s="595" t="s">
        <v>261</v>
      </c>
      <c r="G265" s="596" t="s">
        <v>262</v>
      </c>
      <c r="H265" s="597" t="s">
        <v>236</v>
      </c>
      <c r="I265" s="598"/>
      <c r="J265" s="599"/>
    </row>
    <row r="266" spans="1:10">
      <c r="A266" s="525">
        <v>300055</v>
      </c>
      <c r="B266" s="526"/>
      <c r="C266" s="542" t="s">
        <v>329</v>
      </c>
      <c r="D266" s="543"/>
      <c r="E266" s="543" t="s">
        <v>305</v>
      </c>
      <c r="F266" s="545">
        <v>7.0000000000000007E-2</v>
      </c>
      <c r="G266" s="546">
        <v>43518</v>
      </c>
      <c r="H266" s="562">
        <f>TRUNC(F266 * G266,2)</f>
        <v>3046.26</v>
      </c>
      <c r="I266" s="548">
        <f>I250 * F266</f>
        <v>8.4000000000000005E-2</v>
      </c>
      <c r="J266" s="549">
        <f>I250*H266</f>
        <v>3655.5120000000002</v>
      </c>
    </row>
    <row r="267" spans="1:10">
      <c r="A267" s="525">
        <v>300026</v>
      </c>
      <c r="B267" s="526"/>
      <c r="C267" s="542" t="s">
        <v>263</v>
      </c>
      <c r="D267" s="543"/>
      <c r="E267" s="543" t="s">
        <v>264</v>
      </c>
      <c r="F267" s="600">
        <v>0.01</v>
      </c>
      <c r="G267" s="546">
        <f>H263</f>
        <v>389674.07</v>
      </c>
      <c r="H267" s="562">
        <f>TRUNC(F267 * G267,2)</f>
        <v>3896.74</v>
      </c>
      <c r="I267" s="554">
        <f>I250 * F267</f>
        <v>1.2E-2</v>
      </c>
      <c r="J267" s="555">
        <f>I250*H267</f>
        <v>4676.0879999999997</v>
      </c>
    </row>
    <row r="268" spans="1:10">
      <c r="A268" s="556"/>
      <c r="B268" s="526"/>
      <c r="C268" s="557"/>
      <c r="D268" s="558"/>
      <c r="E268" s="559"/>
      <c r="F268" s="560"/>
      <c r="G268" s="561"/>
      <c r="H268" s="562"/>
      <c r="I268" s="563"/>
      <c r="J268" s="564"/>
    </row>
    <row r="269" spans="1:10">
      <c r="A269" s="565" t="s">
        <v>265</v>
      </c>
      <c r="B269" s="526"/>
      <c r="C269" s="527"/>
      <c r="D269" s="528"/>
      <c r="E269" s="529"/>
      <c r="F269" s="601"/>
      <c r="G269" s="602" t="s">
        <v>266</v>
      </c>
      <c r="H269" s="712">
        <f>SUM(H265:H268)</f>
        <v>6943</v>
      </c>
      <c r="I269" s="552"/>
      <c r="J269" s="592">
        <f>SUM(J265:J268)</f>
        <v>8331.6</v>
      </c>
    </row>
    <row r="270" spans="1:10">
      <c r="A270" s="565" t="s">
        <v>267</v>
      </c>
      <c r="B270" s="526"/>
      <c r="C270" s="527"/>
      <c r="D270" s="528"/>
      <c r="E270" s="529"/>
      <c r="F270" s="662"/>
      <c r="G270" s="570"/>
      <c r="H270" s="571"/>
      <c r="I270" s="572"/>
      <c r="J270" s="573"/>
    </row>
    <row r="271" spans="1:10">
      <c r="A271" s="604" t="s">
        <v>268</v>
      </c>
      <c r="B271" s="605"/>
      <c r="C271" s="606" t="s">
        <v>269</v>
      </c>
      <c r="D271" s="607" t="s">
        <v>270</v>
      </c>
      <c r="E271" s="607" t="s">
        <v>271</v>
      </c>
      <c r="F271" s="608" t="s">
        <v>272</v>
      </c>
      <c r="G271" s="609" t="s">
        <v>262</v>
      </c>
      <c r="H271" s="610" t="s">
        <v>236</v>
      </c>
      <c r="I271" s="611"/>
      <c r="J271" s="612"/>
    </row>
    <row r="272" spans="1:10">
      <c r="A272" s="525"/>
      <c r="B272" s="526"/>
      <c r="C272" s="542"/>
      <c r="D272" s="543"/>
      <c r="E272" s="544"/>
      <c r="F272" s="663"/>
      <c r="G272" s="546"/>
      <c r="H272" s="547"/>
      <c r="I272" s="554"/>
      <c r="J272" s="555"/>
    </row>
    <row r="273" spans="1:10">
      <c r="A273" s="565" t="s">
        <v>273</v>
      </c>
      <c r="B273" s="605"/>
      <c r="C273" s="527"/>
      <c r="D273" s="528"/>
      <c r="E273" s="529"/>
      <c r="F273" s="613"/>
      <c r="G273" s="614" t="s">
        <v>274</v>
      </c>
      <c r="H273" s="615">
        <f>SUM(H271:H272)</f>
        <v>0</v>
      </c>
      <c r="I273" s="552"/>
      <c r="J273" s="553">
        <f>SUM(J271:J272)</f>
        <v>0</v>
      </c>
    </row>
    <row r="274" spans="1:10">
      <c r="A274" s="616" t="s">
        <v>275</v>
      </c>
      <c r="B274" s="617"/>
      <c r="C274" s="527"/>
      <c r="D274" s="528"/>
      <c r="E274" s="529"/>
      <c r="F274" s="662"/>
      <c r="G274" s="531"/>
      <c r="H274" s="532"/>
      <c r="I274" s="533"/>
      <c r="J274" s="531"/>
    </row>
    <row r="275" spans="1:10" ht="14.4" thickBot="1">
      <c r="A275" s="616" t="s">
        <v>92</v>
      </c>
      <c r="B275" s="618"/>
      <c r="C275" s="670"/>
      <c r="D275" s="671"/>
      <c r="E275" s="672"/>
      <c r="F275" s="673" t="s">
        <v>276</v>
      </c>
      <c r="G275" s="674"/>
      <c r="H275" s="675">
        <f>IF($A$2="CD",ROUND(SUM(H251:H274)/2,$A$3),SUM(H251:H274)/2)</f>
        <v>1104165</v>
      </c>
      <c r="I275" s="625"/>
      <c r="J275" s="626">
        <f>IF($A$2="CD",ROUND(SUM(J251:J274)/2,$A$3),SUM(J251:J274)/2)</f>
        <v>1324998</v>
      </c>
    </row>
    <row r="276" spans="1:10">
      <c r="A276" s="616" t="s">
        <v>306</v>
      </c>
      <c r="B276" s="618"/>
      <c r="C276" s="676" t="s">
        <v>179</v>
      </c>
      <c r="D276" s="677"/>
      <c r="E276" s="678"/>
      <c r="F276" s="679"/>
      <c r="G276" s="680"/>
      <c r="H276" s="681"/>
      <c r="I276" s="682"/>
      <c r="J276" s="683"/>
    </row>
    <row r="277" spans="1:10">
      <c r="A277" s="525" t="s">
        <v>186</v>
      </c>
      <c r="B277" s="618"/>
      <c r="C277" s="684" t="s">
        <v>157</v>
      </c>
      <c r="D277" s="685"/>
      <c r="E277" s="686"/>
      <c r="F277" s="687">
        <f>$F$3</f>
        <v>0.20899999999999999</v>
      </c>
      <c r="G277" s="688"/>
      <c r="H277" s="689">
        <f>ROUND(H275*F277,2)</f>
        <v>230770.49</v>
      </c>
      <c r="I277" s="690"/>
      <c r="J277" s="691"/>
    </row>
    <row r="278" spans="1:10">
      <c r="A278" s="525" t="s">
        <v>307</v>
      </c>
      <c r="B278" s="618"/>
      <c r="C278" s="684" t="s">
        <v>159</v>
      </c>
      <c r="D278" s="685"/>
      <c r="E278" s="686"/>
      <c r="F278" s="687">
        <f>$G$3</f>
        <v>0.05</v>
      </c>
      <c r="G278" s="688"/>
      <c r="H278" s="689">
        <f>ROUND(H275*F278,2)</f>
        <v>55208.25</v>
      </c>
      <c r="I278" s="690"/>
      <c r="J278" s="691"/>
    </row>
    <row r="279" spans="1:10">
      <c r="A279" s="525" t="s">
        <v>188</v>
      </c>
      <c r="B279" s="618"/>
      <c r="C279" s="684" t="s">
        <v>161</v>
      </c>
      <c r="D279" s="685"/>
      <c r="E279" s="686"/>
      <c r="F279" s="687">
        <f>$H$3</f>
        <v>0.08</v>
      </c>
      <c r="G279" s="688"/>
      <c r="H279" s="689">
        <f>ROUND(H275*F279,2)</f>
        <v>88333.2</v>
      </c>
      <c r="I279" s="690"/>
      <c r="J279" s="691"/>
    </row>
    <row r="280" spans="1:10">
      <c r="A280" s="525" t="s">
        <v>190</v>
      </c>
      <c r="B280" s="618"/>
      <c r="C280" s="684" t="s">
        <v>165</v>
      </c>
      <c r="D280" s="685"/>
      <c r="E280" s="686"/>
      <c r="F280" s="687" t="e">
        <f>$I$3</f>
        <v>#REF!</v>
      </c>
      <c r="G280" s="688"/>
      <c r="H280" s="689" t="e">
        <f>ROUND(H279*F280,2)</f>
        <v>#REF!</v>
      </c>
      <c r="I280" s="690"/>
      <c r="J280" s="691"/>
    </row>
    <row r="281" spans="1:10">
      <c r="A281" s="616" t="s">
        <v>308</v>
      </c>
      <c r="B281" s="618"/>
      <c r="C281" s="692" t="s">
        <v>309</v>
      </c>
      <c r="D281" s="693"/>
      <c r="E281" s="694"/>
      <c r="F281" s="497"/>
      <c r="G281" s="695"/>
      <c r="H281" s="696" t="e">
        <f>SUM(H277:H280)</f>
        <v>#REF!</v>
      </c>
      <c r="I281" s="697"/>
      <c r="J281" s="698"/>
    </row>
    <row r="282" spans="1:10" ht="14.4" thickBot="1">
      <c r="A282" s="616" t="s">
        <v>310</v>
      </c>
      <c r="B282" s="618"/>
      <c r="C282" s="699"/>
      <c r="D282" s="700"/>
      <c r="E282" s="672"/>
      <c r="F282" s="673" t="s">
        <v>311</v>
      </c>
      <c r="G282" s="701"/>
      <c r="H282" s="702" t="e">
        <f>ROUND(H275+H281,$A$3)</f>
        <v>#REF!</v>
      </c>
      <c r="I282" s="703"/>
      <c r="J282" s="704">
        <f>IF($A$3=2,ROUND((J275+J281),2),ROUND((J275+J281),0))</f>
        <v>1324998</v>
      </c>
    </row>
    <row r="283" spans="1:10" hidden="1">
      <c r="A283" s="627" t="s">
        <v>277</v>
      </c>
      <c r="B283" s="628"/>
      <c r="C283" s="705"/>
      <c r="D283" s="706"/>
      <c r="E283" s="707"/>
      <c r="F283" s="707"/>
      <c r="G283" s="707"/>
      <c r="H283" s="708"/>
      <c r="I283" s="497"/>
      <c r="J283" s="498"/>
    </row>
    <row r="284" spans="1:10" hidden="1">
      <c r="A284" s="633"/>
      <c r="B284" s="628"/>
      <c r="C284" s="629"/>
      <c r="D284" s="630"/>
      <c r="E284" s="631"/>
      <c r="F284" s="631"/>
      <c r="G284" s="631"/>
      <c r="H284" s="632"/>
      <c r="I284" s="497"/>
      <c r="J284" s="498"/>
    </row>
    <row r="285" spans="1:10" hidden="1">
      <c r="A285" s="633"/>
      <c r="B285" s="628"/>
      <c r="C285" s="634" t="s">
        <v>278</v>
      </c>
      <c r="D285" s="635"/>
      <c r="E285" s="636"/>
      <c r="F285" s="636"/>
      <c r="G285" s="636"/>
      <c r="H285" s="637"/>
      <c r="I285" s="497"/>
      <c r="J285" s="498"/>
    </row>
    <row r="286" spans="1:10" hidden="1">
      <c r="A286" s="633"/>
      <c r="B286" s="628"/>
      <c r="C286" s="638"/>
      <c r="D286" s="639"/>
      <c r="E286" s="640"/>
      <c r="F286" s="640"/>
      <c r="G286" s="640"/>
      <c r="H286" s="641"/>
      <c r="I286" s="497"/>
      <c r="J286" s="498"/>
    </row>
    <row r="287" spans="1:10" hidden="1">
      <c r="A287" s="633"/>
      <c r="B287" s="628"/>
      <c r="C287" s="638"/>
      <c r="D287" s="639"/>
      <c r="E287" s="640"/>
      <c r="F287" s="640"/>
      <c r="G287" s="640"/>
      <c r="H287" s="641"/>
      <c r="I287" s="497"/>
      <c r="J287" s="498"/>
    </row>
    <row r="288" spans="1:10" hidden="1">
      <c r="A288" s="633"/>
      <c r="B288" s="628"/>
      <c r="C288" s="629"/>
      <c r="D288" s="630"/>
      <c r="E288" s="631"/>
      <c r="F288" s="631"/>
      <c r="G288" s="631"/>
      <c r="H288" s="632"/>
      <c r="I288" s="497"/>
      <c r="J288" s="498"/>
    </row>
    <row r="289" spans="1:10" hidden="1">
      <c r="A289" s="633"/>
      <c r="B289" s="628"/>
      <c r="C289" s="642" t="s">
        <v>279</v>
      </c>
      <c r="D289" s="630"/>
      <c r="E289" s="631"/>
      <c r="F289" s="643" t="s">
        <v>280</v>
      </c>
      <c r="G289" s="631"/>
      <c r="H289" s="632"/>
      <c r="I289" s="497"/>
      <c r="J289" s="498"/>
    </row>
    <row r="290" spans="1:10" hidden="1">
      <c r="C290" s="644"/>
      <c r="H290" s="645"/>
      <c r="I290" s="497"/>
      <c r="J290" s="498"/>
    </row>
    <row r="291" spans="1:10" hidden="1">
      <c r="C291" s="644"/>
      <c r="H291" s="645"/>
      <c r="I291" s="497"/>
      <c r="J291" s="498"/>
    </row>
    <row r="292" spans="1:10" hidden="1">
      <c r="A292" s="633"/>
      <c r="B292" s="628"/>
      <c r="C292" s="646" t="s">
        <v>281</v>
      </c>
      <c r="D292" s="647"/>
      <c r="E292" s="631"/>
      <c r="F292" s="648" t="s">
        <v>281</v>
      </c>
      <c r="G292" s="636"/>
      <c r="H292" s="637"/>
      <c r="I292" s="497"/>
      <c r="J292" s="498"/>
    </row>
    <row r="293" spans="1:10" hidden="1">
      <c r="A293" s="633"/>
      <c r="B293" s="628"/>
      <c r="C293" s="649" t="s">
        <v>282</v>
      </c>
      <c r="D293" s="639"/>
      <c r="E293" s="631"/>
      <c r="F293" s="650" t="s">
        <v>282</v>
      </c>
      <c r="G293" s="640"/>
      <c r="H293" s="641"/>
      <c r="I293" s="497"/>
      <c r="J293" s="498"/>
    </row>
    <row r="294" spans="1:10" hidden="1">
      <c r="A294" s="633"/>
      <c r="B294" s="628"/>
      <c r="C294" s="651" t="s">
        <v>283</v>
      </c>
      <c r="D294" s="630"/>
      <c r="E294" s="631"/>
      <c r="F294" s="628" t="s">
        <v>284</v>
      </c>
      <c r="G294" s="631"/>
      <c r="H294" s="632"/>
      <c r="I294" s="497"/>
      <c r="J294" s="498"/>
    </row>
    <row r="295" spans="1:10" ht="14.4" hidden="1" thickBot="1">
      <c r="A295" s="652" t="s">
        <v>285</v>
      </c>
      <c r="B295" s="628"/>
      <c r="C295" s="653"/>
      <c r="D295" s="654"/>
      <c r="E295" s="655"/>
      <c r="F295" s="655"/>
      <c r="G295" s="655"/>
      <c r="H295" s="656"/>
      <c r="I295" s="497"/>
      <c r="J295" s="498"/>
    </row>
    <row r="296" spans="1:10">
      <c r="C296" s="27"/>
      <c r="D296" s="87"/>
      <c r="E296" s="27"/>
      <c r="F296" s="27"/>
      <c r="G296" s="27"/>
      <c r="H296" s="27"/>
      <c r="I296" s="497"/>
      <c r="J296" s="498"/>
    </row>
    <row r="297" spans="1:10" ht="14.4" thickBot="1">
      <c r="C297" s="27"/>
      <c r="D297" s="87"/>
      <c r="E297" s="27"/>
      <c r="F297" s="27"/>
      <c r="G297" s="27"/>
      <c r="H297" s="27"/>
      <c r="I297" s="497"/>
      <c r="J297" s="498"/>
    </row>
    <row r="298" spans="1:10" ht="17.399999999999999" hidden="1">
      <c r="A298" s="499" t="s">
        <v>219</v>
      </c>
      <c r="B298" s="499"/>
      <c r="C298" s="500" t="s">
        <v>220</v>
      </c>
      <c r="D298" s="501"/>
      <c r="E298" s="501"/>
      <c r="F298" s="501"/>
      <c r="G298" s="501"/>
      <c r="H298" s="502" t="str">
        <f>"No. " &amp; COUNTIF(A$3:A303,"ITEM*") &amp; " DE " &amp; COUNTIF(A$3:A$99678,"ITEM*")</f>
        <v>No. 7 DE 21</v>
      </c>
      <c r="I298" s="497"/>
      <c r="J298" s="498"/>
    </row>
    <row r="299" spans="1:10" hidden="1">
      <c r="A299" s="499" t="s">
        <v>221</v>
      </c>
      <c r="B299" s="499"/>
      <c r="C299" s="503" t="s">
        <v>222</v>
      </c>
      <c r="D299" s="504" t="s">
        <v>46</v>
      </c>
      <c r="E299" s="505"/>
      <c r="F299" s="506" t="s">
        <v>223</v>
      </c>
      <c r="G299" s="504"/>
      <c r="H299" s="507"/>
      <c r="I299" s="497"/>
      <c r="J299" s="498"/>
    </row>
    <row r="300" spans="1:10" ht="14.4" hidden="1" thickBot="1">
      <c r="C300" s="508"/>
      <c r="D300" s="509"/>
      <c r="E300" s="509"/>
      <c r="F300" s="509"/>
      <c r="G300" s="509"/>
      <c r="H300" s="510"/>
      <c r="I300" s="497"/>
      <c r="J300" s="498"/>
    </row>
    <row r="301" spans="1:10">
      <c r="A301" s="511" t="s">
        <v>224</v>
      </c>
      <c r="B301" s="512"/>
      <c r="C301" s="513" t="s">
        <v>88</v>
      </c>
      <c r="D301" s="916"/>
      <c r="E301" s="916"/>
      <c r="F301" s="514" t="s">
        <v>87</v>
      </c>
      <c r="G301" s="515" t="s">
        <v>225</v>
      </c>
      <c r="H301" s="516" t="s">
        <v>226</v>
      </c>
      <c r="I301" s="517" t="s">
        <v>227</v>
      </c>
      <c r="J301" s="518" t="s">
        <v>95</v>
      </c>
    </row>
    <row r="302" spans="1:10">
      <c r="A302" s="519" t="s">
        <v>330</v>
      </c>
      <c r="B302" s="512"/>
      <c r="C302" s="904" t="s">
        <v>118</v>
      </c>
      <c r="D302" s="905"/>
      <c r="E302" s="906"/>
      <c r="F302" s="520" t="str">
        <f>PRESUPUESTO!$B$20</f>
        <v>1.5</v>
      </c>
      <c r="G302" s="521" t="s">
        <v>35</v>
      </c>
      <c r="H302" s="522">
        <f>PRESUPUESTO!$E$20</f>
        <v>30</v>
      </c>
      <c r="I302" s="661">
        <f>H302</f>
        <v>30</v>
      </c>
      <c r="J302" s="524"/>
    </row>
    <row r="303" spans="1:10">
      <c r="A303" s="525"/>
      <c r="B303" s="526"/>
      <c r="C303" s="527"/>
      <c r="D303" s="528"/>
      <c r="E303" s="529"/>
      <c r="F303" s="530"/>
      <c r="G303" s="531"/>
      <c r="H303" s="532"/>
      <c r="I303" s="533"/>
      <c r="J303" s="531"/>
    </row>
    <row r="304" spans="1:10">
      <c r="A304" s="604" t="s">
        <v>231</v>
      </c>
      <c r="B304" s="605"/>
      <c r="C304" s="535" t="s">
        <v>232</v>
      </c>
      <c r="D304" s="536" t="s">
        <v>233</v>
      </c>
      <c r="E304" s="536" t="str">
        <f>"CANT. / " &amp; G302</f>
        <v>CANT. / M</v>
      </c>
      <c r="F304" s="537" t="s">
        <v>234</v>
      </c>
      <c r="G304" s="538" t="s">
        <v>235</v>
      </c>
      <c r="H304" s="539" t="s">
        <v>236</v>
      </c>
      <c r="I304" s="540"/>
      <c r="J304" s="541"/>
    </row>
    <row r="305" spans="1:10">
      <c r="A305" s="616">
        <v>101116</v>
      </c>
      <c r="B305" s="605" t="s">
        <v>241</v>
      </c>
      <c r="C305" s="542" t="s">
        <v>331</v>
      </c>
      <c r="D305" s="543" t="s">
        <v>89</v>
      </c>
      <c r="E305" s="544">
        <v>2</v>
      </c>
      <c r="F305" s="545"/>
      <c r="G305" s="546">
        <v>1769</v>
      </c>
      <c r="H305" s="547">
        <f t="shared" ref="H305:H310" si="1">TRUNC(E305* (1 + F305 / 100) * G305,2)</f>
        <v>3538</v>
      </c>
      <c r="I305" s="548">
        <f>E305 * (1 + F305 / 100) * I302</f>
        <v>60</v>
      </c>
      <c r="J305" s="549">
        <f>I302*H305</f>
        <v>106140</v>
      </c>
    </row>
    <row r="306" spans="1:10">
      <c r="A306" s="616">
        <v>102440</v>
      </c>
      <c r="B306" s="605" t="s">
        <v>332</v>
      </c>
      <c r="C306" s="542" t="s">
        <v>333</v>
      </c>
      <c r="D306" s="543" t="s">
        <v>243</v>
      </c>
      <c r="E306" s="544">
        <v>0.35</v>
      </c>
      <c r="F306" s="545">
        <v>2</v>
      </c>
      <c r="G306" s="546">
        <v>82010</v>
      </c>
      <c r="H306" s="547">
        <f t="shared" si="1"/>
        <v>29277.57</v>
      </c>
      <c r="I306" s="548">
        <f>E306 * (1 + F306 / 100) * I302</f>
        <v>10.709999999999999</v>
      </c>
      <c r="J306" s="549">
        <f>I302*H306</f>
        <v>878327.1</v>
      </c>
    </row>
    <row r="307" spans="1:10">
      <c r="A307" s="616">
        <v>101651</v>
      </c>
      <c r="B307" s="605" t="s">
        <v>334</v>
      </c>
      <c r="C307" s="542" t="s">
        <v>335</v>
      </c>
      <c r="D307" s="543" t="s">
        <v>132</v>
      </c>
      <c r="E307" s="544">
        <v>1</v>
      </c>
      <c r="F307" s="545">
        <v>2</v>
      </c>
      <c r="G307" s="546">
        <v>25837</v>
      </c>
      <c r="H307" s="547">
        <f t="shared" si="1"/>
        <v>26353.74</v>
      </c>
      <c r="I307" s="548">
        <f>E307 * (1 + F307 / 100) * I302</f>
        <v>30.6</v>
      </c>
      <c r="J307" s="549">
        <f>I302*H307</f>
        <v>790612.20000000007</v>
      </c>
    </row>
    <row r="308" spans="1:10">
      <c r="A308" s="616">
        <v>101197</v>
      </c>
      <c r="B308" s="605" t="s">
        <v>332</v>
      </c>
      <c r="C308" s="542" t="s">
        <v>336</v>
      </c>
      <c r="D308" s="543" t="s">
        <v>337</v>
      </c>
      <c r="E308" s="544">
        <v>7.0000000000000007E-2</v>
      </c>
      <c r="F308" s="545">
        <v>2</v>
      </c>
      <c r="G308" s="546">
        <v>70875</v>
      </c>
      <c r="H308" s="547">
        <f t="shared" si="1"/>
        <v>5060.47</v>
      </c>
      <c r="I308" s="548">
        <f>E308 * (1 + F308 / 100) * I302</f>
        <v>2.1420000000000003</v>
      </c>
      <c r="J308" s="549">
        <f>I302*H308</f>
        <v>151814.1</v>
      </c>
    </row>
    <row r="309" spans="1:10">
      <c r="A309" s="616">
        <v>102125</v>
      </c>
      <c r="B309" s="605" t="s">
        <v>334</v>
      </c>
      <c r="C309" s="542" t="s">
        <v>338</v>
      </c>
      <c r="D309" s="543" t="s">
        <v>89</v>
      </c>
      <c r="E309" s="544">
        <v>0.34</v>
      </c>
      <c r="F309" s="545">
        <v>2</v>
      </c>
      <c r="G309" s="546">
        <v>168391</v>
      </c>
      <c r="H309" s="547">
        <f t="shared" si="1"/>
        <v>58397.99</v>
      </c>
      <c r="I309" s="548">
        <f>E309 * (1 + F309 / 100) * I302</f>
        <v>10.404000000000002</v>
      </c>
      <c r="J309" s="549">
        <f>I302*H309</f>
        <v>1751939.7</v>
      </c>
    </row>
    <row r="310" spans="1:10">
      <c r="A310" s="616">
        <v>117202</v>
      </c>
      <c r="B310" s="605"/>
      <c r="C310" s="542" t="s">
        <v>339</v>
      </c>
      <c r="D310" s="543" t="s">
        <v>89</v>
      </c>
      <c r="E310" s="544">
        <v>0.17</v>
      </c>
      <c r="F310" s="545">
        <v>2</v>
      </c>
      <c r="G310" s="546">
        <v>251088</v>
      </c>
      <c r="H310" s="547">
        <f t="shared" si="1"/>
        <v>43538.65</v>
      </c>
      <c r="I310" s="554">
        <f>E310 * (1 + F310 / 100) * I302</f>
        <v>5.2020000000000008</v>
      </c>
      <c r="J310" s="555">
        <f>I302*H310</f>
        <v>1306159.5</v>
      </c>
    </row>
    <row r="311" spans="1:10">
      <c r="A311" s="556"/>
      <c r="B311" s="526"/>
      <c r="C311" s="557"/>
      <c r="D311" s="558"/>
      <c r="E311" s="559"/>
      <c r="F311" s="560"/>
      <c r="G311" s="561"/>
      <c r="H311" s="562"/>
      <c r="I311" s="563"/>
      <c r="J311" s="564"/>
    </row>
    <row r="312" spans="1:10">
      <c r="A312" s="565" t="s">
        <v>245</v>
      </c>
      <c r="B312" s="605"/>
      <c r="C312" s="527"/>
      <c r="D312" s="528"/>
      <c r="E312" s="529"/>
      <c r="F312" s="566"/>
      <c r="G312" s="567" t="s">
        <v>246</v>
      </c>
      <c r="H312" s="713">
        <f>SUM(H304:H311)</f>
        <v>166166.41999999998</v>
      </c>
      <c r="I312" s="540"/>
      <c r="J312" s="541">
        <f>SUM(J304:J311)</f>
        <v>4984992.5999999996</v>
      </c>
    </row>
    <row r="313" spans="1:10">
      <c r="A313" s="565" t="s">
        <v>247</v>
      </c>
      <c r="B313" s="605"/>
      <c r="C313" s="527"/>
      <c r="D313" s="528"/>
      <c r="E313" s="529"/>
      <c r="F313" s="530"/>
      <c r="G313" s="570"/>
      <c r="H313" s="714"/>
      <c r="I313" s="572"/>
      <c r="J313" s="570"/>
    </row>
    <row r="314" spans="1:10">
      <c r="A314" s="604" t="s">
        <v>248</v>
      </c>
      <c r="B314" s="605"/>
      <c r="C314" s="574" t="s">
        <v>249</v>
      </c>
      <c r="D314" s="575" t="s">
        <v>250</v>
      </c>
      <c r="E314" s="575" t="s">
        <v>251</v>
      </c>
      <c r="F314" s="576" t="s">
        <v>252</v>
      </c>
      <c r="G314" s="577" t="s">
        <v>302</v>
      </c>
      <c r="H314" s="578" t="s">
        <v>91</v>
      </c>
      <c r="I314" s="579"/>
      <c r="J314" s="580"/>
    </row>
    <row r="315" spans="1:10">
      <c r="A315" s="616">
        <v>200023</v>
      </c>
      <c r="B315" s="715" t="s">
        <v>249</v>
      </c>
      <c r="C315" s="542" t="s">
        <v>340</v>
      </c>
      <c r="D315" s="657">
        <v>255922</v>
      </c>
      <c r="E315" s="583">
        <v>1.8</v>
      </c>
      <c r="F315" s="658">
        <f>TRUNC(D315*E315,0)</f>
        <v>460659</v>
      </c>
      <c r="G315" s="659">
        <v>2.2799999999999998</v>
      </c>
      <c r="H315" s="586">
        <f>IFERROR(TRUNC(F315/G315,2),0)</f>
        <v>202043.42</v>
      </c>
      <c r="I315" s="552">
        <f>I302/G315</f>
        <v>13.157894736842106</v>
      </c>
      <c r="J315" s="553">
        <f>I302*H315</f>
        <v>6061302.6000000006</v>
      </c>
    </row>
    <row r="316" spans="1:10">
      <c r="A316" s="616">
        <v>207104</v>
      </c>
      <c r="B316" s="605" t="s">
        <v>249</v>
      </c>
      <c r="C316" s="542" t="s">
        <v>341</v>
      </c>
      <c r="D316" s="543" t="s">
        <v>299</v>
      </c>
      <c r="E316" s="544">
        <v>2.1570999999999998</v>
      </c>
      <c r="F316" s="716"/>
      <c r="G316" s="717">
        <v>10000</v>
      </c>
      <c r="H316" s="547">
        <f>TRUNC(E316*G316,2)</f>
        <v>21571</v>
      </c>
      <c r="I316" s="554">
        <f>I302 * E316</f>
        <v>64.712999999999994</v>
      </c>
      <c r="J316" s="555">
        <f>I302*H316</f>
        <v>647130</v>
      </c>
    </row>
    <row r="317" spans="1:10">
      <c r="A317" s="556"/>
      <c r="B317" s="526"/>
      <c r="C317" s="557"/>
      <c r="D317" s="558"/>
      <c r="E317" s="559"/>
      <c r="F317" s="560"/>
      <c r="G317" s="561"/>
      <c r="H317" s="562"/>
      <c r="I317" s="563"/>
      <c r="J317" s="564"/>
    </row>
    <row r="318" spans="1:10">
      <c r="A318" s="565" t="s">
        <v>255</v>
      </c>
      <c r="B318" s="605"/>
      <c r="C318" s="527"/>
      <c r="D318" s="528"/>
      <c r="E318" s="529"/>
      <c r="F318" s="589"/>
      <c r="G318" s="590" t="s">
        <v>256</v>
      </c>
      <c r="H318" s="718">
        <f>SUM(H314:H317)</f>
        <v>223614.42</v>
      </c>
      <c r="I318" s="552"/>
      <c r="J318" s="553">
        <f>SUM(J314:J317)</f>
        <v>6708432.6000000006</v>
      </c>
    </row>
    <row r="319" spans="1:10">
      <c r="A319" s="565" t="s">
        <v>257</v>
      </c>
      <c r="B319" s="605"/>
      <c r="C319" s="527"/>
      <c r="D319" s="528"/>
      <c r="E319" s="529"/>
      <c r="F319" s="530"/>
      <c r="G319" s="570"/>
      <c r="H319" s="714"/>
      <c r="I319" s="572"/>
      <c r="J319" s="570"/>
    </row>
    <row r="320" spans="1:10">
      <c r="A320" s="604" t="s">
        <v>258</v>
      </c>
      <c r="B320" s="605"/>
      <c r="C320" s="593" t="s">
        <v>259</v>
      </c>
      <c r="D320" s="594" t="s">
        <v>260</v>
      </c>
      <c r="E320" s="594" t="s">
        <v>233</v>
      </c>
      <c r="F320" s="595" t="s">
        <v>261</v>
      </c>
      <c r="G320" s="596" t="s">
        <v>262</v>
      </c>
      <c r="H320" s="597" t="s">
        <v>236</v>
      </c>
      <c r="I320" s="598"/>
      <c r="J320" s="599"/>
    </row>
    <row r="321" spans="1:10">
      <c r="A321" s="616">
        <v>300048</v>
      </c>
      <c r="B321" s="605" t="s">
        <v>259</v>
      </c>
      <c r="C321" s="542" t="s">
        <v>342</v>
      </c>
      <c r="D321" s="543"/>
      <c r="E321" s="543" t="s">
        <v>305</v>
      </c>
      <c r="F321" s="545">
        <v>0.125</v>
      </c>
      <c r="G321" s="546">
        <v>38698</v>
      </c>
      <c r="H321" s="562">
        <f>TRUNC(F321 * G321,2)</f>
        <v>4837.25</v>
      </c>
      <c r="I321" s="554">
        <f>I302 * F321</f>
        <v>3.75</v>
      </c>
      <c r="J321" s="555">
        <f>I302*H321</f>
        <v>145117.5</v>
      </c>
    </row>
    <row r="322" spans="1:10">
      <c r="A322" s="556"/>
      <c r="B322" s="526"/>
      <c r="C322" s="557"/>
      <c r="D322" s="558"/>
      <c r="E322" s="559"/>
      <c r="F322" s="560"/>
      <c r="G322" s="561"/>
      <c r="H322" s="562"/>
      <c r="I322" s="563"/>
      <c r="J322" s="564"/>
    </row>
    <row r="323" spans="1:10">
      <c r="A323" s="565" t="s">
        <v>265</v>
      </c>
      <c r="B323" s="605"/>
      <c r="C323" s="527"/>
      <c r="D323" s="528"/>
      <c r="E323" s="529"/>
      <c r="F323" s="601"/>
      <c r="G323" s="602" t="s">
        <v>266</v>
      </c>
      <c r="H323" s="719">
        <f>SUM(H320:H322)</f>
        <v>4837.25</v>
      </c>
      <c r="I323" s="552"/>
      <c r="J323" s="553">
        <f>SUM(J320:J322)</f>
        <v>145117.5</v>
      </c>
    </row>
    <row r="324" spans="1:10">
      <c r="A324" s="565" t="s">
        <v>267</v>
      </c>
      <c r="B324" s="605"/>
      <c r="C324" s="527"/>
      <c r="D324" s="528"/>
      <c r="E324" s="529"/>
      <c r="F324" s="530"/>
      <c r="G324" s="570"/>
      <c r="H324" s="714"/>
      <c r="I324" s="572"/>
      <c r="J324" s="570"/>
    </row>
    <row r="325" spans="1:10">
      <c r="A325" s="604" t="s">
        <v>268</v>
      </c>
      <c r="B325" s="605"/>
      <c r="C325" s="606" t="s">
        <v>269</v>
      </c>
      <c r="D325" s="607" t="s">
        <v>270</v>
      </c>
      <c r="E325" s="607" t="s">
        <v>271</v>
      </c>
      <c r="F325" s="608" t="s">
        <v>272</v>
      </c>
      <c r="G325" s="609" t="s">
        <v>262</v>
      </c>
      <c r="H325" s="610" t="s">
        <v>236</v>
      </c>
      <c r="I325" s="611"/>
      <c r="J325" s="612"/>
    </row>
    <row r="326" spans="1:10">
      <c r="A326" s="525"/>
      <c r="B326" s="526"/>
      <c r="C326" s="542"/>
      <c r="D326" s="543"/>
      <c r="E326" s="544"/>
      <c r="F326" s="545"/>
      <c r="G326" s="546"/>
      <c r="H326" s="547"/>
      <c r="I326" s="554"/>
      <c r="J326" s="555"/>
    </row>
    <row r="327" spans="1:10">
      <c r="A327" s="565" t="s">
        <v>273</v>
      </c>
      <c r="B327" s="605"/>
      <c r="C327" s="527"/>
      <c r="D327" s="528"/>
      <c r="E327" s="529"/>
      <c r="F327" s="613"/>
      <c r="G327" s="614" t="s">
        <v>274</v>
      </c>
      <c r="H327" s="615">
        <f>SUM(H325:H326)</f>
        <v>0</v>
      </c>
      <c r="I327" s="552"/>
      <c r="J327" s="553">
        <f>SUM(J325:J326)</f>
        <v>0</v>
      </c>
    </row>
    <row r="328" spans="1:10">
      <c r="A328" s="616" t="s">
        <v>275</v>
      </c>
      <c r="B328" s="617"/>
      <c r="C328" s="527"/>
      <c r="D328" s="528"/>
      <c r="E328" s="529"/>
      <c r="F328" s="530"/>
      <c r="G328" s="531"/>
      <c r="H328" s="532"/>
      <c r="I328" s="533"/>
      <c r="J328" s="531"/>
    </row>
    <row r="329" spans="1:10" ht="14.4" thickBot="1">
      <c r="A329" s="616" t="s">
        <v>92</v>
      </c>
      <c r="B329" s="618"/>
      <c r="C329" s="670"/>
      <c r="D329" s="671"/>
      <c r="E329" s="672"/>
      <c r="F329" s="673" t="s">
        <v>276</v>
      </c>
      <c r="G329" s="674"/>
      <c r="H329" s="675">
        <f>IF($A$2="CD",ROUND(SUM(H303:H328)/2,$A$3),SUM(H303:H328)/2)</f>
        <v>394618</v>
      </c>
      <c r="I329" s="625"/>
      <c r="J329" s="626">
        <f>IF($A$2="CD",ROUND(SUM(J303:J328)/2,$A$3),SUM(J303:J328)/2)</f>
        <v>11838543</v>
      </c>
    </row>
    <row r="330" spans="1:10">
      <c r="A330" s="616" t="s">
        <v>306</v>
      </c>
      <c r="B330" s="618"/>
      <c r="C330" s="676" t="s">
        <v>179</v>
      </c>
      <c r="D330" s="677"/>
      <c r="E330" s="678"/>
      <c r="F330" s="709"/>
      <c r="G330" s="680"/>
      <c r="H330" s="681"/>
      <c r="I330" s="682"/>
      <c r="J330" s="683"/>
    </row>
    <row r="331" spans="1:10">
      <c r="A331" s="525" t="s">
        <v>186</v>
      </c>
      <c r="B331" s="618"/>
      <c r="C331" s="684" t="s">
        <v>157</v>
      </c>
      <c r="D331" s="685"/>
      <c r="E331" s="686"/>
      <c r="F331" s="687">
        <f>$F$3</f>
        <v>0.20899999999999999</v>
      </c>
      <c r="G331" s="688"/>
      <c r="H331" s="689">
        <f>ROUND(H329*F331,2)</f>
        <v>82475.16</v>
      </c>
      <c r="I331" s="690"/>
      <c r="J331" s="691"/>
    </row>
    <row r="332" spans="1:10">
      <c r="A332" s="525" t="s">
        <v>307</v>
      </c>
      <c r="B332" s="618"/>
      <c r="C332" s="684" t="s">
        <v>159</v>
      </c>
      <c r="D332" s="685"/>
      <c r="E332" s="686"/>
      <c r="F332" s="687">
        <f>$G$3</f>
        <v>0.05</v>
      </c>
      <c r="G332" s="688"/>
      <c r="H332" s="689">
        <f>ROUND(H329*F332,2)</f>
        <v>19730.900000000001</v>
      </c>
      <c r="I332" s="690"/>
      <c r="J332" s="691"/>
    </row>
    <row r="333" spans="1:10">
      <c r="A333" s="525" t="s">
        <v>188</v>
      </c>
      <c r="B333" s="618"/>
      <c r="C333" s="684" t="s">
        <v>161</v>
      </c>
      <c r="D333" s="685"/>
      <c r="E333" s="686"/>
      <c r="F333" s="687">
        <f>$H$3</f>
        <v>0.08</v>
      </c>
      <c r="G333" s="688"/>
      <c r="H333" s="689">
        <f>ROUND(H329*F333,2)</f>
        <v>31569.439999999999</v>
      </c>
      <c r="I333" s="690"/>
      <c r="J333" s="691"/>
    </row>
    <row r="334" spans="1:10">
      <c r="A334" s="525" t="s">
        <v>190</v>
      </c>
      <c r="B334" s="618"/>
      <c r="C334" s="684" t="s">
        <v>165</v>
      </c>
      <c r="D334" s="685"/>
      <c r="E334" s="686"/>
      <c r="F334" s="687" t="e">
        <f>$I$3</f>
        <v>#REF!</v>
      </c>
      <c r="G334" s="688"/>
      <c r="H334" s="689" t="e">
        <f>ROUND(H333*F334,2)</f>
        <v>#REF!</v>
      </c>
      <c r="I334" s="690"/>
      <c r="J334" s="691"/>
    </row>
    <row r="335" spans="1:10">
      <c r="A335" s="616" t="s">
        <v>308</v>
      </c>
      <c r="B335" s="618"/>
      <c r="C335" s="692" t="s">
        <v>309</v>
      </c>
      <c r="D335" s="693"/>
      <c r="E335" s="694"/>
      <c r="F335" s="498"/>
      <c r="G335" s="695"/>
      <c r="H335" s="696" t="e">
        <f>SUM(H331:H334)</f>
        <v>#REF!</v>
      </c>
      <c r="I335" s="697"/>
      <c r="J335" s="698"/>
    </row>
    <row r="336" spans="1:10" ht="14.4" thickBot="1">
      <c r="A336" s="616" t="s">
        <v>310</v>
      </c>
      <c r="B336" s="618"/>
      <c r="C336" s="699"/>
      <c r="D336" s="700"/>
      <c r="E336" s="672"/>
      <c r="F336" s="673" t="s">
        <v>311</v>
      </c>
      <c r="G336" s="701"/>
      <c r="H336" s="702" t="e">
        <f>ROUND(H329+H335,$A$3)</f>
        <v>#REF!</v>
      </c>
      <c r="I336" s="703"/>
      <c r="J336" s="704">
        <f>IF($A$3=2,ROUND((J329+J335),2),ROUND((J329+J335),0))</f>
        <v>11838543</v>
      </c>
    </row>
    <row r="337" spans="1:10" hidden="1">
      <c r="A337" s="627" t="s">
        <v>277</v>
      </c>
      <c r="B337" s="628"/>
      <c r="C337" s="705"/>
      <c r="D337" s="706"/>
      <c r="E337" s="707"/>
      <c r="F337" s="707"/>
      <c r="G337" s="707"/>
      <c r="H337" s="708"/>
      <c r="I337" s="497"/>
      <c r="J337" s="498"/>
    </row>
    <row r="338" spans="1:10" hidden="1">
      <c r="A338" s="633"/>
      <c r="B338" s="628"/>
      <c r="C338" s="629"/>
      <c r="D338" s="630"/>
      <c r="E338" s="631"/>
      <c r="F338" s="631"/>
      <c r="G338" s="631"/>
      <c r="H338" s="632"/>
      <c r="I338" s="497"/>
      <c r="J338" s="498"/>
    </row>
    <row r="339" spans="1:10" hidden="1">
      <c r="A339" s="633"/>
      <c r="B339" s="628"/>
      <c r="C339" s="634" t="s">
        <v>278</v>
      </c>
      <c r="D339" s="635"/>
      <c r="E339" s="636"/>
      <c r="F339" s="636"/>
      <c r="G339" s="636"/>
      <c r="H339" s="637"/>
      <c r="I339" s="497"/>
      <c r="J339" s="498"/>
    </row>
    <row r="340" spans="1:10" hidden="1">
      <c r="A340" s="633"/>
      <c r="B340" s="628"/>
      <c r="C340" s="638"/>
      <c r="D340" s="639"/>
      <c r="E340" s="640"/>
      <c r="F340" s="640"/>
      <c r="G340" s="640"/>
      <c r="H340" s="641"/>
      <c r="I340" s="497"/>
      <c r="J340" s="498"/>
    </row>
    <row r="341" spans="1:10" hidden="1">
      <c r="A341" s="633"/>
      <c r="B341" s="628"/>
      <c r="C341" s="638"/>
      <c r="D341" s="639"/>
      <c r="E341" s="640"/>
      <c r="F341" s="640"/>
      <c r="G341" s="640"/>
      <c r="H341" s="641"/>
      <c r="I341" s="497"/>
      <c r="J341" s="498"/>
    </row>
    <row r="342" spans="1:10" hidden="1">
      <c r="A342" s="633"/>
      <c r="B342" s="628"/>
      <c r="C342" s="629"/>
      <c r="D342" s="630"/>
      <c r="E342" s="631"/>
      <c r="F342" s="631"/>
      <c r="G342" s="631"/>
      <c r="H342" s="632"/>
      <c r="I342" s="497"/>
      <c r="J342" s="498"/>
    </row>
    <row r="343" spans="1:10" hidden="1">
      <c r="A343" s="633"/>
      <c r="B343" s="628"/>
      <c r="C343" s="642" t="s">
        <v>279</v>
      </c>
      <c r="D343" s="630"/>
      <c r="E343" s="631"/>
      <c r="F343" s="643" t="s">
        <v>280</v>
      </c>
      <c r="G343" s="631"/>
      <c r="H343" s="632"/>
      <c r="I343" s="497"/>
      <c r="J343" s="498"/>
    </row>
    <row r="344" spans="1:10" hidden="1">
      <c r="C344" s="644"/>
      <c r="H344" s="645"/>
      <c r="I344" s="497"/>
      <c r="J344" s="498"/>
    </row>
    <row r="345" spans="1:10" hidden="1">
      <c r="C345" s="644"/>
      <c r="H345" s="645"/>
      <c r="I345" s="497"/>
      <c r="J345" s="498"/>
    </row>
    <row r="346" spans="1:10" hidden="1">
      <c r="A346" s="633"/>
      <c r="B346" s="628"/>
      <c r="C346" s="646" t="s">
        <v>281</v>
      </c>
      <c r="D346" s="647"/>
      <c r="E346" s="631"/>
      <c r="F346" s="648" t="s">
        <v>281</v>
      </c>
      <c r="G346" s="636"/>
      <c r="H346" s="637"/>
      <c r="I346" s="497"/>
      <c r="J346" s="498"/>
    </row>
    <row r="347" spans="1:10" hidden="1">
      <c r="A347" s="633"/>
      <c r="B347" s="628"/>
      <c r="C347" s="649" t="s">
        <v>282</v>
      </c>
      <c r="D347" s="639"/>
      <c r="E347" s="631"/>
      <c r="F347" s="650" t="s">
        <v>282</v>
      </c>
      <c r="G347" s="640"/>
      <c r="H347" s="641"/>
      <c r="I347" s="497"/>
      <c r="J347" s="498"/>
    </row>
    <row r="348" spans="1:10" hidden="1">
      <c r="A348" s="633"/>
      <c r="B348" s="628"/>
      <c r="C348" s="651" t="s">
        <v>283</v>
      </c>
      <c r="D348" s="630"/>
      <c r="E348" s="631"/>
      <c r="F348" s="628" t="s">
        <v>284</v>
      </c>
      <c r="G348" s="631"/>
      <c r="H348" s="632"/>
      <c r="I348" s="497"/>
      <c r="J348" s="498"/>
    </row>
    <row r="349" spans="1:10" ht="14.4" hidden="1" thickBot="1">
      <c r="A349" s="652" t="s">
        <v>285</v>
      </c>
      <c r="B349" s="628"/>
      <c r="C349" s="653"/>
      <c r="D349" s="654"/>
      <c r="E349" s="655"/>
      <c r="F349" s="655"/>
      <c r="G349" s="655"/>
      <c r="H349" s="656"/>
      <c r="I349" s="497"/>
      <c r="J349" s="498"/>
    </row>
    <row r="350" spans="1:10">
      <c r="C350" s="27"/>
      <c r="D350" s="87"/>
      <c r="E350" s="27"/>
      <c r="F350" s="27"/>
      <c r="G350" s="27"/>
      <c r="H350" s="27"/>
      <c r="I350" s="497"/>
      <c r="J350" s="498"/>
    </row>
    <row r="351" spans="1:10" ht="14.4" thickBot="1">
      <c r="C351" s="27"/>
      <c r="D351" s="87"/>
      <c r="E351" s="27"/>
      <c r="F351" s="27"/>
      <c r="G351" s="27"/>
      <c r="H351" s="27"/>
      <c r="I351" s="497"/>
      <c r="J351" s="498"/>
    </row>
    <row r="352" spans="1:10" ht="17.399999999999999" hidden="1">
      <c r="A352" s="499" t="s">
        <v>219</v>
      </c>
      <c r="B352" s="499"/>
      <c r="C352" s="500" t="s">
        <v>220</v>
      </c>
      <c r="D352" s="501"/>
      <c r="E352" s="501"/>
      <c r="F352" s="501"/>
      <c r="G352" s="501"/>
      <c r="H352" s="502" t="str">
        <f>"No. " &amp; COUNTIF(A$3:A357,"ITEM*") &amp; " DE " &amp; COUNTIF(A$3:A$99678,"ITEM*")</f>
        <v>No. 8 DE 21</v>
      </c>
      <c r="I352" s="497"/>
      <c r="J352" s="498"/>
    </row>
    <row r="353" spans="1:10" hidden="1">
      <c r="A353" s="499" t="s">
        <v>221</v>
      </c>
      <c r="B353" s="499"/>
      <c r="C353" s="503" t="s">
        <v>222</v>
      </c>
      <c r="D353" s="504" t="s">
        <v>46</v>
      </c>
      <c r="E353" s="505"/>
      <c r="F353" s="506" t="s">
        <v>223</v>
      </c>
      <c r="G353" s="504"/>
      <c r="H353" s="507"/>
      <c r="I353" s="497"/>
      <c r="J353" s="498"/>
    </row>
    <row r="354" spans="1:10" ht="14.4" hidden="1" thickBot="1">
      <c r="C354" s="508"/>
      <c r="D354" s="509"/>
      <c r="E354" s="509"/>
      <c r="F354" s="509"/>
      <c r="G354" s="509"/>
      <c r="H354" s="510"/>
      <c r="I354" s="497"/>
      <c r="J354" s="498"/>
    </row>
    <row r="355" spans="1:10">
      <c r="A355" s="511" t="s">
        <v>224</v>
      </c>
      <c r="B355" s="512"/>
      <c r="C355" s="513" t="s">
        <v>88</v>
      </c>
      <c r="D355" s="916"/>
      <c r="E355" s="916"/>
      <c r="F355" s="514" t="s">
        <v>87</v>
      </c>
      <c r="G355" s="515" t="s">
        <v>225</v>
      </c>
      <c r="H355" s="516" t="s">
        <v>226</v>
      </c>
      <c r="I355" s="517" t="s">
        <v>227</v>
      </c>
      <c r="J355" s="518" t="s">
        <v>95</v>
      </c>
    </row>
    <row r="356" spans="1:10">
      <c r="A356" s="519" t="s">
        <v>343</v>
      </c>
      <c r="B356" s="512"/>
      <c r="C356" s="904" t="s">
        <v>121</v>
      </c>
      <c r="D356" s="905"/>
      <c r="E356" s="906"/>
      <c r="F356" s="520" t="str">
        <f>PRESUPUESTO!$B$21</f>
        <v>1.6</v>
      </c>
      <c r="G356" s="521" t="s">
        <v>108</v>
      </c>
      <c r="H356" s="522">
        <f>PRESUPUESTO!$E$21</f>
        <v>5</v>
      </c>
      <c r="I356" s="661">
        <f>H356</f>
        <v>5</v>
      </c>
      <c r="J356" s="524"/>
    </row>
    <row r="357" spans="1:10">
      <c r="A357" s="525"/>
      <c r="B357" s="526"/>
      <c r="C357" s="527"/>
      <c r="D357" s="528"/>
      <c r="E357" s="529"/>
      <c r="F357" s="662"/>
      <c r="G357" s="531"/>
      <c r="H357" s="532"/>
      <c r="I357" s="533"/>
      <c r="J357" s="531"/>
    </row>
    <row r="358" spans="1:10">
      <c r="A358" s="534" t="s">
        <v>231</v>
      </c>
      <c r="B358" s="526"/>
      <c r="C358" s="535" t="s">
        <v>232</v>
      </c>
      <c r="D358" s="536" t="s">
        <v>233</v>
      </c>
      <c r="E358" s="536" t="str">
        <f>"CANT. / " &amp; G356</f>
        <v>CANT. / M2</v>
      </c>
      <c r="F358" s="537" t="s">
        <v>234</v>
      </c>
      <c r="G358" s="538" t="s">
        <v>235</v>
      </c>
      <c r="H358" s="539" t="s">
        <v>236</v>
      </c>
      <c r="I358" s="540"/>
      <c r="J358" s="541"/>
    </row>
    <row r="359" spans="1:10">
      <c r="A359" s="525">
        <v>100221</v>
      </c>
      <c r="B359" s="526" t="s">
        <v>344</v>
      </c>
      <c r="C359" s="542" t="s">
        <v>345</v>
      </c>
      <c r="D359" s="543" t="s">
        <v>89</v>
      </c>
      <c r="E359" s="544">
        <v>10</v>
      </c>
      <c r="F359" s="663">
        <v>2</v>
      </c>
      <c r="G359" s="546">
        <v>4489</v>
      </c>
      <c r="H359" s="547">
        <f>TRUNC(E359* (1 + F359 / 100) * G359,2)</f>
        <v>45787.8</v>
      </c>
      <c r="I359" s="548">
        <f>E359 * (1 + F359 / 100) * I356</f>
        <v>51</v>
      </c>
      <c r="J359" s="549">
        <f>I356*H359</f>
        <v>228939</v>
      </c>
    </row>
    <row r="360" spans="1:10">
      <c r="A360" s="525">
        <v>100217</v>
      </c>
      <c r="B360" s="526" t="s">
        <v>344</v>
      </c>
      <c r="C360" s="542" t="s">
        <v>346</v>
      </c>
      <c r="D360" s="543" t="s">
        <v>89</v>
      </c>
      <c r="E360" s="544">
        <v>2</v>
      </c>
      <c r="F360" s="663">
        <v>2</v>
      </c>
      <c r="G360" s="546">
        <v>2554</v>
      </c>
      <c r="H360" s="547">
        <f>TRUNC(E360* (1 + F360 / 100) * G360,2)</f>
        <v>5210.16</v>
      </c>
      <c r="I360" s="548">
        <f>E360 * (1 + F360 / 100) * I356</f>
        <v>10.199999999999999</v>
      </c>
      <c r="J360" s="549">
        <f>I356*H360</f>
        <v>26050.799999999999</v>
      </c>
    </row>
    <row r="361" spans="1:10">
      <c r="A361" s="525">
        <v>100225</v>
      </c>
      <c r="B361" s="526" t="s">
        <v>344</v>
      </c>
      <c r="C361" s="542" t="s">
        <v>347</v>
      </c>
      <c r="D361" s="543" t="s">
        <v>89</v>
      </c>
      <c r="E361" s="544">
        <v>1.5</v>
      </c>
      <c r="F361" s="663">
        <v>2</v>
      </c>
      <c r="G361" s="546">
        <v>4687</v>
      </c>
      <c r="H361" s="547">
        <f>TRUNC(E361* (1 + F361 / 100) * G361,2)</f>
        <v>7171.11</v>
      </c>
      <c r="I361" s="548">
        <f>E361 * (1 + F361 / 100) * I356</f>
        <v>7.65</v>
      </c>
      <c r="J361" s="549">
        <f>I356*H361</f>
        <v>35855.549999999996</v>
      </c>
    </row>
    <row r="362" spans="1:10">
      <c r="A362" s="616" t="s">
        <v>348</v>
      </c>
      <c r="B362" s="526" t="s">
        <v>230</v>
      </c>
      <c r="C362" s="542" t="s">
        <v>229</v>
      </c>
      <c r="D362" s="543" t="s">
        <v>115</v>
      </c>
      <c r="E362" s="544">
        <v>1.4999999999999999E-2</v>
      </c>
      <c r="F362" s="663"/>
      <c r="G362" s="550">
        <f>H38</f>
        <v>525218</v>
      </c>
      <c r="H362" s="547">
        <f>TRUNC(E362* (1 + F362 / 100) * G362,2)</f>
        <v>7878.27</v>
      </c>
      <c r="I362" s="587">
        <f>E362 * (1 + F362 / 100) * I356</f>
        <v>7.4999999999999997E-2</v>
      </c>
      <c r="J362" s="555">
        <f>I356*H362</f>
        <v>39391.350000000006</v>
      </c>
    </row>
    <row r="363" spans="1:10">
      <c r="A363" s="556"/>
      <c r="B363" s="526"/>
      <c r="C363" s="557"/>
      <c r="D363" s="558"/>
      <c r="E363" s="559"/>
      <c r="F363" s="560"/>
      <c r="G363" s="561"/>
      <c r="H363" s="562"/>
      <c r="I363" s="563"/>
      <c r="J363" s="564"/>
    </row>
    <row r="364" spans="1:10">
      <c r="A364" s="616" t="s">
        <v>245</v>
      </c>
      <c r="B364" s="526"/>
      <c r="C364" s="527"/>
      <c r="D364" s="528"/>
      <c r="E364" s="529"/>
      <c r="F364" s="566"/>
      <c r="G364" s="567" t="s">
        <v>246</v>
      </c>
      <c r="H364" s="568">
        <f>SUM(H358:H363)</f>
        <v>66047.340000000011</v>
      </c>
      <c r="I364" s="540"/>
      <c r="J364" s="569">
        <f>SUM(J358:J363)</f>
        <v>330236.69999999995</v>
      </c>
    </row>
    <row r="365" spans="1:10">
      <c r="A365" s="616" t="s">
        <v>247</v>
      </c>
      <c r="B365" s="526"/>
      <c r="C365" s="527"/>
      <c r="D365" s="528"/>
      <c r="E365" s="529"/>
      <c r="F365" s="662"/>
      <c r="G365" s="570"/>
      <c r="H365" s="571"/>
      <c r="I365" s="572"/>
      <c r="J365" s="573"/>
    </row>
    <row r="366" spans="1:10">
      <c r="A366" s="534" t="s">
        <v>248</v>
      </c>
      <c r="B366" s="526"/>
      <c r="C366" s="574" t="s">
        <v>249</v>
      </c>
      <c r="D366" s="575" t="s">
        <v>250</v>
      </c>
      <c r="E366" s="575" t="s">
        <v>251</v>
      </c>
      <c r="F366" s="576" t="s">
        <v>252</v>
      </c>
      <c r="G366" s="577" t="s">
        <v>313</v>
      </c>
      <c r="H366" s="578" t="s">
        <v>91</v>
      </c>
      <c r="I366" s="579"/>
      <c r="J366" s="580"/>
    </row>
    <row r="367" spans="1:10">
      <c r="A367" s="525">
        <v>200007</v>
      </c>
      <c r="B367" s="581" t="s">
        <v>249</v>
      </c>
      <c r="C367" s="542" t="s">
        <v>254</v>
      </c>
      <c r="D367" s="582">
        <v>213268</v>
      </c>
      <c r="E367" s="583">
        <v>1.8</v>
      </c>
      <c r="F367" s="660">
        <f>TRUNC(D367*E367,0)</f>
        <v>383882</v>
      </c>
      <c r="G367" s="585">
        <v>19.04</v>
      </c>
      <c r="H367" s="586">
        <f>IFERROR(TRUNC(F367/G367,2),0)</f>
        <v>20161.86</v>
      </c>
      <c r="I367" s="587">
        <f>I356/G367</f>
        <v>0.26260504201680673</v>
      </c>
      <c r="J367" s="588">
        <f>I356*H367</f>
        <v>100809.3</v>
      </c>
    </row>
    <row r="368" spans="1:10">
      <c r="A368" s="556"/>
      <c r="B368" s="526"/>
      <c r="C368" s="557"/>
      <c r="D368" s="558"/>
      <c r="E368" s="559"/>
      <c r="F368" s="560"/>
      <c r="G368" s="561"/>
      <c r="H368" s="562"/>
      <c r="I368" s="563"/>
      <c r="J368" s="564"/>
    </row>
    <row r="369" spans="1:10">
      <c r="A369" s="616" t="s">
        <v>255</v>
      </c>
      <c r="B369" s="526"/>
      <c r="C369" s="527"/>
      <c r="D369" s="528"/>
      <c r="E369" s="529"/>
      <c r="F369" s="589"/>
      <c r="G369" s="590" t="s">
        <v>256</v>
      </c>
      <c r="H369" s="591">
        <f>SUM(H366:H368)</f>
        <v>20161.86</v>
      </c>
      <c r="I369" s="552"/>
      <c r="J369" s="592">
        <f>SUM(J366:J368)</f>
        <v>100809.3</v>
      </c>
    </row>
    <row r="370" spans="1:10">
      <c r="A370" s="616" t="s">
        <v>257</v>
      </c>
      <c r="B370" s="526"/>
      <c r="C370" s="527"/>
      <c r="D370" s="528"/>
      <c r="E370" s="529"/>
      <c r="F370" s="662"/>
      <c r="G370" s="570"/>
      <c r="H370" s="571"/>
      <c r="I370" s="572"/>
      <c r="J370" s="573"/>
    </row>
    <row r="371" spans="1:10">
      <c r="A371" s="534" t="s">
        <v>258</v>
      </c>
      <c r="B371" s="526"/>
      <c r="C371" s="593" t="s">
        <v>259</v>
      </c>
      <c r="D371" s="594" t="s">
        <v>260</v>
      </c>
      <c r="E371" s="594" t="s">
        <v>233</v>
      </c>
      <c r="F371" s="595" t="s">
        <v>261</v>
      </c>
      <c r="G371" s="596" t="s">
        <v>262</v>
      </c>
      <c r="H371" s="597" t="s">
        <v>236</v>
      </c>
      <c r="I371" s="598"/>
      <c r="J371" s="599"/>
    </row>
    <row r="372" spans="1:10">
      <c r="A372" s="525">
        <v>300026</v>
      </c>
      <c r="B372" s="526" t="s">
        <v>259</v>
      </c>
      <c r="C372" s="542" t="s">
        <v>263</v>
      </c>
      <c r="D372" s="543"/>
      <c r="E372" s="543" t="s">
        <v>264</v>
      </c>
      <c r="F372" s="600">
        <v>0.03</v>
      </c>
      <c r="G372" s="546">
        <f>H369</f>
        <v>20161.86</v>
      </c>
      <c r="H372" s="562">
        <f>TRUNC(F372 * G372,2)</f>
        <v>604.85</v>
      </c>
      <c r="I372" s="548">
        <f>I356 * F372</f>
        <v>0.15</v>
      </c>
      <c r="J372" s="549">
        <f>I356*H372</f>
        <v>3024.25</v>
      </c>
    </row>
    <row r="373" spans="1:10">
      <c r="A373" s="525">
        <v>300002</v>
      </c>
      <c r="B373" s="526" t="s">
        <v>259</v>
      </c>
      <c r="C373" s="542" t="s">
        <v>349</v>
      </c>
      <c r="D373" s="543"/>
      <c r="E373" s="543" t="s">
        <v>350</v>
      </c>
      <c r="F373" s="545">
        <v>0.2</v>
      </c>
      <c r="G373" s="546">
        <v>17441</v>
      </c>
      <c r="H373" s="562">
        <f>TRUNC(F373 * G373,2)</f>
        <v>3488.2</v>
      </c>
      <c r="I373" s="554">
        <f>I356 * F373</f>
        <v>1</v>
      </c>
      <c r="J373" s="555">
        <f>I356*H373</f>
        <v>17441</v>
      </c>
    </row>
    <row r="374" spans="1:10">
      <c r="A374" s="556"/>
      <c r="B374" s="526"/>
      <c r="C374" s="557"/>
      <c r="D374" s="558"/>
      <c r="E374" s="559"/>
      <c r="F374" s="560"/>
      <c r="G374" s="561"/>
      <c r="H374" s="562"/>
      <c r="I374" s="563"/>
      <c r="J374" s="564"/>
    </row>
    <row r="375" spans="1:10">
      <c r="A375" s="616" t="s">
        <v>265</v>
      </c>
      <c r="B375" s="526"/>
      <c r="C375" s="527"/>
      <c r="D375" s="528"/>
      <c r="E375" s="529"/>
      <c r="F375" s="601"/>
      <c r="G375" s="602" t="s">
        <v>266</v>
      </c>
      <c r="H375" s="603">
        <f>SUM(H371:H374)</f>
        <v>4093.0499999999997</v>
      </c>
      <c r="I375" s="552"/>
      <c r="J375" s="592">
        <f>SUM(J371:J374)</f>
        <v>20465.25</v>
      </c>
    </row>
    <row r="376" spans="1:10">
      <c r="A376" s="616" t="s">
        <v>267</v>
      </c>
      <c r="B376" s="526"/>
      <c r="C376" s="527"/>
      <c r="D376" s="528"/>
      <c r="E376" s="529"/>
      <c r="F376" s="662"/>
      <c r="G376" s="570"/>
      <c r="H376" s="571"/>
      <c r="I376" s="572"/>
      <c r="J376" s="573"/>
    </row>
    <row r="377" spans="1:10">
      <c r="A377" s="604" t="s">
        <v>268</v>
      </c>
      <c r="B377" s="605"/>
      <c r="C377" s="606" t="s">
        <v>269</v>
      </c>
      <c r="D377" s="607" t="s">
        <v>270</v>
      </c>
      <c r="E377" s="607" t="s">
        <v>271</v>
      </c>
      <c r="F377" s="608" t="s">
        <v>272</v>
      </c>
      <c r="G377" s="609" t="s">
        <v>262</v>
      </c>
      <c r="H377" s="610" t="s">
        <v>236</v>
      </c>
      <c r="I377" s="611"/>
      <c r="J377" s="612"/>
    </row>
    <row r="378" spans="1:10">
      <c r="A378" s="525"/>
      <c r="B378" s="526"/>
      <c r="C378" s="542"/>
      <c r="D378" s="543"/>
      <c r="E378" s="544"/>
      <c r="F378" s="663"/>
      <c r="G378" s="546"/>
      <c r="H378" s="547"/>
      <c r="I378" s="554"/>
      <c r="J378" s="555"/>
    </row>
    <row r="379" spans="1:10">
      <c r="A379" s="565" t="s">
        <v>273</v>
      </c>
      <c r="B379" s="605"/>
      <c r="C379" s="527"/>
      <c r="D379" s="528"/>
      <c r="E379" s="529"/>
      <c r="F379" s="613"/>
      <c r="G379" s="614" t="s">
        <v>274</v>
      </c>
      <c r="H379" s="615">
        <f>SUM(H377:H378)</f>
        <v>0</v>
      </c>
      <c r="I379" s="552"/>
      <c r="J379" s="553">
        <f>SUM(J377:J378)</f>
        <v>0</v>
      </c>
    </row>
    <row r="380" spans="1:10">
      <c r="A380" s="616" t="s">
        <v>275</v>
      </c>
      <c r="B380" s="617"/>
      <c r="C380" s="527"/>
      <c r="D380" s="528"/>
      <c r="E380" s="529"/>
      <c r="F380" s="662"/>
      <c r="G380" s="531"/>
      <c r="H380" s="532"/>
      <c r="I380" s="533"/>
      <c r="J380" s="531"/>
    </row>
    <row r="381" spans="1:10" ht="14.4" thickBot="1">
      <c r="A381" s="616" t="s">
        <v>92</v>
      </c>
      <c r="B381" s="618"/>
      <c r="C381" s="670"/>
      <c r="D381" s="671"/>
      <c r="E381" s="672"/>
      <c r="F381" s="673" t="s">
        <v>276</v>
      </c>
      <c r="G381" s="674"/>
      <c r="H381" s="675">
        <f>IF($A$2="CD",ROUND(SUM(H357:H380)/2,$A$3),SUM(H357:H380)/2)</f>
        <v>90302</v>
      </c>
      <c r="I381" s="625"/>
      <c r="J381" s="626">
        <f>IF($A$2="CD",ROUND(SUM(J357:J380)/2,$A$3),SUM(J357:J380)/2)</f>
        <v>451511</v>
      </c>
    </row>
    <row r="382" spans="1:10">
      <c r="A382" s="616" t="s">
        <v>306</v>
      </c>
      <c r="B382" s="618"/>
      <c r="C382" s="676" t="s">
        <v>179</v>
      </c>
      <c r="D382" s="677"/>
      <c r="E382" s="678"/>
      <c r="F382" s="679"/>
      <c r="G382" s="680"/>
      <c r="H382" s="681"/>
      <c r="I382" s="682"/>
      <c r="J382" s="683"/>
    </row>
    <row r="383" spans="1:10">
      <c r="A383" s="525" t="s">
        <v>186</v>
      </c>
      <c r="B383" s="618"/>
      <c r="C383" s="684" t="s">
        <v>157</v>
      </c>
      <c r="D383" s="685"/>
      <c r="E383" s="686"/>
      <c r="F383" s="687">
        <f>$F$3</f>
        <v>0.20899999999999999</v>
      </c>
      <c r="G383" s="688"/>
      <c r="H383" s="689">
        <f>ROUND(H381*F383,2)</f>
        <v>18873.12</v>
      </c>
      <c r="I383" s="690"/>
      <c r="J383" s="691"/>
    </row>
    <row r="384" spans="1:10">
      <c r="A384" s="525" t="s">
        <v>307</v>
      </c>
      <c r="B384" s="618"/>
      <c r="C384" s="684" t="s">
        <v>159</v>
      </c>
      <c r="D384" s="685"/>
      <c r="E384" s="686"/>
      <c r="F384" s="687">
        <f>$G$3</f>
        <v>0.05</v>
      </c>
      <c r="G384" s="688"/>
      <c r="H384" s="689">
        <f>ROUND(H381*F384,2)</f>
        <v>4515.1000000000004</v>
      </c>
      <c r="I384" s="690"/>
      <c r="J384" s="691"/>
    </row>
    <row r="385" spans="1:10">
      <c r="A385" s="525" t="s">
        <v>188</v>
      </c>
      <c r="B385" s="618"/>
      <c r="C385" s="684" t="s">
        <v>161</v>
      </c>
      <c r="D385" s="685"/>
      <c r="E385" s="686"/>
      <c r="F385" s="687">
        <f>$H$3</f>
        <v>0.08</v>
      </c>
      <c r="G385" s="688"/>
      <c r="H385" s="689">
        <f>ROUND(H381*F385,2)</f>
        <v>7224.16</v>
      </c>
      <c r="I385" s="690"/>
      <c r="J385" s="691"/>
    </row>
    <row r="386" spans="1:10">
      <c r="A386" s="525" t="s">
        <v>190</v>
      </c>
      <c r="B386" s="618"/>
      <c r="C386" s="684" t="s">
        <v>165</v>
      </c>
      <c r="D386" s="685"/>
      <c r="E386" s="686"/>
      <c r="F386" s="687" t="e">
        <f>$I$3</f>
        <v>#REF!</v>
      </c>
      <c r="G386" s="688"/>
      <c r="H386" s="689" t="e">
        <f>ROUND(H385*F386,2)</f>
        <v>#REF!</v>
      </c>
      <c r="I386" s="690"/>
      <c r="J386" s="691"/>
    </row>
    <row r="387" spans="1:10">
      <c r="A387" s="616" t="s">
        <v>308</v>
      </c>
      <c r="B387" s="618"/>
      <c r="C387" s="692" t="s">
        <v>309</v>
      </c>
      <c r="D387" s="693"/>
      <c r="E387" s="694"/>
      <c r="F387" s="497"/>
      <c r="G387" s="695"/>
      <c r="H387" s="696" t="e">
        <f>SUM(H383:H386)</f>
        <v>#REF!</v>
      </c>
      <c r="I387" s="697"/>
      <c r="J387" s="698"/>
    </row>
    <row r="388" spans="1:10" ht="14.4" thickBot="1">
      <c r="A388" s="616" t="s">
        <v>310</v>
      </c>
      <c r="B388" s="618"/>
      <c r="C388" s="699"/>
      <c r="D388" s="700"/>
      <c r="E388" s="672"/>
      <c r="F388" s="673" t="s">
        <v>311</v>
      </c>
      <c r="G388" s="701"/>
      <c r="H388" s="702" t="e">
        <f>ROUND(H381+H387,$A$3)</f>
        <v>#REF!</v>
      </c>
      <c r="I388" s="703"/>
      <c r="J388" s="704">
        <f>IF($A$3=2,ROUND((J381+J387),2),ROUND((J381+J387),0))</f>
        <v>451511</v>
      </c>
    </row>
    <row r="389" spans="1:10" hidden="1">
      <c r="A389" s="627" t="s">
        <v>277</v>
      </c>
      <c r="B389" s="628"/>
      <c r="C389" s="705"/>
      <c r="D389" s="706"/>
      <c r="E389" s="707"/>
      <c r="F389" s="707"/>
      <c r="G389" s="707"/>
      <c r="H389" s="708"/>
      <c r="I389" s="497"/>
      <c r="J389" s="498"/>
    </row>
    <row r="390" spans="1:10" hidden="1">
      <c r="A390" s="633"/>
      <c r="B390" s="628"/>
      <c r="C390" s="629"/>
      <c r="D390" s="630"/>
      <c r="E390" s="631"/>
      <c r="F390" s="631"/>
      <c r="G390" s="631"/>
      <c r="H390" s="632"/>
      <c r="I390" s="497"/>
      <c r="J390" s="498"/>
    </row>
    <row r="391" spans="1:10" hidden="1">
      <c r="A391" s="633"/>
      <c r="B391" s="628"/>
      <c r="C391" s="634" t="s">
        <v>278</v>
      </c>
      <c r="D391" s="635"/>
      <c r="E391" s="636"/>
      <c r="F391" s="636"/>
      <c r="G391" s="636"/>
      <c r="H391" s="637"/>
      <c r="I391" s="497"/>
      <c r="J391" s="498"/>
    </row>
    <row r="392" spans="1:10" hidden="1">
      <c r="A392" s="633"/>
      <c r="B392" s="628"/>
      <c r="C392" s="638"/>
      <c r="D392" s="639"/>
      <c r="E392" s="640"/>
      <c r="F392" s="640"/>
      <c r="G392" s="640"/>
      <c r="H392" s="641"/>
      <c r="I392" s="497"/>
      <c r="J392" s="498"/>
    </row>
    <row r="393" spans="1:10" hidden="1">
      <c r="A393" s="633"/>
      <c r="B393" s="628"/>
      <c r="C393" s="638"/>
      <c r="D393" s="639"/>
      <c r="E393" s="640"/>
      <c r="F393" s="640"/>
      <c r="G393" s="640"/>
      <c r="H393" s="641"/>
      <c r="I393" s="497"/>
      <c r="J393" s="498"/>
    </row>
    <row r="394" spans="1:10" hidden="1">
      <c r="A394" s="633"/>
      <c r="B394" s="628"/>
      <c r="C394" s="629"/>
      <c r="D394" s="630"/>
      <c r="E394" s="631"/>
      <c r="F394" s="631"/>
      <c r="G394" s="631"/>
      <c r="H394" s="632"/>
      <c r="I394" s="497"/>
      <c r="J394" s="498"/>
    </row>
    <row r="395" spans="1:10" hidden="1">
      <c r="A395" s="633"/>
      <c r="B395" s="628"/>
      <c r="C395" s="642" t="s">
        <v>279</v>
      </c>
      <c r="D395" s="630"/>
      <c r="E395" s="631"/>
      <c r="F395" s="643" t="s">
        <v>280</v>
      </c>
      <c r="G395" s="631"/>
      <c r="H395" s="632"/>
      <c r="I395" s="497"/>
      <c r="J395" s="498"/>
    </row>
    <row r="396" spans="1:10" hidden="1">
      <c r="C396" s="644"/>
      <c r="H396" s="645"/>
      <c r="I396" s="497"/>
      <c r="J396" s="498"/>
    </row>
    <row r="397" spans="1:10" hidden="1">
      <c r="C397" s="644"/>
      <c r="H397" s="645"/>
      <c r="I397" s="497"/>
      <c r="J397" s="498"/>
    </row>
    <row r="398" spans="1:10" hidden="1">
      <c r="A398" s="633"/>
      <c r="B398" s="628"/>
      <c r="C398" s="646" t="s">
        <v>281</v>
      </c>
      <c r="D398" s="647"/>
      <c r="E398" s="631"/>
      <c r="F398" s="648" t="s">
        <v>281</v>
      </c>
      <c r="G398" s="636"/>
      <c r="H398" s="637"/>
      <c r="I398" s="497"/>
      <c r="J398" s="498"/>
    </row>
    <row r="399" spans="1:10" hidden="1">
      <c r="A399" s="633"/>
      <c r="B399" s="628"/>
      <c r="C399" s="649" t="s">
        <v>282</v>
      </c>
      <c r="D399" s="639"/>
      <c r="E399" s="631"/>
      <c r="F399" s="650" t="s">
        <v>282</v>
      </c>
      <c r="G399" s="640"/>
      <c r="H399" s="641"/>
      <c r="I399" s="497"/>
      <c r="J399" s="498"/>
    </row>
    <row r="400" spans="1:10" hidden="1">
      <c r="A400" s="633"/>
      <c r="B400" s="628"/>
      <c r="C400" s="651" t="s">
        <v>283</v>
      </c>
      <c r="D400" s="630"/>
      <c r="E400" s="631"/>
      <c r="F400" s="628" t="s">
        <v>284</v>
      </c>
      <c r="G400" s="631"/>
      <c r="H400" s="632"/>
      <c r="I400" s="497"/>
      <c r="J400" s="498"/>
    </row>
    <row r="401" spans="1:10" ht="14.4" hidden="1" thickBot="1">
      <c r="A401" s="652" t="s">
        <v>285</v>
      </c>
      <c r="B401" s="628"/>
      <c r="C401" s="653"/>
      <c r="D401" s="654"/>
      <c r="E401" s="655"/>
      <c r="F401" s="655"/>
      <c r="G401" s="655"/>
      <c r="H401" s="656"/>
      <c r="I401" s="497"/>
      <c r="J401" s="498"/>
    </row>
    <row r="402" spans="1:10">
      <c r="C402" s="27"/>
      <c r="D402" s="87"/>
      <c r="E402" s="27"/>
      <c r="F402" s="27"/>
      <c r="G402" s="27"/>
      <c r="H402" s="27"/>
      <c r="I402" s="497"/>
      <c r="J402" s="498"/>
    </row>
    <row r="403" spans="1:10" ht="14.4" thickBot="1">
      <c r="C403" s="27"/>
      <c r="D403" s="87"/>
      <c r="E403" s="27"/>
      <c r="F403" s="27"/>
      <c r="G403" s="27"/>
      <c r="H403" s="27"/>
      <c r="I403" s="497"/>
      <c r="J403" s="498"/>
    </row>
    <row r="404" spans="1:10" ht="17.399999999999999" hidden="1">
      <c r="A404" s="499" t="s">
        <v>219</v>
      </c>
      <c r="B404" s="499"/>
      <c r="C404" s="500" t="s">
        <v>220</v>
      </c>
      <c r="D404" s="501"/>
      <c r="E404" s="501"/>
      <c r="F404" s="501"/>
      <c r="G404" s="501"/>
      <c r="H404" s="502" t="str">
        <f>"No. " &amp; COUNTIF(A$3:A409,"ITEM*") &amp; " DE " &amp; COUNTIF(A$3:A$99678,"ITEM*")</f>
        <v>No. 9 DE 21</v>
      </c>
      <c r="I404" s="497"/>
      <c r="J404" s="498"/>
    </row>
    <row r="405" spans="1:10" hidden="1">
      <c r="A405" s="499" t="s">
        <v>221</v>
      </c>
      <c r="B405" s="499"/>
      <c r="C405" s="503" t="s">
        <v>222</v>
      </c>
      <c r="D405" s="504" t="s">
        <v>46</v>
      </c>
      <c r="E405" s="505"/>
      <c r="F405" s="506" t="s">
        <v>223</v>
      </c>
      <c r="G405" s="504"/>
      <c r="H405" s="507"/>
      <c r="I405" s="497"/>
      <c r="J405" s="498"/>
    </row>
    <row r="406" spans="1:10" ht="14.4" hidden="1" thickBot="1">
      <c r="C406" s="508"/>
      <c r="D406" s="509"/>
      <c r="E406" s="509"/>
      <c r="F406" s="509"/>
      <c r="G406" s="509"/>
      <c r="H406" s="510"/>
      <c r="I406" s="497"/>
      <c r="J406" s="498"/>
    </row>
    <row r="407" spans="1:10">
      <c r="A407" s="511" t="s">
        <v>224</v>
      </c>
      <c r="B407" s="512"/>
      <c r="C407" s="513" t="s">
        <v>88</v>
      </c>
      <c r="D407" s="916"/>
      <c r="E407" s="916"/>
      <c r="F407" s="514" t="s">
        <v>87</v>
      </c>
      <c r="G407" s="515" t="s">
        <v>225</v>
      </c>
      <c r="H407" s="516" t="s">
        <v>226</v>
      </c>
      <c r="I407" s="517" t="s">
        <v>227</v>
      </c>
      <c r="J407" s="518" t="s">
        <v>95</v>
      </c>
    </row>
    <row r="408" spans="1:10">
      <c r="A408" s="519" t="s">
        <v>351</v>
      </c>
      <c r="B408" s="512"/>
      <c r="C408" s="904" t="s">
        <v>124</v>
      </c>
      <c r="D408" s="905"/>
      <c r="E408" s="906"/>
      <c r="F408" s="520" t="str">
        <f>PRESUPUESTO!$B$22</f>
        <v>1.7</v>
      </c>
      <c r="G408" s="521" t="s">
        <v>115</v>
      </c>
      <c r="H408" s="522">
        <f>PRESUPUESTO!$E$22</f>
        <v>1.8</v>
      </c>
      <c r="I408" s="661">
        <f>H408</f>
        <v>1.8</v>
      </c>
      <c r="J408" s="524"/>
    </row>
    <row r="409" spans="1:10">
      <c r="A409" s="525"/>
      <c r="B409" s="526"/>
      <c r="C409" s="527"/>
      <c r="D409" s="528"/>
      <c r="E409" s="529"/>
      <c r="F409" s="662"/>
      <c r="G409" s="531"/>
      <c r="H409" s="532"/>
      <c r="I409" s="533"/>
      <c r="J409" s="531"/>
    </row>
    <row r="410" spans="1:10">
      <c r="A410" s="604" t="s">
        <v>231</v>
      </c>
      <c r="B410" s="605"/>
      <c r="C410" s="535" t="s">
        <v>232</v>
      </c>
      <c r="D410" s="536" t="s">
        <v>233</v>
      </c>
      <c r="E410" s="536" t="str">
        <f>"CANT. / " &amp; G408</f>
        <v>CANT. / M3</v>
      </c>
      <c r="F410" s="537" t="s">
        <v>234</v>
      </c>
      <c r="G410" s="538" t="s">
        <v>235</v>
      </c>
      <c r="H410" s="539" t="s">
        <v>236</v>
      </c>
      <c r="I410" s="540"/>
      <c r="J410" s="541"/>
    </row>
    <row r="411" spans="1:10">
      <c r="A411" s="616">
        <v>101587</v>
      </c>
      <c r="B411" s="605" t="s">
        <v>237</v>
      </c>
      <c r="C411" s="542" t="s">
        <v>352</v>
      </c>
      <c r="D411" s="543" t="s">
        <v>115</v>
      </c>
      <c r="E411" s="544">
        <v>1.3</v>
      </c>
      <c r="F411" s="663"/>
      <c r="G411" s="546">
        <v>40611</v>
      </c>
      <c r="H411" s="547">
        <f>TRUNC(E411* (1 + F411 / 100) * G411,2)</f>
        <v>52794.3</v>
      </c>
      <c r="I411" s="548">
        <f>E411 * (1 + F411 / 100) * I408</f>
        <v>2.3400000000000003</v>
      </c>
      <c r="J411" s="549">
        <f>I408*H411</f>
        <v>95029.74</v>
      </c>
    </row>
    <row r="412" spans="1:10">
      <c r="A412" s="616">
        <v>100932</v>
      </c>
      <c r="B412" s="605" t="s">
        <v>290</v>
      </c>
      <c r="C412" s="542" t="s">
        <v>291</v>
      </c>
      <c r="D412" s="543" t="s">
        <v>292</v>
      </c>
      <c r="E412" s="544">
        <v>0.05</v>
      </c>
      <c r="F412" s="663"/>
      <c r="G412" s="546">
        <v>17613</v>
      </c>
      <c r="H412" s="547">
        <f>TRUNC(E412* (1 + F412 / 100) * G412,2)</f>
        <v>880.65</v>
      </c>
      <c r="I412" s="548">
        <f>E412 * (1 + F412 / 100) * I408</f>
        <v>9.0000000000000011E-2</v>
      </c>
      <c r="J412" s="549">
        <f>I408*H412</f>
        <v>1585.17</v>
      </c>
    </row>
    <row r="413" spans="1:10">
      <c r="A413" s="616">
        <v>100011</v>
      </c>
      <c r="B413" s="605" t="s">
        <v>290</v>
      </c>
      <c r="C413" s="542" t="s">
        <v>293</v>
      </c>
      <c r="D413" s="543" t="s">
        <v>292</v>
      </c>
      <c r="E413" s="544">
        <v>0.01</v>
      </c>
      <c r="F413" s="663"/>
      <c r="G413" s="546">
        <v>123272</v>
      </c>
      <c r="H413" s="547">
        <f>TRUNC(E413* (1 + F413 / 100) * G413,2)</f>
        <v>1232.72</v>
      </c>
      <c r="I413" s="554">
        <f>E413 * (1 + F413 / 100) * I408</f>
        <v>1.8000000000000002E-2</v>
      </c>
      <c r="J413" s="555">
        <f>I408*H413</f>
        <v>2218.8960000000002</v>
      </c>
    </row>
    <row r="414" spans="1:10">
      <c r="A414" s="556"/>
      <c r="B414" s="526"/>
      <c r="C414" s="557"/>
      <c r="D414" s="558"/>
      <c r="E414" s="559"/>
      <c r="F414" s="560"/>
      <c r="G414" s="561"/>
      <c r="H414" s="562"/>
      <c r="I414" s="563"/>
      <c r="J414" s="564"/>
    </row>
    <row r="415" spans="1:10">
      <c r="A415" s="565" t="s">
        <v>245</v>
      </c>
      <c r="B415" s="605"/>
      <c r="C415" s="527"/>
      <c r="D415" s="528"/>
      <c r="E415" s="529"/>
      <c r="F415" s="566"/>
      <c r="G415" s="567" t="s">
        <v>246</v>
      </c>
      <c r="H415" s="713">
        <f>SUM(H410:H414)</f>
        <v>54907.670000000006</v>
      </c>
      <c r="I415" s="540"/>
      <c r="J415" s="541">
        <f>SUM(J410:J414)</f>
        <v>98833.805999999997</v>
      </c>
    </row>
    <row r="416" spans="1:10">
      <c r="A416" s="565" t="s">
        <v>247</v>
      </c>
      <c r="B416" s="605"/>
      <c r="C416" s="527"/>
      <c r="D416" s="528"/>
      <c r="E416" s="529"/>
      <c r="F416" s="662"/>
      <c r="G416" s="570"/>
      <c r="H416" s="714"/>
      <c r="I416" s="572"/>
      <c r="J416" s="570"/>
    </row>
    <row r="417" spans="1:10">
      <c r="A417" s="534" t="s">
        <v>248</v>
      </c>
      <c r="B417" s="526"/>
      <c r="C417" s="574" t="s">
        <v>249</v>
      </c>
      <c r="D417" s="575" t="s">
        <v>250</v>
      </c>
      <c r="E417" s="575" t="s">
        <v>251</v>
      </c>
      <c r="F417" s="576" t="s">
        <v>252</v>
      </c>
      <c r="G417" s="577" t="s">
        <v>253</v>
      </c>
      <c r="H417" s="578" t="s">
        <v>91</v>
      </c>
      <c r="I417" s="579"/>
      <c r="J417" s="580"/>
    </row>
    <row r="418" spans="1:10">
      <c r="A418" s="525">
        <v>200008</v>
      </c>
      <c r="B418" s="581" t="s">
        <v>249</v>
      </c>
      <c r="C418" s="542" t="s">
        <v>353</v>
      </c>
      <c r="D418" s="582">
        <v>157976</v>
      </c>
      <c r="E418" s="583">
        <v>1.8</v>
      </c>
      <c r="F418" s="584">
        <f>TRUNC(D418*E418,0)</f>
        <v>284356</v>
      </c>
      <c r="G418" s="585">
        <v>8.8800000000000008</v>
      </c>
      <c r="H418" s="586">
        <f>IFERROR(TRUNC(F418/G418,2),0)</f>
        <v>32022.07</v>
      </c>
      <c r="I418" s="587">
        <f>I408/G418</f>
        <v>0.20270270270270269</v>
      </c>
      <c r="J418" s="588">
        <f>I408*H418</f>
        <v>57639.726000000002</v>
      </c>
    </row>
    <row r="419" spans="1:10">
      <c r="A419" s="556"/>
      <c r="B419" s="526"/>
      <c r="C419" s="557"/>
      <c r="D419" s="558"/>
      <c r="E419" s="559"/>
      <c r="F419" s="560"/>
      <c r="G419" s="561"/>
      <c r="H419" s="562"/>
      <c r="I419" s="563"/>
      <c r="J419" s="564"/>
    </row>
    <row r="420" spans="1:10">
      <c r="A420" s="616" t="s">
        <v>255</v>
      </c>
      <c r="B420" s="526"/>
      <c r="C420" s="527"/>
      <c r="D420" s="528"/>
      <c r="E420" s="529"/>
      <c r="F420" s="589"/>
      <c r="G420" s="590" t="s">
        <v>256</v>
      </c>
      <c r="H420" s="591">
        <f>SUM(H417:H419)</f>
        <v>32022.07</v>
      </c>
      <c r="I420" s="552"/>
      <c r="J420" s="592">
        <f>SUM(J417:J419)</f>
        <v>57639.726000000002</v>
      </c>
    </row>
    <row r="421" spans="1:10">
      <c r="A421" s="616" t="s">
        <v>257</v>
      </c>
      <c r="B421" s="526"/>
      <c r="C421" s="527"/>
      <c r="D421" s="528"/>
      <c r="E421" s="529"/>
      <c r="F421" s="662"/>
      <c r="G421" s="570"/>
      <c r="H421" s="571"/>
      <c r="I421" s="572"/>
      <c r="J421" s="573"/>
    </row>
    <row r="422" spans="1:10">
      <c r="A422" s="534" t="s">
        <v>258</v>
      </c>
      <c r="B422" s="526"/>
      <c r="C422" s="593" t="s">
        <v>259</v>
      </c>
      <c r="D422" s="594" t="s">
        <v>260</v>
      </c>
      <c r="E422" s="594" t="s">
        <v>233</v>
      </c>
      <c r="F422" s="595" t="s">
        <v>261</v>
      </c>
      <c r="G422" s="596" t="s">
        <v>262</v>
      </c>
      <c r="H422" s="597" t="s">
        <v>236</v>
      </c>
      <c r="I422" s="598"/>
      <c r="J422" s="599"/>
    </row>
    <row r="423" spans="1:10" ht="22.8">
      <c r="A423" s="525">
        <v>300057</v>
      </c>
      <c r="B423" s="526" t="s">
        <v>259</v>
      </c>
      <c r="C423" s="669" t="s">
        <v>354</v>
      </c>
      <c r="D423" s="543"/>
      <c r="E423" s="543" t="s">
        <v>30</v>
      </c>
      <c r="F423" s="545">
        <v>0.48</v>
      </c>
      <c r="G423" s="546">
        <v>6437</v>
      </c>
      <c r="H423" s="562">
        <f>TRUNC(F423 * G423,2)</f>
        <v>3089.76</v>
      </c>
      <c r="I423" s="548">
        <f>I408 * F423</f>
        <v>0.86399999999999999</v>
      </c>
      <c r="J423" s="549">
        <f>I408*H423</f>
        <v>5561.5680000000002</v>
      </c>
    </row>
    <row r="424" spans="1:10">
      <c r="A424" s="525">
        <v>300026</v>
      </c>
      <c r="B424" s="526" t="s">
        <v>259</v>
      </c>
      <c r="C424" s="542" t="s">
        <v>263</v>
      </c>
      <c r="D424" s="543"/>
      <c r="E424" s="543" t="s">
        <v>264</v>
      </c>
      <c r="F424" s="600">
        <v>0.01</v>
      </c>
      <c r="G424" s="546">
        <f>H420</f>
        <v>32022.07</v>
      </c>
      <c r="H424" s="562">
        <f>TRUNC(F424 * G424,2)</f>
        <v>320.22000000000003</v>
      </c>
      <c r="I424" s="554">
        <f>I408 * F424</f>
        <v>1.8000000000000002E-2</v>
      </c>
      <c r="J424" s="555">
        <f>I408*H424</f>
        <v>576.39600000000007</v>
      </c>
    </row>
    <row r="425" spans="1:10">
      <c r="A425" s="556"/>
      <c r="B425" s="526"/>
      <c r="C425" s="557"/>
      <c r="D425" s="558"/>
      <c r="E425" s="559"/>
      <c r="F425" s="560"/>
      <c r="G425" s="561"/>
      <c r="H425" s="562"/>
      <c r="I425" s="563"/>
      <c r="J425" s="564"/>
    </row>
    <row r="426" spans="1:10">
      <c r="A426" s="616" t="s">
        <v>265</v>
      </c>
      <c r="B426" s="526"/>
      <c r="C426" s="527"/>
      <c r="D426" s="528"/>
      <c r="E426" s="529"/>
      <c r="F426" s="601"/>
      <c r="G426" s="602" t="s">
        <v>266</v>
      </c>
      <c r="H426" s="603">
        <f>SUM(H422:H425)</f>
        <v>3409.9800000000005</v>
      </c>
      <c r="I426" s="552"/>
      <c r="J426" s="592">
        <f>SUM(J422:J425)</f>
        <v>6137.9639999999999</v>
      </c>
    </row>
    <row r="427" spans="1:10">
      <c r="A427" s="616" t="s">
        <v>267</v>
      </c>
      <c r="B427" s="526"/>
      <c r="C427" s="527"/>
      <c r="D427" s="528"/>
      <c r="E427" s="529"/>
      <c r="F427" s="662"/>
      <c r="G427" s="570"/>
      <c r="H427" s="571"/>
      <c r="I427" s="572"/>
      <c r="J427" s="573"/>
    </row>
    <row r="428" spans="1:10">
      <c r="A428" s="604" t="s">
        <v>268</v>
      </c>
      <c r="B428" s="605"/>
      <c r="C428" s="606" t="s">
        <v>269</v>
      </c>
      <c r="D428" s="607" t="s">
        <v>270</v>
      </c>
      <c r="E428" s="607" t="s">
        <v>271</v>
      </c>
      <c r="F428" s="608" t="s">
        <v>272</v>
      </c>
      <c r="G428" s="609" t="s">
        <v>262</v>
      </c>
      <c r="H428" s="610" t="s">
        <v>236</v>
      </c>
      <c r="I428" s="611"/>
      <c r="J428" s="612"/>
    </row>
    <row r="429" spans="1:10">
      <c r="A429" s="525"/>
      <c r="B429" s="526"/>
      <c r="C429" s="542"/>
      <c r="D429" s="543"/>
      <c r="E429" s="544"/>
      <c r="F429" s="663"/>
      <c r="G429" s="546"/>
      <c r="H429" s="547"/>
      <c r="I429" s="554"/>
      <c r="J429" s="555"/>
    </row>
    <row r="430" spans="1:10">
      <c r="A430" s="565" t="s">
        <v>273</v>
      </c>
      <c r="B430" s="605"/>
      <c r="C430" s="527"/>
      <c r="D430" s="528"/>
      <c r="E430" s="529"/>
      <c r="F430" s="613"/>
      <c r="G430" s="614" t="s">
        <v>274</v>
      </c>
      <c r="H430" s="615">
        <f>SUM(H428:H429)</f>
        <v>0</v>
      </c>
      <c r="I430" s="552"/>
      <c r="J430" s="553">
        <f>SUM(J428:J429)</f>
        <v>0</v>
      </c>
    </row>
    <row r="431" spans="1:10">
      <c r="A431" s="616" t="s">
        <v>275</v>
      </c>
      <c r="B431" s="617"/>
      <c r="C431" s="527"/>
      <c r="D431" s="528"/>
      <c r="E431" s="529"/>
      <c r="F431" s="662"/>
      <c r="G431" s="531"/>
      <c r="H431" s="532"/>
      <c r="I431" s="533"/>
      <c r="J431" s="531"/>
    </row>
    <row r="432" spans="1:10" ht="14.4" thickBot="1">
      <c r="A432" s="616" t="s">
        <v>92</v>
      </c>
      <c r="B432" s="618"/>
      <c r="C432" s="670"/>
      <c r="D432" s="671"/>
      <c r="E432" s="672"/>
      <c r="F432" s="673" t="s">
        <v>276</v>
      </c>
      <c r="G432" s="674"/>
      <c r="H432" s="675">
        <f>IF($A$2="CD",ROUND(SUM(H409:H431)/2,$A$3),SUM(H409:H431)/2)</f>
        <v>90340</v>
      </c>
      <c r="I432" s="625"/>
      <c r="J432" s="626">
        <f>IF($A$2="CD",ROUND(SUM(J409:J431)/2,$A$3),SUM(J409:J431)/2)</f>
        <v>162611</v>
      </c>
    </row>
    <row r="433" spans="1:10">
      <c r="A433" s="616" t="s">
        <v>306</v>
      </c>
      <c r="B433" s="618"/>
      <c r="C433" s="676" t="s">
        <v>179</v>
      </c>
      <c r="D433" s="677"/>
      <c r="E433" s="678"/>
      <c r="F433" s="679"/>
      <c r="G433" s="680"/>
      <c r="H433" s="681"/>
      <c r="I433" s="682"/>
      <c r="J433" s="683"/>
    </row>
    <row r="434" spans="1:10">
      <c r="A434" s="525" t="s">
        <v>186</v>
      </c>
      <c r="B434" s="618"/>
      <c r="C434" s="684" t="s">
        <v>157</v>
      </c>
      <c r="D434" s="685"/>
      <c r="E434" s="686"/>
      <c r="F434" s="687">
        <f>$F$3</f>
        <v>0.20899999999999999</v>
      </c>
      <c r="G434" s="688"/>
      <c r="H434" s="689">
        <f>ROUND(H432*F434,2)</f>
        <v>18881.060000000001</v>
      </c>
      <c r="I434" s="690"/>
      <c r="J434" s="691"/>
    </row>
    <row r="435" spans="1:10">
      <c r="A435" s="525" t="s">
        <v>307</v>
      </c>
      <c r="B435" s="618"/>
      <c r="C435" s="684" t="s">
        <v>159</v>
      </c>
      <c r="D435" s="685"/>
      <c r="E435" s="686"/>
      <c r="F435" s="687">
        <f>$G$3</f>
        <v>0.05</v>
      </c>
      <c r="G435" s="688"/>
      <c r="H435" s="689">
        <f>ROUND(H432*F435,2)</f>
        <v>4517</v>
      </c>
      <c r="I435" s="690"/>
      <c r="J435" s="691"/>
    </row>
    <row r="436" spans="1:10">
      <c r="A436" s="525" t="s">
        <v>188</v>
      </c>
      <c r="B436" s="618"/>
      <c r="C436" s="684" t="s">
        <v>161</v>
      </c>
      <c r="D436" s="685"/>
      <c r="E436" s="686"/>
      <c r="F436" s="687">
        <f>$H$3</f>
        <v>0.08</v>
      </c>
      <c r="G436" s="688"/>
      <c r="H436" s="689">
        <f>ROUND(H432*F436,2)</f>
        <v>7227.2</v>
      </c>
      <c r="I436" s="690"/>
      <c r="J436" s="691"/>
    </row>
    <row r="437" spans="1:10">
      <c r="A437" s="525" t="s">
        <v>190</v>
      </c>
      <c r="B437" s="618"/>
      <c r="C437" s="684" t="s">
        <v>165</v>
      </c>
      <c r="D437" s="685"/>
      <c r="E437" s="686"/>
      <c r="F437" s="687" t="e">
        <f>$I$3</f>
        <v>#REF!</v>
      </c>
      <c r="G437" s="688"/>
      <c r="H437" s="689" t="e">
        <f>ROUND(H436*F437,2)</f>
        <v>#REF!</v>
      </c>
      <c r="I437" s="690"/>
      <c r="J437" s="691"/>
    </row>
    <row r="438" spans="1:10">
      <c r="A438" s="616" t="s">
        <v>308</v>
      </c>
      <c r="B438" s="618"/>
      <c r="C438" s="692" t="s">
        <v>309</v>
      </c>
      <c r="D438" s="693"/>
      <c r="E438" s="694"/>
      <c r="F438" s="497"/>
      <c r="G438" s="695"/>
      <c r="H438" s="696" t="e">
        <f>SUM(H434:H437)</f>
        <v>#REF!</v>
      </c>
      <c r="I438" s="697"/>
      <c r="J438" s="698"/>
    </row>
    <row r="439" spans="1:10" ht="14.4" thickBot="1">
      <c r="A439" s="616" t="s">
        <v>310</v>
      </c>
      <c r="B439" s="618"/>
      <c r="C439" s="699"/>
      <c r="D439" s="700"/>
      <c r="E439" s="672"/>
      <c r="F439" s="673" t="s">
        <v>311</v>
      </c>
      <c r="G439" s="701"/>
      <c r="H439" s="702" t="e">
        <f>ROUND(H432+H438,$A$3)</f>
        <v>#REF!</v>
      </c>
      <c r="I439" s="703"/>
      <c r="J439" s="704">
        <f>IF($A$3=2,ROUND((J432+J438),2),ROUND((J432+J438),0))</f>
        <v>162611</v>
      </c>
    </row>
    <row r="440" spans="1:10" hidden="1">
      <c r="A440" s="627" t="s">
        <v>277</v>
      </c>
      <c r="B440" s="628"/>
      <c r="C440" s="705"/>
      <c r="D440" s="706"/>
      <c r="E440" s="707"/>
      <c r="F440" s="707"/>
      <c r="G440" s="707"/>
      <c r="H440" s="708"/>
      <c r="I440" s="497"/>
      <c r="J440" s="498"/>
    </row>
    <row r="441" spans="1:10" hidden="1">
      <c r="A441" s="633"/>
      <c r="B441" s="628"/>
      <c r="C441" s="629"/>
      <c r="D441" s="630"/>
      <c r="E441" s="631"/>
      <c r="F441" s="631"/>
      <c r="G441" s="631"/>
      <c r="H441" s="632"/>
      <c r="I441" s="497"/>
      <c r="J441" s="498"/>
    </row>
    <row r="442" spans="1:10" hidden="1">
      <c r="A442" s="633"/>
      <c r="B442" s="628"/>
      <c r="C442" s="634" t="s">
        <v>278</v>
      </c>
      <c r="D442" s="635"/>
      <c r="E442" s="636"/>
      <c r="F442" s="636"/>
      <c r="G442" s="636"/>
      <c r="H442" s="637"/>
      <c r="I442" s="497"/>
      <c r="J442" s="498"/>
    </row>
    <row r="443" spans="1:10" hidden="1">
      <c r="A443" s="633"/>
      <c r="B443" s="628"/>
      <c r="C443" s="638"/>
      <c r="D443" s="639"/>
      <c r="E443" s="640"/>
      <c r="F443" s="640"/>
      <c r="G443" s="640"/>
      <c r="H443" s="641"/>
      <c r="I443" s="497"/>
      <c r="J443" s="498"/>
    </row>
    <row r="444" spans="1:10" hidden="1">
      <c r="A444" s="633"/>
      <c r="B444" s="628"/>
      <c r="C444" s="638"/>
      <c r="D444" s="639"/>
      <c r="E444" s="640"/>
      <c r="F444" s="640"/>
      <c r="G444" s="640"/>
      <c r="H444" s="641"/>
      <c r="I444" s="497"/>
      <c r="J444" s="498"/>
    </row>
    <row r="445" spans="1:10" hidden="1">
      <c r="A445" s="633"/>
      <c r="B445" s="628"/>
      <c r="C445" s="629"/>
      <c r="D445" s="630"/>
      <c r="E445" s="631"/>
      <c r="F445" s="631"/>
      <c r="G445" s="631"/>
      <c r="H445" s="632"/>
      <c r="I445" s="497"/>
      <c r="J445" s="498"/>
    </row>
    <row r="446" spans="1:10" hidden="1">
      <c r="A446" s="633"/>
      <c r="B446" s="628"/>
      <c r="C446" s="642" t="s">
        <v>279</v>
      </c>
      <c r="D446" s="630"/>
      <c r="E446" s="631"/>
      <c r="F446" s="643" t="s">
        <v>280</v>
      </c>
      <c r="G446" s="631"/>
      <c r="H446" s="632"/>
      <c r="I446" s="497"/>
      <c r="J446" s="498"/>
    </row>
    <row r="447" spans="1:10" hidden="1">
      <c r="C447" s="644"/>
      <c r="H447" s="645"/>
      <c r="I447" s="497"/>
      <c r="J447" s="498"/>
    </row>
    <row r="448" spans="1:10" hidden="1">
      <c r="C448" s="644"/>
      <c r="H448" s="645"/>
      <c r="I448" s="497"/>
      <c r="J448" s="498"/>
    </row>
    <row r="449" spans="1:10" hidden="1">
      <c r="A449" s="633"/>
      <c r="B449" s="628"/>
      <c r="C449" s="646" t="s">
        <v>281</v>
      </c>
      <c r="D449" s="647"/>
      <c r="E449" s="631"/>
      <c r="F449" s="648" t="s">
        <v>281</v>
      </c>
      <c r="G449" s="636"/>
      <c r="H449" s="637"/>
      <c r="I449" s="497"/>
      <c r="J449" s="498"/>
    </row>
    <row r="450" spans="1:10" hidden="1">
      <c r="A450" s="633"/>
      <c r="B450" s="628"/>
      <c r="C450" s="649" t="s">
        <v>282</v>
      </c>
      <c r="D450" s="639"/>
      <c r="E450" s="631"/>
      <c r="F450" s="650" t="s">
        <v>282</v>
      </c>
      <c r="G450" s="640"/>
      <c r="H450" s="641"/>
      <c r="I450" s="497"/>
      <c r="J450" s="498"/>
    </row>
    <row r="451" spans="1:10" hidden="1">
      <c r="A451" s="633"/>
      <c r="B451" s="628"/>
      <c r="C451" s="651" t="s">
        <v>283</v>
      </c>
      <c r="D451" s="630"/>
      <c r="E451" s="631"/>
      <c r="F451" s="628" t="s">
        <v>284</v>
      </c>
      <c r="G451" s="631"/>
      <c r="H451" s="632"/>
      <c r="I451" s="497"/>
      <c r="J451" s="498"/>
    </row>
    <row r="452" spans="1:10" ht="14.4" hidden="1" thickBot="1">
      <c r="A452" s="652" t="s">
        <v>285</v>
      </c>
      <c r="B452" s="628"/>
      <c r="C452" s="653"/>
      <c r="D452" s="654"/>
      <c r="E452" s="655"/>
      <c r="F452" s="655"/>
      <c r="G452" s="655"/>
      <c r="H452" s="656"/>
      <c r="I452" s="497"/>
      <c r="J452" s="498"/>
    </row>
    <row r="453" spans="1:10">
      <c r="C453" s="27"/>
      <c r="D453" s="87"/>
      <c r="E453" s="27"/>
      <c r="F453" s="27"/>
      <c r="G453" s="27"/>
      <c r="H453" s="27"/>
      <c r="I453" s="497"/>
      <c r="J453" s="498"/>
    </row>
    <row r="454" spans="1:10" ht="14.4" thickBot="1">
      <c r="C454" s="27"/>
      <c r="D454" s="87"/>
      <c r="E454" s="27"/>
      <c r="F454" s="27"/>
      <c r="G454" s="27"/>
      <c r="H454" s="27"/>
      <c r="I454" s="497"/>
      <c r="J454" s="498"/>
    </row>
    <row r="455" spans="1:10" ht="17.399999999999999" hidden="1">
      <c r="A455" s="499" t="s">
        <v>219</v>
      </c>
      <c r="B455" s="499"/>
      <c r="C455" s="500" t="s">
        <v>220</v>
      </c>
      <c r="D455" s="501"/>
      <c r="E455" s="501"/>
      <c r="F455" s="501"/>
      <c r="G455" s="501"/>
      <c r="H455" s="502" t="str">
        <f>"No. " &amp; COUNTIF(A$3:A460,"ITEM*") &amp; " DE " &amp; COUNTIF(A$3:A$99678,"ITEM*")</f>
        <v>No. 10 DE 21</v>
      </c>
      <c r="I455" s="497"/>
      <c r="J455" s="498"/>
    </row>
    <row r="456" spans="1:10" hidden="1">
      <c r="A456" s="499" t="s">
        <v>221</v>
      </c>
      <c r="B456" s="499"/>
      <c r="C456" s="503" t="s">
        <v>222</v>
      </c>
      <c r="D456" s="504" t="s">
        <v>46</v>
      </c>
      <c r="E456" s="505"/>
      <c r="F456" s="506" t="s">
        <v>223</v>
      </c>
      <c r="G456" s="504"/>
      <c r="H456" s="507"/>
      <c r="I456" s="497"/>
      <c r="J456" s="498"/>
    </row>
    <row r="457" spans="1:10" ht="14.4" hidden="1" thickBot="1">
      <c r="C457" s="508"/>
      <c r="D457" s="509"/>
      <c r="E457" s="509"/>
      <c r="F457" s="509"/>
      <c r="G457" s="509"/>
      <c r="H457" s="510"/>
      <c r="I457" s="497"/>
      <c r="J457" s="498"/>
    </row>
    <row r="458" spans="1:10">
      <c r="A458" s="511" t="s">
        <v>224</v>
      </c>
      <c r="B458" s="512"/>
      <c r="C458" s="513" t="s">
        <v>88</v>
      </c>
      <c r="D458" s="916"/>
      <c r="E458" s="916"/>
      <c r="F458" s="514" t="s">
        <v>87</v>
      </c>
      <c r="G458" s="515" t="s">
        <v>225</v>
      </c>
      <c r="H458" s="516" t="s">
        <v>226</v>
      </c>
      <c r="I458" s="517" t="s">
        <v>227</v>
      </c>
      <c r="J458" s="518" t="s">
        <v>95</v>
      </c>
    </row>
    <row r="459" spans="1:10">
      <c r="A459" s="519" t="s">
        <v>355</v>
      </c>
      <c r="B459" s="512"/>
      <c r="C459" s="904" t="s">
        <v>127</v>
      </c>
      <c r="D459" s="905"/>
      <c r="E459" s="906"/>
      <c r="F459" s="520" t="str">
        <f>PRESUPUESTO!$B$23</f>
        <v>1.8</v>
      </c>
      <c r="G459" s="521" t="s">
        <v>128</v>
      </c>
      <c r="H459" s="522">
        <f>PRESUPUESTO!$E$23</f>
        <v>17</v>
      </c>
      <c r="I459" s="661">
        <f>H459</f>
        <v>17</v>
      </c>
      <c r="J459" s="524"/>
    </row>
    <row r="460" spans="1:10">
      <c r="A460" s="525"/>
      <c r="B460" s="526"/>
      <c r="C460" s="527"/>
      <c r="D460" s="528"/>
      <c r="E460" s="529"/>
      <c r="F460" s="662"/>
      <c r="G460" s="531"/>
      <c r="H460" s="532"/>
      <c r="I460" s="533"/>
      <c r="J460" s="531"/>
    </row>
    <row r="461" spans="1:10">
      <c r="A461" s="534" t="s">
        <v>231</v>
      </c>
      <c r="B461" s="526"/>
      <c r="C461" s="535" t="s">
        <v>232</v>
      </c>
      <c r="D461" s="536" t="s">
        <v>233</v>
      </c>
      <c r="E461" s="536" t="str">
        <f>"CANT. / " &amp; G459</f>
        <v>CANT. / PUNTO</v>
      </c>
      <c r="F461" s="537" t="s">
        <v>234</v>
      </c>
      <c r="G461" s="538" t="s">
        <v>235</v>
      </c>
      <c r="H461" s="539" t="s">
        <v>236</v>
      </c>
      <c r="I461" s="540"/>
      <c r="J461" s="541"/>
    </row>
    <row r="462" spans="1:10">
      <c r="A462" s="525">
        <v>106015</v>
      </c>
      <c r="B462" s="526" t="s">
        <v>290</v>
      </c>
      <c r="C462" s="542" t="s">
        <v>356</v>
      </c>
      <c r="D462" s="543" t="s">
        <v>89</v>
      </c>
      <c r="E462" s="544">
        <v>0.06</v>
      </c>
      <c r="F462" s="663">
        <v>1</v>
      </c>
      <c r="G462" s="550">
        <v>233429</v>
      </c>
      <c r="H462" s="551">
        <f>TRUNC(E462* (1 + F462 / 100) * G462,2)</f>
        <v>14145.79</v>
      </c>
      <c r="I462" s="552">
        <f>E462 * (1 + F462 / 100) * I459</f>
        <v>1.0302</v>
      </c>
      <c r="J462" s="553">
        <f>I459*H462</f>
        <v>240478.43000000002</v>
      </c>
    </row>
    <row r="463" spans="1:10">
      <c r="A463" s="525">
        <v>101010</v>
      </c>
      <c r="B463" s="526" t="s">
        <v>316</v>
      </c>
      <c r="C463" s="542" t="s">
        <v>357</v>
      </c>
      <c r="D463" s="543" t="s">
        <v>132</v>
      </c>
      <c r="E463" s="544">
        <v>0.8</v>
      </c>
      <c r="F463" s="663"/>
      <c r="G463" s="546">
        <v>4467</v>
      </c>
      <c r="H463" s="547">
        <f>TRUNC(E463* (1 + F463 / 100) * G463,2)</f>
        <v>3573.6</v>
      </c>
      <c r="I463" s="548">
        <f>E463 * (1 + F463 / 100) * I459</f>
        <v>13.600000000000001</v>
      </c>
      <c r="J463" s="549">
        <f>I459*H463</f>
        <v>60751.199999999997</v>
      </c>
    </row>
    <row r="464" spans="1:10">
      <c r="A464" s="525">
        <v>105024</v>
      </c>
      <c r="B464" s="526" t="s">
        <v>241</v>
      </c>
      <c r="C464" s="542" t="s">
        <v>358</v>
      </c>
      <c r="D464" s="543" t="s">
        <v>89</v>
      </c>
      <c r="E464" s="544">
        <v>6.0000000000000001E-3</v>
      </c>
      <c r="F464" s="663"/>
      <c r="G464" s="546">
        <v>262209</v>
      </c>
      <c r="H464" s="547">
        <f>TRUNC(E464* (1 + F464 / 100) * G464,2)</f>
        <v>1573.25</v>
      </c>
      <c r="I464" s="554">
        <f>E464 * (1 + F464 / 100) * I459</f>
        <v>0.10200000000000001</v>
      </c>
      <c r="J464" s="555">
        <f>I459*H464</f>
        <v>26745.25</v>
      </c>
    </row>
    <row r="465" spans="1:10">
      <c r="A465" s="556"/>
      <c r="B465" s="526"/>
      <c r="C465" s="557"/>
      <c r="D465" s="558"/>
      <c r="E465" s="559"/>
      <c r="F465" s="560"/>
      <c r="G465" s="561"/>
      <c r="H465" s="562"/>
      <c r="I465" s="563"/>
      <c r="J465" s="564"/>
    </row>
    <row r="466" spans="1:10">
      <c r="A466" s="616" t="s">
        <v>245</v>
      </c>
      <c r="B466" s="526"/>
      <c r="C466" s="527"/>
      <c r="D466" s="528"/>
      <c r="E466" s="529"/>
      <c r="F466" s="566"/>
      <c r="G466" s="567" t="s">
        <v>246</v>
      </c>
      <c r="H466" s="568">
        <f>SUM(H461:H465)</f>
        <v>19292.64</v>
      </c>
      <c r="I466" s="540"/>
      <c r="J466" s="569">
        <f>SUM(J461:J465)</f>
        <v>327974.88</v>
      </c>
    </row>
    <row r="467" spans="1:10">
      <c r="A467" s="616" t="s">
        <v>247</v>
      </c>
      <c r="B467" s="526"/>
      <c r="C467" s="527"/>
      <c r="D467" s="528"/>
      <c r="E467" s="529"/>
      <c r="F467" s="662"/>
      <c r="G467" s="570"/>
      <c r="H467" s="571"/>
      <c r="I467" s="572"/>
      <c r="J467" s="573"/>
    </row>
    <row r="468" spans="1:10">
      <c r="A468" s="534" t="s">
        <v>248</v>
      </c>
      <c r="B468" s="526"/>
      <c r="C468" s="574" t="s">
        <v>249</v>
      </c>
      <c r="D468" s="575" t="s">
        <v>250</v>
      </c>
      <c r="E468" s="575" t="s">
        <v>251</v>
      </c>
      <c r="F468" s="576" t="s">
        <v>252</v>
      </c>
      <c r="G468" s="577" t="s">
        <v>359</v>
      </c>
      <c r="H468" s="578" t="s">
        <v>91</v>
      </c>
      <c r="I468" s="579"/>
      <c r="J468" s="580"/>
    </row>
    <row r="469" spans="1:10">
      <c r="A469" s="525">
        <v>200007</v>
      </c>
      <c r="B469" s="581" t="s">
        <v>249</v>
      </c>
      <c r="C469" s="542" t="s">
        <v>254</v>
      </c>
      <c r="D469" s="582">
        <v>213268</v>
      </c>
      <c r="E469" s="583">
        <v>1.8</v>
      </c>
      <c r="F469" s="658">
        <f>TRUNC(D469*E469,0)</f>
        <v>383882</v>
      </c>
      <c r="G469" s="659">
        <v>53.33</v>
      </c>
      <c r="H469" s="586">
        <f>IFERROR(TRUNC(F469/G469,2),0)</f>
        <v>7198.23</v>
      </c>
      <c r="I469" s="552">
        <f>I459/G469</f>
        <v>0.31876992312019503</v>
      </c>
      <c r="J469" s="553">
        <f>I459*H469</f>
        <v>122369.90999999999</v>
      </c>
    </row>
    <row r="470" spans="1:10">
      <c r="A470" s="525">
        <v>200017</v>
      </c>
      <c r="B470" s="581" t="s">
        <v>249</v>
      </c>
      <c r="C470" s="542" t="s">
        <v>360</v>
      </c>
      <c r="D470" s="657">
        <v>234595</v>
      </c>
      <c r="E470" s="583">
        <v>1.8</v>
      </c>
      <c r="F470" s="660">
        <f>TRUNC(D470*E470,0)</f>
        <v>422271</v>
      </c>
      <c r="G470" s="585">
        <v>50</v>
      </c>
      <c r="H470" s="586">
        <f>IFERROR(TRUNC(F470/G470,2),0)</f>
        <v>8445.42</v>
      </c>
      <c r="I470" s="587">
        <f>I459/G470</f>
        <v>0.34</v>
      </c>
      <c r="J470" s="588">
        <f>I459*H470</f>
        <v>143572.14000000001</v>
      </c>
    </row>
    <row r="471" spans="1:10">
      <c r="A471" s="556"/>
      <c r="B471" s="526"/>
      <c r="C471" s="557"/>
      <c r="D471" s="558"/>
      <c r="E471" s="559"/>
      <c r="F471" s="560"/>
      <c r="G471" s="561"/>
      <c r="H471" s="562"/>
      <c r="I471" s="563"/>
      <c r="J471" s="564"/>
    </row>
    <row r="472" spans="1:10">
      <c r="A472" s="616" t="s">
        <v>255</v>
      </c>
      <c r="B472" s="526"/>
      <c r="C472" s="527"/>
      <c r="D472" s="528"/>
      <c r="E472" s="529"/>
      <c r="F472" s="589"/>
      <c r="G472" s="590" t="s">
        <v>256</v>
      </c>
      <c r="H472" s="591">
        <f>SUM(H468:H471)</f>
        <v>15643.65</v>
      </c>
      <c r="I472" s="552"/>
      <c r="J472" s="592">
        <f>SUM(J468:J471)</f>
        <v>265942.05</v>
      </c>
    </row>
    <row r="473" spans="1:10">
      <c r="A473" s="616" t="s">
        <v>257</v>
      </c>
      <c r="B473" s="526"/>
      <c r="C473" s="527"/>
      <c r="D473" s="528"/>
      <c r="E473" s="529"/>
      <c r="F473" s="662"/>
      <c r="G473" s="570"/>
      <c r="H473" s="571"/>
      <c r="I473" s="572"/>
      <c r="J473" s="573"/>
    </row>
    <row r="474" spans="1:10">
      <c r="A474" s="534" t="s">
        <v>258</v>
      </c>
      <c r="B474" s="526"/>
      <c r="C474" s="593" t="s">
        <v>259</v>
      </c>
      <c r="D474" s="594" t="s">
        <v>260</v>
      </c>
      <c r="E474" s="594" t="s">
        <v>233</v>
      </c>
      <c r="F474" s="595" t="s">
        <v>261</v>
      </c>
      <c r="G474" s="596" t="s">
        <v>262</v>
      </c>
      <c r="H474" s="597" t="s">
        <v>236</v>
      </c>
      <c r="I474" s="598"/>
      <c r="J474" s="599"/>
    </row>
    <row r="475" spans="1:10">
      <c r="A475" s="525">
        <v>301008</v>
      </c>
      <c r="B475" s="526" t="s">
        <v>259</v>
      </c>
      <c r="C475" s="542" t="s">
        <v>361</v>
      </c>
      <c r="D475" s="543"/>
      <c r="E475" s="543" t="s">
        <v>305</v>
      </c>
      <c r="F475" s="545">
        <v>0.06</v>
      </c>
      <c r="G475" s="546">
        <v>60701</v>
      </c>
      <c r="H475" s="562">
        <f>TRUNC(F475 * G475,2)</f>
        <v>3642.06</v>
      </c>
      <c r="I475" s="548">
        <f>I459 * F475</f>
        <v>1.02</v>
      </c>
      <c r="J475" s="549">
        <f>I459*H475</f>
        <v>61915.02</v>
      </c>
    </row>
    <row r="476" spans="1:10">
      <c r="A476" s="525">
        <v>300026</v>
      </c>
      <c r="B476" s="526" t="s">
        <v>259</v>
      </c>
      <c r="C476" s="542" t="s">
        <v>263</v>
      </c>
      <c r="D476" s="543"/>
      <c r="E476" s="543" t="s">
        <v>264</v>
      </c>
      <c r="F476" s="600">
        <v>0.05</v>
      </c>
      <c r="G476" s="550">
        <f>H472</f>
        <v>15643.65</v>
      </c>
      <c r="H476" s="562">
        <f>TRUNC(F476 * G476,2)</f>
        <v>782.18</v>
      </c>
      <c r="I476" s="587">
        <f>I459 * F476</f>
        <v>0.85000000000000009</v>
      </c>
      <c r="J476" s="588">
        <f>I459*H476</f>
        <v>13297.06</v>
      </c>
    </row>
    <row r="477" spans="1:10">
      <c r="A477" s="556"/>
      <c r="B477" s="526"/>
      <c r="C477" s="557"/>
      <c r="D477" s="558"/>
      <c r="E477" s="559"/>
      <c r="F477" s="560"/>
      <c r="G477" s="561"/>
      <c r="H477" s="562"/>
      <c r="I477" s="563"/>
      <c r="J477" s="564"/>
    </row>
    <row r="478" spans="1:10">
      <c r="A478" s="616" t="s">
        <v>265</v>
      </c>
      <c r="B478" s="526"/>
      <c r="C478" s="527"/>
      <c r="D478" s="528"/>
      <c r="E478" s="529"/>
      <c r="F478" s="601"/>
      <c r="G478" s="602" t="s">
        <v>266</v>
      </c>
      <c r="H478" s="603">
        <f>SUM(H474:H477)</f>
        <v>4424.24</v>
      </c>
      <c r="I478" s="552"/>
      <c r="J478" s="592">
        <f>SUM(J474:J477)</f>
        <v>75212.08</v>
      </c>
    </row>
    <row r="479" spans="1:10">
      <c r="A479" s="616" t="s">
        <v>267</v>
      </c>
      <c r="B479" s="526"/>
      <c r="C479" s="527"/>
      <c r="D479" s="528"/>
      <c r="E479" s="529"/>
      <c r="F479" s="662"/>
      <c r="G479" s="570"/>
      <c r="H479" s="571"/>
      <c r="I479" s="572"/>
      <c r="J479" s="573"/>
    </row>
    <row r="480" spans="1:10">
      <c r="A480" s="604" t="s">
        <v>268</v>
      </c>
      <c r="B480" s="605"/>
      <c r="C480" s="606" t="s">
        <v>269</v>
      </c>
      <c r="D480" s="607" t="s">
        <v>270</v>
      </c>
      <c r="E480" s="607" t="s">
        <v>271</v>
      </c>
      <c r="F480" s="608" t="s">
        <v>272</v>
      </c>
      <c r="G480" s="609" t="s">
        <v>262</v>
      </c>
      <c r="H480" s="610" t="s">
        <v>236</v>
      </c>
      <c r="I480" s="611"/>
      <c r="J480" s="612"/>
    </row>
    <row r="481" spans="1:10">
      <c r="A481" s="525"/>
      <c r="B481" s="526"/>
      <c r="C481" s="542"/>
      <c r="D481" s="543"/>
      <c r="E481" s="544"/>
      <c r="F481" s="663"/>
      <c r="G481" s="546"/>
      <c r="H481" s="547"/>
      <c r="I481" s="554"/>
      <c r="J481" s="555"/>
    </row>
    <row r="482" spans="1:10">
      <c r="A482" s="565" t="s">
        <v>273</v>
      </c>
      <c r="B482" s="605"/>
      <c r="C482" s="527"/>
      <c r="D482" s="528"/>
      <c r="E482" s="529"/>
      <c r="F482" s="613"/>
      <c r="G482" s="614" t="s">
        <v>274</v>
      </c>
      <c r="H482" s="615">
        <f>SUM(H480:H481)</f>
        <v>0</v>
      </c>
      <c r="I482" s="552"/>
      <c r="J482" s="553">
        <f>SUM(J480:J481)</f>
        <v>0</v>
      </c>
    </row>
    <row r="483" spans="1:10">
      <c r="A483" s="616" t="s">
        <v>275</v>
      </c>
      <c r="B483" s="617"/>
      <c r="C483" s="527"/>
      <c r="D483" s="528"/>
      <c r="E483" s="529"/>
      <c r="F483" s="662"/>
      <c r="G483" s="531"/>
      <c r="H483" s="532"/>
      <c r="I483" s="533"/>
      <c r="J483" s="531"/>
    </row>
    <row r="484" spans="1:10" ht="14.4" thickBot="1">
      <c r="A484" s="616" t="s">
        <v>92</v>
      </c>
      <c r="B484" s="618"/>
      <c r="C484" s="670"/>
      <c r="D484" s="671"/>
      <c r="E484" s="672"/>
      <c r="F484" s="673" t="s">
        <v>276</v>
      </c>
      <c r="G484" s="674"/>
      <c r="H484" s="675">
        <f>IF($A$2="CD",ROUND(SUM(H460:H483)/2,$A$3),SUM(H460:H483)/2)</f>
        <v>39361</v>
      </c>
      <c r="I484" s="625"/>
      <c r="J484" s="626">
        <f>IF($A$2="CD",ROUND(SUM(J460:J483)/2,$A$3),SUM(J460:J483)/2)</f>
        <v>669129</v>
      </c>
    </row>
    <row r="485" spans="1:10">
      <c r="A485" s="616" t="s">
        <v>306</v>
      </c>
      <c r="B485" s="618"/>
      <c r="C485" s="676" t="s">
        <v>179</v>
      </c>
      <c r="D485" s="677"/>
      <c r="E485" s="678"/>
      <c r="F485" s="679"/>
      <c r="G485" s="680"/>
      <c r="H485" s="681"/>
      <c r="I485" s="682"/>
      <c r="J485" s="683"/>
    </row>
    <row r="486" spans="1:10">
      <c r="A486" s="525" t="s">
        <v>186</v>
      </c>
      <c r="B486" s="618"/>
      <c r="C486" s="684" t="s">
        <v>157</v>
      </c>
      <c r="D486" s="685"/>
      <c r="E486" s="686"/>
      <c r="F486" s="687">
        <f>$F$3</f>
        <v>0.20899999999999999</v>
      </c>
      <c r="G486" s="688"/>
      <c r="H486" s="689">
        <f>ROUND(H484*F486,2)</f>
        <v>8226.4500000000007</v>
      </c>
      <c r="I486" s="690"/>
      <c r="J486" s="691"/>
    </row>
    <row r="487" spans="1:10">
      <c r="A487" s="525" t="s">
        <v>307</v>
      </c>
      <c r="B487" s="618"/>
      <c r="C487" s="684" t="s">
        <v>159</v>
      </c>
      <c r="D487" s="685"/>
      <c r="E487" s="686"/>
      <c r="F487" s="687">
        <f>$G$3</f>
        <v>0.05</v>
      </c>
      <c r="G487" s="688"/>
      <c r="H487" s="689">
        <f>ROUND(H484*F487,2)</f>
        <v>1968.05</v>
      </c>
      <c r="I487" s="690"/>
      <c r="J487" s="691"/>
    </row>
    <row r="488" spans="1:10">
      <c r="A488" s="525" t="s">
        <v>188</v>
      </c>
      <c r="B488" s="618"/>
      <c r="C488" s="684" t="s">
        <v>161</v>
      </c>
      <c r="D488" s="685"/>
      <c r="E488" s="686"/>
      <c r="F488" s="687">
        <f>$H$3</f>
        <v>0.08</v>
      </c>
      <c r="G488" s="688"/>
      <c r="H488" s="689">
        <f>ROUND(H484*F488,2)</f>
        <v>3148.88</v>
      </c>
      <c r="I488" s="690"/>
      <c r="J488" s="691"/>
    </row>
    <row r="489" spans="1:10">
      <c r="A489" s="525" t="s">
        <v>190</v>
      </c>
      <c r="B489" s="618"/>
      <c r="C489" s="684" t="s">
        <v>165</v>
      </c>
      <c r="D489" s="685"/>
      <c r="E489" s="686"/>
      <c r="F489" s="687" t="e">
        <f>$I$3</f>
        <v>#REF!</v>
      </c>
      <c r="G489" s="688"/>
      <c r="H489" s="689" t="e">
        <f>ROUND(H488*F489,2)</f>
        <v>#REF!</v>
      </c>
      <c r="I489" s="690"/>
      <c r="J489" s="691"/>
    </row>
    <row r="490" spans="1:10">
      <c r="A490" s="616" t="s">
        <v>308</v>
      </c>
      <c r="B490" s="618"/>
      <c r="C490" s="692" t="s">
        <v>309</v>
      </c>
      <c r="D490" s="693"/>
      <c r="E490" s="694"/>
      <c r="F490" s="497"/>
      <c r="G490" s="695"/>
      <c r="H490" s="696" t="e">
        <f>SUM(H486:H489)</f>
        <v>#REF!</v>
      </c>
      <c r="I490" s="697"/>
      <c r="J490" s="698"/>
    </row>
    <row r="491" spans="1:10" ht="14.4" thickBot="1">
      <c r="A491" s="616" t="s">
        <v>310</v>
      </c>
      <c r="B491" s="618"/>
      <c r="C491" s="699"/>
      <c r="D491" s="700"/>
      <c r="E491" s="672"/>
      <c r="F491" s="673" t="s">
        <v>311</v>
      </c>
      <c r="G491" s="701"/>
      <c r="H491" s="702" t="e">
        <f>ROUND(H484+H490,$A$3)</f>
        <v>#REF!</v>
      </c>
      <c r="I491" s="703"/>
      <c r="J491" s="704">
        <f>IF($A$3=2,ROUND((J484+J490),2),ROUND((J484+J490),0))</f>
        <v>669129</v>
      </c>
    </row>
    <row r="492" spans="1:10" hidden="1">
      <c r="A492" s="627" t="s">
        <v>277</v>
      </c>
      <c r="B492" s="628"/>
      <c r="C492" s="705"/>
      <c r="D492" s="706"/>
      <c r="E492" s="707"/>
      <c r="F492" s="707"/>
      <c r="G492" s="707"/>
      <c r="H492" s="708"/>
      <c r="I492" s="497"/>
      <c r="J492" s="498"/>
    </row>
    <row r="493" spans="1:10" hidden="1">
      <c r="A493" s="633"/>
      <c r="B493" s="628"/>
      <c r="C493" s="629"/>
      <c r="D493" s="630"/>
      <c r="E493" s="631"/>
      <c r="F493" s="631"/>
      <c r="G493" s="631"/>
      <c r="H493" s="632"/>
      <c r="I493" s="497"/>
      <c r="J493" s="498"/>
    </row>
    <row r="494" spans="1:10" hidden="1">
      <c r="A494" s="633"/>
      <c r="B494" s="628"/>
      <c r="C494" s="634" t="s">
        <v>278</v>
      </c>
      <c r="D494" s="635"/>
      <c r="E494" s="636"/>
      <c r="F494" s="636"/>
      <c r="G494" s="636"/>
      <c r="H494" s="637"/>
      <c r="I494" s="497"/>
      <c r="J494" s="498"/>
    </row>
    <row r="495" spans="1:10" hidden="1">
      <c r="A495" s="633"/>
      <c r="B495" s="628"/>
      <c r="C495" s="638"/>
      <c r="D495" s="639"/>
      <c r="E495" s="640"/>
      <c r="F495" s="640"/>
      <c r="G495" s="640"/>
      <c r="H495" s="641"/>
      <c r="I495" s="497"/>
      <c r="J495" s="498"/>
    </row>
    <row r="496" spans="1:10" hidden="1">
      <c r="A496" s="633"/>
      <c r="B496" s="628"/>
      <c r="C496" s="638"/>
      <c r="D496" s="639"/>
      <c r="E496" s="640"/>
      <c r="F496" s="640"/>
      <c r="G496" s="640"/>
      <c r="H496" s="641"/>
      <c r="I496" s="497"/>
      <c r="J496" s="498"/>
    </row>
    <row r="497" spans="1:10" hidden="1">
      <c r="A497" s="633"/>
      <c r="B497" s="628"/>
      <c r="C497" s="629"/>
      <c r="D497" s="630"/>
      <c r="E497" s="631"/>
      <c r="F497" s="631"/>
      <c r="G497" s="631"/>
      <c r="H497" s="632"/>
      <c r="I497" s="497"/>
      <c r="J497" s="498"/>
    </row>
    <row r="498" spans="1:10" hidden="1">
      <c r="A498" s="633"/>
      <c r="B498" s="628"/>
      <c r="C498" s="642" t="s">
        <v>279</v>
      </c>
      <c r="D498" s="630"/>
      <c r="E498" s="631"/>
      <c r="F498" s="643" t="s">
        <v>280</v>
      </c>
      <c r="G498" s="631"/>
      <c r="H498" s="632"/>
      <c r="I498" s="497"/>
      <c r="J498" s="498"/>
    </row>
    <row r="499" spans="1:10" hidden="1">
      <c r="C499" s="644"/>
      <c r="H499" s="645"/>
      <c r="I499" s="497"/>
      <c r="J499" s="498"/>
    </row>
    <row r="500" spans="1:10" hidden="1">
      <c r="C500" s="644"/>
      <c r="H500" s="645"/>
      <c r="I500" s="497"/>
      <c r="J500" s="498"/>
    </row>
    <row r="501" spans="1:10" hidden="1">
      <c r="A501" s="633"/>
      <c r="B501" s="628"/>
      <c r="C501" s="646" t="s">
        <v>281</v>
      </c>
      <c r="D501" s="647"/>
      <c r="E501" s="631"/>
      <c r="F501" s="648" t="s">
        <v>281</v>
      </c>
      <c r="G501" s="636"/>
      <c r="H501" s="637"/>
      <c r="I501" s="497"/>
      <c r="J501" s="498"/>
    </row>
    <row r="502" spans="1:10" hidden="1">
      <c r="A502" s="633"/>
      <c r="B502" s="628"/>
      <c r="C502" s="649" t="s">
        <v>282</v>
      </c>
      <c r="D502" s="639"/>
      <c r="E502" s="631"/>
      <c r="F502" s="650" t="s">
        <v>282</v>
      </c>
      <c r="G502" s="640"/>
      <c r="H502" s="641"/>
      <c r="I502" s="497"/>
      <c r="J502" s="498"/>
    </row>
    <row r="503" spans="1:10" hidden="1">
      <c r="A503" s="633"/>
      <c r="B503" s="628"/>
      <c r="C503" s="651" t="s">
        <v>283</v>
      </c>
      <c r="D503" s="630"/>
      <c r="E503" s="631"/>
      <c r="F503" s="628" t="s">
        <v>284</v>
      </c>
      <c r="G503" s="631"/>
      <c r="H503" s="632"/>
      <c r="I503" s="497"/>
      <c r="J503" s="498"/>
    </row>
    <row r="504" spans="1:10" ht="14.4" hidden="1" thickBot="1">
      <c r="A504" s="652" t="s">
        <v>285</v>
      </c>
      <c r="B504" s="628"/>
      <c r="C504" s="653"/>
      <c r="D504" s="654"/>
      <c r="E504" s="655"/>
      <c r="F504" s="655"/>
      <c r="G504" s="655"/>
      <c r="H504" s="656"/>
      <c r="I504" s="497"/>
      <c r="J504" s="498"/>
    </row>
    <row r="505" spans="1:10">
      <c r="C505" s="27"/>
      <c r="D505" s="87"/>
      <c r="E505" s="27"/>
      <c r="F505" s="27"/>
      <c r="G505" s="27"/>
      <c r="H505" s="27"/>
      <c r="I505" s="497"/>
      <c r="J505" s="498"/>
    </row>
    <row r="506" spans="1:10" ht="14.4" thickBot="1">
      <c r="C506" s="27"/>
      <c r="D506" s="87"/>
      <c r="E506" s="27"/>
      <c r="F506" s="27"/>
      <c r="G506" s="27"/>
      <c r="H506" s="27"/>
      <c r="I506" s="497"/>
      <c r="J506" s="498"/>
    </row>
    <row r="507" spans="1:10" ht="17.399999999999999" hidden="1">
      <c r="A507" s="499" t="s">
        <v>219</v>
      </c>
      <c r="B507" s="499"/>
      <c r="C507" s="500" t="s">
        <v>220</v>
      </c>
      <c r="D507" s="501"/>
      <c r="E507" s="501"/>
      <c r="F507" s="501"/>
      <c r="G507" s="501"/>
      <c r="H507" s="502" t="str">
        <f>"No. " &amp; COUNTIF(A$3:A512,"ITEM*") &amp; " DE " &amp; COUNTIF(A$3:A$99678,"ITEM*")</f>
        <v>No. 11 DE 21</v>
      </c>
      <c r="I507" s="497"/>
      <c r="J507" s="498"/>
    </row>
    <row r="508" spans="1:10" hidden="1">
      <c r="A508" s="499" t="s">
        <v>221</v>
      </c>
      <c r="B508" s="499"/>
      <c r="C508" s="503" t="s">
        <v>222</v>
      </c>
      <c r="D508" s="504" t="s">
        <v>46</v>
      </c>
      <c r="E508" s="505"/>
      <c r="F508" s="506" t="s">
        <v>223</v>
      </c>
      <c r="G508" s="504"/>
      <c r="H508" s="507"/>
      <c r="I508" s="497"/>
      <c r="J508" s="498"/>
    </row>
    <row r="509" spans="1:10" ht="14.4" hidden="1" thickBot="1">
      <c r="C509" s="508"/>
      <c r="D509" s="509"/>
      <c r="E509" s="509"/>
      <c r="F509" s="509"/>
      <c r="G509" s="509"/>
      <c r="H509" s="510"/>
      <c r="I509" s="497"/>
      <c r="J509" s="498"/>
    </row>
    <row r="510" spans="1:10">
      <c r="A510" s="511" t="s">
        <v>224</v>
      </c>
      <c r="B510" s="512"/>
      <c r="C510" s="513" t="s">
        <v>88</v>
      </c>
      <c r="D510" s="916"/>
      <c r="E510" s="916"/>
      <c r="F510" s="514" t="s">
        <v>87</v>
      </c>
      <c r="G510" s="515" t="s">
        <v>225</v>
      </c>
      <c r="H510" s="516" t="s">
        <v>226</v>
      </c>
      <c r="I510" s="517" t="s">
        <v>227</v>
      </c>
      <c r="J510" s="518" t="s">
        <v>95</v>
      </c>
    </row>
    <row r="511" spans="1:10">
      <c r="A511" s="519" t="s">
        <v>362</v>
      </c>
      <c r="B511" s="512"/>
      <c r="C511" s="904" t="s">
        <v>131</v>
      </c>
      <c r="D511" s="905"/>
      <c r="E511" s="906"/>
      <c r="F511" s="520" t="str">
        <f>PRESUPUESTO!$B$24</f>
        <v>1.9</v>
      </c>
      <c r="G511" s="521" t="s">
        <v>132</v>
      </c>
      <c r="H511" s="522">
        <f>PRESUPUESTO!$E$24</f>
        <v>136.66999999999999</v>
      </c>
      <c r="I511" s="661">
        <f>H511</f>
        <v>136.66999999999999</v>
      </c>
      <c r="J511" s="524"/>
    </row>
    <row r="512" spans="1:10">
      <c r="A512" s="525"/>
      <c r="B512" s="526"/>
      <c r="C512" s="527"/>
      <c r="D512" s="528"/>
      <c r="E512" s="529"/>
      <c r="F512" s="662"/>
      <c r="G512" s="531"/>
      <c r="H512" s="532"/>
      <c r="I512" s="533"/>
      <c r="J512" s="531"/>
    </row>
    <row r="513" spans="1:10">
      <c r="A513" s="534" t="s">
        <v>231</v>
      </c>
      <c r="B513" s="526"/>
      <c r="C513" s="535" t="s">
        <v>232</v>
      </c>
      <c r="D513" s="536" t="s">
        <v>233</v>
      </c>
      <c r="E513" s="536" t="str">
        <f>"CANT. / " &amp; G511</f>
        <v>CANT. / KG</v>
      </c>
      <c r="F513" s="537" t="s">
        <v>234</v>
      </c>
      <c r="G513" s="538" t="s">
        <v>235</v>
      </c>
      <c r="H513" s="539" t="s">
        <v>236</v>
      </c>
      <c r="I513" s="540"/>
      <c r="J513" s="541"/>
    </row>
    <row r="514" spans="1:10">
      <c r="A514" s="525">
        <v>100076</v>
      </c>
      <c r="B514" s="526" t="s">
        <v>316</v>
      </c>
      <c r="C514" s="542" t="s">
        <v>363</v>
      </c>
      <c r="D514" s="543" t="s">
        <v>132</v>
      </c>
      <c r="E514" s="544">
        <v>0.04</v>
      </c>
      <c r="F514" s="663"/>
      <c r="G514" s="546">
        <v>6569</v>
      </c>
      <c r="H514" s="547">
        <f>TRUNC(E514* (1 + F514 / 100) * G514,2)</f>
        <v>262.76</v>
      </c>
      <c r="I514" s="548">
        <f>E514 * (1 + F514 / 100) * I511</f>
        <v>5.4667999999999992</v>
      </c>
      <c r="J514" s="549">
        <f>I511*H514</f>
        <v>35911.409199999995</v>
      </c>
    </row>
    <row r="515" spans="1:10">
      <c r="A515" s="525">
        <v>101605</v>
      </c>
      <c r="B515" s="526" t="s">
        <v>300</v>
      </c>
      <c r="C515" s="542" t="s">
        <v>364</v>
      </c>
      <c r="D515" s="543" t="s">
        <v>89</v>
      </c>
      <c r="E515" s="544">
        <v>0.04</v>
      </c>
      <c r="F515" s="663">
        <v>1</v>
      </c>
      <c r="G515" s="546">
        <v>7684</v>
      </c>
      <c r="H515" s="547">
        <f>TRUNC(E515* (1 + F515 / 100) * G515,2)</f>
        <v>310.43</v>
      </c>
      <c r="I515" s="548">
        <f>E515 * (1 + F515 / 100) * I511</f>
        <v>5.5214679999999996</v>
      </c>
      <c r="J515" s="549">
        <f>I511*H515</f>
        <v>42426.468099999998</v>
      </c>
    </row>
    <row r="516" spans="1:10">
      <c r="A516" s="525">
        <v>101008</v>
      </c>
      <c r="B516" s="526" t="s">
        <v>316</v>
      </c>
      <c r="C516" s="542" t="s">
        <v>365</v>
      </c>
      <c r="D516" s="543" t="s">
        <v>132</v>
      </c>
      <c r="E516" s="544">
        <v>1</v>
      </c>
      <c r="F516" s="663">
        <v>3</v>
      </c>
      <c r="G516" s="546">
        <v>4467</v>
      </c>
      <c r="H516" s="547">
        <f>TRUNC(E516* (1 + F516 / 100) * G516,2)</f>
        <v>4601.01</v>
      </c>
      <c r="I516" s="554">
        <f>E516 * (1 + F516 / 100) * I511</f>
        <v>140.77009999999999</v>
      </c>
      <c r="J516" s="555">
        <f>I511*H516</f>
        <v>628820.03669999994</v>
      </c>
    </row>
    <row r="517" spans="1:10">
      <c r="A517" s="556"/>
      <c r="B517" s="526"/>
      <c r="C517" s="557"/>
      <c r="D517" s="558"/>
      <c r="E517" s="559"/>
      <c r="F517" s="560"/>
      <c r="G517" s="561"/>
      <c r="H517" s="562"/>
      <c r="I517" s="563"/>
      <c r="J517" s="564"/>
    </row>
    <row r="518" spans="1:10">
      <c r="A518" s="616" t="s">
        <v>245</v>
      </c>
      <c r="B518" s="526"/>
      <c r="C518" s="527"/>
      <c r="D518" s="528"/>
      <c r="E518" s="529"/>
      <c r="F518" s="566"/>
      <c r="G518" s="567" t="s">
        <v>246</v>
      </c>
      <c r="H518" s="568">
        <f>SUM(H513:H517)</f>
        <v>5174.2000000000007</v>
      </c>
      <c r="I518" s="540"/>
      <c r="J518" s="569">
        <f>SUM(J513:J517)</f>
        <v>707157.91399999987</v>
      </c>
    </row>
    <row r="519" spans="1:10">
      <c r="A519" s="616" t="s">
        <v>247</v>
      </c>
      <c r="B519" s="526"/>
      <c r="C519" s="527"/>
      <c r="D519" s="528"/>
      <c r="E519" s="529"/>
      <c r="F519" s="662"/>
      <c r="G519" s="570"/>
      <c r="H519" s="571"/>
      <c r="I519" s="572"/>
      <c r="J519" s="573"/>
    </row>
    <row r="520" spans="1:10">
      <c r="A520" s="534" t="s">
        <v>248</v>
      </c>
      <c r="B520" s="526"/>
      <c r="C520" s="574" t="s">
        <v>249</v>
      </c>
      <c r="D520" s="575" t="s">
        <v>250</v>
      </c>
      <c r="E520" s="575" t="s">
        <v>251</v>
      </c>
      <c r="F520" s="576" t="s">
        <v>252</v>
      </c>
      <c r="G520" s="577" t="s">
        <v>366</v>
      </c>
      <c r="H520" s="578" t="s">
        <v>91</v>
      </c>
      <c r="I520" s="579"/>
      <c r="J520" s="580"/>
    </row>
    <row r="521" spans="1:10">
      <c r="A521" s="525">
        <v>200006</v>
      </c>
      <c r="B521" s="581" t="s">
        <v>249</v>
      </c>
      <c r="C521" s="542" t="s">
        <v>314</v>
      </c>
      <c r="D521" s="657">
        <v>78988</v>
      </c>
      <c r="E521" s="583">
        <v>1.8</v>
      </c>
      <c r="F521" s="660">
        <f>TRUNC(D521*E521,0)</f>
        <v>142178</v>
      </c>
      <c r="G521" s="585">
        <v>161.61000000000001</v>
      </c>
      <c r="H521" s="586">
        <f>IFERROR(TRUNC(F521/G521,2),0)</f>
        <v>879.75</v>
      </c>
      <c r="I521" s="587">
        <f>I511/G521</f>
        <v>0.84567786646865895</v>
      </c>
      <c r="J521" s="588">
        <f>I511*H521</f>
        <v>120235.4325</v>
      </c>
    </row>
    <row r="522" spans="1:10">
      <c r="A522" s="556"/>
      <c r="B522" s="526"/>
      <c r="C522" s="557"/>
      <c r="D522" s="558"/>
      <c r="E522" s="559"/>
      <c r="F522" s="560"/>
      <c r="G522" s="561"/>
      <c r="H522" s="562"/>
      <c r="I522" s="563"/>
      <c r="J522" s="564"/>
    </row>
    <row r="523" spans="1:10">
      <c r="A523" s="616" t="s">
        <v>255</v>
      </c>
      <c r="B523" s="526"/>
      <c r="C523" s="527"/>
      <c r="D523" s="528"/>
      <c r="E523" s="529"/>
      <c r="F523" s="589"/>
      <c r="G523" s="590" t="s">
        <v>256</v>
      </c>
      <c r="H523" s="591">
        <f>SUM(H520:H522)</f>
        <v>879.75</v>
      </c>
      <c r="I523" s="552"/>
      <c r="J523" s="592">
        <f>SUM(J520:J522)</f>
        <v>120235.4325</v>
      </c>
    </row>
    <row r="524" spans="1:10">
      <c r="A524" s="616" t="s">
        <v>257</v>
      </c>
      <c r="B524" s="526"/>
      <c r="C524" s="527"/>
      <c r="D524" s="528"/>
      <c r="E524" s="529"/>
      <c r="F524" s="662"/>
      <c r="G524" s="570"/>
      <c r="H524" s="571"/>
      <c r="I524" s="572"/>
      <c r="J524" s="573"/>
    </row>
    <row r="525" spans="1:10">
      <c r="A525" s="604" t="s">
        <v>258</v>
      </c>
      <c r="B525" s="720"/>
      <c r="C525" s="593" t="s">
        <v>259</v>
      </c>
      <c r="D525" s="594" t="s">
        <v>260</v>
      </c>
      <c r="E525" s="594" t="s">
        <v>233</v>
      </c>
      <c r="F525" s="595" t="s">
        <v>261</v>
      </c>
      <c r="G525" s="596" t="s">
        <v>262</v>
      </c>
      <c r="H525" s="597" t="s">
        <v>236</v>
      </c>
      <c r="I525" s="598"/>
      <c r="J525" s="599"/>
    </row>
    <row r="526" spans="1:10">
      <c r="A526" s="525">
        <v>300026</v>
      </c>
      <c r="B526" s="720"/>
      <c r="C526" s="542" t="s">
        <v>263</v>
      </c>
      <c r="D526" s="543"/>
      <c r="E526" s="543" t="s">
        <v>264</v>
      </c>
      <c r="F526" s="600">
        <v>0.05</v>
      </c>
      <c r="G526" s="550">
        <f>H523</f>
        <v>879.75</v>
      </c>
      <c r="H526" s="562">
        <f>TRUNC(F526 * G526,2)</f>
        <v>43.98</v>
      </c>
      <c r="I526" s="587">
        <f>I511 * F526</f>
        <v>6.8334999999999999</v>
      </c>
      <c r="J526" s="588">
        <f>I511*H526</f>
        <v>6010.7465999999986</v>
      </c>
    </row>
    <row r="527" spans="1:10">
      <c r="A527" s="556"/>
      <c r="B527" s="526"/>
      <c r="C527" s="557"/>
      <c r="D527" s="558"/>
      <c r="E527" s="559"/>
      <c r="F527" s="560"/>
      <c r="G527" s="561"/>
      <c r="H527" s="562"/>
      <c r="I527" s="563"/>
      <c r="J527" s="564"/>
    </row>
    <row r="528" spans="1:10">
      <c r="A528" s="616" t="s">
        <v>265</v>
      </c>
      <c r="B528" s="720"/>
      <c r="C528" s="527"/>
      <c r="D528" s="528"/>
      <c r="E528" s="529"/>
      <c r="F528" s="601"/>
      <c r="G528" s="602" t="s">
        <v>266</v>
      </c>
      <c r="H528" s="719">
        <f>SUM(H525:H527)</f>
        <v>43.98</v>
      </c>
      <c r="I528" s="552"/>
      <c r="J528" s="553">
        <f>SUM(J525:J527)</f>
        <v>6010.7465999999986</v>
      </c>
    </row>
    <row r="529" spans="1:10">
      <c r="A529" s="616" t="s">
        <v>267</v>
      </c>
      <c r="B529" s="720"/>
      <c r="C529" s="527"/>
      <c r="D529" s="528"/>
      <c r="E529" s="529"/>
      <c r="F529" s="662"/>
      <c r="G529" s="570"/>
      <c r="H529" s="714"/>
      <c r="I529" s="572"/>
      <c r="J529" s="570"/>
    </row>
    <row r="530" spans="1:10">
      <c r="A530" s="604" t="s">
        <v>268</v>
      </c>
      <c r="B530" s="605"/>
      <c r="C530" s="606" t="s">
        <v>269</v>
      </c>
      <c r="D530" s="607" t="s">
        <v>270</v>
      </c>
      <c r="E530" s="607" t="s">
        <v>271</v>
      </c>
      <c r="F530" s="608" t="s">
        <v>272</v>
      </c>
      <c r="G530" s="609" t="s">
        <v>262</v>
      </c>
      <c r="H530" s="610" t="s">
        <v>236</v>
      </c>
      <c r="I530" s="611"/>
      <c r="J530" s="612"/>
    </row>
    <row r="531" spans="1:10">
      <c r="A531" s="525"/>
      <c r="B531" s="526"/>
      <c r="C531" s="542"/>
      <c r="D531" s="543"/>
      <c r="E531" s="544"/>
      <c r="F531" s="663"/>
      <c r="G531" s="546"/>
      <c r="H531" s="547"/>
      <c r="I531" s="554"/>
      <c r="J531" s="555"/>
    </row>
    <row r="532" spans="1:10">
      <c r="A532" s="565" t="s">
        <v>273</v>
      </c>
      <c r="B532" s="605"/>
      <c r="C532" s="527"/>
      <c r="D532" s="528"/>
      <c r="E532" s="529"/>
      <c r="F532" s="613"/>
      <c r="G532" s="614" t="s">
        <v>274</v>
      </c>
      <c r="H532" s="615">
        <f>SUM(H530:H531)</f>
        <v>0</v>
      </c>
      <c r="I532" s="552"/>
      <c r="J532" s="553">
        <f>SUM(J530:J531)</f>
        <v>0</v>
      </c>
    </row>
    <row r="533" spans="1:10">
      <c r="A533" s="616" t="s">
        <v>275</v>
      </c>
      <c r="B533" s="617"/>
      <c r="C533" s="527"/>
      <c r="D533" s="528"/>
      <c r="E533" s="529"/>
      <c r="F533" s="662"/>
      <c r="G533" s="531"/>
      <c r="H533" s="532"/>
      <c r="I533" s="533"/>
      <c r="J533" s="531"/>
    </row>
    <row r="534" spans="1:10" ht="14.4" thickBot="1">
      <c r="A534" s="616" t="s">
        <v>92</v>
      </c>
      <c r="B534" s="618"/>
      <c r="C534" s="670"/>
      <c r="D534" s="671"/>
      <c r="E534" s="672"/>
      <c r="F534" s="673" t="s">
        <v>276</v>
      </c>
      <c r="G534" s="674"/>
      <c r="H534" s="675">
        <f>IF($A$2="CD",ROUND(SUM(H512:H533)/2,$A$3),SUM(H512:H533)/2)</f>
        <v>6098</v>
      </c>
      <c r="I534" s="625"/>
      <c r="J534" s="626">
        <f>IF($A$2="CD",ROUND(SUM(J512:J533)/2,$A$3),SUM(J512:J533)/2)</f>
        <v>833404</v>
      </c>
    </row>
    <row r="535" spans="1:10">
      <c r="A535" s="616" t="s">
        <v>306</v>
      </c>
      <c r="B535" s="618"/>
      <c r="C535" s="676" t="s">
        <v>179</v>
      </c>
      <c r="D535" s="677"/>
      <c r="E535" s="678"/>
      <c r="F535" s="679"/>
      <c r="G535" s="680"/>
      <c r="H535" s="681"/>
      <c r="I535" s="682"/>
      <c r="J535" s="683"/>
    </row>
    <row r="536" spans="1:10">
      <c r="A536" s="525" t="s">
        <v>186</v>
      </c>
      <c r="B536" s="618"/>
      <c r="C536" s="684" t="s">
        <v>157</v>
      </c>
      <c r="D536" s="685"/>
      <c r="E536" s="686"/>
      <c r="F536" s="687">
        <f>$F$3</f>
        <v>0.20899999999999999</v>
      </c>
      <c r="G536" s="688"/>
      <c r="H536" s="689">
        <f>ROUND(H534*F536,2)</f>
        <v>1274.48</v>
      </c>
      <c r="I536" s="690"/>
      <c r="J536" s="691"/>
    </row>
    <row r="537" spans="1:10">
      <c r="A537" s="525" t="s">
        <v>307</v>
      </c>
      <c r="B537" s="618"/>
      <c r="C537" s="684" t="s">
        <v>159</v>
      </c>
      <c r="D537" s="685"/>
      <c r="E537" s="686"/>
      <c r="F537" s="687">
        <f>$G$3</f>
        <v>0.05</v>
      </c>
      <c r="G537" s="688"/>
      <c r="H537" s="689">
        <f>ROUND(H534*F537,2)</f>
        <v>304.89999999999998</v>
      </c>
      <c r="I537" s="690"/>
      <c r="J537" s="691"/>
    </row>
    <row r="538" spans="1:10">
      <c r="A538" s="525" t="s">
        <v>188</v>
      </c>
      <c r="B538" s="618"/>
      <c r="C538" s="684" t="s">
        <v>161</v>
      </c>
      <c r="D538" s="685"/>
      <c r="E538" s="686"/>
      <c r="F538" s="687">
        <f>$H$3</f>
        <v>0.08</v>
      </c>
      <c r="G538" s="688"/>
      <c r="H538" s="689">
        <f>ROUND(H534*F538,2)</f>
        <v>487.84</v>
      </c>
      <c r="I538" s="690"/>
      <c r="J538" s="691"/>
    </row>
    <row r="539" spans="1:10">
      <c r="A539" s="525" t="s">
        <v>190</v>
      </c>
      <c r="B539" s="618"/>
      <c r="C539" s="684" t="s">
        <v>165</v>
      </c>
      <c r="D539" s="685"/>
      <c r="E539" s="686"/>
      <c r="F539" s="687" t="e">
        <f>$I$3</f>
        <v>#REF!</v>
      </c>
      <c r="G539" s="688"/>
      <c r="H539" s="689" t="e">
        <f>ROUND(H538*F539,2)</f>
        <v>#REF!</v>
      </c>
      <c r="I539" s="690"/>
      <c r="J539" s="691"/>
    </row>
    <row r="540" spans="1:10">
      <c r="A540" s="616" t="s">
        <v>308</v>
      </c>
      <c r="B540" s="618"/>
      <c r="C540" s="692" t="s">
        <v>309</v>
      </c>
      <c r="D540" s="693"/>
      <c r="E540" s="694"/>
      <c r="F540" s="497"/>
      <c r="G540" s="695"/>
      <c r="H540" s="696" t="e">
        <f>SUM(H536:H539)</f>
        <v>#REF!</v>
      </c>
      <c r="I540" s="697"/>
      <c r="J540" s="698"/>
    </row>
    <row r="541" spans="1:10" ht="14.4" thickBot="1">
      <c r="A541" s="616" t="s">
        <v>310</v>
      </c>
      <c r="B541" s="618"/>
      <c r="C541" s="699"/>
      <c r="D541" s="700"/>
      <c r="E541" s="672"/>
      <c r="F541" s="673" t="s">
        <v>311</v>
      </c>
      <c r="G541" s="701"/>
      <c r="H541" s="702" t="e">
        <f>ROUND(H534+H540,$A$3)</f>
        <v>#REF!</v>
      </c>
      <c r="I541" s="703"/>
      <c r="J541" s="704">
        <f>IF($A$3=2,ROUND((J534+J540),2),ROUND((J534+J540),0))</f>
        <v>833404</v>
      </c>
    </row>
    <row r="542" spans="1:10" hidden="1">
      <c r="A542" s="627" t="s">
        <v>277</v>
      </c>
      <c r="B542" s="628"/>
      <c r="C542" s="705"/>
      <c r="D542" s="706"/>
      <c r="E542" s="707"/>
      <c r="F542" s="707"/>
      <c r="G542" s="707"/>
      <c r="H542" s="708"/>
      <c r="I542" s="497"/>
      <c r="J542" s="498"/>
    </row>
    <row r="543" spans="1:10" hidden="1">
      <c r="A543" s="633"/>
      <c r="B543" s="628"/>
      <c r="C543" s="629"/>
      <c r="D543" s="630"/>
      <c r="E543" s="631"/>
      <c r="F543" s="631"/>
      <c r="G543" s="631"/>
      <c r="H543" s="632"/>
      <c r="I543" s="497"/>
      <c r="J543" s="498"/>
    </row>
    <row r="544" spans="1:10" hidden="1">
      <c r="A544" s="633"/>
      <c r="B544" s="628"/>
      <c r="C544" s="634" t="s">
        <v>278</v>
      </c>
      <c r="D544" s="635"/>
      <c r="E544" s="636"/>
      <c r="F544" s="636"/>
      <c r="G544" s="636"/>
      <c r="H544" s="637"/>
      <c r="I544" s="497"/>
      <c r="J544" s="498"/>
    </row>
    <row r="545" spans="1:10" hidden="1">
      <c r="A545" s="633"/>
      <c r="B545" s="628"/>
      <c r="C545" s="638"/>
      <c r="D545" s="639"/>
      <c r="E545" s="640"/>
      <c r="F545" s="640"/>
      <c r="G545" s="640"/>
      <c r="H545" s="641"/>
      <c r="I545" s="497"/>
      <c r="J545" s="498"/>
    </row>
    <row r="546" spans="1:10" hidden="1">
      <c r="A546" s="633"/>
      <c r="B546" s="628"/>
      <c r="C546" s="638"/>
      <c r="D546" s="639"/>
      <c r="E546" s="640"/>
      <c r="F546" s="640"/>
      <c r="G546" s="640"/>
      <c r="H546" s="641"/>
      <c r="I546" s="497"/>
      <c r="J546" s="498"/>
    </row>
    <row r="547" spans="1:10" hidden="1">
      <c r="A547" s="633"/>
      <c r="B547" s="628"/>
      <c r="C547" s="629"/>
      <c r="D547" s="630"/>
      <c r="E547" s="631"/>
      <c r="F547" s="631"/>
      <c r="G547" s="631"/>
      <c r="H547" s="632"/>
      <c r="I547" s="497"/>
      <c r="J547" s="498"/>
    </row>
    <row r="548" spans="1:10" hidden="1">
      <c r="A548" s="633"/>
      <c r="B548" s="628"/>
      <c r="C548" s="642" t="s">
        <v>279</v>
      </c>
      <c r="D548" s="630"/>
      <c r="E548" s="631"/>
      <c r="F548" s="643" t="s">
        <v>280</v>
      </c>
      <c r="G548" s="631"/>
      <c r="H548" s="632"/>
      <c r="I548" s="497"/>
      <c r="J548" s="498"/>
    </row>
    <row r="549" spans="1:10" hidden="1">
      <c r="C549" s="644"/>
      <c r="H549" s="645"/>
      <c r="I549" s="497"/>
      <c r="J549" s="498"/>
    </row>
    <row r="550" spans="1:10" hidden="1">
      <c r="C550" s="644"/>
      <c r="H550" s="645"/>
      <c r="I550" s="497"/>
      <c r="J550" s="498"/>
    </row>
    <row r="551" spans="1:10" hidden="1">
      <c r="A551" s="633"/>
      <c r="B551" s="628"/>
      <c r="C551" s="646" t="s">
        <v>281</v>
      </c>
      <c r="D551" s="647"/>
      <c r="E551" s="631"/>
      <c r="F551" s="648" t="s">
        <v>281</v>
      </c>
      <c r="G551" s="636"/>
      <c r="H551" s="637"/>
      <c r="I551" s="497"/>
      <c r="J551" s="498"/>
    </row>
    <row r="552" spans="1:10" hidden="1">
      <c r="A552" s="633"/>
      <c r="B552" s="628"/>
      <c r="C552" s="649" t="s">
        <v>282</v>
      </c>
      <c r="D552" s="639"/>
      <c r="E552" s="631"/>
      <c r="F552" s="650" t="s">
        <v>282</v>
      </c>
      <c r="G552" s="640"/>
      <c r="H552" s="641"/>
      <c r="I552" s="497"/>
      <c r="J552" s="498"/>
    </row>
    <row r="553" spans="1:10" hidden="1">
      <c r="A553" s="633"/>
      <c r="B553" s="628"/>
      <c r="C553" s="651" t="s">
        <v>283</v>
      </c>
      <c r="D553" s="630"/>
      <c r="E553" s="631"/>
      <c r="F553" s="628" t="s">
        <v>284</v>
      </c>
      <c r="G553" s="631"/>
      <c r="H553" s="632"/>
      <c r="I553" s="497"/>
      <c r="J553" s="498"/>
    </row>
    <row r="554" spans="1:10" ht="14.4" hidden="1" thickBot="1">
      <c r="A554" s="652" t="s">
        <v>285</v>
      </c>
      <c r="B554" s="628"/>
      <c r="C554" s="653"/>
      <c r="D554" s="654"/>
      <c r="E554" s="655"/>
      <c r="F554" s="655"/>
      <c r="G554" s="655"/>
      <c r="H554" s="656"/>
      <c r="I554" s="497"/>
      <c r="J554" s="498"/>
    </row>
    <row r="555" spans="1:10">
      <c r="C555" s="27"/>
      <c r="D555" s="87"/>
      <c r="E555" s="27"/>
      <c r="F555" s="27"/>
      <c r="G555" s="27"/>
      <c r="H555" s="27"/>
      <c r="I555" s="497"/>
      <c r="J555" s="498"/>
    </row>
    <row r="556" spans="1:10" ht="14.4" thickBot="1">
      <c r="C556" s="27"/>
      <c r="D556" s="87"/>
      <c r="E556" s="27"/>
      <c r="F556" s="27"/>
      <c r="G556" s="27"/>
      <c r="H556" s="27"/>
      <c r="I556" s="497"/>
      <c r="J556" s="498"/>
    </row>
    <row r="557" spans="1:10" ht="17.399999999999999" hidden="1">
      <c r="A557" s="499" t="s">
        <v>219</v>
      </c>
      <c r="B557" s="499"/>
      <c r="C557" s="500" t="s">
        <v>220</v>
      </c>
      <c r="D557" s="501"/>
      <c r="E557" s="501"/>
      <c r="F557" s="501"/>
      <c r="G557" s="501"/>
      <c r="H557" s="502" t="str">
        <f>"No. " &amp; COUNTIF(A$3:A562,"ITEM*") &amp; " DE " &amp; COUNTIF(A$3:A$99788,"ITEM*")</f>
        <v>No. 12 DE 21</v>
      </c>
      <c r="I557" s="497"/>
      <c r="J557" s="498"/>
    </row>
    <row r="558" spans="1:10" hidden="1">
      <c r="A558" s="499" t="s">
        <v>221</v>
      </c>
      <c r="B558" s="499"/>
      <c r="C558" s="503" t="s">
        <v>222</v>
      </c>
      <c r="D558" s="504" t="s">
        <v>46</v>
      </c>
      <c r="E558" s="505"/>
      <c r="F558" s="506" t="s">
        <v>223</v>
      </c>
      <c r="G558" s="504"/>
      <c r="H558" s="507"/>
      <c r="I558" s="497"/>
      <c r="J558" s="498"/>
    </row>
    <row r="559" spans="1:10" ht="14.4" hidden="1" thickBot="1">
      <c r="C559" s="508"/>
      <c r="D559" s="509"/>
      <c r="E559" s="509"/>
      <c r="F559" s="509"/>
      <c r="G559" s="509"/>
      <c r="H559" s="510"/>
      <c r="I559" s="497"/>
      <c r="J559" s="498"/>
    </row>
    <row r="560" spans="1:10">
      <c r="A560" s="511" t="s">
        <v>224</v>
      </c>
      <c r="B560" s="512"/>
      <c r="C560" s="513" t="s">
        <v>88</v>
      </c>
      <c r="D560" s="916"/>
      <c r="E560" s="916"/>
      <c r="F560" s="514" t="s">
        <v>87</v>
      </c>
      <c r="G560" s="515" t="s">
        <v>225</v>
      </c>
      <c r="H560" s="516" t="s">
        <v>226</v>
      </c>
      <c r="I560" s="517" t="s">
        <v>227</v>
      </c>
      <c r="J560" s="518" t="s">
        <v>95</v>
      </c>
    </row>
    <row r="561" spans="1:10">
      <c r="A561" s="519" t="s">
        <v>367</v>
      </c>
      <c r="B561" s="512"/>
      <c r="C561" s="904" t="s">
        <v>135</v>
      </c>
      <c r="D561" s="905"/>
      <c r="E561" s="906"/>
      <c r="F561" s="520" t="str">
        <f>PRESUPUESTO!$B$25</f>
        <v>1.10</v>
      </c>
      <c r="G561" s="521" t="s">
        <v>35</v>
      </c>
      <c r="H561" s="522">
        <f>PRESUPUESTO!$E$25</f>
        <v>30</v>
      </c>
      <c r="I561" s="661">
        <f>H561</f>
        <v>30</v>
      </c>
      <c r="J561" s="524"/>
    </row>
    <row r="562" spans="1:10">
      <c r="A562" s="525"/>
      <c r="B562" s="526"/>
      <c r="C562" s="527"/>
      <c r="D562" s="528"/>
      <c r="E562" s="529"/>
      <c r="F562" s="662"/>
      <c r="G562" s="531"/>
      <c r="H562" s="532"/>
      <c r="I562" s="533"/>
      <c r="J562" s="531"/>
    </row>
    <row r="563" spans="1:10">
      <c r="A563" s="534" t="s">
        <v>231</v>
      </c>
      <c r="B563" s="526"/>
      <c r="C563" s="535" t="s">
        <v>232</v>
      </c>
      <c r="D563" s="536" t="s">
        <v>233</v>
      </c>
      <c r="E563" s="536" t="str">
        <f>"CANT. / " &amp; G561</f>
        <v>CANT. / M</v>
      </c>
      <c r="F563" s="537" t="s">
        <v>234</v>
      </c>
      <c r="G563" s="538" t="s">
        <v>235</v>
      </c>
      <c r="H563" s="539" t="s">
        <v>236</v>
      </c>
      <c r="I563" s="540"/>
      <c r="J563" s="541"/>
    </row>
    <row r="564" spans="1:10">
      <c r="A564" s="525">
        <v>105123</v>
      </c>
      <c r="B564" s="526" t="s">
        <v>316</v>
      </c>
      <c r="C564" s="542" t="s">
        <v>368</v>
      </c>
      <c r="D564" s="543" t="s">
        <v>89</v>
      </c>
      <c r="E564" s="544">
        <v>8.3000000000000004E-2</v>
      </c>
      <c r="F564" s="663">
        <v>5</v>
      </c>
      <c r="G564" s="546">
        <v>5859980</v>
      </c>
      <c r="H564" s="547">
        <f>TRUNC(E564* (1 + F564 / 100) * G564,2)</f>
        <v>510697.25</v>
      </c>
      <c r="I564" s="548">
        <f>E564 * (1 + F564 / 100) * I561</f>
        <v>2.6145</v>
      </c>
      <c r="J564" s="549">
        <f>I561*H564</f>
        <v>15320917.5</v>
      </c>
    </row>
    <row r="565" spans="1:10">
      <c r="A565" s="525">
        <v>101904</v>
      </c>
      <c r="B565" s="526" t="s">
        <v>241</v>
      </c>
      <c r="C565" s="542" t="s">
        <v>369</v>
      </c>
      <c r="D565" s="543" t="s">
        <v>292</v>
      </c>
      <c r="E565" s="544">
        <v>0.1</v>
      </c>
      <c r="F565" s="663"/>
      <c r="G565" s="546">
        <v>29525</v>
      </c>
      <c r="H565" s="547">
        <f>TRUNC(E565* (1 + F565 / 100) * G565,2)</f>
        <v>2952.5</v>
      </c>
      <c r="I565" s="548">
        <f>E565 * (1 + F565 / 100) * I561</f>
        <v>3</v>
      </c>
      <c r="J565" s="549">
        <f>I561*H565</f>
        <v>88575</v>
      </c>
    </row>
    <row r="566" spans="1:10">
      <c r="A566" s="525">
        <v>100109</v>
      </c>
      <c r="B566" s="526" t="s">
        <v>332</v>
      </c>
      <c r="C566" s="542" t="s">
        <v>370</v>
      </c>
      <c r="D566" s="543" t="s">
        <v>292</v>
      </c>
      <c r="E566" s="544">
        <v>0.05</v>
      </c>
      <c r="F566" s="663"/>
      <c r="G566" s="546">
        <v>102192</v>
      </c>
      <c r="H566" s="547">
        <f>TRUNC(E566* (1 + F566 / 100) * G566,2)</f>
        <v>5109.6000000000004</v>
      </c>
      <c r="I566" s="548">
        <f>E566 * (1 + F566 / 100) * I561</f>
        <v>1.5</v>
      </c>
      <c r="J566" s="549">
        <f>I561*H566</f>
        <v>153288</v>
      </c>
    </row>
    <row r="567" spans="1:10">
      <c r="A567" s="525">
        <v>101652</v>
      </c>
      <c r="B567" s="526" t="s">
        <v>334</v>
      </c>
      <c r="C567" s="542" t="s">
        <v>371</v>
      </c>
      <c r="D567" s="543" t="s">
        <v>132</v>
      </c>
      <c r="E567" s="544">
        <v>0.5</v>
      </c>
      <c r="F567" s="663"/>
      <c r="G567" s="546">
        <v>27081</v>
      </c>
      <c r="H567" s="547">
        <f>TRUNC(E567* (1 + F567 / 100) * G567,2)</f>
        <v>13540.5</v>
      </c>
      <c r="I567" s="554">
        <f>E567 * (1 + F567 / 100) * I561</f>
        <v>15</v>
      </c>
      <c r="J567" s="555">
        <f>I561*H567</f>
        <v>406215</v>
      </c>
    </row>
    <row r="568" spans="1:10">
      <c r="A568" s="556"/>
      <c r="B568" s="526"/>
      <c r="C568" s="557"/>
      <c r="D568" s="558"/>
      <c r="E568" s="559"/>
      <c r="F568" s="560"/>
      <c r="G568" s="561"/>
      <c r="H568" s="562"/>
      <c r="I568" s="563"/>
      <c r="J568" s="564"/>
    </row>
    <row r="569" spans="1:10">
      <c r="A569" s="616" t="s">
        <v>245</v>
      </c>
      <c r="B569" s="526"/>
      <c r="C569" s="527"/>
      <c r="D569" s="528"/>
      <c r="E569" s="529"/>
      <c r="F569" s="566"/>
      <c r="G569" s="567" t="s">
        <v>246</v>
      </c>
      <c r="H569" s="568">
        <f>SUM(H563:H568)</f>
        <v>532299.85</v>
      </c>
      <c r="I569" s="540"/>
      <c r="J569" s="569">
        <f>SUM(J563:J568)</f>
        <v>15968995.5</v>
      </c>
    </row>
    <row r="570" spans="1:10">
      <c r="A570" s="616" t="s">
        <v>247</v>
      </c>
      <c r="B570" s="526"/>
      <c r="C570" s="527"/>
      <c r="D570" s="528"/>
      <c r="E570" s="529"/>
      <c r="F570" s="662"/>
      <c r="G570" s="570"/>
      <c r="H570" s="571"/>
      <c r="I570" s="572"/>
      <c r="J570" s="573"/>
    </row>
    <row r="571" spans="1:10">
      <c r="A571" s="534" t="s">
        <v>248</v>
      </c>
      <c r="B571" s="526"/>
      <c r="C571" s="574" t="s">
        <v>249</v>
      </c>
      <c r="D571" s="575" t="s">
        <v>250</v>
      </c>
      <c r="E571" s="575" t="s">
        <v>251</v>
      </c>
      <c r="F571" s="576" t="s">
        <v>252</v>
      </c>
      <c r="G571" s="577" t="s">
        <v>302</v>
      </c>
      <c r="H571" s="578" t="s">
        <v>91</v>
      </c>
      <c r="I571" s="579"/>
      <c r="J571" s="580"/>
    </row>
    <row r="572" spans="1:10">
      <c r="A572" s="525">
        <v>200008</v>
      </c>
      <c r="B572" s="581" t="s">
        <v>249</v>
      </c>
      <c r="C572" s="542" t="s">
        <v>353</v>
      </c>
      <c r="D572" s="582">
        <v>157976</v>
      </c>
      <c r="E572" s="583">
        <v>1.8</v>
      </c>
      <c r="F572" s="658">
        <f>TRUNC(D572*E572,0)</f>
        <v>284356</v>
      </c>
      <c r="G572" s="659">
        <v>20</v>
      </c>
      <c r="H572" s="586">
        <f>IFERROR(TRUNC(F572/G572,2),0)</f>
        <v>14217.8</v>
      </c>
      <c r="I572" s="552">
        <f>I561/G572</f>
        <v>1.5</v>
      </c>
      <c r="J572" s="553">
        <f>I561*H572</f>
        <v>426534</v>
      </c>
    </row>
    <row r="573" spans="1:10">
      <c r="A573" s="525">
        <v>200030</v>
      </c>
      <c r="B573" s="581" t="s">
        <v>249</v>
      </c>
      <c r="C573" s="542" t="s">
        <v>372</v>
      </c>
      <c r="D573" s="657">
        <v>350707</v>
      </c>
      <c r="E573" s="583">
        <v>1.8</v>
      </c>
      <c r="F573" s="658">
        <f>TRUNC(D573*E573,0)</f>
        <v>631272</v>
      </c>
      <c r="G573" s="659">
        <v>4.4400000000000004</v>
      </c>
      <c r="H573" s="586">
        <f>IFERROR(TRUNC(F573/G573,2),0)</f>
        <v>142178.37</v>
      </c>
      <c r="I573" s="552">
        <f>I561/G573</f>
        <v>6.7567567567567561</v>
      </c>
      <c r="J573" s="553">
        <f>I561*H573</f>
        <v>4265351.0999999996</v>
      </c>
    </row>
    <row r="574" spans="1:10">
      <c r="A574" s="525">
        <v>200026</v>
      </c>
      <c r="B574" s="581" t="s">
        <v>249</v>
      </c>
      <c r="C574" s="542" t="s">
        <v>373</v>
      </c>
      <c r="D574" s="657">
        <v>213268</v>
      </c>
      <c r="E574" s="583">
        <v>1.8</v>
      </c>
      <c r="F574" s="660">
        <f>TRUNC(D574*E574,0)</f>
        <v>383882</v>
      </c>
      <c r="G574" s="585">
        <v>80</v>
      </c>
      <c r="H574" s="586">
        <f>IFERROR(TRUNC(F574/G574,2),0)</f>
        <v>4798.5200000000004</v>
      </c>
      <c r="I574" s="587">
        <f>I561/G574</f>
        <v>0.375</v>
      </c>
      <c r="J574" s="588">
        <f>I561*H574</f>
        <v>143955.6</v>
      </c>
    </row>
    <row r="575" spans="1:10">
      <c r="A575" s="556"/>
      <c r="B575" s="526"/>
      <c r="C575" s="557"/>
      <c r="D575" s="558"/>
      <c r="E575" s="559"/>
      <c r="F575" s="560"/>
      <c r="G575" s="561"/>
      <c r="H575" s="562"/>
      <c r="I575" s="563"/>
      <c r="J575" s="564"/>
    </row>
    <row r="576" spans="1:10">
      <c r="A576" s="616" t="s">
        <v>255</v>
      </c>
      <c r="B576" s="526"/>
      <c r="C576" s="527"/>
      <c r="D576" s="528"/>
      <c r="E576" s="529"/>
      <c r="F576" s="589"/>
      <c r="G576" s="590" t="s">
        <v>256</v>
      </c>
      <c r="H576" s="591">
        <f>SUM(H571:H575)</f>
        <v>161194.68999999997</v>
      </c>
      <c r="I576" s="552"/>
      <c r="J576" s="592">
        <f>SUM(J571:J575)</f>
        <v>4835840.6999999993</v>
      </c>
    </row>
    <row r="577" spans="1:10">
      <c r="A577" s="616" t="s">
        <v>257</v>
      </c>
      <c r="B577" s="526"/>
      <c r="C577" s="527"/>
      <c r="D577" s="528"/>
      <c r="E577" s="529"/>
      <c r="F577" s="662"/>
      <c r="G577" s="570"/>
      <c r="H577" s="571"/>
      <c r="I577" s="572"/>
      <c r="J577" s="573"/>
    </row>
    <row r="578" spans="1:10">
      <c r="A578" s="534" t="s">
        <v>258</v>
      </c>
      <c r="B578" s="526"/>
      <c r="C578" s="593" t="s">
        <v>259</v>
      </c>
      <c r="D578" s="594" t="s">
        <v>260</v>
      </c>
      <c r="E578" s="594" t="s">
        <v>233</v>
      </c>
      <c r="F578" s="595" t="s">
        <v>261</v>
      </c>
      <c r="G578" s="596" t="s">
        <v>262</v>
      </c>
      <c r="H578" s="597" t="s">
        <v>236</v>
      </c>
      <c r="I578" s="598"/>
      <c r="J578" s="599"/>
    </row>
    <row r="579" spans="1:10">
      <c r="A579" s="525">
        <v>300040</v>
      </c>
      <c r="B579" s="526" t="s">
        <v>259</v>
      </c>
      <c r="C579" s="542" t="s">
        <v>374</v>
      </c>
      <c r="D579" s="543"/>
      <c r="E579" s="543" t="s">
        <v>305</v>
      </c>
      <c r="F579" s="545">
        <v>0.2</v>
      </c>
      <c r="G579" s="546">
        <v>37533</v>
      </c>
      <c r="H579" s="562">
        <f>TRUNC(F579 * G579,2)</f>
        <v>7506.6</v>
      </c>
      <c r="I579" s="548">
        <f>I561 * F579</f>
        <v>6</v>
      </c>
      <c r="J579" s="549">
        <f>I561*H579</f>
        <v>225198</v>
      </c>
    </row>
    <row r="580" spans="1:10">
      <c r="A580" s="525">
        <v>300048</v>
      </c>
      <c r="B580" s="526" t="s">
        <v>259</v>
      </c>
      <c r="C580" s="542" t="s">
        <v>342</v>
      </c>
      <c r="D580" s="543"/>
      <c r="E580" s="543" t="s">
        <v>305</v>
      </c>
      <c r="F580" s="545">
        <v>0.2</v>
      </c>
      <c r="G580" s="546">
        <v>38698</v>
      </c>
      <c r="H580" s="562">
        <f>TRUNC(F580 * G580,2)</f>
        <v>7739.6</v>
      </c>
      <c r="I580" s="548">
        <f>I561 * F580</f>
        <v>6</v>
      </c>
      <c r="J580" s="549">
        <f>I561*H580</f>
        <v>232188</v>
      </c>
    </row>
    <row r="581" spans="1:10">
      <c r="A581" s="525">
        <v>300026</v>
      </c>
      <c r="B581" s="526" t="s">
        <v>259</v>
      </c>
      <c r="C581" s="542" t="s">
        <v>263</v>
      </c>
      <c r="D581" s="543"/>
      <c r="E581" s="543" t="s">
        <v>264</v>
      </c>
      <c r="F581" s="600">
        <v>0.05</v>
      </c>
      <c r="G581" s="546">
        <f>H576</f>
        <v>161194.68999999997</v>
      </c>
      <c r="H581" s="562">
        <f>TRUNC(F581 * G581,2)</f>
        <v>8059.73</v>
      </c>
      <c r="I581" s="548">
        <f>I561 * F581</f>
        <v>1.5</v>
      </c>
      <c r="J581" s="549">
        <f>I561*H581</f>
        <v>241791.9</v>
      </c>
    </row>
    <row r="582" spans="1:10" ht="22.8">
      <c r="A582" s="525">
        <v>300035</v>
      </c>
      <c r="B582" s="526" t="s">
        <v>259</v>
      </c>
      <c r="C582" s="542" t="s">
        <v>375</v>
      </c>
      <c r="D582" s="543"/>
      <c r="E582" s="543" t="s">
        <v>30</v>
      </c>
      <c r="F582" s="545">
        <v>1.6</v>
      </c>
      <c r="G582" s="546">
        <v>4526</v>
      </c>
      <c r="H582" s="562">
        <f>TRUNC(F582 * G582,2)</f>
        <v>7241.6</v>
      </c>
      <c r="I582" s="548">
        <f>I561 * F582</f>
        <v>48</v>
      </c>
      <c r="J582" s="549">
        <f>I561*H582</f>
        <v>217248</v>
      </c>
    </row>
    <row r="583" spans="1:10">
      <c r="A583" s="525">
        <v>300002</v>
      </c>
      <c r="B583" s="526" t="s">
        <v>259</v>
      </c>
      <c r="C583" s="542" t="s">
        <v>349</v>
      </c>
      <c r="D583" s="543"/>
      <c r="E583" s="543" t="s">
        <v>350</v>
      </c>
      <c r="F583" s="545">
        <v>0.4</v>
      </c>
      <c r="G583" s="546">
        <v>17441</v>
      </c>
      <c r="H583" s="562">
        <f>TRUNC(F583 * G583,2)</f>
        <v>6976.4</v>
      </c>
      <c r="I583" s="554">
        <f>I561 * F583</f>
        <v>12</v>
      </c>
      <c r="J583" s="555">
        <f>I561*H583</f>
        <v>209292</v>
      </c>
    </row>
    <row r="584" spans="1:10">
      <c r="A584" s="556"/>
      <c r="B584" s="526"/>
      <c r="C584" s="557"/>
      <c r="D584" s="558"/>
      <c r="E584" s="559"/>
      <c r="F584" s="560"/>
      <c r="G584" s="561"/>
      <c r="H584" s="562"/>
      <c r="I584" s="563"/>
      <c r="J584" s="564"/>
    </row>
    <row r="585" spans="1:10">
      <c r="A585" s="616" t="s">
        <v>265</v>
      </c>
      <c r="B585" s="526"/>
      <c r="C585" s="527"/>
      <c r="D585" s="528"/>
      <c r="E585" s="529"/>
      <c r="F585" s="601"/>
      <c r="G585" s="602" t="s">
        <v>266</v>
      </c>
      <c r="H585" s="603">
        <f>SUM(H578:H584)</f>
        <v>37523.93</v>
      </c>
      <c r="I585" s="552"/>
      <c r="J585" s="592">
        <f>SUM(J578:J584)</f>
        <v>1125717.8999999999</v>
      </c>
    </row>
    <row r="586" spans="1:10">
      <c r="A586" s="616" t="s">
        <v>267</v>
      </c>
      <c r="B586" s="526"/>
      <c r="C586" s="527"/>
      <c r="D586" s="528"/>
      <c r="E586" s="529"/>
      <c r="F586" s="662"/>
      <c r="G586" s="570"/>
      <c r="H586" s="571"/>
      <c r="I586" s="572"/>
      <c r="J586" s="573"/>
    </row>
    <row r="587" spans="1:10">
      <c r="A587" s="604" t="s">
        <v>268</v>
      </c>
      <c r="B587" s="605"/>
      <c r="C587" s="606" t="s">
        <v>269</v>
      </c>
      <c r="D587" s="607" t="s">
        <v>270</v>
      </c>
      <c r="E587" s="607" t="s">
        <v>271</v>
      </c>
      <c r="F587" s="608" t="s">
        <v>272</v>
      </c>
      <c r="G587" s="609" t="s">
        <v>262</v>
      </c>
      <c r="H587" s="610" t="s">
        <v>236</v>
      </c>
      <c r="I587" s="611"/>
      <c r="J587" s="612"/>
    </row>
    <row r="588" spans="1:10">
      <c r="A588" s="525"/>
      <c r="B588" s="526"/>
      <c r="C588" s="542"/>
      <c r="D588" s="543"/>
      <c r="E588" s="544"/>
      <c r="F588" s="663"/>
      <c r="G588" s="546"/>
      <c r="H588" s="547"/>
      <c r="I588" s="554"/>
      <c r="J588" s="555"/>
    </row>
    <row r="589" spans="1:10">
      <c r="A589" s="565" t="s">
        <v>273</v>
      </c>
      <c r="B589" s="605"/>
      <c r="C589" s="527"/>
      <c r="D589" s="528"/>
      <c r="E589" s="529"/>
      <c r="F589" s="613"/>
      <c r="G589" s="614" t="s">
        <v>274</v>
      </c>
      <c r="H589" s="615">
        <f>SUM(H587:H588)</f>
        <v>0</v>
      </c>
      <c r="I589" s="552"/>
      <c r="J589" s="553">
        <f>SUM(J587:J588)</f>
        <v>0</v>
      </c>
    </row>
    <row r="590" spans="1:10">
      <c r="A590" s="616" t="s">
        <v>275</v>
      </c>
      <c r="B590" s="617"/>
      <c r="C590" s="527"/>
      <c r="D590" s="528"/>
      <c r="E590" s="529"/>
      <c r="F590" s="662"/>
      <c r="G590" s="531"/>
      <c r="H590" s="532"/>
      <c r="I590" s="533"/>
      <c r="J590" s="531"/>
    </row>
    <row r="591" spans="1:10" ht="14.4" thickBot="1">
      <c r="A591" s="616" t="s">
        <v>92</v>
      </c>
      <c r="B591" s="618"/>
      <c r="C591" s="670"/>
      <c r="D591" s="671"/>
      <c r="E591" s="672"/>
      <c r="F591" s="673" t="s">
        <v>276</v>
      </c>
      <c r="G591" s="674"/>
      <c r="H591" s="675">
        <f>IF($A$2="CD",ROUND(SUM(H562:H590)/2,$A$3),SUM(H562:H590)/2)</f>
        <v>731018</v>
      </c>
      <c r="I591" s="625"/>
      <c r="J591" s="626">
        <f>IF($A$2="CD",ROUND(SUM(J562:J590)/2,$A$3),SUM(J562:J590)/2)</f>
        <v>21930554</v>
      </c>
    </row>
    <row r="592" spans="1:10">
      <c r="A592" s="616" t="s">
        <v>306</v>
      </c>
      <c r="B592" s="618"/>
      <c r="C592" s="676" t="s">
        <v>179</v>
      </c>
      <c r="D592" s="677"/>
      <c r="E592" s="678"/>
      <c r="F592" s="679"/>
      <c r="G592" s="680"/>
      <c r="H592" s="681"/>
      <c r="I592" s="682"/>
      <c r="J592" s="683"/>
    </row>
    <row r="593" spans="1:10">
      <c r="A593" s="525" t="s">
        <v>186</v>
      </c>
      <c r="B593" s="618"/>
      <c r="C593" s="684" t="s">
        <v>157</v>
      </c>
      <c r="D593" s="685"/>
      <c r="E593" s="686"/>
      <c r="F593" s="687">
        <f>$F$3</f>
        <v>0.20899999999999999</v>
      </c>
      <c r="G593" s="688"/>
      <c r="H593" s="689">
        <f>ROUND(H591*F593,2)</f>
        <v>152782.76</v>
      </c>
      <c r="I593" s="690"/>
      <c r="J593" s="691"/>
    </row>
    <row r="594" spans="1:10">
      <c r="A594" s="525" t="s">
        <v>307</v>
      </c>
      <c r="B594" s="618"/>
      <c r="C594" s="684" t="s">
        <v>159</v>
      </c>
      <c r="D594" s="685"/>
      <c r="E594" s="686"/>
      <c r="F594" s="687">
        <f>$G$3</f>
        <v>0.05</v>
      </c>
      <c r="G594" s="688"/>
      <c r="H594" s="689">
        <f>ROUND(H591*F594,2)</f>
        <v>36550.9</v>
      </c>
      <c r="I594" s="690"/>
      <c r="J594" s="691"/>
    </row>
    <row r="595" spans="1:10">
      <c r="A595" s="525" t="s">
        <v>188</v>
      </c>
      <c r="B595" s="618"/>
      <c r="C595" s="684" t="s">
        <v>161</v>
      </c>
      <c r="D595" s="685"/>
      <c r="E595" s="686"/>
      <c r="F595" s="687">
        <f>$H$3</f>
        <v>0.08</v>
      </c>
      <c r="G595" s="688"/>
      <c r="H595" s="689">
        <f>ROUND(H591*F595,2)</f>
        <v>58481.440000000002</v>
      </c>
      <c r="I595" s="690"/>
      <c r="J595" s="691"/>
    </row>
    <row r="596" spans="1:10">
      <c r="A596" s="525" t="s">
        <v>190</v>
      </c>
      <c r="B596" s="618"/>
      <c r="C596" s="684" t="s">
        <v>165</v>
      </c>
      <c r="D596" s="685"/>
      <c r="E596" s="686"/>
      <c r="F596" s="687" t="e">
        <f>$I$3</f>
        <v>#REF!</v>
      </c>
      <c r="G596" s="688"/>
      <c r="H596" s="689" t="e">
        <f>ROUND(H595*F596,2)</f>
        <v>#REF!</v>
      </c>
      <c r="I596" s="690"/>
      <c r="J596" s="691"/>
    </row>
    <row r="597" spans="1:10">
      <c r="A597" s="616" t="s">
        <v>308</v>
      </c>
      <c r="B597" s="618"/>
      <c r="C597" s="692" t="s">
        <v>309</v>
      </c>
      <c r="D597" s="693"/>
      <c r="E597" s="694"/>
      <c r="F597" s="497"/>
      <c r="G597" s="695"/>
      <c r="H597" s="696" t="e">
        <f>SUM(H593:H596)</f>
        <v>#REF!</v>
      </c>
      <c r="I597" s="697"/>
      <c r="J597" s="698"/>
    </row>
    <row r="598" spans="1:10" ht="14.4" thickBot="1">
      <c r="A598" s="616" t="s">
        <v>310</v>
      </c>
      <c r="B598" s="618"/>
      <c r="C598" s="699"/>
      <c r="D598" s="700"/>
      <c r="E598" s="672"/>
      <c r="F598" s="673" t="s">
        <v>311</v>
      </c>
      <c r="G598" s="701"/>
      <c r="H598" s="702" t="e">
        <f>ROUND(H591+H597,$A$3)</f>
        <v>#REF!</v>
      </c>
      <c r="I598" s="703"/>
      <c r="J598" s="704">
        <f>IF($A$3=2,ROUND((J591+J597),2),ROUND((J591+J597),0))</f>
        <v>21930554</v>
      </c>
    </row>
    <row r="599" spans="1:10" hidden="1">
      <c r="A599" s="627" t="s">
        <v>277</v>
      </c>
      <c r="B599" s="628"/>
      <c r="C599" s="705"/>
      <c r="D599" s="706"/>
      <c r="E599" s="707"/>
      <c r="F599" s="707"/>
      <c r="G599" s="707"/>
      <c r="H599" s="708"/>
      <c r="I599" s="497"/>
      <c r="J599" s="498"/>
    </row>
    <row r="600" spans="1:10" hidden="1">
      <c r="A600" s="633"/>
      <c r="B600" s="628"/>
      <c r="C600" s="629"/>
      <c r="D600" s="630"/>
      <c r="E600" s="631"/>
      <c r="F600" s="631"/>
      <c r="G600" s="631"/>
      <c r="H600" s="632"/>
      <c r="I600" s="497"/>
      <c r="J600" s="498"/>
    </row>
    <row r="601" spans="1:10" hidden="1">
      <c r="A601" s="633"/>
      <c r="B601" s="628"/>
      <c r="C601" s="634" t="s">
        <v>278</v>
      </c>
      <c r="D601" s="635"/>
      <c r="E601" s="636"/>
      <c r="F601" s="636"/>
      <c r="G601" s="636"/>
      <c r="H601" s="637"/>
      <c r="I601" s="497"/>
      <c r="J601" s="498"/>
    </row>
    <row r="602" spans="1:10" hidden="1">
      <c r="A602" s="633"/>
      <c r="B602" s="628"/>
      <c r="C602" s="638"/>
      <c r="D602" s="639"/>
      <c r="E602" s="640"/>
      <c r="F602" s="640"/>
      <c r="G602" s="640"/>
      <c r="H602" s="641"/>
      <c r="I602" s="497"/>
      <c r="J602" s="498"/>
    </row>
    <row r="603" spans="1:10" hidden="1">
      <c r="A603" s="633"/>
      <c r="B603" s="628"/>
      <c r="C603" s="638"/>
      <c r="D603" s="639"/>
      <c r="E603" s="640"/>
      <c r="F603" s="640"/>
      <c r="G603" s="640"/>
      <c r="H603" s="641"/>
      <c r="I603" s="497"/>
      <c r="J603" s="498"/>
    </row>
    <row r="604" spans="1:10" hidden="1">
      <c r="A604" s="633"/>
      <c r="B604" s="628"/>
      <c r="C604" s="629"/>
      <c r="D604" s="630"/>
      <c r="E604" s="631"/>
      <c r="F604" s="631"/>
      <c r="G604" s="631"/>
      <c r="H604" s="632"/>
      <c r="I604" s="497"/>
      <c r="J604" s="498"/>
    </row>
    <row r="605" spans="1:10" hidden="1">
      <c r="A605" s="633"/>
      <c r="B605" s="628"/>
      <c r="C605" s="642" t="s">
        <v>279</v>
      </c>
      <c r="D605" s="630"/>
      <c r="E605" s="631"/>
      <c r="F605" s="643" t="s">
        <v>280</v>
      </c>
      <c r="G605" s="631"/>
      <c r="H605" s="632"/>
      <c r="I605" s="497"/>
      <c r="J605" s="498"/>
    </row>
    <row r="606" spans="1:10" hidden="1">
      <c r="C606" s="644"/>
      <c r="H606" s="645"/>
      <c r="I606" s="497"/>
      <c r="J606" s="498"/>
    </row>
    <row r="607" spans="1:10" hidden="1">
      <c r="C607" s="644"/>
      <c r="H607" s="645"/>
      <c r="I607" s="497"/>
      <c r="J607" s="498"/>
    </row>
    <row r="608" spans="1:10" hidden="1">
      <c r="A608" s="633"/>
      <c r="B608" s="628"/>
      <c r="C608" s="646" t="s">
        <v>281</v>
      </c>
      <c r="D608" s="647"/>
      <c r="E608" s="631"/>
      <c r="F608" s="648" t="s">
        <v>281</v>
      </c>
      <c r="G608" s="636"/>
      <c r="H608" s="637"/>
      <c r="I608" s="497"/>
      <c r="J608" s="498"/>
    </row>
    <row r="609" spans="1:10" hidden="1">
      <c r="A609" s="633"/>
      <c r="B609" s="628"/>
      <c r="C609" s="649" t="s">
        <v>282</v>
      </c>
      <c r="D609" s="639"/>
      <c r="E609" s="631"/>
      <c r="F609" s="650" t="s">
        <v>282</v>
      </c>
      <c r="G609" s="640"/>
      <c r="H609" s="641"/>
      <c r="I609" s="497"/>
      <c r="J609" s="498"/>
    </row>
    <row r="610" spans="1:10" hidden="1">
      <c r="A610" s="633"/>
      <c r="B610" s="628"/>
      <c r="C610" s="651" t="s">
        <v>283</v>
      </c>
      <c r="D610" s="630"/>
      <c r="E610" s="631"/>
      <c r="F610" s="628" t="s">
        <v>284</v>
      </c>
      <c r="G610" s="631"/>
      <c r="H610" s="632"/>
      <c r="I610" s="497"/>
      <c r="J610" s="498"/>
    </row>
    <row r="611" spans="1:10" ht="14.4" hidden="1" thickBot="1">
      <c r="A611" s="652" t="s">
        <v>285</v>
      </c>
      <c r="B611" s="628"/>
      <c r="C611" s="653"/>
      <c r="D611" s="654"/>
      <c r="E611" s="655"/>
      <c r="F611" s="655"/>
      <c r="G611" s="655"/>
      <c r="H611" s="656"/>
      <c r="I611" s="497"/>
      <c r="J611" s="498"/>
    </row>
    <row r="612" spans="1:10">
      <c r="C612" s="27"/>
      <c r="D612" s="87"/>
      <c r="E612" s="27"/>
      <c r="F612" s="27"/>
      <c r="G612" s="27"/>
      <c r="H612" s="27"/>
      <c r="I612" s="497"/>
      <c r="J612" s="498"/>
    </row>
    <row r="613" spans="1:10" ht="14.4" thickBot="1">
      <c r="C613" s="27"/>
      <c r="D613" s="87"/>
      <c r="E613" s="27"/>
      <c r="F613" s="27"/>
      <c r="G613" s="27"/>
      <c r="H613" s="27"/>
      <c r="I613" s="497"/>
      <c r="J613" s="498"/>
    </row>
    <row r="614" spans="1:10" ht="17.399999999999999" hidden="1">
      <c r="A614" s="499" t="s">
        <v>219</v>
      </c>
      <c r="B614" s="499"/>
      <c r="C614" s="500" t="s">
        <v>220</v>
      </c>
      <c r="D614" s="501"/>
      <c r="E614" s="501"/>
      <c r="F614" s="501"/>
      <c r="G614" s="501"/>
      <c r="H614" s="502" t="str">
        <f>"No. " &amp; COUNTIF(A$3:A619,"ITEM*") &amp; " DE " &amp; COUNTIF(A$3:A$99788,"ITEM*")</f>
        <v>No. 13 DE 21</v>
      </c>
      <c r="I614" s="497"/>
      <c r="J614" s="498"/>
    </row>
    <row r="615" spans="1:10" hidden="1">
      <c r="A615" s="499" t="s">
        <v>221</v>
      </c>
      <c r="B615" s="499"/>
      <c r="C615" s="503" t="s">
        <v>222</v>
      </c>
      <c r="D615" s="504" t="s">
        <v>46</v>
      </c>
      <c r="E615" s="505"/>
      <c r="F615" s="506" t="s">
        <v>223</v>
      </c>
      <c r="G615" s="504"/>
      <c r="H615" s="507"/>
      <c r="I615" s="497"/>
      <c r="J615" s="498"/>
    </row>
    <row r="616" spans="1:10" ht="14.4" hidden="1" thickBot="1">
      <c r="C616" s="508"/>
      <c r="D616" s="509"/>
      <c r="E616" s="509"/>
      <c r="F616" s="509"/>
      <c r="G616" s="509"/>
      <c r="H616" s="510"/>
      <c r="I616" s="497"/>
      <c r="J616" s="498"/>
    </row>
    <row r="617" spans="1:10">
      <c r="A617" s="511" t="s">
        <v>224</v>
      </c>
      <c r="B617" s="512"/>
      <c r="C617" s="513" t="s">
        <v>88</v>
      </c>
      <c r="D617" s="916"/>
      <c r="E617" s="916"/>
      <c r="F617" s="514" t="s">
        <v>87</v>
      </c>
      <c r="G617" s="515" t="s">
        <v>225</v>
      </c>
      <c r="H617" s="516" t="s">
        <v>226</v>
      </c>
      <c r="I617" s="517" t="s">
        <v>227</v>
      </c>
      <c r="J617" s="518" t="s">
        <v>95</v>
      </c>
    </row>
    <row r="618" spans="1:10">
      <c r="A618" s="519" t="s">
        <v>376</v>
      </c>
      <c r="B618" s="512"/>
      <c r="C618" s="904" t="s">
        <v>138</v>
      </c>
      <c r="D618" s="905"/>
      <c r="E618" s="906"/>
      <c r="F618" s="520" t="str">
        <f>PRESUPUESTO!$B$26</f>
        <v>1.11</v>
      </c>
      <c r="G618" s="521" t="s">
        <v>108</v>
      </c>
      <c r="H618" s="522">
        <f>PRESUPUESTO!$E$26</f>
        <v>15</v>
      </c>
      <c r="I618" s="661">
        <f>H618</f>
        <v>15</v>
      </c>
      <c r="J618" s="524"/>
    </row>
    <row r="619" spans="1:10">
      <c r="A619" s="525"/>
      <c r="B619" s="526"/>
      <c r="C619" s="527"/>
      <c r="D619" s="528"/>
      <c r="E619" s="529"/>
      <c r="F619" s="662"/>
      <c r="G619" s="531"/>
      <c r="H619" s="532"/>
      <c r="I619" s="533"/>
      <c r="J619" s="531"/>
    </row>
    <row r="620" spans="1:10">
      <c r="A620" s="534" t="s">
        <v>231</v>
      </c>
      <c r="B620" s="526"/>
      <c r="C620" s="535" t="s">
        <v>232</v>
      </c>
      <c r="D620" s="536" t="s">
        <v>233</v>
      </c>
      <c r="E620" s="536" t="str">
        <f>"CANT. / " &amp; G618</f>
        <v>CANT. / M2</v>
      </c>
      <c r="F620" s="537" t="s">
        <v>234</v>
      </c>
      <c r="G620" s="538" t="s">
        <v>235</v>
      </c>
      <c r="H620" s="539" t="s">
        <v>236</v>
      </c>
      <c r="I620" s="540"/>
      <c r="J620" s="541"/>
    </row>
    <row r="621" spans="1:10">
      <c r="A621" s="525">
        <v>100806</v>
      </c>
      <c r="B621" s="526" t="s">
        <v>319</v>
      </c>
      <c r="C621" s="542" t="s">
        <v>377</v>
      </c>
      <c r="D621" s="543" t="s">
        <v>89</v>
      </c>
      <c r="E621" s="544">
        <v>0.1</v>
      </c>
      <c r="F621" s="663"/>
      <c r="G621" s="546">
        <v>30765</v>
      </c>
      <c r="H621" s="547">
        <f>TRUNC(E621* (1 + F621 / 100) * G621,2)</f>
        <v>3076.5</v>
      </c>
      <c r="I621" s="548">
        <f>E621 * (1 + F621 / 100) * I618</f>
        <v>1.5</v>
      </c>
      <c r="J621" s="549">
        <f>I618*H621</f>
        <v>46147.5</v>
      </c>
    </row>
    <row r="622" spans="1:10">
      <c r="A622" s="525">
        <v>101509</v>
      </c>
      <c r="B622" s="526" t="s">
        <v>316</v>
      </c>
      <c r="C622" s="542" t="s">
        <v>325</v>
      </c>
      <c r="D622" s="543" t="s">
        <v>318</v>
      </c>
      <c r="E622" s="544">
        <v>5.0000000000000001E-3</v>
      </c>
      <c r="F622" s="663"/>
      <c r="G622" s="546">
        <v>5191</v>
      </c>
      <c r="H622" s="547">
        <f>TRUNC(E622* (1 + F622 / 100) * G622,2)</f>
        <v>25.95</v>
      </c>
      <c r="I622" s="548">
        <f>E622 * (1 + F622 / 100) * I618</f>
        <v>7.4999999999999997E-2</v>
      </c>
      <c r="J622" s="549">
        <f>I618*H622</f>
        <v>389.25</v>
      </c>
    </row>
    <row r="623" spans="1:10">
      <c r="A623" s="525">
        <v>101717</v>
      </c>
      <c r="B623" s="526" t="s">
        <v>319</v>
      </c>
      <c r="C623" s="542" t="s">
        <v>378</v>
      </c>
      <c r="D623" s="543" t="s">
        <v>89</v>
      </c>
      <c r="E623" s="544">
        <v>0.15</v>
      </c>
      <c r="F623" s="663">
        <v>1</v>
      </c>
      <c r="G623" s="546">
        <v>21240</v>
      </c>
      <c r="H623" s="547">
        <f>TRUNC(E623* (1 + F623 / 100) * G623,2)</f>
        <v>3217.86</v>
      </c>
      <c r="I623" s="548">
        <f>E623 * (1 + F623 / 100) * I618</f>
        <v>2.2725</v>
      </c>
      <c r="J623" s="549">
        <f>I618*H623</f>
        <v>48267.9</v>
      </c>
    </row>
    <row r="624" spans="1:10">
      <c r="A624" s="525">
        <v>100752</v>
      </c>
      <c r="B624" s="526" t="s">
        <v>300</v>
      </c>
      <c r="C624" s="542" t="s">
        <v>379</v>
      </c>
      <c r="D624" s="543" t="s">
        <v>89</v>
      </c>
      <c r="E624" s="544">
        <v>1.5</v>
      </c>
      <c r="F624" s="663"/>
      <c r="G624" s="546">
        <v>1588</v>
      </c>
      <c r="H624" s="547">
        <f>TRUNC(E624* (1 + F624 / 100) * G624,2)</f>
        <v>2382</v>
      </c>
      <c r="I624" s="548">
        <f>E624 * (1 + F624 / 100) * I618</f>
        <v>22.5</v>
      </c>
      <c r="J624" s="549">
        <f>I618*H624</f>
        <v>35730</v>
      </c>
    </row>
    <row r="625" spans="1:10">
      <c r="A625" s="616" t="s">
        <v>322</v>
      </c>
      <c r="B625" s="526" t="s">
        <v>230</v>
      </c>
      <c r="C625" s="542" t="s">
        <v>323</v>
      </c>
      <c r="D625" s="543" t="s">
        <v>115</v>
      </c>
      <c r="E625" s="544">
        <v>0.125</v>
      </c>
      <c r="F625" s="663"/>
      <c r="G625" s="546">
        <f>H86</f>
        <v>478616</v>
      </c>
      <c r="H625" s="547">
        <f>TRUNC(E625* (1 + F625 / 100) * G625,2)</f>
        <v>59827</v>
      </c>
      <c r="I625" s="554">
        <f>E625 * (1 + F625 / 100) * I618</f>
        <v>1.875</v>
      </c>
      <c r="J625" s="555">
        <f>I618*H625</f>
        <v>897405</v>
      </c>
    </row>
    <row r="626" spans="1:10">
      <c r="A626" s="556"/>
      <c r="B626" s="526"/>
      <c r="C626" s="557"/>
      <c r="D626" s="558"/>
      <c r="E626" s="559"/>
      <c r="F626" s="560"/>
      <c r="G626" s="561"/>
      <c r="H626" s="562"/>
      <c r="I626" s="563"/>
      <c r="J626" s="564"/>
    </row>
    <row r="627" spans="1:10">
      <c r="A627" s="616" t="s">
        <v>245</v>
      </c>
      <c r="B627" s="526"/>
      <c r="C627" s="527"/>
      <c r="D627" s="528"/>
      <c r="E627" s="529"/>
      <c r="F627" s="566"/>
      <c r="G627" s="567" t="s">
        <v>246</v>
      </c>
      <c r="H627" s="568">
        <f>SUM(H620:H626)</f>
        <v>68529.31</v>
      </c>
      <c r="I627" s="540"/>
      <c r="J627" s="569">
        <f>SUM(J620:J626)</f>
        <v>1027939.65</v>
      </c>
    </row>
    <row r="628" spans="1:10">
      <c r="A628" s="616" t="s">
        <v>247</v>
      </c>
      <c r="B628" s="526"/>
      <c r="C628" s="527"/>
      <c r="D628" s="528"/>
      <c r="E628" s="529"/>
      <c r="F628" s="662"/>
      <c r="G628" s="570"/>
      <c r="H628" s="571"/>
      <c r="I628" s="572"/>
      <c r="J628" s="573"/>
    </row>
    <row r="629" spans="1:10">
      <c r="A629" s="534" t="s">
        <v>248</v>
      </c>
      <c r="B629" s="526"/>
      <c r="C629" s="574" t="s">
        <v>249</v>
      </c>
      <c r="D629" s="575" t="s">
        <v>250</v>
      </c>
      <c r="E629" s="575" t="s">
        <v>251</v>
      </c>
      <c r="F629" s="576" t="s">
        <v>252</v>
      </c>
      <c r="G629" s="577" t="s">
        <v>313</v>
      </c>
      <c r="H629" s="578" t="s">
        <v>91</v>
      </c>
      <c r="I629" s="579"/>
      <c r="J629" s="580"/>
    </row>
    <row r="630" spans="1:10">
      <c r="A630" s="525">
        <v>200007</v>
      </c>
      <c r="B630" s="581" t="s">
        <v>249</v>
      </c>
      <c r="C630" s="542" t="s">
        <v>254</v>
      </c>
      <c r="D630" s="582">
        <v>213268</v>
      </c>
      <c r="E630" s="583">
        <v>1.8</v>
      </c>
      <c r="F630" s="658">
        <f>TRUNC(D630*E630,0)</f>
        <v>383882</v>
      </c>
      <c r="G630" s="659">
        <v>43.24</v>
      </c>
      <c r="H630" s="586">
        <f>IFERROR(TRUNC(F630/G630,2),0)</f>
        <v>8877.93</v>
      </c>
      <c r="I630" s="552">
        <f>I618/G630</f>
        <v>0.34690101757631819</v>
      </c>
      <c r="J630" s="553">
        <f>I618*H630</f>
        <v>133168.95000000001</v>
      </c>
    </row>
    <row r="631" spans="1:10">
      <c r="A631" s="525">
        <v>200011</v>
      </c>
      <c r="B631" s="581" t="s">
        <v>249</v>
      </c>
      <c r="C631" s="542" t="s">
        <v>380</v>
      </c>
      <c r="D631" s="657">
        <v>371244</v>
      </c>
      <c r="E631" s="583">
        <v>1.8</v>
      </c>
      <c r="F631" s="660">
        <f>TRUNC(D631*E631,0)</f>
        <v>668239</v>
      </c>
      <c r="G631" s="585">
        <v>16</v>
      </c>
      <c r="H631" s="586">
        <f>IFERROR(TRUNC(F631/G631,2),0)</f>
        <v>41764.93</v>
      </c>
      <c r="I631" s="587">
        <f>I618/G631</f>
        <v>0.9375</v>
      </c>
      <c r="J631" s="588">
        <f>I618*H631</f>
        <v>626473.94999999995</v>
      </c>
    </row>
    <row r="632" spans="1:10">
      <c r="A632" s="556"/>
      <c r="B632" s="526"/>
      <c r="C632" s="557"/>
      <c r="D632" s="558"/>
      <c r="E632" s="559"/>
      <c r="F632" s="560"/>
      <c r="G632" s="561"/>
      <c r="H632" s="562"/>
      <c r="I632" s="563"/>
      <c r="J632" s="564"/>
    </row>
    <row r="633" spans="1:10">
      <c r="A633" s="616" t="s">
        <v>255</v>
      </c>
      <c r="B633" s="526"/>
      <c r="C633" s="527"/>
      <c r="D633" s="528"/>
      <c r="E633" s="529"/>
      <c r="F633" s="589"/>
      <c r="G633" s="590" t="s">
        <v>256</v>
      </c>
      <c r="H633" s="591">
        <f>SUM(H629:H632)</f>
        <v>50642.86</v>
      </c>
      <c r="I633" s="552"/>
      <c r="J633" s="592">
        <f>SUM(J629:J632)</f>
        <v>759642.89999999991</v>
      </c>
    </row>
    <row r="634" spans="1:10">
      <c r="A634" s="616" t="s">
        <v>257</v>
      </c>
      <c r="B634" s="526"/>
      <c r="C634" s="527"/>
      <c r="D634" s="528"/>
      <c r="E634" s="529"/>
      <c r="F634" s="662"/>
      <c r="G634" s="570"/>
      <c r="H634" s="571"/>
      <c r="I634" s="572"/>
      <c r="J634" s="573"/>
    </row>
    <row r="635" spans="1:10">
      <c r="A635" s="534" t="s">
        <v>258</v>
      </c>
      <c r="B635" s="526"/>
      <c r="C635" s="593" t="s">
        <v>259</v>
      </c>
      <c r="D635" s="594" t="s">
        <v>260</v>
      </c>
      <c r="E635" s="594" t="s">
        <v>233</v>
      </c>
      <c r="F635" s="595" t="s">
        <v>261</v>
      </c>
      <c r="G635" s="596" t="s">
        <v>262</v>
      </c>
      <c r="H635" s="597" t="s">
        <v>236</v>
      </c>
      <c r="I635" s="598"/>
      <c r="J635" s="599"/>
    </row>
    <row r="636" spans="1:10">
      <c r="A636" s="525">
        <v>300055</v>
      </c>
      <c r="B636" s="526"/>
      <c r="C636" s="542" t="s">
        <v>329</v>
      </c>
      <c r="D636" s="543"/>
      <c r="E636" s="543" t="s">
        <v>305</v>
      </c>
      <c r="F636" s="545">
        <v>0.02</v>
      </c>
      <c r="G636" s="550">
        <v>43518</v>
      </c>
      <c r="H636" s="562">
        <f>TRUNC(F636 * G636,2)</f>
        <v>870.36</v>
      </c>
      <c r="I636" s="552">
        <f>I618 * F636</f>
        <v>0.3</v>
      </c>
      <c r="J636" s="553">
        <f>I618*H636</f>
        <v>13055.4</v>
      </c>
    </row>
    <row r="637" spans="1:10">
      <c r="A637" s="525">
        <v>300026</v>
      </c>
      <c r="B637" s="526" t="s">
        <v>259</v>
      </c>
      <c r="C637" s="542" t="s">
        <v>263</v>
      </c>
      <c r="D637" s="543"/>
      <c r="E637" s="543" t="s">
        <v>264</v>
      </c>
      <c r="F637" s="600">
        <v>0.02</v>
      </c>
      <c r="G637" s="550">
        <f>H633</f>
        <v>50642.86</v>
      </c>
      <c r="H637" s="562">
        <f>TRUNC(F637 * G637,2)</f>
        <v>1012.85</v>
      </c>
      <c r="I637" s="587">
        <f>I618 * F637</f>
        <v>0.3</v>
      </c>
      <c r="J637" s="588">
        <f>I618*H637</f>
        <v>15192.75</v>
      </c>
    </row>
    <row r="638" spans="1:10">
      <c r="A638" s="556"/>
      <c r="B638" s="526"/>
      <c r="C638" s="557"/>
      <c r="D638" s="558"/>
      <c r="E638" s="559"/>
      <c r="F638" s="560"/>
      <c r="G638" s="561"/>
      <c r="H638" s="562"/>
      <c r="I638" s="563"/>
      <c r="J638" s="564"/>
    </row>
    <row r="639" spans="1:10">
      <c r="A639" s="616" t="s">
        <v>265</v>
      </c>
      <c r="B639" s="526"/>
      <c r="C639" s="527"/>
      <c r="D639" s="528"/>
      <c r="E639" s="529"/>
      <c r="F639" s="601"/>
      <c r="G639" s="602" t="s">
        <v>266</v>
      </c>
      <c r="H639" s="603">
        <f>SUM(H635:H638)</f>
        <v>1883.21</v>
      </c>
      <c r="I639" s="552"/>
      <c r="J639" s="592">
        <f>SUM(J635:J638)</f>
        <v>28248.15</v>
      </c>
    </row>
    <row r="640" spans="1:10">
      <c r="A640" s="616" t="s">
        <v>267</v>
      </c>
      <c r="B640" s="526"/>
      <c r="C640" s="527"/>
      <c r="D640" s="528"/>
      <c r="E640" s="529"/>
      <c r="F640" s="662"/>
      <c r="G640" s="570"/>
      <c r="H640" s="571"/>
      <c r="I640" s="572"/>
      <c r="J640" s="573"/>
    </row>
    <row r="641" spans="1:10">
      <c r="A641" s="604" t="s">
        <v>268</v>
      </c>
      <c r="B641" s="605"/>
      <c r="C641" s="606" t="s">
        <v>269</v>
      </c>
      <c r="D641" s="607" t="s">
        <v>270</v>
      </c>
      <c r="E641" s="607" t="s">
        <v>271</v>
      </c>
      <c r="F641" s="608" t="s">
        <v>272</v>
      </c>
      <c r="G641" s="609" t="s">
        <v>262</v>
      </c>
      <c r="H641" s="610" t="s">
        <v>236</v>
      </c>
      <c r="I641" s="611"/>
      <c r="J641" s="612"/>
    </row>
    <row r="642" spans="1:10">
      <c r="A642" s="525"/>
      <c r="B642" s="526"/>
      <c r="C642" s="542"/>
      <c r="D642" s="543"/>
      <c r="E642" s="544"/>
      <c r="F642" s="663"/>
      <c r="G642" s="546"/>
      <c r="H642" s="547"/>
      <c r="I642" s="554"/>
      <c r="J642" s="555"/>
    </row>
    <row r="643" spans="1:10">
      <c r="A643" s="565" t="s">
        <v>273</v>
      </c>
      <c r="B643" s="605"/>
      <c r="C643" s="527"/>
      <c r="D643" s="528"/>
      <c r="E643" s="529"/>
      <c r="F643" s="613"/>
      <c r="G643" s="614" t="s">
        <v>274</v>
      </c>
      <c r="H643" s="615">
        <f>SUM(H641:H642)</f>
        <v>0</v>
      </c>
      <c r="I643" s="552"/>
      <c r="J643" s="553">
        <f>SUM(J641:J642)</f>
        <v>0</v>
      </c>
    </row>
    <row r="644" spans="1:10">
      <c r="A644" s="616" t="s">
        <v>275</v>
      </c>
      <c r="B644" s="617"/>
      <c r="C644" s="527"/>
      <c r="D644" s="528"/>
      <c r="E644" s="529"/>
      <c r="F644" s="662"/>
      <c r="G644" s="531"/>
      <c r="H644" s="532"/>
      <c r="I644" s="533"/>
      <c r="J644" s="531"/>
    </row>
    <row r="645" spans="1:10" ht="14.4" thickBot="1">
      <c r="A645" s="616" t="s">
        <v>92</v>
      </c>
      <c r="B645" s="618"/>
      <c r="C645" s="670"/>
      <c r="D645" s="671"/>
      <c r="E645" s="672"/>
      <c r="F645" s="673" t="s">
        <v>276</v>
      </c>
      <c r="G645" s="674"/>
      <c r="H645" s="675">
        <f>IF($A$2="CD",ROUND(SUM(H619:H644)/2,$A$3),SUM(H619:H644)/2)</f>
        <v>121055</v>
      </c>
      <c r="I645" s="625"/>
      <c r="J645" s="626">
        <f>IF($A$2="CD",ROUND(SUM(J619:J644)/2,$A$3),SUM(J619:J644)/2)</f>
        <v>1815831</v>
      </c>
    </row>
    <row r="646" spans="1:10">
      <c r="A646" s="616" t="s">
        <v>306</v>
      </c>
      <c r="B646" s="618"/>
      <c r="C646" s="676" t="s">
        <v>179</v>
      </c>
      <c r="D646" s="677"/>
      <c r="E646" s="678"/>
      <c r="F646" s="679"/>
      <c r="G646" s="680"/>
      <c r="H646" s="681"/>
      <c r="I646" s="682"/>
      <c r="J646" s="683"/>
    </row>
    <row r="647" spans="1:10">
      <c r="A647" s="525" t="s">
        <v>186</v>
      </c>
      <c r="B647" s="618"/>
      <c r="C647" s="684" t="s">
        <v>157</v>
      </c>
      <c r="D647" s="685"/>
      <c r="E647" s="686"/>
      <c r="F647" s="687">
        <f>$F$3</f>
        <v>0.20899999999999999</v>
      </c>
      <c r="G647" s="688"/>
      <c r="H647" s="689">
        <f>ROUND(H645*F647,2)</f>
        <v>25300.5</v>
      </c>
      <c r="I647" s="690"/>
      <c r="J647" s="691"/>
    </row>
    <row r="648" spans="1:10">
      <c r="A648" s="525" t="s">
        <v>307</v>
      </c>
      <c r="B648" s="618"/>
      <c r="C648" s="684" t="s">
        <v>159</v>
      </c>
      <c r="D648" s="685"/>
      <c r="E648" s="686"/>
      <c r="F648" s="687">
        <f>$G$3</f>
        <v>0.05</v>
      </c>
      <c r="G648" s="688"/>
      <c r="H648" s="689">
        <f>ROUND(H645*F648,2)</f>
        <v>6052.75</v>
      </c>
      <c r="I648" s="690"/>
      <c r="J648" s="691"/>
    </row>
    <row r="649" spans="1:10">
      <c r="A649" s="525" t="s">
        <v>188</v>
      </c>
      <c r="B649" s="618"/>
      <c r="C649" s="684" t="s">
        <v>161</v>
      </c>
      <c r="D649" s="685"/>
      <c r="E649" s="686"/>
      <c r="F649" s="687">
        <f>$H$3</f>
        <v>0.08</v>
      </c>
      <c r="G649" s="688"/>
      <c r="H649" s="689">
        <f>ROUND(H645*F649,2)</f>
        <v>9684.4</v>
      </c>
      <c r="I649" s="690"/>
      <c r="J649" s="691"/>
    </row>
    <row r="650" spans="1:10">
      <c r="A650" s="525" t="s">
        <v>190</v>
      </c>
      <c r="B650" s="618"/>
      <c r="C650" s="684" t="s">
        <v>165</v>
      </c>
      <c r="D650" s="685"/>
      <c r="E650" s="686"/>
      <c r="F650" s="687" t="e">
        <f>$I$3</f>
        <v>#REF!</v>
      </c>
      <c r="G650" s="688"/>
      <c r="H650" s="689" t="e">
        <f>ROUND(H649*F650,2)</f>
        <v>#REF!</v>
      </c>
      <c r="I650" s="690"/>
      <c r="J650" s="691"/>
    </row>
    <row r="651" spans="1:10">
      <c r="A651" s="616" t="s">
        <v>308</v>
      </c>
      <c r="B651" s="618"/>
      <c r="C651" s="692" t="s">
        <v>309</v>
      </c>
      <c r="D651" s="693"/>
      <c r="E651" s="694"/>
      <c r="F651" s="497"/>
      <c r="G651" s="695"/>
      <c r="H651" s="696" t="e">
        <f>SUM(H647:H650)</f>
        <v>#REF!</v>
      </c>
      <c r="I651" s="697"/>
      <c r="J651" s="698"/>
    </row>
    <row r="652" spans="1:10" ht="14.4" thickBot="1">
      <c r="A652" s="616" t="s">
        <v>310</v>
      </c>
      <c r="B652" s="618"/>
      <c r="C652" s="699"/>
      <c r="D652" s="700"/>
      <c r="E652" s="672"/>
      <c r="F652" s="673" t="s">
        <v>311</v>
      </c>
      <c r="G652" s="701"/>
      <c r="H652" s="702" t="e">
        <f>ROUND(H645+H651,$A$3)</f>
        <v>#REF!</v>
      </c>
      <c r="I652" s="703"/>
      <c r="J652" s="704">
        <f>IF($A$3=2,ROUND((J645+J651),2),ROUND((J645+J651),0))</f>
        <v>1815831</v>
      </c>
    </row>
    <row r="653" spans="1:10" hidden="1">
      <c r="A653" s="627" t="s">
        <v>277</v>
      </c>
      <c r="B653" s="628"/>
      <c r="C653" s="705"/>
      <c r="D653" s="706"/>
      <c r="E653" s="707"/>
      <c r="F653" s="707"/>
      <c r="G653" s="707"/>
      <c r="H653" s="708"/>
      <c r="I653" s="497"/>
      <c r="J653" s="498"/>
    </row>
    <row r="654" spans="1:10" hidden="1">
      <c r="A654" s="633"/>
      <c r="B654" s="628"/>
      <c r="C654" s="629"/>
      <c r="D654" s="630"/>
      <c r="E654" s="631"/>
      <c r="F654" s="631"/>
      <c r="G654" s="631"/>
      <c r="H654" s="632"/>
      <c r="I654" s="497"/>
      <c r="J654" s="498"/>
    </row>
    <row r="655" spans="1:10" hidden="1">
      <c r="A655" s="633"/>
      <c r="B655" s="628"/>
      <c r="C655" s="634" t="s">
        <v>278</v>
      </c>
      <c r="D655" s="635"/>
      <c r="E655" s="636"/>
      <c r="F655" s="636"/>
      <c r="G655" s="636"/>
      <c r="H655" s="637"/>
      <c r="I655" s="497"/>
      <c r="J655" s="498"/>
    </row>
    <row r="656" spans="1:10" hidden="1">
      <c r="A656" s="633"/>
      <c r="B656" s="628"/>
      <c r="C656" s="638"/>
      <c r="D656" s="639"/>
      <c r="E656" s="640"/>
      <c r="F656" s="640"/>
      <c r="G656" s="640"/>
      <c r="H656" s="641"/>
      <c r="I656" s="497"/>
      <c r="J656" s="498"/>
    </row>
    <row r="657" spans="1:10" hidden="1">
      <c r="A657" s="633"/>
      <c r="B657" s="628"/>
      <c r="C657" s="638"/>
      <c r="D657" s="639"/>
      <c r="E657" s="640"/>
      <c r="F657" s="640"/>
      <c r="G657" s="640"/>
      <c r="H657" s="641"/>
      <c r="I657" s="497"/>
      <c r="J657" s="498"/>
    </row>
    <row r="658" spans="1:10" hidden="1">
      <c r="A658" s="633"/>
      <c r="B658" s="628"/>
      <c r="C658" s="629"/>
      <c r="D658" s="630"/>
      <c r="E658" s="631"/>
      <c r="F658" s="631"/>
      <c r="G658" s="631"/>
      <c r="H658" s="632"/>
      <c r="I658" s="497"/>
      <c r="J658" s="498"/>
    </row>
    <row r="659" spans="1:10" hidden="1">
      <c r="A659" s="633"/>
      <c r="B659" s="628"/>
      <c r="C659" s="642" t="s">
        <v>279</v>
      </c>
      <c r="D659" s="630"/>
      <c r="E659" s="631"/>
      <c r="F659" s="643" t="s">
        <v>280</v>
      </c>
      <c r="G659" s="631"/>
      <c r="H659" s="632"/>
      <c r="I659" s="497"/>
      <c r="J659" s="498"/>
    </row>
    <row r="660" spans="1:10" hidden="1">
      <c r="C660" s="644"/>
      <c r="H660" s="645"/>
      <c r="I660" s="497"/>
      <c r="J660" s="498"/>
    </row>
    <row r="661" spans="1:10" hidden="1">
      <c r="C661" s="644"/>
      <c r="H661" s="645"/>
      <c r="I661" s="497"/>
      <c r="J661" s="498"/>
    </row>
    <row r="662" spans="1:10" hidden="1">
      <c r="A662" s="633"/>
      <c r="B662" s="628"/>
      <c r="C662" s="646" t="s">
        <v>281</v>
      </c>
      <c r="D662" s="647"/>
      <c r="E662" s="631"/>
      <c r="F662" s="648" t="s">
        <v>281</v>
      </c>
      <c r="G662" s="636"/>
      <c r="H662" s="637"/>
      <c r="I662" s="497"/>
      <c r="J662" s="498"/>
    </row>
    <row r="663" spans="1:10" hidden="1">
      <c r="A663" s="633"/>
      <c r="B663" s="628"/>
      <c r="C663" s="649" t="s">
        <v>282</v>
      </c>
      <c r="D663" s="639"/>
      <c r="E663" s="631"/>
      <c r="F663" s="650" t="s">
        <v>282</v>
      </c>
      <c r="G663" s="640"/>
      <c r="H663" s="641"/>
      <c r="I663" s="497"/>
      <c r="J663" s="498"/>
    </row>
    <row r="664" spans="1:10" hidden="1">
      <c r="A664" s="633"/>
      <c r="B664" s="628"/>
      <c r="C664" s="651" t="s">
        <v>283</v>
      </c>
      <c r="D664" s="630"/>
      <c r="E664" s="631"/>
      <c r="F664" s="628" t="s">
        <v>284</v>
      </c>
      <c r="G664" s="631"/>
      <c r="H664" s="632"/>
      <c r="I664" s="497"/>
      <c r="J664" s="498"/>
    </row>
    <row r="665" spans="1:10" ht="14.4" hidden="1" thickBot="1">
      <c r="A665" s="652" t="s">
        <v>285</v>
      </c>
      <c r="B665" s="628"/>
      <c r="C665" s="653"/>
      <c r="D665" s="654"/>
      <c r="E665" s="655"/>
      <c r="F665" s="655"/>
      <c r="G665" s="655"/>
      <c r="H665" s="656"/>
      <c r="I665" s="497"/>
      <c r="J665" s="498"/>
    </row>
    <row r="666" spans="1:10">
      <c r="C666" s="27"/>
      <c r="D666" s="87"/>
      <c r="E666" s="27"/>
      <c r="F666" s="27"/>
      <c r="G666" s="27"/>
      <c r="H666" s="27"/>
      <c r="I666" s="497"/>
      <c r="J666" s="498"/>
    </row>
    <row r="667" spans="1:10" ht="14.4" thickBot="1">
      <c r="C667" s="27"/>
      <c r="D667" s="87"/>
      <c r="E667" s="27"/>
      <c r="F667" s="27"/>
      <c r="G667" s="27"/>
      <c r="H667" s="27"/>
      <c r="I667" s="497"/>
      <c r="J667" s="498"/>
    </row>
    <row r="668" spans="1:10" ht="17.399999999999999" hidden="1">
      <c r="A668" s="499" t="s">
        <v>219</v>
      </c>
      <c r="B668" s="499"/>
      <c r="C668" s="500" t="s">
        <v>220</v>
      </c>
      <c r="D668" s="501"/>
      <c r="E668" s="501"/>
      <c r="F668" s="501"/>
      <c r="G668" s="501"/>
      <c r="H668" s="502" t="str">
        <f>"No. " &amp; COUNTIF(A$3:A673,"ITEM*") &amp; " DE " &amp; COUNTIF(A$3:A$99788,"ITEM*")</f>
        <v>No. 14 DE 21</v>
      </c>
      <c r="I668" s="497"/>
      <c r="J668" s="498"/>
    </row>
    <row r="669" spans="1:10" hidden="1">
      <c r="A669" s="499" t="s">
        <v>221</v>
      </c>
      <c r="B669" s="499"/>
      <c r="C669" s="503" t="s">
        <v>222</v>
      </c>
      <c r="D669" s="504" t="s">
        <v>46</v>
      </c>
      <c r="E669" s="505"/>
      <c r="F669" s="506" t="s">
        <v>223</v>
      </c>
      <c r="G669" s="504"/>
      <c r="H669" s="507"/>
      <c r="I669" s="497"/>
      <c r="J669" s="498"/>
    </row>
    <row r="670" spans="1:10" ht="14.4" hidden="1" thickBot="1">
      <c r="C670" s="508"/>
      <c r="D670" s="509"/>
      <c r="E670" s="509"/>
      <c r="F670" s="509"/>
      <c r="G670" s="509"/>
      <c r="H670" s="510"/>
      <c r="I670" s="497"/>
      <c r="J670" s="498"/>
    </row>
    <row r="671" spans="1:10">
      <c r="A671" s="511" t="s">
        <v>224</v>
      </c>
      <c r="B671" s="512"/>
      <c r="C671" s="513" t="s">
        <v>88</v>
      </c>
      <c r="D671" s="916"/>
      <c r="E671" s="916"/>
      <c r="F671" s="514" t="s">
        <v>87</v>
      </c>
      <c r="G671" s="515" t="s">
        <v>225</v>
      </c>
      <c r="H671" s="516" t="s">
        <v>226</v>
      </c>
      <c r="I671" s="517" t="s">
        <v>227</v>
      </c>
      <c r="J671" s="518" t="s">
        <v>95</v>
      </c>
    </row>
    <row r="672" spans="1:10">
      <c r="A672" s="519" t="s">
        <v>381</v>
      </c>
      <c r="B672" s="512"/>
      <c r="C672" s="904" t="s">
        <v>141</v>
      </c>
      <c r="D672" s="905"/>
      <c r="E672" s="906"/>
      <c r="F672" s="520" t="str">
        <f>PRESUPUESTO!$B$27</f>
        <v>1.12</v>
      </c>
      <c r="G672" s="521" t="s">
        <v>108</v>
      </c>
      <c r="H672" s="522">
        <f>PRESUPUESTO!$E$27</f>
        <v>15</v>
      </c>
      <c r="I672" s="661">
        <f>H672</f>
        <v>15</v>
      </c>
      <c r="J672" s="524"/>
    </row>
    <row r="673" spans="1:10">
      <c r="A673" s="525"/>
      <c r="B673" s="526"/>
      <c r="C673" s="527"/>
      <c r="D673" s="528"/>
      <c r="E673" s="529"/>
      <c r="F673" s="662"/>
      <c r="G673" s="531"/>
      <c r="H673" s="532"/>
      <c r="I673" s="533"/>
      <c r="J673" s="531"/>
    </row>
    <row r="674" spans="1:10">
      <c r="A674" s="534" t="s">
        <v>231</v>
      </c>
      <c r="B674" s="526"/>
      <c r="C674" s="535" t="s">
        <v>232</v>
      </c>
      <c r="D674" s="536" t="s">
        <v>233</v>
      </c>
      <c r="E674" s="536" t="str">
        <f>"CANT. / " &amp; G672</f>
        <v>CANT. / M2</v>
      </c>
      <c r="F674" s="537" t="s">
        <v>234</v>
      </c>
      <c r="G674" s="538" t="s">
        <v>235</v>
      </c>
      <c r="H674" s="539" t="s">
        <v>236</v>
      </c>
      <c r="I674" s="540"/>
      <c r="J674" s="541"/>
    </row>
    <row r="675" spans="1:10">
      <c r="A675" s="525">
        <v>106135</v>
      </c>
      <c r="B675" s="526" t="s">
        <v>382</v>
      </c>
      <c r="C675" s="542" t="s">
        <v>383</v>
      </c>
      <c r="D675" s="543" t="s">
        <v>108</v>
      </c>
      <c r="E675" s="544">
        <v>1</v>
      </c>
      <c r="F675" s="663"/>
      <c r="G675" s="546">
        <v>97153</v>
      </c>
      <c r="H675" s="547">
        <f>TRUNC(E675* (1 + F675 / 100) * G675,2)</f>
        <v>97153</v>
      </c>
      <c r="I675" s="554">
        <f>E675 * (1 + F675 / 100) * I672</f>
        <v>15</v>
      </c>
      <c r="J675" s="555">
        <f>I672*H675</f>
        <v>1457295</v>
      </c>
    </row>
    <row r="676" spans="1:10">
      <c r="A676" s="556"/>
      <c r="B676" s="526"/>
      <c r="C676" s="557"/>
      <c r="D676" s="558"/>
      <c r="E676" s="559"/>
      <c r="F676" s="560"/>
      <c r="G676" s="561"/>
      <c r="H676" s="562"/>
      <c r="I676" s="563"/>
      <c r="J676" s="564"/>
    </row>
    <row r="677" spans="1:10">
      <c r="A677" s="616" t="s">
        <v>245</v>
      </c>
      <c r="B677" s="526"/>
      <c r="C677" s="527"/>
      <c r="D677" s="528"/>
      <c r="E677" s="529"/>
      <c r="F677" s="566"/>
      <c r="G677" s="567" t="s">
        <v>246</v>
      </c>
      <c r="H677" s="568">
        <f>SUM(H674:H676)</f>
        <v>97153</v>
      </c>
      <c r="I677" s="540"/>
      <c r="J677" s="569">
        <f>SUM(J674:J676)</f>
        <v>1457295</v>
      </c>
    </row>
    <row r="678" spans="1:10">
      <c r="A678" s="616" t="s">
        <v>247</v>
      </c>
      <c r="B678" s="526"/>
      <c r="C678" s="527"/>
      <c r="D678" s="528"/>
      <c r="E678" s="529"/>
      <c r="F678" s="662"/>
      <c r="G678" s="570"/>
      <c r="H678" s="571"/>
      <c r="I678" s="572"/>
      <c r="J678" s="573"/>
    </row>
    <row r="679" spans="1:10">
      <c r="A679" s="534" t="s">
        <v>248</v>
      </c>
      <c r="B679" s="526"/>
      <c r="C679" s="574" t="s">
        <v>249</v>
      </c>
      <c r="D679" s="575" t="s">
        <v>250</v>
      </c>
      <c r="E679" s="575" t="s">
        <v>251</v>
      </c>
      <c r="F679" s="576" t="s">
        <v>252</v>
      </c>
      <c r="G679" s="577" t="s">
        <v>313</v>
      </c>
      <c r="H679" s="578" t="s">
        <v>91</v>
      </c>
      <c r="I679" s="579"/>
      <c r="J679" s="580"/>
    </row>
    <row r="680" spans="1:10">
      <c r="A680" s="525">
        <v>200007</v>
      </c>
      <c r="B680" s="581" t="s">
        <v>249</v>
      </c>
      <c r="C680" s="542" t="s">
        <v>254</v>
      </c>
      <c r="D680" s="582">
        <v>213268</v>
      </c>
      <c r="E680" s="583">
        <v>1.8</v>
      </c>
      <c r="F680" s="660">
        <f>TRUNC(D680*E680,0)</f>
        <v>383882</v>
      </c>
      <c r="G680" s="585">
        <v>66.66</v>
      </c>
      <c r="H680" s="586">
        <f>IFERROR(TRUNC(F680/G680,2),0)</f>
        <v>5758.8</v>
      </c>
      <c r="I680" s="587">
        <f>I672/G680</f>
        <v>0.22502250225022502</v>
      </c>
      <c r="J680" s="588">
        <f>I672*H680</f>
        <v>86382</v>
      </c>
    </row>
    <row r="681" spans="1:10">
      <c r="A681" s="556"/>
      <c r="B681" s="526"/>
      <c r="C681" s="557"/>
      <c r="D681" s="558"/>
      <c r="E681" s="559"/>
      <c r="F681" s="560"/>
      <c r="G681" s="561"/>
      <c r="H681" s="562"/>
      <c r="I681" s="563"/>
      <c r="J681" s="564"/>
    </row>
    <row r="682" spans="1:10">
      <c r="A682" s="616" t="s">
        <v>255</v>
      </c>
      <c r="B682" s="526"/>
      <c r="C682" s="527"/>
      <c r="D682" s="528"/>
      <c r="E682" s="529"/>
      <c r="F682" s="589"/>
      <c r="G682" s="590" t="s">
        <v>256</v>
      </c>
      <c r="H682" s="591">
        <f>SUM(H679:H681)</f>
        <v>5758.8</v>
      </c>
      <c r="I682" s="552"/>
      <c r="J682" s="592">
        <f>SUM(J679:J681)</f>
        <v>86382</v>
      </c>
    </row>
    <row r="683" spans="1:10">
      <c r="A683" s="616" t="s">
        <v>257</v>
      </c>
      <c r="B683" s="526"/>
      <c r="C683" s="527"/>
      <c r="D683" s="528"/>
      <c r="E683" s="529"/>
      <c r="F683" s="662"/>
      <c r="G683" s="570"/>
      <c r="H683" s="571"/>
      <c r="I683" s="572"/>
      <c r="J683" s="573"/>
    </row>
    <row r="684" spans="1:10">
      <c r="A684" s="604" t="s">
        <v>268</v>
      </c>
      <c r="B684" s="605"/>
      <c r="C684" s="606" t="s">
        <v>269</v>
      </c>
      <c r="D684" s="607" t="s">
        <v>270</v>
      </c>
      <c r="E684" s="607" t="s">
        <v>271</v>
      </c>
      <c r="F684" s="608" t="s">
        <v>272</v>
      </c>
      <c r="G684" s="609" t="s">
        <v>262</v>
      </c>
      <c r="H684" s="610" t="s">
        <v>236</v>
      </c>
      <c r="I684" s="611"/>
      <c r="J684" s="612"/>
    </row>
    <row r="685" spans="1:10">
      <c r="A685" s="525"/>
      <c r="B685" s="526"/>
      <c r="C685" s="542"/>
      <c r="D685" s="543"/>
      <c r="E685" s="544"/>
      <c r="F685" s="663"/>
      <c r="G685" s="546"/>
      <c r="H685" s="547"/>
      <c r="I685" s="554"/>
      <c r="J685" s="555"/>
    </row>
    <row r="686" spans="1:10">
      <c r="A686" s="565" t="s">
        <v>273</v>
      </c>
      <c r="B686" s="605"/>
      <c r="C686" s="527"/>
      <c r="D686" s="528"/>
      <c r="E686" s="529"/>
      <c r="F686" s="613"/>
      <c r="G686" s="614" t="s">
        <v>274</v>
      </c>
      <c r="H686" s="615">
        <f>SUM(H684:H685)</f>
        <v>0</v>
      </c>
      <c r="I686" s="552"/>
      <c r="J686" s="553">
        <f>SUM(J684:J685)</f>
        <v>0</v>
      </c>
    </row>
    <row r="687" spans="1:10">
      <c r="A687" s="616" t="s">
        <v>275</v>
      </c>
      <c r="B687" s="617"/>
      <c r="C687" s="527"/>
      <c r="D687" s="528"/>
      <c r="E687" s="529"/>
      <c r="F687" s="662"/>
      <c r="G687" s="531"/>
      <c r="H687" s="532"/>
      <c r="I687" s="533"/>
      <c r="J687" s="531"/>
    </row>
    <row r="688" spans="1:10" ht="14.4" thickBot="1">
      <c r="A688" s="616" t="s">
        <v>92</v>
      </c>
      <c r="B688" s="618"/>
      <c r="C688" s="670"/>
      <c r="D688" s="671"/>
      <c r="E688" s="672"/>
      <c r="F688" s="673" t="s">
        <v>276</v>
      </c>
      <c r="G688" s="674"/>
      <c r="H688" s="675">
        <f>IF($A$2="CD",ROUND(SUM(H673:H687)/2,$A$3),SUM(H673:H687)/2)</f>
        <v>102912</v>
      </c>
      <c r="I688" s="625"/>
      <c r="J688" s="626">
        <f>IF($A$2="CD",ROUND(SUM(J673:J687)/2,$A$3),SUM(J673:J687)/2)</f>
        <v>1543677</v>
      </c>
    </row>
    <row r="689" spans="1:10">
      <c r="A689" s="616" t="s">
        <v>306</v>
      </c>
      <c r="B689" s="618"/>
      <c r="C689" s="676" t="s">
        <v>179</v>
      </c>
      <c r="D689" s="677"/>
      <c r="E689" s="678"/>
      <c r="F689" s="679"/>
      <c r="G689" s="680"/>
      <c r="H689" s="681"/>
      <c r="I689" s="682"/>
      <c r="J689" s="683"/>
    </row>
    <row r="690" spans="1:10">
      <c r="A690" s="525" t="s">
        <v>186</v>
      </c>
      <c r="B690" s="618"/>
      <c r="C690" s="684" t="s">
        <v>157</v>
      </c>
      <c r="D690" s="685"/>
      <c r="E690" s="686"/>
      <c r="F690" s="687">
        <f>$F$3</f>
        <v>0.20899999999999999</v>
      </c>
      <c r="G690" s="688"/>
      <c r="H690" s="689">
        <f>ROUND(H688*F690,2)</f>
        <v>21508.61</v>
      </c>
      <c r="I690" s="690"/>
      <c r="J690" s="691"/>
    </row>
    <row r="691" spans="1:10">
      <c r="A691" s="525" t="s">
        <v>307</v>
      </c>
      <c r="B691" s="618"/>
      <c r="C691" s="684" t="s">
        <v>159</v>
      </c>
      <c r="D691" s="685"/>
      <c r="E691" s="686"/>
      <c r="F691" s="687">
        <f>$G$3</f>
        <v>0.05</v>
      </c>
      <c r="G691" s="688"/>
      <c r="H691" s="689">
        <f>ROUND(H688*F691,2)</f>
        <v>5145.6000000000004</v>
      </c>
      <c r="I691" s="690"/>
      <c r="J691" s="691"/>
    </row>
    <row r="692" spans="1:10">
      <c r="A692" s="525" t="s">
        <v>188</v>
      </c>
      <c r="B692" s="618"/>
      <c r="C692" s="684" t="s">
        <v>161</v>
      </c>
      <c r="D692" s="685"/>
      <c r="E692" s="686"/>
      <c r="F692" s="687">
        <f>$H$3</f>
        <v>0.08</v>
      </c>
      <c r="G692" s="688"/>
      <c r="H692" s="689">
        <f>ROUND(H688*F692,2)</f>
        <v>8232.9599999999991</v>
      </c>
      <c r="I692" s="690"/>
      <c r="J692" s="691"/>
    </row>
    <row r="693" spans="1:10">
      <c r="A693" s="525" t="s">
        <v>190</v>
      </c>
      <c r="B693" s="618"/>
      <c r="C693" s="684" t="s">
        <v>165</v>
      </c>
      <c r="D693" s="685"/>
      <c r="E693" s="686"/>
      <c r="F693" s="687" t="e">
        <f>$I$3</f>
        <v>#REF!</v>
      </c>
      <c r="G693" s="688"/>
      <c r="H693" s="689" t="e">
        <f>ROUND(H692*F693,2)</f>
        <v>#REF!</v>
      </c>
      <c r="I693" s="690"/>
      <c r="J693" s="691"/>
    </row>
    <row r="694" spans="1:10">
      <c r="A694" s="616" t="s">
        <v>308</v>
      </c>
      <c r="B694" s="618"/>
      <c r="C694" s="692" t="s">
        <v>309</v>
      </c>
      <c r="D694" s="693"/>
      <c r="E694" s="694"/>
      <c r="F694" s="497"/>
      <c r="G694" s="695"/>
      <c r="H694" s="696" t="e">
        <f>SUM(H690:H693)</f>
        <v>#REF!</v>
      </c>
      <c r="I694" s="697"/>
      <c r="J694" s="698"/>
    </row>
    <row r="695" spans="1:10" ht="14.4" thickBot="1">
      <c r="A695" s="616" t="s">
        <v>310</v>
      </c>
      <c r="B695" s="618"/>
      <c r="C695" s="699"/>
      <c r="D695" s="700"/>
      <c r="E695" s="672"/>
      <c r="F695" s="673" t="s">
        <v>311</v>
      </c>
      <c r="G695" s="701"/>
      <c r="H695" s="702" t="e">
        <f>ROUND(H688+H694,$A$3)</f>
        <v>#REF!</v>
      </c>
      <c r="I695" s="703"/>
      <c r="J695" s="704">
        <f>IF($A$3=2,ROUND((J688+J694),2),ROUND((J688+J694),0))</f>
        <v>1543677</v>
      </c>
    </row>
    <row r="696" spans="1:10" hidden="1">
      <c r="A696" s="627" t="s">
        <v>277</v>
      </c>
      <c r="B696" s="628"/>
      <c r="C696" s="705"/>
      <c r="D696" s="706"/>
      <c r="E696" s="707"/>
      <c r="F696" s="707"/>
      <c r="G696" s="707"/>
      <c r="H696" s="708"/>
      <c r="I696" s="497"/>
      <c r="J696" s="498"/>
    </row>
    <row r="697" spans="1:10" hidden="1">
      <c r="A697" s="633"/>
      <c r="B697" s="628"/>
      <c r="C697" s="629"/>
      <c r="D697" s="630"/>
      <c r="E697" s="631"/>
      <c r="F697" s="631"/>
      <c r="G697" s="631"/>
      <c r="H697" s="632"/>
      <c r="I697" s="497"/>
      <c r="J697" s="498"/>
    </row>
    <row r="698" spans="1:10" hidden="1">
      <c r="A698" s="633"/>
      <c r="B698" s="628"/>
      <c r="C698" s="634" t="s">
        <v>278</v>
      </c>
      <c r="D698" s="635"/>
      <c r="E698" s="636"/>
      <c r="F698" s="636"/>
      <c r="G698" s="636"/>
      <c r="H698" s="637"/>
      <c r="I698" s="497"/>
      <c r="J698" s="498"/>
    </row>
    <row r="699" spans="1:10" hidden="1">
      <c r="A699" s="633"/>
      <c r="B699" s="628"/>
      <c r="C699" s="638"/>
      <c r="D699" s="639"/>
      <c r="E699" s="640"/>
      <c r="F699" s="640"/>
      <c r="G699" s="640"/>
      <c r="H699" s="641"/>
      <c r="I699" s="497"/>
      <c r="J699" s="498"/>
    </row>
    <row r="700" spans="1:10" hidden="1">
      <c r="A700" s="633"/>
      <c r="B700" s="628"/>
      <c r="C700" s="638"/>
      <c r="D700" s="639"/>
      <c r="E700" s="640"/>
      <c r="F700" s="640"/>
      <c r="G700" s="640"/>
      <c r="H700" s="641"/>
      <c r="I700" s="497"/>
      <c r="J700" s="498"/>
    </row>
    <row r="701" spans="1:10" hidden="1">
      <c r="A701" s="633"/>
      <c r="B701" s="628"/>
      <c r="C701" s="629"/>
      <c r="D701" s="630"/>
      <c r="E701" s="631"/>
      <c r="F701" s="631"/>
      <c r="G701" s="631"/>
      <c r="H701" s="632"/>
      <c r="I701" s="497"/>
      <c r="J701" s="498"/>
    </row>
    <row r="702" spans="1:10" hidden="1">
      <c r="A702" s="633"/>
      <c r="B702" s="628"/>
      <c r="C702" s="642" t="s">
        <v>279</v>
      </c>
      <c r="D702" s="630"/>
      <c r="E702" s="631"/>
      <c r="F702" s="643" t="s">
        <v>280</v>
      </c>
      <c r="G702" s="631"/>
      <c r="H702" s="632"/>
      <c r="I702" s="497"/>
      <c r="J702" s="498"/>
    </row>
    <row r="703" spans="1:10" hidden="1">
      <c r="C703" s="644"/>
      <c r="H703" s="645"/>
      <c r="I703" s="497"/>
      <c r="J703" s="498"/>
    </row>
    <row r="704" spans="1:10" hidden="1">
      <c r="C704" s="644"/>
      <c r="H704" s="645"/>
      <c r="I704" s="497"/>
      <c r="J704" s="498"/>
    </row>
    <row r="705" spans="1:10" hidden="1">
      <c r="A705" s="633"/>
      <c r="B705" s="628"/>
      <c r="C705" s="646" t="s">
        <v>281</v>
      </c>
      <c r="D705" s="647"/>
      <c r="E705" s="631"/>
      <c r="F705" s="648" t="s">
        <v>281</v>
      </c>
      <c r="G705" s="636"/>
      <c r="H705" s="637"/>
      <c r="I705" s="497"/>
      <c r="J705" s="498"/>
    </row>
    <row r="706" spans="1:10" hidden="1">
      <c r="A706" s="633"/>
      <c r="B706" s="628"/>
      <c r="C706" s="649" t="s">
        <v>282</v>
      </c>
      <c r="D706" s="639"/>
      <c r="E706" s="631"/>
      <c r="F706" s="650" t="s">
        <v>282</v>
      </c>
      <c r="G706" s="640"/>
      <c r="H706" s="641"/>
      <c r="I706" s="497"/>
      <c r="J706" s="498"/>
    </row>
    <row r="707" spans="1:10" hidden="1">
      <c r="A707" s="633"/>
      <c r="B707" s="628"/>
      <c r="C707" s="651" t="s">
        <v>283</v>
      </c>
      <c r="D707" s="630"/>
      <c r="E707" s="631"/>
      <c r="F707" s="628" t="s">
        <v>284</v>
      </c>
      <c r="G707" s="631"/>
      <c r="H707" s="632"/>
      <c r="I707" s="497"/>
      <c r="J707" s="498"/>
    </row>
    <row r="708" spans="1:10" ht="14.4" hidden="1" thickBot="1">
      <c r="A708" s="652" t="s">
        <v>285</v>
      </c>
      <c r="B708" s="628"/>
      <c r="C708" s="653"/>
      <c r="D708" s="654"/>
      <c r="E708" s="655"/>
      <c r="F708" s="655"/>
      <c r="G708" s="655"/>
      <c r="H708" s="656"/>
      <c r="I708" s="497"/>
      <c r="J708" s="498"/>
    </row>
    <row r="709" spans="1:10">
      <c r="C709" s="27"/>
      <c r="D709" s="87"/>
      <c r="E709" s="27"/>
      <c r="F709" s="27"/>
      <c r="G709" s="27"/>
      <c r="H709" s="27"/>
      <c r="I709" s="497"/>
      <c r="J709" s="498"/>
    </row>
    <row r="710" spans="1:10" ht="14.4" thickBot="1">
      <c r="C710" s="27"/>
      <c r="D710" s="87"/>
      <c r="E710" s="27"/>
      <c r="F710" s="27"/>
      <c r="G710" s="27"/>
      <c r="H710" s="27"/>
      <c r="I710" s="497"/>
      <c r="J710" s="498"/>
    </row>
    <row r="711" spans="1:10" ht="17.399999999999999" hidden="1">
      <c r="A711" s="499" t="s">
        <v>219</v>
      </c>
      <c r="B711" s="499"/>
      <c r="C711" s="500" t="s">
        <v>220</v>
      </c>
      <c r="D711" s="501"/>
      <c r="E711" s="501"/>
      <c r="F711" s="501"/>
      <c r="G711" s="501"/>
      <c r="H711" s="502" t="str">
        <f>"No. " &amp; COUNTIF(A$3:A716,"ITEM*") &amp; " DE " &amp; COUNTIF(A$3:A$99892,"ITEM*")</f>
        <v>No. 15 DE 21</v>
      </c>
      <c r="I711" s="497"/>
      <c r="J711" s="498"/>
    </row>
    <row r="712" spans="1:10" hidden="1">
      <c r="A712" s="499" t="s">
        <v>221</v>
      </c>
      <c r="B712" s="499"/>
      <c r="C712" s="503" t="s">
        <v>222</v>
      </c>
      <c r="D712" s="504" t="s">
        <v>46</v>
      </c>
      <c r="E712" s="505"/>
      <c r="F712" s="506" t="s">
        <v>223</v>
      </c>
      <c r="G712" s="504"/>
      <c r="H712" s="507"/>
      <c r="I712" s="497"/>
      <c r="J712" s="498"/>
    </row>
    <row r="713" spans="1:10" ht="14.4" hidden="1" thickBot="1">
      <c r="C713" s="508"/>
      <c r="D713" s="509"/>
      <c r="E713" s="509"/>
      <c r="F713" s="509"/>
      <c r="G713" s="509"/>
      <c r="H713" s="510"/>
      <c r="I713" s="497"/>
      <c r="J713" s="498"/>
    </row>
    <row r="714" spans="1:10">
      <c r="A714" s="511" t="s">
        <v>224</v>
      </c>
      <c r="B714" s="512"/>
      <c r="C714" s="513" t="s">
        <v>88</v>
      </c>
      <c r="D714" s="916"/>
      <c r="E714" s="916"/>
      <c r="F714" s="514" t="s">
        <v>87</v>
      </c>
      <c r="G714" s="515" t="s">
        <v>225</v>
      </c>
      <c r="H714" s="516" t="s">
        <v>226</v>
      </c>
      <c r="I714" s="517" t="s">
        <v>227</v>
      </c>
      <c r="J714" s="518" t="s">
        <v>95</v>
      </c>
    </row>
    <row r="715" spans="1:10">
      <c r="A715" s="519" t="s">
        <v>384</v>
      </c>
      <c r="B715" s="512"/>
      <c r="C715" s="904" t="s">
        <v>144</v>
      </c>
      <c r="D715" s="905"/>
      <c r="E715" s="906"/>
      <c r="F715" s="520" t="str">
        <f>PRESUPUESTO!$B$28</f>
        <v>1.13</v>
      </c>
      <c r="G715" s="521" t="s">
        <v>35</v>
      </c>
      <c r="H715" s="522">
        <f>PRESUPUESTO!$E$28</f>
        <v>11</v>
      </c>
      <c r="I715" s="661">
        <f>H715</f>
        <v>11</v>
      </c>
      <c r="J715" s="524"/>
    </row>
    <row r="716" spans="1:10">
      <c r="A716" s="525"/>
      <c r="B716" s="526"/>
      <c r="C716" s="527"/>
      <c r="D716" s="528"/>
      <c r="E716" s="529"/>
      <c r="F716" s="662"/>
      <c r="G716" s="531"/>
      <c r="H716" s="532"/>
      <c r="I716" s="533"/>
      <c r="J716" s="531"/>
    </row>
    <row r="717" spans="1:10">
      <c r="A717" s="534" t="s">
        <v>231</v>
      </c>
      <c r="B717" s="526"/>
      <c r="C717" s="535" t="s">
        <v>232</v>
      </c>
      <c r="D717" s="536" t="s">
        <v>233</v>
      </c>
      <c r="E717" s="536" t="str">
        <f>"CANT. / " &amp; G715</f>
        <v>CANT. / M</v>
      </c>
      <c r="F717" s="537" t="s">
        <v>234</v>
      </c>
      <c r="G717" s="538" t="s">
        <v>235</v>
      </c>
      <c r="H717" s="539" t="s">
        <v>236</v>
      </c>
      <c r="I717" s="540"/>
      <c r="J717" s="541"/>
    </row>
    <row r="718" spans="1:10">
      <c r="A718" s="525">
        <v>105170</v>
      </c>
      <c r="B718" s="526" t="s">
        <v>316</v>
      </c>
      <c r="C718" s="542" t="s">
        <v>385</v>
      </c>
      <c r="D718" s="543" t="s">
        <v>89</v>
      </c>
      <c r="E718" s="544">
        <v>0.17</v>
      </c>
      <c r="F718" s="663"/>
      <c r="G718" s="546">
        <v>899843</v>
      </c>
      <c r="H718" s="547">
        <f>TRUNC(E718* (1 + F718 / 100) * G718,2)</f>
        <v>152973.31</v>
      </c>
      <c r="I718" s="548">
        <f>E718 * (1 + F718 / 100) * I715</f>
        <v>1.87</v>
      </c>
      <c r="J718" s="549">
        <f>I715*H718</f>
        <v>1682706.41</v>
      </c>
    </row>
    <row r="719" spans="1:10">
      <c r="A719" s="525">
        <v>101904</v>
      </c>
      <c r="B719" s="526" t="s">
        <v>241</v>
      </c>
      <c r="C719" s="542" t="s">
        <v>369</v>
      </c>
      <c r="D719" s="543" t="s">
        <v>292</v>
      </c>
      <c r="E719" s="544">
        <v>0.1</v>
      </c>
      <c r="F719" s="663"/>
      <c r="G719" s="546">
        <v>29525</v>
      </c>
      <c r="H719" s="547">
        <f>TRUNC(E719* (1 + F719 / 100) * G719,2)</f>
        <v>2952.5</v>
      </c>
      <c r="I719" s="548">
        <f>E719 * (1 + F719 / 100) * I715</f>
        <v>1.1000000000000001</v>
      </c>
      <c r="J719" s="549">
        <f>I715*H719</f>
        <v>32477.5</v>
      </c>
    </row>
    <row r="720" spans="1:10">
      <c r="A720" s="525">
        <v>100109</v>
      </c>
      <c r="B720" s="526" t="s">
        <v>332</v>
      </c>
      <c r="C720" s="542" t="s">
        <v>370</v>
      </c>
      <c r="D720" s="543" t="s">
        <v>292</v>
      </c>
      <c r="E720" s="544">
        <v>0.05</v>
      </c>
      <c r="F720" s="663"/>
      <c r="G720" s="546">
        <v>102192</v>
      </c>
      <c r="H720" s="547">
        <f>TRUNC(E720* (1 + F720 / 100) * G720,2)</f>
        <v>5109.6000000000004</v>
      </c>
      <c r="I720" s="548">
        <f>E720 * (1 + F720 / 100) * I715</f>
        <v>0.55000000000000004</v>
      </c>
      <c r="J720" s="549">
        <f>I715*H720</f>
        <v>56205.600000000006</v>
      </c>
    </row>
    <row r="721" spans="1:10">
      <c r="A721" s="525">
        <v>101651</v>
      </c>
      <c r="B721" s="526" t="s">
        <v>334</v>
      </c>
      <c r="C721" s="542" t="s">
        <v>335</v>
      </c>
      <c r="D721" s="543" t="s">
        <v>132</v>
      </c>
      <c r="E721" s="544">
        <v>0.05</v>
      </c>
      <c r="F721" s="663"/>
      <c r="G721" s="546">
        <v>25837</v>
      </c>
      <c r="H721" s="547">
        <f>TRUNC(E721* (1 + F721 / 100) * G721,2)</f>
        <v>1291.8499999999999</v>
      </c>
      <c r="I721" s="554">
        <f>E721 * (1 + F721 / 100) * I715</f>
        <v>0.55000000000000004</v>
      </c>
      <c r="J721" s="555">
        <f>I715*H721</f>
        <v>14210.349999999999</v>
      </c>
    </row>
    <row r="722" spans="1:10">
      <c r="A722" s="556"/>
      <c r="B722" s="526"/>
      <c r="C722" s="557"/>
      <c r="D722" s="558"/>
      <c r="E722" s="559"/>
      <c r="F722" s="560"/>
      <c r="G722" s="561"/>
      <c r="H722" s="562"/>
      <c r="I722" s="563"/>
      <c r="J722" s="564"/>
    </row>
    <row r="723" spans="1:10">
      <c r="A723" s="616" t="s">
        <v>245</v>
      </c>
      <c r="B723" s="526"/>
      <c r="C723" s="527"/>
      <c r="D723" s="528"/>
      <c r="E723" s="529"/>
      <c r="F723" s="566"/>
      <c r="G723" s="567" t="s">
        <v>246</v>
      </c>
      <c r="H723" s="568">
        <f>SUM(H717:H722)</f>
        <v>162327.26</v>
      </c>
      <c r="I723" s="540"/>
      <c r="J723" s="569">
        <f>SUM(J717:J722)</f>
        <v>1785599.86</v>
      </c>
    </row>
    <row r="724" spans="1:10">
      <c r="A724" s="616" t="s">
        <v>247</v>
      </c>
      <c r="B724" s="526"/>
      <c r="C724" s="527"/>
      <c r="D724" s="528"/>
      <c r="E724" s="529"/>
      <c r="F724" s="662"/>
      <c r="G724" s="570"/>
      <c r="H724" s="571"/>
      <c r="I724" s="572"/>
      <c r="J724" s="573"/>
    </row>
    <row r="725" spans="1:10">
      <c r="A725" s="534" t="s">
        <v>248</v>
      </c>
      <c r="B725" s="526"/>
      <c r="C725" s="574" t="s">
        <v>249</v>
      </c>
      <c r="D725" s="575" t="s">
        <v>250</v>
      </c>
      <c r="E725" s="575" t="s">
        <v>251</v>
      </c>
      <c r="F725" s="576" t="s">
        <v>252</v>
      </c>
      <c r="G725" s="577" t="s">
        <v>302</v>
      </c>
      <c r="H725" s="578" t="s">
        <v>91</v>
      </c>
      <c r="I725" s="579"/>
      <c r="J725" s="580"/>
    </row>
    <row r="726" spans="1:10">
      <c r="A726" s="525">
        <v>200008</v>
      </c>
      <c r="B726" s="581" t="s">
        <v>249</v>
      </c>
      <c r="C726" s="542" t="s">
        <v>353</v>
      </c>
      <c r="D726" s="582">
        <v>157976</v>
      </c>
      <c r="E726" s="583">
        <v>1.8</v>
      </c>
      <c r="F726" s="658">
        <f>TRUNC(D726*E726,0)</f>
        <v>284356</v>
      </c>
      <c r="G726" s="659">
        <v>53.33</v>
      </c>
      <c r="H726" s="586">
        <f>IFERROR(TRUNC(F726/G726,2),0)</f>
        <v>5332</v>
      </c>
      <c r="I726" s="552">
        <f>I715/G726</f>
        <v>0.20626289143071444</v>
      </c>
      <c r="J726" s="553">
        <f>I715*H726</f>
        <v>58652</v>
      </c>
    </row>
    <row r="727" spans="1:10">
      <c r="A727" s="525">
        <v>200017</v>
      </c>
      <c r="B727" s="581" t="s">
        <v>249</v>
      </c>
      <c r="C727" s="542" t="s">
        <v>360</v>
      </c>
      <c r="D727" s="657">
        <v>234595</v>
      </c>
      <c r="E727" s="583">
        <v>1.8</v>
      </c>
      <c r="F727" s="658">
        <f>TRUNC(D727*E727,0)</f>
        <v>422271</v>
      </c>
      <c r="G727" s="659">
        <v>11.42</v>
      </c>
      <c r="H727" s="586">
        <f>IFERROR(TRUNC(F727/G727,2),0)</f>
        <v>36976.44</v>
      </c>
      <c r="I727" s="552">
        <f>I715/G727</f>
        <v>0.96322241681260945</v>
      </c>
      <c r="J727" s="553">
        <f>I715*H727</f>
        <v>406740.84</v>
      </c>
    </row>
    <row r="728" spans="1:10">
      <c r="A728" s="525">
        <v>200026</v>
      </c>
      <c r="B728" s="581" t="s">
        <v>249</v>
      </c>
      <c r="C728" s="542" t="s">
        <v>373</v>
      </c>
      <c r="D728" s="657">
        <v>213268</v>
      </c>
      <c r="E728" s="583">
        <v>1.8</v>
      </c>
      <c r="F728" s="660">
        <f>TRUNC(D728*E728,0)</f>
        <v>383882</v>
      </c>
      <c r="G728" s="585">
        <v>80</v>
      </c>
      <c r="H728" s="586">
        <f>IFERROR(TRUNC(F728/G728,2),0)</f>
        <v>4798.5200000000004</v>
      </c>
      <c r="I728" s="587">
        <f>I715/G728</f>
        <v>0.13750000000000001</v>
      </c>
      <c r="J728" s="588">
        <f>I715*H728</f>
        <v>52783.72</v>
      </c>
    </row>
    <row r="729" spans="1:10">
      <c r="A729" s="556"/>
      <c r="B729" s="526"/>
      <c r="C729" s="557"/>
      <c r="D729" s="558"/>
      <c r="E729" s="559"/>
      <c r="F729" s="560"/>
      <c r="G729" s="561"/>
      <c r="H729" s="562"/>
      <c r="I729" s="563"/>
      <c r="J729" s="564"/>
    </row>
    <row r="730" spans="1:10">
      <c r="A730" s="616" t="s">
        <v>255</v>
      </c>
      <c r="B730" s="526"/>
      <c r="C730" s="527"/>
      <c r="D730" s="528"/>
      <c r="E730" s="529"/>
      <c r="F730" s="589"/>
      <c r="G730" s="590" t="s">
        <v>256</v>
      </c>
      <c r="H730" s="591">
        <f>SUM(H725:H729)</f>
        <v>47106.960000000006</v>
      </c>
      <c r="I730" s="552"/>
      <c r="J730" s="592">
        <f>SUM(J725:J729)</f>
        <v>518176.56000000006</v>
      </c>
    </row>
    <row r="731" spans="1:10">
      <c r="A731" s="616" t="s">
        <v>257</v>
      </c>
      <c r="B731" s="526"/>
      <c r="C731" s="527"/>
      <c r="D731" s="528"/>
      <c r="E731" s="529"/>
      <c r="F731" s="662"/>
      <c r="G731" s="570"/>
      <c r="H731" s="571"/>
      <c r="I731" s="572"/>
      <c r="J731" s="573"/>
    </row>
    <row r="732" spans="1:10">
      <c r="A732" s="534" t="s">
        <v>258</v>
      </c>
      <c r="B732" s="526"/>
      <c r="C732" s="593" t="s">
        <v>259</v>
      </c>
      <c r="D732" s="594" t="s">
        <v>260</v>
      </c>
      <c r="E732" s="594" t="s">
        <v>233</v>
      </c>
      <c r="F732" s="595" t="s">
        <v>261</v>
      </c>
      <c r="G732" s="596" t="s">
        <v>262</v>
      </c>
      <c r="H732" s="597" t="s">
        <v>236</v>
      </c>
      <c r="I732" s="598"/>
      <c r="J732" s="599"/>
    </row>
    <row r="733" spans="1:10">
      <c r="A733" s="525">
        <v>300040</v>
      </c>
      <c r="B733" s="526" t="s">
        <v>259</v>
      </c>
      <c r="C733" s="542" t="s">
        <v>374</v>
      </c>
      <c r="D733" s="543"/>
      <c r="E733" s="543" t="s">
        <v>305</v>
      </c>
      <c r="F733" s="545">
        <v>0.03</v>
      </c>
      <c r="G733" s="546">
        <v>37533</v>
      </c>
      <c r="H733" s="562">
        <f>TRUNC(F733 * G733,2)</f>
        <v>1125.99</v>
      </c>
      <c r="I733" s="548">
        <f>I715 * F733</f>
        <v>0.32999999999999996</v>
      </c>
      <c r="J733" s="549">
        <f>I715*H733</f>
        <v>12385.89</v>
      </c>
    </row>
    <row r="734" spans="1:10">
      <c r="A734" s="525">
        <v>300048</v>
      </c>
      <c r="B734" s="526" t="s">
        <v>259</v>
      </c>
      <c r="C734" s="542" t="s">
        <v>342</v>
      </c>
      <c r="D734" s="543"/>
      <c r="E734" s="543" t="s">
        <v>305</v>
      </c>
      <c r="F734" s="545">
        <v>0.05</v>
      </c>
      <c r="G734" s="546">
        <v>38698</v>
      </c>
      <c r="H734" s="562">
        <f>TRUNC(F734 * G734,2)</f>
        <v>1934.9</v>
      </c>
      <c r="I734" s="548">
        <f>I715 * F734</f>
        <v>0.55000000000000004</v>
      </c>
      <c r="J734" s="549">
        <f>I715*H734</f>
        <v>21283.9</v>
      </c>
    </row>
    <row r="735" spans="1:10">
      <c r="A735" s="525">
        <v>300026</v>
      </c>
      <c r="B735" s="526" t="s">
        <v>259</v>
      </c>
      <c r="C735" s="542" t="s">
        <v>263</v>
      </c>
      <c r="D735" s="543"/>
      <c r="E735" s="543" t="s">
        <v>264</v>
      </c>
      <c r="F735" s="600">
        <v>0.02</v>
      </c>
      <c r="G735" s="546">
        <f>H730</f>
        <v>47106.960000000006</v>
      </c>
      <c r="H735" s="562">
        <f>TRUNC(F735 * G735,2)</f>
        <v>942.13</v>
      </c>
      <c r="I735" s="548">
        <f>I715 * F735</f>
        <v>0.22</v>
      </c>
      <c r="J735" s="549">
        <f>I715*H735</f>
        <v>10363.43</v>
      </c>
    </row>
    <row r="736" spans="1:10" ht="22.8">
      <c r="A736" s="525">
        <v>300035</v>
      </c>
      <c r="B736" s="526" t="s">
        <v>259</v>
      </c>
      <c r="C736" s="542" t="s">
        <v>375</v>
      </c>
      <c r="D736" s="543"/>
      <c r="E736" s="543" t="s">
        <v>30</v>
      </c>
      <c r="F736" s="545">
        <v>0.48</v>
      </c>
      <c r="G736" s="546">
        <v>4526</v>
      </c>
      <c r="H736" s="562">
        <f>TRUNC(F736 * G736,2)</f>
        <v>2172.48</v>
      </c>
      <c r="I736" s="548">
        <f>I715 * F736</f>
        <v>5.2799999999999994</v>
      </c>
      <c r="J736" s="549">
        <f>I715*H736</f>
        <v>23897.279999999999</v>
      </c>
    </row>
    <row r="737" spans="1:10">
      <c r="A737" s="525">
        <v>300002</v>
      </c>
      <c r="B737" s="526" t="s">
        <v>259</v>
      </c>
      <c r="C737" s="542" t="s">
        <v>349</v>
      </c>
      <c r="D737" s="543"/>
      <c r="E737" s="543" t="s">
        <v>350</v>
      </c>
      <c r="F737" s="545">
        <v>0.4</v>
      </c>
      <c r="G737" s="546">
        <v>17441</v>
      </c>
      <c r="H737" s="562">
        <f>TRUNC(F737 * G737,2)</f>
        <v>6976.4</v>
      </c>
      <c r="I737" s="554">
        <f>I715 * F737</f>
        <v>4.4000000000000004</v>
      </c>
      <c r="J737" s="555">
        <f>I715*H737</f>
        <v>76740.399999999994</v>
      </c>
    </row>
    <row r="738" spans="1:10">
      <c r="A738" s="556"/>
      <c r="B738" s="526"/>
      <c r="C738" s="557"/>
      <c r="D738" s="558"/>
      <c r="E738" s="559"/>
      <c r="F738" s="560"/>
      <c r="G738" s="561"/>
      <c r="H738" s="562"/>
      <c r="I738" s="563"/>
      <c r="J738" s="564"/>
    </row>
    <row r="739" spans="1:10">
      <c r="A739" s="616" t="s">
        <v>265</v>
      </c>
      <c r="B739" s="526"/>
      <c r="C739" s="527"/>
      <c r="D739" s="528"/>
      <c r="E739" s="529"/>
      <c r="F739" s="601"/>
      <c r="G739" s="602" t="s">
        <v>266</v>
      </c>
      <c r="H739" s="603">
        <f>SUM(H732:H738)</f>
        <v>13151.9</v>
      </c>
      <c r="I739" s="552"/>
      <c r="J739" s="592">
        <f>SUM(J732:J738)</f>
        <v>144670.9</v>
      </c>
    </row>
    <row r="740" spans="1:10">
      <c r="A740" s="616" t="s">
        <v>267</v>
      </c>
      <c r="B740" s="526"/>
      <c r="C740" s="527"/>
      <c r="D740" s="528"/>
      <c r="E740" s="529"/>
      <c r="F740" s="662"/>
      <c r="G740" s="570"/>
      <c r="H740" s="571"/>
      <c r="I740" s="572"/>
      <c r="J740" s="573"/>
    </row>
    <row r="741" spans="1:10">
      <c r="A741" s="604" t="s">
        <v>268</v>
      </c>
      <c r="B741" s="605"/>
      <c r="C741" s="606" t="s">
        <v>269</v>
      </c>
      <c r="D741" s="607" t="s">
        <v>270</v>
      </c>
      <c r="E741" s="607" t="s">
        <v>271</v>
      </c>
      <c r="F741" s="608" t="s">
        <v>272</v>
      </c>
      <c r="G741" s="609" t="s">
        <v>262</v>
      </c>
      <c r="H741" s="610" t="s">
        <v>236</v>
      </c>
      <c r="I741" s="611"/>
      <c r="J741" s="612"/>
    </row>
    <row r="742" spans="1:10">
      <c r="A742" s="525"/>
      <c r="B742" s="526"/>
      <c r="C742" s="542"/>
      <c r="D742" s="543"/>
      <c r="E742" s="544"/>
      <c r="F742" s="663"/>
      <c r="G742" s="546"/>
      <c r="H742" s="547"/>
      <c r="I742" s="554"/>
      <c r="J742" s="555"/>
    </row>
    <row r="743" spans="1:10">
      <c r="A743" s="565" t="s">
        <v>273</v>
      </c>
      <c r="B743" s="605"/>
      <c r="C743" s="527"/>
      <c r="D743" s="528"/>
      <c r="E743" s="529"/>
      <c r="F743" s="613"/>
      <c r="G743" s="614" t="s">
        <v>274</v>
      </c>
      <c r="H743" s="615">
        <f>SUM(H741:H742)</f>
        <v>0</v>
      </c>
      <c r="I743" s="552"/>
      <c r="J743" s="553">
        <f>SUM(J741:J742)</f>
        <v>0</v>
      </c>
    </row>
    <row r="744" spans="1:10">
      <c r="A744" s="616" t="s">
        <v>275</v>
      </c>
      <c r="B744" s="617"/>
      <c r="C744" s="527"/>
      <c r="D744" s="528"/>
      <c r="E744" s="529"/>
      <c r="F744" s="662"/>
      <c r="G744" s="531"/>
      <c r="H744" s="532"/>
      <c r="I744" s="533"/>
      <c r="J744" s="531"/>
    </row>
    <row r="745" spans="1:10" ht="14.4" thickBot="1">
      <c r="A745" s="616" t="s">
        <v>92</v>
      </c>
      <c r="B745" s="618"/>
      <c r="C745" s="670"/>
      <c r="D745" s="671"/>
      <c r="E745" s="672"/>
      <c r="F745" s="673" t="s">
        <v>276</v>
      </c>
      <c r="G745" s="674"/>
      <c r="H745" s="675">
        <f>IF($A$2="CD",ROUND(SUM(H716:H744)/2,$A$3),SUM(H716:H744)/2)</f>
        <v>222586</v>
      </c>
      <c r="I745" s="625"/>
      <c r="J745" s="626">
        <f>IF($A$2="CD",ROUND(SUM(J716:J744)/2,$A$3),SUM(J716:J744)/2)</f>
        <v>2448447</v>
      </c>
    </row>
    <row r="746" spans="1:10">
      <c r="A746" s="616" t="s">
        <v>306</v>
      </c>
      <c r="B746" s="618"/>
      <c r="C746" s="676" t="s">
        <v>179</v>
      </c>
      <c r="D746" s="677"/>
      <c r="E746" s="678"/>
      <c r="F746" s="679"/>
      <c r="G746" s="680"/>
      <c r="H746" s="681"/>
      <c r="I746" s="682"/>
      <c r="J746" s="683"/>
    </row>
    <row r="747" spans="1:10">
      <c r="A747" s="525" t="s">
        <v>186</v>
      </c>
      <c r="B747" s="618"/>
      <c r="C747" s="684" t="s">
        <v>157</v>
      </c>
      <c r="D747" s="685"/>
      <c r="E747" s="686"/>
      <c r="F747" s="687">
        <f>$F$3</f>
        <v>0.20899999999999999</v>
      </c>
      <c r="G747" s="688"/>
      <c r="H747" s="689">
        <f>ROUND(H745*F747,2)</f>
        <v>46520.47</v>
      </c>
      <c r="I747" s="690"/>
      <c r="J747" s="691"/>
    </row>
    <row r="748" spans="1:10">
      <c r="A748" s="525" t="s">
        <v>307</v>
      </c>
      <c r="B748" s="618"/>
      <c r="C748" s="684" t="s">
        <v>159</v>
      </c>
      <c r="D748" s="685"/>
      <c r="E748" s="686"/>
      <c r="F748" s="687">
        <f>$G$3</f>
        <v>0.05</v>
      </c>
      <c r="G748" s="688"/>
      <c r="H748" s="689">
        <f>ROUND(H745*F748,2)</f>
        <v>11129.3</v>
      </c>
      <c r="I748" s="690"/>
      <c r="J748" s="691"/>
    </row>
    <row r="749" spans="1:10">
      <c r="A749" s="525" t="s">
        <v>188</v>
      </c>
      <c r="B749" s="618"/>
      <c r="C749" s="684" t="s">
        <v>161</v>
      </c>
      <c r="D749" s="685"/>
      <c r="E749" s="686"/>
      <c r="F749" s="687">
        <f>$H$3</f>
        <v>0.08</v>
      </c>
      <c r="G749" s="688"/>
      <c r="H749" s="689">
        <f>ROUND(H745*F749,2)</f>
        <v>17806.88</v>
      </c>
      <c r="I749" s="690"/>
      <c r="J749" s="691"/>
    </row>
    <row r="750" spans="1:10">
      <c r="A750" s="525" t="s">
        <v>190</v>
      </c>
      <c r="B750" s="618"/>
      <c r="C750" s="684" t="s">
        <v>165</v>
      </c>
      <c r="D750" s="685"/>
      <c r="E750" s="686"/>
      <c r="F750" s="687" t="e">
        <f>$I$3</f>
        <v>#REF!</v>
      </c>
      <c r="G750" s="688"/>
      <c r="H750" s="689" t="e">
        <f>ROUND(H749*F750,2)</f>
        <v>#REF!</v>
      </c>
      <c r="I750" s="690"/>
      <c r="J750" s="691"/>
    </row>
    <row r="751" spans="1:10">
      <c r="A751" s="616" t="s">
        <v>308</v>
      </c>
      <c r="B751" s="618"/>
      <c r="C751" s="692" t="s">
        <v>309</v>
      </c>
      <c r="D751" s="693"/>
      <c r="E751" s="694"/>
      <c r="F751" s="497"/>
      <c r="G751" s="695"/>
      <c r="H751" s="696" t="e">
        <f>SUM(H747:H750)</f>
        <v>#REF!</v>
      </c>
      <c r="I751" s="697"/>
      <c r="J751" s="698"/>
    </row>
    <row r="752" spans="1:10" ht="14.4" thickBot="1">
      <c r="A752" s="616" t="s">
        <v>310</v>
      </c>
      <c r="B752" s="618"/>
      <c r="C752" s="699"/>
      <c r="D752" s="700"/>
      <c r="E752" s="672"/>
      <c r="F752" s="673" t="s">
        <v>311</v>
      </c>
      <c r="G752" s="701"/>
      <c r="H752" s="702" t="e">
        <f>ROUND(H745+H751,$A$3)</f>
        <v>#REF!</v>
      </c>
      <c r="I752" s="703"/>
      <c r="J752" s="704">
        <f>IF($A$3=2,ROUND((J745+J751),2),ROUND((J745+J751),0))</f>
        <v>2448447</v>
      </c>
    </row>
    <row r="753" spans="1:10" hidden="1">
      <c r="A753" s="627" t="s">
        <v>277</v>
      </c>
      <c r="B753" s="628"/>
      <c r="C753" s="705"/>
      <c r="D753" s="706"/>
      <c r="E753" s="707"/>
      <c r="F753" s="707"/>
      <c r="G753" s="707"/>
      <c r="H753" s="708"/>
      <c r="I753" s="497"/>
      <c r="J753" s="498"/>
    </row>
    <row r="754" spans="1:10" hidden="1">
      <c r="A754" s="633"/>
      <c r="B754" s="628"/>
      <c r="C754" s="629"/>
      <c r="D754" s="630"/>
      <c r="E754" s="631"/>
      <c r="F754" s="631"/>
      <c r="G754" s="631"/>
      <c r="H754" s="632"/>
      <c r="I754" s="497"/>
      <c r="J754" s="498"/>
    </row>
    <row r="755" spans="1:10" hidden="1">
      <c r="A755" s="633"/>
      <c r="B755" s="628"/>
      <c r="C755" s="634" t="s">
        <v>278</v>
      </c>
      <c r="D755" s="635"/>
      <c r="E755" s="636"/>
      <c r="F755" s="636"/>
      <c r="G755" s="636"/>
      <c r="H755" s="637"/>
      <c r="I755" s="497"/>
      <c r="J755" s="498"/>
    </row>
    <row r="756" spans="1:10" hidden="1">
      <c r="A756" s="633"/>
      <c r="B756" s="628"/>
      <c r="C756" s="638"/>
      <c r="D756" s="639"/>
      <c r="E756" s="640"/>
      <c r="F756" s="640"/>
      <c r="G756" s="640"/>
      <c r="H756" s="641"/>
      <c r="I756" s="497"/>
      <c r="J756" s="498"/>
    </row>
    <row r="757" spans="1:10" hidden="1">
      <c r="A757" s="633"/>
      <c r="B757" s="628"/>
      <c r="C757" s="638"/>
      <c r="D757" s="639"/>
      <c r="E757" s="640"/>
      <c r="F757" s="640"/>
      <c r="G757" s="640"/>
      <c r="H757" s="641"/>
      <c r="I757" s="497"/>
      <c r="J757" s="498"/>
    </row>
    <row r="758" spans="1:10" hidden="1">
      <c r="A758" s="633"/>
      <c r="B758" s="628"/>
      <c r="C758" s="629"/>
      <c r="D758" s="630"/>
      <c r="E758" s="631"/>
      <c r="F758" s="631"/>
      <c r="G758" s="631"/>
      <c r="H758" s="632"/>
      <c r="I758" s="497"/>
      <c r="J758" s="498"/>
    </row>
    <row r="759" spans="1:10" hidden="1">
      <c r="A759" s="633"/>
      <c r="B759" s="628"/>
      <c r="C759" s="642" t="s">
        <v>279</v>
      </c>
      <c r="D759" s="630"/>
      <c r="E759" s="631"/>
      <c r="F759" s="643" t="s">
        <v>280</v>
      </c>
      <c r="G759" s="631"/>
      <c r="H759" s="632"/>
      <c r="I759" s="497"/>
      <c r="J759" s="498"/>
    </row>
    <row r="760" spans="1:10" hidden="1">
      <c r="C760" s="644"/>
      <c r="H760" s="645"/>
      <c r="I760" s="497"/>
      <c r="J760" s="498"/>
    </row>
    <row r="761" spans="1:10" hidden="1">
      <c r="C761" s="644"/>
      <c r="H761" s="645"/>
      <c r="I761" s="497"/>
      <c r="J761" s="498"/>
    </row>
    <row r="762" spans="1:10" hidden="1">
      <c r="A762" s="633"/>
      <c r="B762" s="628"/>
      <c r="C762" s="646" t="s">
        <v>281</v>
      </c>
      <c r="D762" s="647"/>
      <c r="E762" s="631"/>
      <c r="F762" s="648" t="s">
        <v>281</v>
      </c>
      <c r="G762" s="636"/>
      <c r="H762" s="637"/>
      <c r="I762" s="497"/>
      <c r="J762" s="498"/>
    </row>
    <row r="763" spans="1:10" hidden="1">
      <c r="A763" s="633"/>
      <c r="B763" s="628"/>
      <c r="C763" s="649" t="s">
        <v>282</v>
      </c>
      <c r="D763" s="639"/>
      <c r="E763" s="631"/>
      <c r="F763" s="650" t="s">
        <v>282</v>
      </c>
      <c r="G763" s="640"/>
      <c r="H763" s="641"/>
      <c r="I763" s="497"/>
      <c r="J763" s="498"/>
    </row>
    <row r="764" spans="1:10" hidden="1">
      <c r="A764" s="633"/>
      <c r="B764" s="628"/>
      <c r="C764" s="651" t="s">
        <v>283</v>
      </c>
      <c r="D764" s="630"/>
      <c r="E764" s="631"/>
      <c r="F764" s="628" t="s">
        <v>284</v>
      </c>
      <c r="G764" s="631"/>
      <c r="H764" s="632"/>
      <c r="I764" s="497"/>
      <c r="J764" s="498"/>
    </row>
    <row r="765" spans="1:10" ht="14.4" hidden="1" thickBot="1">
      <c r="A765" s="652" t="s">
        <v>285</v>
      </c>
      <c r="B765" s="628"/>
      <c r="C765" s="653"/>
      <c r="D765" s="654"/>
      <c r="E765" s="655"/>
      <c r="F765" s="655"/>
      <c r="G765" s="655"/>
      <c r="H765" s="656"/>
      <c r="I765" s="497"/>
      <c r="J765" s="498"/>
    </row>
    <row r="766" spans="1:10">
      <c r="C766" s="27"/>
      <c r="D766" s="87"/>
      <c r="E766" s="27"/>
      <c r="F766" s="27"/>
      <c r="G766" s="27"/>
      <c r="H766" s="27"/>
      <c r="I766" s="497"/>
      <c r="J766" s="498"/>
    </row>
    <row r="767" spans="1:10" ht="14.4" thickBot="1">
      <c r="C767" s="27"/>
      <c r="D767" s="87"/>
      <c r="E767" s="27"/>
      <c r="F767" s="27"/>
      <c r="G767" s="27"/>
      <c r="H767" s="27"/>
      <c r="I767" s="497"/>
      <c r="J767" s="498"/>
    </row>
    <row r="768" spans="1:10" ht="17.399999999999999" hidden="1">
      <c r="A768" s="499" t="s">
        <v>219</v>
      </c>
      <c r="B768" s="499"/>
      <c r="C768" s="500" t="s">
        <v>220</v>
      </c>
      <c r="D768" s="501"/>
      <c r="E768" s="501"/>
      <c r="F768" s="501"/>
      <c r="G768" s="501"/>
      <c r="H768" s="502" t="str">
        <f>"No. " &amp; COUNTIF(A$3:A773,"ITEM*") &amp; " DE " &amp; COUNTIF(A$3:A$99678,"ITEM*")</f>
        <v>No. 16 DE 21</v>
      </c>
      <c r="I768" s="497"/>
      <c r="J768" s="498"/>
    </row>
    <row r="769" spans="1:10" hidden="1">
      <c r="A769" s="499" t="s">
        <v>221</v>
      </c>
      <c r="B769" s="499"/>
      <c r="C769" s="503" t="s">
        <v>222</v>
      </c>
      <c r="D769" s="504" t="s">
        <v>46</v>
      </c>
      <c r="E769" s="505"/>
      <c r="F769" s="506" t="s">
        <v>223</v>
      </c>
      <c r="G769" s="504"/>
      <c r="H769" s="507"/>
      <c r="I769" s="497"/>
      <c r="J769" s="498"/>
    </row>
    <row r="770" spans="1:10" ht="14.4" hidden="1" thickBot="1">
      <c r="C770" s="508"/>
      <c r="D770" s="509"/>
      <c r="E770" s="509"/>
      <c r="F770" s="509"/>
      <c r="G770" s="509"/>
      <c r="H770" s="510"/>
      <c r="I770" s="497"/>
      <c r="J770" s="498"/>
    </row>
    <row r="771" spans="1:10">
      <c r="A771" s="511" t="s">
        <v>224</v>
      </c>
      <c r="B771" s="512"/>
      <c r="C771" s="513" t="s">
        <v>88</v>
      </c>
      <c r="D771" s="916"/>
      <c r="E771" s="916"/>
      <c r="F771" s="514" t="s">
        <v>87</v>
      </c>
      <c r="G771" s="515" t="s">
        <v>225</v>
      </c>
      <c r="H771" s="516" t="s">
        <v>226</v>
      </c>
      <c r="I771" s="517" t="s">
        <v>227</v>
      </c>
      <c r="J771" s="518" t="s">
        <v>95</v>
      </c>
    </row>
    <row r="772" spans="1:10">
      <c r="A772" s="519" t="s">
        <v>386</v>
      </c>
      <c r="B772" s="512"/>
      <c r="C772" s="904" t="s">
        <v>127</v>
      </c>
      <c r="D772" s="905"/>
      <c r="E772" s="906"/>
      <c r="F772" s="520" t="e">
        <f>PRESUPUESTO!#REF!</f>
        <v>#REF!</v>
      </c>
      <c r="G772" s="521" t="s">
        <v>128</v>
      </c>
      <c r="H772" s="522" t="e">
        <f>PRESUPUESTO!#REF!</f>
        <v>#REF!</v>
      </c>
      <c r="I772" s="661" t="e">
        <f>H772</f>
        <v>#REF!</v>
      </c>
      <c r="J772" s="524"/>
    </row>
    <row r="773" spans="1:10">
      <c r="A773" s="525"/>
      <c r="B773" s="526"/>
      <c r="C773" s="527"/>
      <c r="D773" s="528"/>
      <c r="E773" s="529"/>
      <c r="F773" s="662"/>
      <c r="G773" s="531"/>
      <c r="H773" s="532"/>
      <c r="I773" s="533"/>
      <c r="J773" s="531"/>
    </row>
    <row r="774" spans="1:10">
      <c r="A774" s="534" t="s">
        <v>231</v>
      </c>
      <c r="B774" s="526"/>
      <c r="C774" s="535" t="s">
        <v>232</v>
      </c>
      <c r="D774" s="536" t="s">
        <v>233</v>
      </c>
      <c r="E774" s="536" t="str">
        <f>"CANT. / " &amp; G772</f>
        <v>CANT. / PUNTO</v>
      </c>
      <c r="F774" s="537" t="s">
        <v>234</v>
      </c>
      <c r="G774" s="538" t="s">
        <v>235</v>
      </c>
      <c r="H774" s="539" t="s">
        <v>236</v>
      </c>
      <c r="I774" s="540"/>
      <c r="J774" s="541"/>
    </row>
    <row r="775" spans="1:10">
      <c r="A775" s="525">
        <v>106015</v>
      </c>
      <c r="B775" s="526" t="s">
        <v>290</v>
      </c>
      <c r="C775" s="542" t="s">
        <v>356</v>
      </c>
      <c r="D775" s="543" t="s">
        <v>89</v>
      </c>
      <c r="E775" s="544">
        <v>0.06</v>
      </c>
      <c r="F775" s="663">
        <v>1</v>
      </c>
      <c r="G775" s="550">
        <v>233429</v>
      </c>
      <c r="H775" s="551">
        <f>TRUNC(E775* (1 + F775 / 100) * G775,2)</f>
        <v>14145.79</v>
      </c>
      <c r="I775" s="552" t="e">
        <f>E775 * (1 + F775 / 100) * I772</f>
        <v>#REF!</v>
      </c>
      <c r="J775" s="553" t="e">
        <f>I772*H775</f>
        <v>#REF!</v>
      </c>
    </row>
    <row r="776" spans="1:10">
      <c r="A776" s="525">
        <v>101010</v>
      </c>
      <c r="B776" s="526" t="s">
        <v>316</v>
      </c>
      <c r="C776" s="542" t="s">
        <v>357</v>
      </c>
      <c r="D776" s="543" t="s">
        <v>132</v>
      </c>
      <c r="E776" s="544">
        <v>0.8</v>
      </c>
      <c r="F776" s="663"/>
      <c r="G776" s="546">
        <v>4467</v>
      </c>
      <c r="H776" s="547">
        <f>TRUNC(E776* (1 + F776 / 100) * G776,2)</f>
        <v>3573.6</v>
      </c>
      <c r="I776" s="548" t="e">
        <f>E776 * (1 + F776 / 100) * I772</f>
        <v>#REF!</v>
      </c>
      <c r="J776" s="549" t="e">
        <f>I772*H776</f>
        <v>#REF!</v>
      </c>
    </row>
    <row r="777" spans="1:10">
      <c r="A777" s="525">
        <v>105024</v>
      </c>
      <c r="B777" s="526" t="s">
        <v>241</v>
      </c>
      <c r="C777" s="542" t="s">
        <v>358</v>
      </c>
      <c r="D777" s="543" t="s">
        <v>89</v>
      </c>
      <c r="E777" s="544">
        <v>6.0000000000000001E-3</v>
      </c>
      <c r="F777" s="663"/>
      <c r="G777" s="546">
        <v>262209</v>
      </c>
      <c r="H777" s="547">
        <f>TRUNC(E777* (1 + F777 / 100) * G777,2)</f>
        <v>1573.25</v>
      </c>
      <c r="I777" s="554" t="e">
        <f>E777 * (1 + F777 / 100) * I772</f>
        <v>#REF!</v>
      </c>
      <c r="J777" s="555" t="e">
        <f>I772*H777</f>
        <v>#REF!</v>
      </c>
    </row>
    <row r="778" spans="1:10">
      <c r="A778" s="556"/>
      <c r="B778" s="526"/>
      <c r="C778" s="557"/>
      <c r="D778" s="558"/>
      <c r="E778" s="559"/>
      <c r="F778" s="560"/>
      <c r="G778" s="561"/>
      <c r="H778" s="562"/>
      <c r="I778" s="563"/>
      <c r="J778" s="564"/>
    </row>
    <row r="779" spans="1:10">
      <c r="A779" s="616" t="s">
        <v>245</v>
      </c>
      <c r="B779" s="526"/>
      <c r="C779" s="527"/>
      <c r="D779" s="528"/>
      <c r="E779" s="529"/>
      <c r="F779" s="566"/>
      <c r="G779" s="567" t="s">
        <v>246</v>
      </c>
      <c r="H779" s="568">
        <f>SUM(H774:H778)</f>
        <v>19292.64</v>
      </c>
      <c r="I779" s="540"/>
      <c r="J779" s="569" t="e">
        <f>SUM(J774:J778)</f>
        <v>#REF!</v>
      </c>
    </row>
    <row r="780" spans="1:10">
      <c r="A780" s="616" t="s">
        <v>247</v>
      </c>
      <c r="B780" s="526"/>
      <c r="C780" s="527"/>
      <c r="D780" s="528"/>
      <c r="E780" s="529"/>
      <c r="F780" s="662"/>
      <c r="G780" s="570"/>
      <c r="H780" s="571"/>
      <c r="I780" s="572"/>
      <c r="J780" s="573"/>
    </row>
    <row r="781" spans="1:10">
      <c r="A781" s="534" t="s">
        <v>248</v>
      </c>
      <c r="B781" s="526"/>
      <c r="C781" s="574" t="s">
        <v>249</v>
      </c>
      <c r="D781" s="575" t="s">
        <v>250</v>
      </c>
      <c r="E781" s="575" t="s">
        <v>251</v>
      </c>
      <c r="F781" s="576" t="s">
        <v>252</v>
      </c>
      <c r="G781" s="577" t="s">
        <v>359</v>
      </c>
      <c r="H781" s="578" t="s">
        <v>91</v>
      </c>
      <c r="I781" s="579"/>
      <c r="J781" s="580"/>
    </row>
    <row r="782" spans="1:10">
      <c r="A782" s="525">
        <v>200007</v>
      </c>
      <c r="B782" s="581" t="s">
        <v>249</v>
      </c>
      <c r="C782" s="542" t="s">
        <v>254</v>
      </c>
      <c r="D782" s="582">
        <v>213268</v>
      </c>
      <c r="E782" s="583">
        <v>1.8</v>
      </c>
      <c r="F782" s="658">
        <f>TRUNC(D782*E782,0)</f>
        <v>383882</v>
      </c>
      <c r="G782" s="659">
        <v>53.33</v>
      </c>
      <c r="H782" s="586">
        <f>IFERROR(TRUNC(F782/G782,2),0)</f>
        <v>7198.23</v>
      </c>
      <c r="I782" s="552" t="e">
        <f>I772/G782</f>
        <v>#REF!</v>
      </c>
      <c r="J782" s="553" t="e">
        <f>I772*H782</f>
        <v>#REF!</v>
      </c>
    </row>
    <row r="783" spans="1:10">
      <c r="A783" s="525">
        <v>200017</v>
      </c>
      <c r="B783" s="581" t="s">
        <v>249</v>
      </c>
      <c r="C783" s="542" t="s">
        <v>360</v>
      </c>
      <c r="D783" s="657">
        <v>234595</v>
      </c>
      <c r="E783" s="583">
        <v>1.8</v>
      </c>
      <c r="F783" s="660">
        <f>TRUNC(D783*E783,0)</f>
        <v>422271</v>
      </c>
      <c r="G783" s="585">
        <v>50</v>
      </c>
      <c r="H783" s="586">
        <f>IFERROR(TRUNC(F783/G783,2),0)</f>
        <v>8445.42</v>
      </c>
      <c r="I783" s="587" t="e">
        <f>I772/G783</f>
        <v>#REF!</v>
      </c>
      <c r="J783" s="588" t="e">
        <f>I772*H783</f>
        <v>#REF!</v>
      </c>
    </row>
    <row r="784" spans="1:10">
      <c r="A784" s="556"/>
      <c r="B784" s="526"/>
      <c r="C784" s="557"/>
      <c r="D784" s="558"/>
      <c r="E784" s="559"/>
      <c r="F784" s="560"/>
      <c r="G784" s="561"/>
      <c r="H784" s="562"/>
      <c r="I784" s="563"/>
      <c r="J784" s="564"/>
    </row>
    <row r="785" spans="1:10">
      <c r="A785" s="616" t="s">
        <v>255</v>
      </c>
      <c r="B785" s="526"/>
      <c r="C785" s="527"/>
      <c r="D785" s="528"/>
      <c r="E785" s="529"/>
      <c r="F785" s="589"/>
      <c r="G785" s="590" t="s">
        <v>256</v>
      </c>
      <c r="H785" s="591">
        <f>SUM(H781:H784)</f>
        <v>15643.65</v>
      </c>
      <c r="I785" s="552"/>
      <c r="J785" s="592" t="e">
        <f>SUM(J781:J784)</f>
        <v>#REF!</v>
      </c>
    </row>
    <row r="786" spans="1:10">
      <c r="A786" s="616" t="s">
        <v>257</v>
      </c>
      <c r="B786" s="526"/>
      <c r="C786" s="527"/>
      <c r="D786" s="528"/>
      <c r="E786" s="529"/>
      <c r="F786" s="662"/>
      <c r="G786" s="570"/>
      <c r="H786" s="571"/>
      <c r="I786" s="572"/>
      <c r="J786" s="573"/>
    </row>
    <row r="787" spans="1:10">
      <c r="A787" s="534" t="s">
        <v>258</v>
      </c>
      <c r="B787" s="526"/>
      <c r="C787" s="593" t="s">
        <v>259</v>
      </c>
      <c r="D787" s="594" t="s">
        <v>260</v>
      </c>
      <c r="E787" s="594" t="s">
        <v>233</v>
      </c>
      <c r="F787" s="595" t="s">
        <v>261</v>
      </c>
      <c r="G787" s="596" t="s">
        <v>262</v>
      </c>
      <c r="H787" s="597" t="s">
        <v>236</v>
      </c>
      <c r="I787" s="598"/>
      <c r="J787" s="599"/>
    </row>
    <row r="788" spans="1:10">
      <c r="A788" s="525">
        <v>301008</v>
      </c>
      <c r="B788" s="526" t="s">
        <v>259</v>
      </c>
      <c r="C788" s="542" t="s">
        <v>361</v>
      </c>
      <c r="D788" s="543"/>
      <c r="E788" s="543" t="s">
        <v>305</v>
      </c>
      <c r="F788" s="545">
        <v>0.06</v>
      </c>
      <c r="G788" s="546">
        <v>60701</v>
      </c>
      <c r="H788" s="562">
        <f>TRUNC(F788 * G788,2)</f>
        <v>3642.06</v>
      </c>
      <c r="I788" s="548" t="e">
        <f>I772 * F788</f>
        <v>#REF!</v>
      </c>
      <c r="J788" s="549" t="e">
        <f>I772*H788</f>
        <v>#REF!</v>
      </c>
    </row>
    <row r="789" spans="1:10">
      <c r="A789" s="525">
        <v>300026</v>
      </c>
      <c r="B789" s="526" t="s">
        <v>259</v>
      </c>
      <c r="C789" s="542" t="s">
        <v>263</v>
      </c>
      <c r="D789" s="543"/>
      <c r="E789" s="543" t="s">
        <v>264</v>
      </c>
      <c r="F789" s="600">
        <v>0.05</v>
      </c>
      <c r="G789" s="550">
        <f>H785</f>
        <v>15643.65</v>
      </c>
      <c r="H789" s="562">
        <f>TRUNC(F789 * G789,2)</f>
        <v>782.18</v>
      </c>
      <c r="I789" s="587" t="e">
        <f>I772 * F789</f>
        <v>#REF!</v>
      </c>
      <c r="J789" s="588" t="e">
        <f>I772*H789</f>
        <v>#REF!</v>
      </c>
    </row>
    <row r="790" spans="1:10">
      <c r="A790" s="556"/>
      <c r="B790" s="526"/>
      <c r="C790" s="557"/>
      <c r="D790" s="558"/>
      <c r="E790" s="559"/>
      <c r="F790" s="560"/>
      <c r="G790" s="561"/>
      <c r="H790" s="562"/>
      <c r="I790" s="563"/>
      <c r="J790" s="564"/>
    </row>
    <row r="791" spans="1:10">
      <c r="A791" s="616" t="s">
        <v>265</v>
      </c>
      <c r="B791" s="526"/>
      <c r="C791" s="527"/>
      <c r="D791" s="528"/>
      <c r="E791" s="529"/>
      <c r="F791" s="601"/>
      <c r="G791" s="602" t="s">
        <v>266</v>
      </c>
      <c r="H791" s="603">
        <f>SUM(H787:H790)</f>
        <v>4424.24</v>
      </c>
      <c r="I791" s="552"/>
      <c r="J791" s="592" t="e">
        <f>SUM(J787:J790)</f>
        <v>#REF!</v>
      </c>
    </row>
    <row r="792" spans="1:10">
      <c r="A792" s="616" t="s">
        <v>267</v>
      </c>
      <c r="B792" s="526"/>
      <c r="C792" s="527"/>
      <c r="D792" s="528"/>
      <c r="E792" s="529"/>
      <c r="F792" s="662"/>
      <c r="G792" s="570"/>
      <c r="H792" s="571"/>
      <c r="I792" s="572"/>
      <c r="J792" s="573"/>
    </row>
    <row r="793" spans="1:10">
      <c r="A793" s="604" t="s">
        <v>268</v>
      </c>
      <c r="B793" s="605"/>
      <c r="C793" s="606" t="s">
        <v>269</v>
      </c>
      <c r="D793" s="607" t="s">
        <v>270</v>
      </c>
      <c r="E793" s="607" t="s">
        <v>271</v>
      </c>
      <c r="F793" s="608" t="s">
        <v>272</v>
      </c>
      <c r="G793" s="609" t="s">
        <v>262</v>
      </c>
      <c r="H793" s="610" t="s">
        <v>236</v>
      </c>
      <c r="I793" s="611"/>
      <c r="J793" s="612"/>
    </row>
    <row r="794" spans="1:10">
      <c r="A794" s="525"/>
      <c r="B794" s="526"/>
      <c r="C794" s="542"/>
      <c r="D794" s="543"/>
      <c r="E794" s="544"/>
      <c r="F794" s="663"/>
      <c r="G794" s="546"/>
      <c r="H794" s="547"/>
      <c r="I794" s="554"/>
      <c r="J794" s="555"/>
    </row>
    <row r="795" spans="1:10">
      <c r="A795" s="565" t="s">
        <v>273</v>
      </c>
      <c r="B795" s="605"/>
      <c r="C795" s="527"/>
      <c r="D795" s="528"/>
      <c r="E795" s="529"/>
      <c r="F795" s="613"/>
      <c r="G795" s="614" t="s">
        <v>274</v>
      </c>
      <c r="H795" s="615">
        <f>SUM(H793:H794)</f>
        <v>0</v>
      </c>
      <c r="I795" s="552"/>
      <c r="J795" s="553">
        <f>SUM(J793:J794)</f>
        <v>0</v>
      </c>
    </row>
    <row r="796" spans="1:10">
      <c r="A796" s="616" t="s">
        <v>275</v>
      </c>
      <c r="B796" s="617"/>
      <c r="C796" s="527"/>
      <c r="D796" s="528"/>
      <c r="E796" s="529"/>
      <c r="F796" s="662"/>
      <c r="G796" s="531"/>
      <c r="H796" s="532"/>
      <c r="I796" s="533"/>
      <c r="J796" s="531"/>
    </row>
    <row r="797" spans="1:10" ht="14.4" thickBot="1">
      <c r="A797" s="616" t="s">
        <v>92</v>
      </c>
      <c r="B797" s="618"/>
      <c r="C797" s="670"/>
      <c r="D797" s="671"/>
      <c r="E797" s="672"/>
      <c r="F797" s="673" t="s">
        <v>276</v>
      </c>
      <c r="G797" s="674"/>
      <c r="H797" s="675">
        <f>IF($A$2="CD",ROUND(SUM(H773:H796)/2,$A$3),SUM(H773:H796)/2)</f>
        <v>39361</v>
      </c>
      <c r="I797" s="625"/>
      <c r="J797" s="626" t="e">
        <f>IF($A$2="CD",ROUND(SUM(J773:J796)/2,$A$3),SUM(J773:J796)/2)</f>
        <v>#REF!</v>
      </c>
    </row>
    <row r="798" spans="1:10">
      <c r="A798" s="616" t="s">
        <v>306</v>
      </c>
      <c r="B798" s="618"/>
      <c r="C798" s="676" t="s">
        <v>179</v>
      </c>
      <c r="D798" s="677"/>
      <c r="E798" s="678"/>
      <c r="F798" s="679"/>
      <c r="G798" s="680"/>
      <c r="H798" s="681"/>
      <c r="I798" s="682"/>
      <c r="J798" s="683"/>
    </row>
    <row r="799" spans="1:10">
      <c r="A799" s="525" t="s">
        <v>186</v>
      </c>
      <c r="B799" s="618"/>
      <c r="C799" s="684" t="s">
        <v>157</v>
      </c>
      <c r="D799" s="685"/>
      <c r="E799" s="686"/>
      <c r="F799" s="687">
        <f>$F$3</f>
        <v>0.20899999999999999</v>
      </c>
      <c r="G799" s="688"/>
      <c r="H799" s="689">
        <f>ROUND(H797*F799,2)</f>
        <v>8226.4500000000007</v>
      </c>
      <c r="I799" s="690"/>
      <c r="J799" s="691"/>
    </row>
    <row r="800" spans="1:10">
      <c r="A800" s="525" t="s">
        <v>307</v>
      </c>
      <c r="B800" s="618"/>
      <c r="C800" s="684" t="s">
        <v>159</v>
      </c>
      <c r="D800" s="685"/>
      <c r="E800" s="686"/>
      <c r="F800" s="687">
        <f>$G$3</f>
        <v>0.05</v>
      </c>
      <c r="G800" s="688"/>
      <c r="H800" s="689">
        <f>ROUND(H797*F800,2)</f>
        <v>1968.05</v>
      </c>
      <c r="I800" s="690"/>
      <c r="J800" s="691"/>
    </row>
    <row r="801" spans="1:10">
      <c r="A801" s="525" t="s">
        <v>188</v>
      </c>
      <c r="B801" s="618"/>
      <c r="C801" s="684" t="s">
        <v>161</v>
      </c>
      <c r="D801" s="685"/>
      <c r="E801" s="686"/>
      <c r="F801" s="687">
        <f>$H$3</f>
        <v>0.08</v>
      </c>
      <c r="G801" s="688"/>
      <c r="H801" s="689">
        <f>ROUND(H797*F801,2)</f>
        <v>3148.88</v>
      </c>
      <c r="I801" s="690"/>
      <c r="J801" s="691"/>
    </row>
    <row r="802" spans="1:10">
      <c r="A802" s="525" t="s">
        <v>190</v>
      </c>
      <c r="B802" s="618"/>
      <c r="C802" s="684" t="s">
        <v>165</v>
      </c>
      <c r="D802" s="685"/>
      <c r="E802" s="686"/>
      <c r="F802" s="687" t="e">
        <f>$I$3</f>
        <v>#REF!</v>
      </c>
      <c r="G802" s="688"/>
      <c r="H802" s="689" t="e">
        <f>ROUND(H801*F802,2)</f>
        <v>#REF!</v>
      </c>
      <c r="I802" s="690"/>
      <c r="J802" s="691"/>
    </row>
    <row r="803" spans="1:10">
      <c r="A803" s="616" t="s">
        <v>308</v>
      </c>
      <c r="B803" s="618"/>
      <c r="C803" s="692" t="s">
        <v>309</v>
      </c>
      <c r="D803" s="693"/>
      <c r="E803" s="694"/>
      <c r="F803" s="497"/>
      <c r="G803" s="695"/>
      <c r="H803" s="696" t="e">
        <f>SUM(H799:H802)</f>
        <v>#REF!</v>
      </c>
      <c r="I803" s="697"/>
      <c r="J803" s="698"/>
    </row>
    <row r="804" spans="1:10" ht="14.4" thickBot="1">
      <c r="A804" s="616" t="s">
        <v>310</v>
      </c>
      <c r="B804" s="618"/>
      <c r="C804" s="699"/>
      <c r="D804" s="700"/>
      <c r="E804" s="672"/>
      <c r="F804" s="673" t="s">
        <v>311</v>
      </c>
      <c r="G804" s="701"/>
      <c r="H804" s="702" t="e">
        <f>ROUND(H797+H803,$A$3)</f>
        <v>#REF!</v>
      </c>
      <c r="I804" s="703"/>
      <c r="J804" s="704" t="e">
        <f>IF($A$3=2,ROUND((J797+J803),2),ROUND((J797+J803),0))</f>
        <v>#REF!</v>
      </c>
    </row>
    <row r="805" spans="1:10" hidden="1">
      <c r="A805" s="627" t="s">
        <v>277</v>
      </c>
      <c r="B805" s="628"/>
      <c r="C805" s="705"/>
      <c r="D805" s="706"/>
      <c r="E805" s="707"/>
      <c r="F805" s="707"/>
      <c r="G805" s="707"/>
      <c r="H805" s="708"/>
      <c r="I805" s="497"/>
      <c r="J805" s="498"/>
    </row>
    <row r="806" spans="1:10" hidden="1">
      <c r="A806" s="633"/>
      <c r="B806" s="628"/>
      <c r="C806" s="629"/>
      <c r="D806" s="630"/>
      <c r="E806" s="631"/>
      <c r="F806" s="631"/>
      <c r="G806" s="631"/>
      <c r="H806" s="632"/>
      <c r="I806" s="497"/>
      <c r="J806" s="498"/>
    </row>
    <row r="807" spans="1:10" hidden="1">
      <c r="A807" s="633"/>
      <c r="B807" s="628"/>
      <c r="C807" s="634" t="s">
        <v>278</v>
      </c>
      <c r="D807" s="635"/>
      <c r="E807" s="636"/>
      <c r="F807" s="636"/>
      <c r="G807" s="636"/>
      <c r="H807" s="637"/>
      <c r="I807" s="497"/>
      <c r="J807" s="498"/>
    </row>
    <row r="808" spans="1:10" hidden="1">
      <c r="A808" s="633"/>
      <c r="B808" s="628"/>
      <c r="C808" s="638"/>
      <c r="D808" s="639"/>
      <c r="E808" s="640"/>
      <c r="F808" s="640"/>
      <c r="G808" s="640"/>
      <c r="H808" s="641"/>
      <c r="I808" s="497"/>
      <c r="J808" s="498"/>
    </row>
    <row r="809" spans="1:10" hidden="1">
      <c r="A809" s="633"/>
      <c r="B809" s="628"/>
      <c r="C809" s="638"/>
      <c r="D809" s="639"/>
      <c r="E809" s="640"/>
      <c r="F809" s="640"/>
      <c r="G809" s="640"/>
      <c r="H809" s="641"/>
      <c r="I809" s="497"/>
      <c r="J809" s="498"/>
    </row>
    <row r="810" spans="1:10" hidden="1">
      <c r="A810" s="633"/>
      <c r="B810" s="628"/>
      <c r="C810" s="629"/>
      <c r="D810" s="630"/>
      <c r="E810" s="631"/>
      <c r="F810" s="631"/>
      <c r="G810" s="631"/>
      <c r="H810" s="632"/>
      <c r="I810" s="497"/>
      <c r="J810" s="498"/>
    </row>
    <row r="811" spans="1:10" hidden="1">
      <c r="A811" s="633"/>
      <c r="B811" s="628"/>
      <c r="C811" s="642" t="s">
        <v>279</v>
      </c>
      <c r="D811" s="630"/>
      <c r="E811" s="631"/>
      <c r="F811" s="643" t="s">
        <v>280</v>
      </c>
      <c r="G811" s="631"/>
      <c r="H811" s="632"/>
      <c r="I811" s="497"/>
      <c r="J811" s="498"/>
    </row>
    <row r="812" spans="1:10" hidden="1">
      <c r="C812" s="644"/>
      <c r="H812" s="645"/>
      <c r="I812" s="497"/>
      <c r="J812" s="498"/>
    </row>
    <row r="813" spans="1:10" hidden="1">
      <c r="C813" s="644"/>
      <c r="H813" s="645"/>
      <c r="I813" s="497"/>
      <c r="J813" s="498"/>
    </row>
    <row r="814" spans="1:10" hidden="1">
      <c r="A814" s="633"/>
      <c r="B814" s="628"/>
      <c r="C814" s="646" t="s">
        <v>281</v>
      </c>
      <c r="D814" s="647"/>
      <c r="E814" s="631"/>
      <c r="F814" s="648" t="s">
        <v>281</v>
      </c>
      <c r="G814" s="636"/>
      <c r="H814" s="637"/>
      <c r="I814" s="497"/>
      <c r="J814" s="498"/>
    </row>
    <row r="815" spans="1:10" hidden="1">
      <c r="A815" s="633"/>
      <c r="B815" s="628"/>
      <c r="C815" s="649" t="s">
        <v>282</v>
      </c>
      <c r="D815" s="639"/>
      <c r="E815" s="631"/>
      <c r="F815" s="650" t="s">
        <v>282</v>
      </c>
      <c r="G815" s="640"/>
      <c r="H815" s="641"/>
      <c r="I815" s="497"/>
      <c r="J815" s="498"/>
    </row>
    <row r="816" spans="1:10" hidden="1">
      <c r="A816" s="633"/>
      <c r="B816" s="628"/>
      <c r="C816" s="651" t="s">
        <v>283</v>
      </c>
      <c r="D816" s="630"/>
      <c r="E816" s="631"/>
      <c r="F816" s="628" t="s">
        <v>284</v>
      </c>
      <c r="G816" s="631"/>
      <c r="H816" s="632"/>
      <c r="I816" s="497"/>
      <c r="J816" s="498"/>
    </row>
    <row r="817" spans="1:10" ht="14.4" hidden="1" thickBot="1">
      <c r="A817" s="652" t="s">
        <v>285</v>
      </c>
      <c r="B817" s="628"/>
      <c r="C817" s="653"/>
      <c r="D817" s="654"/>
      <c r="E817" s="655"/>
      <c r="F817" s="655"/>
      <c r="G817" s="655"/>
      <c r="H817" s="656"/>
      <c r="I817" s="497"/>
      <c r="J817" s="498"/>
    </row>
    <row r="818" spans="1:10">
      <c r="C818" s="27"/>
      <c r="D818" s="87"/>
      <c r="E818" s="27"/>
      <c r="F818" s="27"/>
      <c r="G818" s="27"/>
      <c r="H818" s="27"/>
      <c r="I818" s="497"/>
      <c r="J818" s="498"/>
    </row>
    <row r="819" spans="1:10" ht="14.4" thickBot="1">
      <c r="C819" s="27"/>
      <c r="D819" s="87"/>
      <c r="E819" s="27"/>
      <c r="F819" s="27"/>
      <c r="G819" s="27"/>
      <c r="H819" s="27"/>
      <c r="I819" s="497"/>
      <c r="J819" s="498"/>
    </row>
    <row r="820" spans="1:10" ht="17.399999999999999" hidden="1">
      <c r="A820" s="499" t="s">
        <v>219</v>
      </c>
      <c r="B820" s="499"/>
      <c r="C820" s="500" t="s">
        <v>220</v>
      </c>
      <c r="D820" s="501"/>
      <c r="E820" s="501"/>
      <c r="F820" s="501"/>
      <c r="G820" s="501"/>
      <c r="H820" s="502" t="str">
        <f>"No. " &amp; COUNTIF(A$3:A825,"ITEM*") &amp; " DE " &amp; COUNTIF(A$3:A$99678,"ITEM*")</f>
        <v>No. 17 DE 21</v>
      </c>
      <c r="I820" s="497"/>
      <c r="J820" s="498"/>
    </row>
    <row r="821" spans="1:10" hidden="1">
      <c r="A821" s="499" t="s">
        <v>221</v>
      </c>
      <c r="B821" s="499"/>
      <c r="C821" s="503" t="s">
        <v>222</v>
      </c>
      <c r="D821" s="504" t="s">
        <v>46</v>
      </c>
      <c r="E821" s="505"/>
      <c r="F821" s="506" t="s">
        <v>223</v>
      </c>
      <c r="G821" s="504"/>
      <c r="H821" s="507"/>
      <c r="I821" s="497"/>
      <c r="J821" s="498"/>
    </row>
    <row r="822" spans="1:10" ht="14.4" hidden="1" thickBot="1">
      <c r="C822" s="508"/>
      <c r="D822" s="509"/>
      <c r="E822" s="509"/>
      <c r="F822" s="509"/>
      <c r="G822" s="509"/>
      <c r="H822" s="510"/>
      <c r="I822" s="497"/>
      <c r="J822" s="498"/>
    </row>
    <row r="823" spans="1:10">
      <c r="A823" s="511" t="s">
        <v>224</v>
      </c>
      <c r="B823" s="512"/>
      <c r="C823" s="513" t="s">
        <v>88</v>
      </c>
      <c r="D823" s="916"/>
      <c r="E823" s="916"/>
      <c r="F823" s="514" t="s">
        <v>87</v>
      </c>
      <c r="G823" s="515" t="s">
        <v>225</v>
      </c>
      <c r="H823" s="516" t="s">
        <v>226</v>
      </c>
      <c r="I823" s="517" t="s">
        <v>227</v>
      </c>
      <c r="J823" s="518" t="s">
        <v>95</v>
      </c>
    </row>
    <row r="824" spans="1:10">
      <c r="A824" s="519" t="s">
        <v>387</v>
      </c>
      <c r="B824" s="512"/>
      <c r="C824" s="904" t="s">
        <v>118</v>
      </c>
      <c r="D824" s="905"/>
      <c r="E824" s="906"/>
      <c r="F824" s="520" t="e">
        <f>PRESUPUESTO!#REF!</f>
        <v>#REF!</v>
      </c>
      <c r="G824" s="521" t="s">
        <v>35</v>
      </c>
      <c r="H824" s="522" t="e">
        <f>PRESUPUESTO!#REF!</f>
        <v>#REF!</v>
      </c>
      <c r="I824" s="661" t="e">
        <f>H824</f>
        <v>#REF!</v>
      </c>
      <c r="J824" s="524"/>
    </row>
    <row r="825" spans="1:10">
      <c r="A825" s="525"/>
      <c r="B825" s="526"/>
      <c r="C825" s="527"/>
      <c r="D825" s="528"/>
      <c r="E825" s="529"/>
      <c r="F825" s="530"/>
      <c r="G825" s="531"/>
      <c r="H825" s="532"/>
      <c r="I825" s="533"/>
      <c r="J825" s="531"/>
    </row>
    <row r="826" spans="1:10">
      <c r="A826" s="604" t="s">
        <v>231</v>
      </c>
      <c r="B826" s="605"/>
      <c r="C826" s="535" t="s">
        <v>232</v>
      </c>
      <c r="D826" s="536" t="s">
        <v>233</v>
      </c>
      <c r="E826" s="536" t="str">
        <f>"CANT. / " &amp; G824</f>
        <v>CANT. / M</v>
      </c>
      <c r="F826" s="537" t="s">
        <v>234</v>
      </c>
      <c r="G826" s="538" t="s">
        <v>235</v>
      </c>
      <c r="H826" s="539" t="s">
        <v>236</v>
      </c>
      <c r="I826" s="540"/>
      <c r="J826" s="541"/>
    </row>
    <row r="827" spans="1:10">
      <c r="A827" s="616">
        <v>101116</v>
      </c>
      <c r="B827" s="605" t="s">
        <v>241</v>
      </c>
      <c r="C827" s="542" t="s">
        <v>331</v>
      </c>
      <c r="D827" s="543" t="s">
        <v>89</v>
      </c>
      <c r="E827" s="544">
        <v>2</v>
      </c>
      <c r="F827" s="545"/>
      <c r="G827" s="546">
        <v>1769</v>
      </c>
      <c r="H827" s="547">
        <f t="shared" ref="H827:H832" si="2">TRUNC(E827* (1 + F827 / 100) * G827,2)</f>
        <v>3538</v>
      </c>
      <c r="I827" s="548" t="e">
        <f>E827 * (1 + F827 / 100) * I824</f>
        <v>#REF!</v>
      </c>
      <c r="J827" s="549" t="e">
        <f>I824*H827</f>
        <v>#REF!</v>
      </c>
    </row>
    <row r="828" spans="1:10">
      <c r="A828" s="616">
        <v>102440</v>
      </c>
      <c r="B828" s="605" t="s">
        <v>332</v>
      </c>
      <c r="C828" s="542" t="s">
        <v>333</v>
      </c>
      <c r="D828" s="543" t="s">
        <v>243</v>
      </c>
      <c r="E828" s="544">
        <v>0.35</v>
      </c>
      <c r="F828" s="545">
        <v>2</v>
      </c>
      <c r="G828" s="546">
        <v>82010</v>
      </c>
      <c r="H828" s="547">
        <f t="shared" si="2"/>
        <v>29277.57</v>
      </c>
      <c r="I828" s="548" t="e">
        <f>E828 * (1 + F828 / 100) * I824</f>
        <v>#REF!</v>
      </c>
      <c r="J828" s="549" t="e">
        <f>I824*H828</f>
        <v>#REF!</v>
      </c>
    </row>
    <row r="829" spans="1:10">
      <c r="A829" s="616">
        <v>101651</v>
      </c>
      <c r="B829" s="605" t="s">
        <v>334</v>
      </c>
      <c r="C829" s="542" t="s">
        <v>335</v>
      </c>
      <c r="D829" s="543" t="s">
        <v>132</v>
      </c>
      <c r="E829" s="544">
        <v>1</v>
      </c>
      <c r="F829" s="545">
        <v>2</v>
      </c>
      <c r="G829" s="546">
        <v>25837</v>
      </c>
      <c r="H829" s="547">
        <f t="shared" si="2"/>
        <v>26353.74</v>
      </c>
      <c r="I829" s="548" t="e">
        <f>E829 * (1 + F829 / 100) * I824</f>
        <v>#REF!</v>
      </c>
      <c r="J829" s="549" t="e">
        <f>I824*H829</f>
        <v>#REF!</v>
      </c>
    </row>
    <row r="830" spans="1:10">
      <c r="A830" s="616">
        <v>101197</v>
      </c>
      <c r="B830" s="605" t="s">
        <v>332</v>
      </c>
      <c r="C830" s="542" t="s">
        <v>336</v>
      </c>
      <c r="D830" s="543" t="s">
        <v>337</v>
      </c>
      <c r="E830" s="544">
        <v>7.0000000000000007E-2</v>
      </c>
      <c r="F830" s="545">
        <v>2</v>
      </c>
      <c r="G830" s="546">
        <v>70875</v>
      </c>
      <c r="H830" s="547">
        <f t="shared" si="2"/>
        <v>5060.47</v>
      </c>
      <c r="I830" s="548" t="e">
        <f>E830 * (1 + F830 / 100) * I824</f>
        <v>#REF!</v>
      </c>
      <c r="J830" s="549" t="e">
        <f>I824*H830</f>
        <v>#REF!</v>
      </c>
    </row>
    <row r="831" spans="1:10">
      <c r="A831" s="616">
        <v>102125</v>
      </c>
      <c r="B831" s="605" t="s">
        <v>334</v>
      </c>
      <c r="C831" s="542" t="s">
        <v>338</v>
      </c>
      <c r="D831" s="543" t="s">
        <v>89</v>
      </c>
      <c r="E831" s="544">
        <v>0.34</v>
      </c>
      <c r="F831" s="545">
        <v>2</v>
      </c>
      <c r="G831" s="546">
        <v>168391</v>
      </c>
      <c r="H831" s="547">
        <f t="shared" si="2"/>
        <v>58397.99</v>
      </c>
      <c r="I831" s="548" t="e">
        <f>E831 * (1 + F831 / 100) * I824</f>
        <v>#REF!</v>
      </c>
      <c r="J831" s="549" t="e">
        <f>I824*H831</f>
        <v>#REF!</v>
      </c>
    </row>
    <row r="832" spans="1:10">
      <c r="A832" s="616">
        <v>117202</v>
      </c>
      <c r="B832" s="605"/>
      <c r="C832" s="542" t="s">
        <v>339</v>
      </c>
      <c r="D832" s="543" t="s">
        <v>89</v>
      </c>
      <c r="E832" s="544">
        <v>0.17</v>
      </c>
      <c r="F832" s="545">
        <v>2</v>
      </c>
      <c r="G832" s="546">
        <v>251088</v>
      </c>
      <c r="H832" s="547">
        <f t="shared" si="2"/>
        <v>43538.65</v>
      </c>
      <c r="I832" s="554" t="e">
        <f>E832 * (1 + F832 / 100) * I824</f>
        <v>#REF!</v>
      </c>
      <c r="J832" s="555" t="e">
        <f>I824*H832</f>
        <v>#REF!</v>
      </c>
    </row>
    <row r="833" spans="1:10">
      <c r="A833" s="556"/>
      <c r="B833" s="526"/>
      <c r="C833" s="557"/>
      <c r="D833" s="558"/>
      <c r="E833" s="559"/>
      <c r="F833" s="560"/>
      <c r="G833" s="561"/>
      <c r="H833" s="562"/>
      <c r="I833" s="563"/>
      <c r="J833" s="564"/>
    </row>
    <row r="834" spans="1:10">
      <c r="A834" s="565" t="s">
        <v>245</v>
      </c>
      <c r="B834" s="605"/>
      <c r="C834" s="527"/>
      <c r="D834" s="528"/>
      <c r="E834" s="529"/>
      <c r="F834" s="566"/>
      <c r="G834" s="567" t="s">
        <v>246</v>
      </c>
      <c r="H834" s="713">
        <f>SUM(H826:H833)</f>
        <v>166166.41999999998</v>
      </c>
      <c r="I834" s="540"/>
      <c r="J834" s="541" t="e">
        <f>SUM(J826:J833)</f>
        <v>#REF!</v>
      </c>
    </row>
    <row r="835" spans="1:10">
      <c r="A835" s="565" t="s">
        <v>247</v>
      </c>
      <c r="B835" s="605"/>
      <c r="C835" s="527"/>
      <c r="D835" s="528"/>
      <c r="E835" s="529"/>
      <c r="F835" s="530"/>
      <c r="G835" s="570"/>
      <c r="H835" s="714"/>
      <c r="I835" s="572"/>
      <c r="J835" s="570"/>
    </row>
    <row r="836" spans="1:10">
      <c r="A836" s="604" t="s">
        <v>248</v>
      </c>
      <c r="B836" s="605"/>
      <c r="C836" s="574" t="s">
        <v>249</v>
      </c>
      <c r="D836" s="575" t="s">
        <v>250</v>
      </c>
      <c r="E836" s="575" t="s">
        <v>251</v>
      </c>
      <c r="F836" s="576" t="s">
        <v>252</v>
      </c>
      <c r="G836" s="577" t="s">
        <v>302</v>
      </c>
      <c r="H836" s="578" t="s">
        <v>91</v>
      </c>
      <c r="I836" s="579"/>
      <c r="J836" s="580"/>
    </row>
    <row r="837" spans="1:10">
      <c r="A837" s="616">
        <v>200023</v>
      </c>
      <c r="B837" s="715" t="s">
        <v>249</v>
      </c>
      <c r="C837" s="542" t="s">
        <v>340</v>
      </c>
      <c r="D837" s="657">
        <v>255922</v>
      </c>
      <c r="E837" s="583">
        <v>1.8</v>
      </c>
      <c r="F837" s="658">
        <f>TRUNC(D837*E837,0)</f>
        <v>460659</v>
      </c>
      <c r="G837" s="659">
        <v>2.2799999999999998</v>
      </c>
      <c r="H837" s="586">
        <f>IFERROR(TRUNC(F837/G837,2),0)</f>
        <v>202043.42</v>
      </c>
      <c r="I837" s="552" t="e">
        <f>I824/G837</f>
        <v>#REF!</v>
      </c>
      <c r="J837" s="553" t="e">
        <f>I824*H837</f>
        <v>#REF!</v>
      </c>
    </row>
    <row r="838" spans="1:10">
      <c r="A838" s="616">
        <v>207104</v>
      </c>
      <c r="B838" s="605" t="s">
        <v>249</v>
      </c>
      <c r="C838" s="542" t="s">
        <v>341</v>
      </c>
      <c r="D838" s="543" t="s">
        <v>299</v>
      </c>
      <c r="E838" s="544">
        <v>2.1570999999999998</v>
      </c>
      <c r="F838" s="716"/>
      <c r="G838" s="717">
        <v>10000</v>
      </c>
      <c r="H838" s="547">
        <f>TRUNC(E838*G838,2)</f>
        <v>21571</v>
      </c>
      <c r="I838" s="554" t="e">
        <f>I824 * E838</f>
        <v>#REF!</v>
      </c>
      <c r="J838" s="555" t="e">
        <f>I824*H838</f>
        <v>#REF!</v>
      </c>
    </row>
    <row r="839" spans="1:10">
      <c r="A839" s="556"/>
      <c r="B839" s="526"/>
      <c r="C839" s="557"/>
      <c r="D839" s="558"/>
      <c r="E839" s="559"/>
      <c r="F839" s="560"/>
      <c r="G839" s="561"/>
      <c r="H839" s="562"/>
      <c r="I839" s="563"/>
      <c r="J839" s="564"/>
    </row>
    <row r="840" spans="1:10">
      <c r="A840" s="565" t="s">
        <v>255</v>
      </c>
      <c r="B840" s="605"/>
      <c r="C840" s="527"/>
      <c r="D840" s="528"/>
      <c r="E840" s="529"/>
      <c r="F840" s="589"/>
      <c r="G840" s="590" t="s">
        <v>256</v>
      </c>
      <c r="H840" s="718">
        <f>SUM(H836:H839)</f>
        <v>223614.42</v>
      </c>
      <c r="I840" s="552"/>
      <c r="J840" s="553" t="e">
        <f>SUM(J836:J839)</f>
        <v>#REF!</v>
      </c>
    </row>
    <row r="841" spans="1:10">
      <c r="A841" s="565" t="s">
        <v>257</v>
      </c>
      <c r="B841" s="605"/>
      <c r="C841" s="527"/>
      <c r="D841" s="528"/>
      <c r="E841" s="529"/>
      <c r="F841" s="530"/>
      <c r="G841" s="570"/>
      <c r="H841" s="714"/>
      <c r="I841" s="572"/>
      <c r="J841" s="570"/>
    </row>
    <row r="842" spans="1:10">
      <c r="A842" s="604" t="s">
        <v>258</v>
      </c>
      <c r="B842" s="605"/>
      <c r="C842" s="593" t="s">
        <v>259</v>
      </c>
      <c r="D842" s="594" t="s">
        <v>260</v>
      </c>
      <c r="E842" s="594" t="s">
        <v>233</v>
      </c>
      <c r="F842" s="595" t="s">
        <v>261</v>
      </c>
      <c r="G842" s="596" t="s">
        <v>262</v>
      </c>
      <c r="H842" s="597" t="s">
        <v>236</v>
      </c>
      <c r="I842" s="598"/>
      <c r="J842" s="599"/>
    </row>
    <row r="843" spans="1:10">
      <c r="A843" s="616">
        <v>300048</v>
      </c>
      <c r="B843" s="605" t="s">
        <v>259</v>
      </c>
      <c r="C843" s="542" t="s">
        <v>342</v>
      </c>
      <c r="D843" s="543"/>
      <c r="E843" s="543" t="s">
        <v>305</v>
      </c>
      <c r="F843" s="545">
        <v>0.125</v>
      </c>
      <c r="G843" s="546">
        <v>38698</v>
      </c>
      <c r="H843" s="562">
        <f>TRUNC(F843 * G843,2)</f>
        <v>4837.25</v>
      </c>
      <c r="I843" s="554" t="e">
        <f>I824 * F843</f>
        <v>#REF!</v>
      </c>
      <c r="J843" s="555" t="e">
        <f>I824*H843</f>
        <v>#REF!</v>
      </c>
    </row>
    <row r="844" spans="1:10">
      <c r="A844" s="556"/>
      <c r="B844" s="526"/>
      <c r="C844" s="557"/>
      <c r="D844" s="558"/>
      <c r="E844" s="559"/>
      <c r="F844" s="560"/>
      <c r="G844" s="561"/>
      <c r="H844" s="562"/>
      <c r="I844" s="563"/>
      <c r="J844" s="564"/>
    </row>
    <row r="845" spans="1:10">
      <c r="A845" s="565" t="s">
        <v>265</v>
      </c>
      <c r="B845" s="605"/>
      <c r="C845" s="527"/>
      <c r="D845" s="528"/>
      <c r="E845" s="529"/>
      <c r="F845" s="601"/>
      <c r="G845" s="602" t="s">
        <v>266</v>
      </c>
      <c r="H845" s="719">
        <f>SUM(H842:H844)</f>
        <v>4837.25</v>
      </c>
      <c r="I845" s="552"/>
      <c r="J845" s="553" t="e">
        <f>SUM(J842:J844)</f>
        <v>#REF!</v>
      </c>
    </row>
    <row r="846" spans="1:10">
      <c r="A846" s="565" t="s">
        <v>267</v>
      </c>
      <c r="B846" s="605"/>
      <c r="C846" s="527"/>
      <c r="D846" s="528"/>
      <c r="E846" s="529"/>
      <c r="F846" s="530"/>
      <c r="G846" s="570"/>
      <c r="H846" s="714"/>
      <c r="I846" s="572"/>
      <c r="J846" s="570"/>
    </row>
    <row r="847" spans="1:10">
      <c r="A847" s="604" t="s">
        <v>268</v>
      </c>
      <c r="B847" s="605"/>
      <c r="C847" s="606" t="s">
        <v>269</v>
      </c>
      <c r="D847" s="607" t="s">
        <v>270</v>
      </c>
      <c r="E847" s="607" t="s">
        <v>271</v>
      </c>
      <c r="F847" s="608" t="s">
        <v>272</v>
      </c>
      <c r="G847" s="609" t="s">
        <v>262</v>
      </c>
      <c r="H847" s="610" t="s">
        <v>236</v>
      </c>
      <c r="I847" s="611"/>
      <c r="J847" s="612"/>
    </row>
    <row r="848" spans="1:10">
      <c r="A848" s="525"/>
      <c r="B848" s="526"/>
      <c r="C848" s="542"/>
      <c r="D848" s="543"/>
      <c r="E848" s="544"/>
      <c r="F848" s="545"/>
      <c r="G848" s="546"/>
      <c r="H848" s="547"/>
      <c r="I848" s="554"/>
      <c r="J848" s="555"/>
    </row>
    <row r="849" spans="1:10">
      <c r="A849" s="565" t="s">
        <v>273</v>
      </c>
      <c r="B849" s="605"/>
      <c r="C849" s="527"/>
      <c r="D849" s="528"/>
      <c r="E849" s="529"/>
      <c r="F849" s="613"/>
      <c r="G849" s="614" t="s">
        <v>274</v>
      </c>
      <c r="H849" s="615">
        <f>SUM(H847:H848)</f>
        <v>0</v>
      </c>
      <c r="I849" s="552"/>
      <c r="J849" s="553">
        <f>SUM(J847:J848)</f>
        <v>0</v>
      </c>
    </row>
    <row r="850" spans="1:10">
      <c r="A850" s="616" t="s">
        <v>275</v>
      </c>
      <c r="B850" s="617"/>
      <c r="C850" s="527"/>
      <c r="D850" s="528"/>
      <c r="E850" s="529"/>
      <c r="F850" s="530"/>
      <c r="G850" s="531"/>
      <c r="H850" s="532"/>
      <c r="I850" s="533"/>
      <c r="J850" s="531"/>
    </row>
    <row r="851" spans="1:10" ht="14.4" thickBot="1">
      <c r="A851" s="616" t="s">
        <v>92</v>
      </c>
      <c r="B851" s="618"/>
      <c r="C851" s="670"/>
      <c r="D851" s="671"/>
      <c r="E851" s="672"/>
      <c r="F851" s="673" t="s">
        <v>276</v>
      </c>
      <c r="G851" s="674"/>
      <c r="H851" s="675">
        <f>IF($A$2="CD",ROUND(SUM(H825:H850)/2,$A$3),SUM(H825:H850)/2)</f>
        <v>394618</v>
      </c>
      <c r="I851" s="625"/>
      <c r="J851" s="626" t="e">
        <f>IF($A$2="CD",ROUND(SUM(J825:J850)/2,$A$3),SUM(J825:J850)/2)</f>
        <v>#REF!</v>
      </c>
    </row>
    <row r="852" spans="1:10">
      <c r="A852" s="616" t="s">
        <v>306</v>
      </c>
      <c r="B852" s="618"/>
      <c r="C852" s="676" t="s">
        <v>179</v>
      </c>
      <c r="D852" s="677"/>
      <c r="E852" s="678"/>
      <c r="F852" s="709"/>
      <c r="G852" s="680"/>
      <c r="H852" s="681"/>
      <c r="I852" s="682"/>
      <c r="J852" s="683"/>
    </row>
    <row r="853" spans="1:10">
      <c r="A853" s="525" t="s">
        <v>186</v>
      </c>
      <c r="B853" s="618"/>
      <c r="C853" s="684" t="s">
        <v>157</v>
      </c>
      <c r="D853" s="685"/>
      <c r="E853" s="686"/>
      <c r="F853" s="687">
        <f>$F$3</f>
        <v>0.20899999999999999</v>
      </c>
      <c r="G853" s="688"/>
      <c r="H853" s="689">
        <f>ROUND(H851*F853,2)</f>
        <v>82475.16</v>
      </c>
      <c r="I853" s="690"/>
      <c r="J853" s="691"/>
    </row>
    <row r="854" spans="1:10">
      <c r="A854" s="525" t="s">
        <v>307</v>
      </c>
      <c r="B854" s="618"/>
      <c r="C854" s="684" t="s">
        <v>159</v>
      </c>
      <c r="D854" s="685"/>
      <c r="E854" s="686"/>
      <c r="F854" s="687">
        <f>$G$3</f>
        <v>0.05</v>
      </c>
      <c r="G854" s="688"/>
      <c r="H854" s="689">
        <f>ROUND(H851*F854,2)</f>
        <v>19730.900000000001</v>
      </c>
      <c r="I854" s="690"/>
      <c r="J854" s="691"/>
    </row>
    <row r="855" spans="1:10">
      <c r="A855" s="525" t="s">
        <v>188</v>
      </c>
      <c r="B855" s="618"/>
      <c r="C855" s="684" t="s">
        <v>161</v>
      </c>
      <c r="D855" s="685"/>
      <c r="E855" s="686"/>
      <c r="F855" s="687">
        <f>$H$3</f>
        <v>0.08</v>
      </c>
      <c r="G855" s="688"/>
      <c r="H855" s="689">
        <f>ROUND(H851*F855,2)</f>
        <v>31569.439999999999</v>
      </c>
      <c r="I855" s="690"/>
      <c r="J855" s="691"/>
    </row>
    <row r="856" spans="1:10">
      <c r="A856" s="525" t="s">
        <v>190</v>
      </c>
      <c r="B856" s="618"/>
      <c r="C856" s="684" t="s">
        <v>165</v>
      </c>
      <c r="D856" s="685"/>
      <c r="E856" s="686"/>
      <c r="F856" s="687" t="e">
        <f>$I$3</f>
        <v>#REF!</v>
      </c>
      <c r="G856" s="688"/>
      <c r="H856" s="689" t="e">
        <f>ROUND(H855*F856,2)</f>
        <v>#REF!</v>
      </c>
      <c r="I856" s="690"/>
      <c r="J856" s="691"/>
    </row>
    <row r="857" spans="1:10">
      <c r="A857" s="616" t="s">
        <v>308</v>
      </c>
      <c r="B857" s="618"/>
      <c r="C857" s="692" t="s">
        <v>309</v>
      </c>
      <c r="D857" s="693"/>
      <c r="E857" s="694"/>
      <c r="F857" s="498"/>
      <c r="G857" s="695"/>
      <c r="H857" s="696" t="e">
        <f>SUM(H853:H856)</f>
        <v>#REF!</v>
      </c>
      <c r="I857" s="697"/>
      <c r="J857" s="698"/>
    </row>
    <row r="858" spans="1:10" ht="14.4" thickBot="1">
      <c r="A858" s="616" t="s">
        <v>310</v>
      </c>
      <c r="B858" s="618"/>
      <c r="C858" s="699"/>
      <c r="D858" s="700"/>
      <c r="E858" s="672"/>
      <c r="F858" s="673" t="s">
        <v>311</v>
      </c>
      <c r="G858" s="701"/>
      <c r="H858" s="702" t="e">
        <f>ROUND(H851+H857,$A$3)</f>
        <v>#REF!</v>
      </c>
      <c r="I858" s="703"/>
      <c r="J858" s="704" t="e">
        <f>IF($A$3=2,ROUND((J851+J857),2),ROUND((J851+J857),0))</f>
        <v>#REF!</v>
      </c>
    </row>
    <row r="859" spans="1:10" hidden="1">
      <c r="A859" s="627" t="s">
        <v>277</v>
      </c>
      <c r="B859" s="628"/>
      <c r="C859" s="705"/>
      <c r="D859" s="706"/>
      <c r="E859" s="707"/>
      <c r="F859" s="707"/>
      <c r="G859" s="707"/>
      <c r="H859" s="708"/>
      <c r="I859" s="497"/>
      <c r="J859" s="498"/>
    </row>
    <row r="860" spans="1:10" hidden="1">
      <c r="A860" s="633"/>
      <c r="B860" s="628"/>
      <c r="C860" s="629"/>
      <c r="D860" s="630"/>
      <c r="E860" s="631"/>
      <c r="F860" s="631"/>
      <c r="G860" s="631"/>
      <c r="H860" s="632"/>
      <c r="I860" s="497"/>
      <c r="J860" s="498"/>
    </row>
    <row r="861" spans="1:10" hidden="1">
      <c r="A861" s="633"/>
      <c r="B861" s="628"/>
      <c r="C861" s="634" t="s">
        <v>278</v>
      </c>
      <c r="D861" s="635"/>
      <c r="E861" s="636"/>
      <c r="F861" s="636"/>
      <c r="G861" s="636"/>
      <c r="H861" s="637"/>
      <c r="I861" s="497"/>
      <c r="J861" s="498"/>
    </row>
    <row r="862" spans="1:10" hidden="1">
      <c r="A862" s="633"/>
      <c r="B862" s="628"/>
      <c r="C862" s="638"/>
      <c r="D862" s="639"/>
      <c r="E862" s="640"/>
      <c r="F862" s="640"/>
      <c r="G862" s="640"/>
      <c r="H862" s="641"/>
      <c r="I862" s="497"/>
      <c r="J862" s="498"/>
    </row>
    <row r="863" spans="1:10" hidden="1">
      <c r="A863" s="633"/>
      <c r="B863" s="628"/>
      <c r="C863" s="638"/>
      <c r="D863" s="639"/>
      <c r="E863" s="640"/>
      <c r="F863" s="640"/>
      <c r="G863" s="640"/>
      <c r="H863" s="641"/>
      <c r="I863" s="497"/>
      <c r="J863" s="498"/>
    </row>
    <row r="864" spans="1:10" hidden="1">
      <c r="A864" s="633"/>
      <c r="B864" s="628"/>
      <c r="C864" s="629"/>
      <c r="D864" s="630"/>
      <c r="E864" s="631"/>
      <c r="F864" s="631"/>
      <c r="G864" s="631"/>
      <c r="H864" s="632"/>
      <c r="I864" s="497"/>
      <c r="J864" s="498"/>
    </row>
    <row r="865" spans="1:10" hidden="1">
      <c r="A865" s="633"/>
      <c r="B865" s="628"/>
      <c r="C865" s="642" t="s">
        <v>279</v>
      </c>
      <c r="D865" s="630"/>
      <c r="E865" s="631"/>
      <c r="F865" s="643" t="s">
        <v>280</v>
      </c>
      <c r="G865" s="631"/>
      <c r="H865" s="632"/>
      <c r="I865" s="497"/>
      <c r="J865" s="498"/>
    </row>
    <row r="866" spans="1:10" hidden="1">
      <c r="C866" s="644"/>
      <c r="H866" s="645"/>
      <c r="I866" s="497"/>
      <c r="J866" s="498"/>
    </row>
    <row r="867" spans="1:10" hidden="1">
      <c r="C867" s="644"/>
      <c r="H867" s="645"/>
      <c r="I867" s="497"/>
      <c r="J867" s="498"/>
    </row>
    <row r="868" spans="1:10" hidden="1">
      <c r="A868" s="633"/>
      <c r="B868" s="628"/>
      <c r="C868" s="646" t="s">
        <v>281</v>
      </c>
      <c r="D868" s="647"/>
      <c r="E868" s="631"/>
      <c r="F868" s="648" t="s">
        <v>281</v>
      </c>
      <c r="G868" s="636"/>
      <c r="H868" s="637"/>
      <c r="I868" s="497"/>
      <c r="J868" s="498"/>
    </row>
    <row r="869" spans="1:10" hidden="1">
      <c r="A869" s="633"/>
      <c r="B869" s="628"/>
      <c r="C869" s="649" t="s">
        <v>282</v>
      </c>
      <c r="D869" s="639"/>
      <c r="E869" s="631"/>
      <c r="F869" s="650" t="s">
        <v>282</v>
      </c>
      <c r="G869" s="640"/>
      <c r="H869" s="641"/>
      <c r="I869" s="497"/>
      <c r="J869" s="498"/>
    </row>
    <row r="870" spans="1:10" hidden="1">
      <c r="A870" s="633"/>
      <c r="B870" s="628"/>
      <c r="C870" s="651" t="s">
        <v>283</v>
      </c>
      <c r="D870" s="630"/>
      <c r="E870" s="631"/>
      <c r="F870" s="628" t="s">
        <v>284</v>
      </c>
      <c r="G870" s="631"/>
      <c r="H870" s="632"/>
      <c r="I870" s="497"/>
      <c r="J870" s="498"/>
    </row>
    <row r="871" spans="1:10" ht="14.4" hidden="1" thickBot="1">
      <c r="A871" s="652" t="s">
        <v>285</v>
      </c>
      <c r="B871" s="628"/>
      <c r="C871" s="653"/>
      <c r="D871" s="654"/>
      <c r="E871" s="655"/>
      <c r="F871" s="655"/>
      <c r="G871" s="655"/>
      <c r="H871" s="656"/>
      <c r="I871" s="497"/>
      <c r="J871" s="498"/>
    </row>
    <row r="872" spans="1:10">
      <c r="C872" s="27"/>
      <c r="D872" s="87"/>
      <c r="E872" s="27"/>
      <c r="F872" s="27"/>
      <c r="G872" s="27"/>
      <c r="H872" s="27"/>
      <c r="I872" s="497"/>
      <c r="J872" s="498"/>
    </row>
    <row r="873" spans="1:10" ht="14.4" thickBot="1">
      <c r="C873" s="27"/>
      <c r="D873" s="87"/>
      <c r="E873" s="27"/>
      <c r="F873" s="27"/>
      <c r="G873" s="27"/>
      <c r="H873" s="27"/>
      <c r="I873" s="497"/>
      <c r="J873" s="498"/>
    </row>
    <row r="874" spans="1:10" ht="17.399999999999999" hidden="1">
      <c r="A874" s="499" t="s">
        <v>219</v>
      </c>
      <c r="B874" s="499"/>
      <c r="C874" s="500" t="s">
        <v>220</v>
      </c>
      <c r="D874" s="501"/>
      <c r="E874" s="501"/>
      <c r="F874" s="501"/>
      <c r="G874" s="501"/>
      <c r="H874" s="502" t="str">
        <f>"No. " &amp; COUNTIF(A$3:A879,"ITEM*") &amp; " DE " &amp; COUNTIF(A$3:A$99892,"ITEM*")</f>
        <v>No. 18 DE 21</v>
      </c>
      <c r="I874" s="497"/>
      <c r="J874" s="498"/>
    </row>
    <row r="875" spans="1:10" hidden="1">
      <c r="A875" s="499" t="s">
        <v>221</v>
      </c>
      <c r="B875" s="499"/>
      <c r="C875" s="503" t="s">
        <v>222</v>
      </c>
      <c r="D875" s="504" t="s">
        <v>46</v>
      </c>
      <c r="E875" s="505"/>
      <c r="F875" s="506" t="s">
        <v>223</v>
      </c>
      <c r="G875" s="504"/>
      <c r="H875" s="507"/>
      <c r="I875" s="497"/>
      <c r="J875" s="498"/>
    </row>
    <row r="876" spans="1:10" ht="14.4" hidden="1" thickBot="1">
      <c r="C876" s="508"/>
      <c r="D876" s="509"/>
      <c r="E876" s="509"/>
      <c r="F876" s="509"/>
      <c r="G876" s="509"/>
      <c r="H876" s="510"/>
      <c r="I876" s="497"/>
      <c r="J876" s="498"/>
    </row>
    <row r="877" spans="1:10">
      <c r="A877" s="511" t="s">
        <v>224</v>
      </c>
      <c r="B877" s="512"/>
      <c r="C877" s="513" t="s">
        <v>88</v>
      </c>
      <c r="D877" s="916"/>
      <c r="E877" s="916"/>
      <c r="F877" s="514" t="s">
        <v>87</v>
      </c>
      <c r="G877" s="515" t="s">
        <v>225</v>
      </c>
      <c r="H877" s="516" t="s">
        <v>226</v>
      </c>
      <c r="I877" s="517" t="s">
        <v>227</v>
      </c>
      <c r="J877" s="518" t="s">
        <v>95</v>
      </c>
    </row>
    <row r="878" spans="1:10">
      <c r="A878" s="519" t="s">
        <v>388</v>
      </c>
      <c r="B878" s="512"/>
      <c r="C878" s="904" t="s">
        <v>147</v>
      </c>
      <c r="D878" s="905"/>
      <c r="E878" s="906"/>
      <c r="F878" s="520" t="e">
        <f>PRESUPUESTO!#REF!</f>
        <v>#REF!</v>
      </c>
      <c r="G878" s="521" t="s">
        <v>35</v>
      </c>
      <c r="H878" s="522" t="e">
        <f>PRESUPUESTO!#REF!</f>
        <v>#REF!</v>
      </c>
      <c r="I878" s="661" t="e">
        <f>H878</f>
        <v>#REF!</v>
      </c>
      <c r="J878" s="524"/>
    </row>
    <row r="879" spans="1:10">
      <c r="A879" s="525"/>
      <c r="B879" s="526"/>
      <c r="C879" s="527"/>
      <c r="D879" s="528"/>
      <c r="E879" s="529"/>
      <c r="F879" s="530"/>
      <c r="G879" s="531"/>
      <c r="H879" s="532"/>
      <c r="I879" s="533"/>
      <c r="J879" s="531"/>
    </row>
    <row r="880" spans="1:10">
      <c r="A880" s="534" t="s">
        <v>231</v>
      </c>
      <c r="B880" s="526"/>
      <c r="C880" s="535" t="s">
        <v>232</v>
      </c>
      <c r="D880" s="536" t="s">
        <v>233</v>
      </c>
      <c r="E880" s="536" t="str">
        <f>"CANT. / " &amp; G878</f>
        <v>CANT. / M</v>
      </c>
      <c r="F880" s="537" t="s">
        <v>234</v>
      </c>
      <c r="G880" s="538" t="s">
        <v>235</v>
      </c>
      <c r="H880" s="539" t="s">
        <v>236</v>
      </c>
      <c r="I880" s="540"/>
      <c r="J880" s="541"/>
    </row>
    <row r="881" spans="1:10">
      <c r="A881" s="525">
        <v>101117</v>
      </c>
      <c r="B881" s="526" t="s">
        <v>241</v>
      </c>
      <c r="C881" s="542" t="s">
        <v>389</v>
      </c>
      <c r="D881" s="543" t="s">
        <v>89</v>
      </c>
      <c r="E881" s="544">
        <v>0.45</v>
      </c>
      <c r="F881" s="545"/>
      <c r="G881" s="546">
        <v>1769</v>
      </c>
      <c r="H881" s="547">
        <f>TRUNC(E881* (1 + F881 / 100) * G881,2)</f>
        <v>796.05</v>
      </c>
      <c r="I881" s="548" t="e">
        <f>E881 * (1 + F881 / 100) * I878</f>
        <v>#REF!</v>
      </c>
      <c r="J881" s="549" t="e">
        <f>I878*H881</f>
        <v>#REF!</v>
      </c>
    </row>
    <row r="882" spans="1:10">
      <c r="A882" s="525">
        <v>100882</v>
      </c>
      <c r="B882" s="526" t="s">
        <v>332</v>
      </c>
      <c r="C882" s="542" t="s">
        <v>390</v>
      </c>
      <c r="D882" s="543" t="s">
        <v>292</v>
      </c>
      <c r="E882" s="544">
        <v>0.06</v>
      </c>
      <c r="F882" s="545"/>
      <c r="G882" s="546">
        <v>109124</v>
      </c>
      <c r="H882" s="547">
        <f>TRUNC(E882* (1 + F882 / 100) * G882,2)</f>
        <v>6547.44</v>
      </c>
      <c r="I882" s="548" t="e">
        <f>E882 * (1 + F882 / 100) * I878</f>
        <v>#REF!</v>
      </c>
      <c r="J882" s="549" t="e">
        <f>I878*H882</f>
        <v>#REF!</v>
      </c>
    </row>
    <row r="883" spans="1:10">
      <c r="A883" s="525">
        <v>101904</v>
      </c>
      <c r="B883" s="526" t="s">
        <v>241</v>
      </c>
      <c r="C883" s="542" t="s">
        <v>369</v>
      </c>
      <c r="D883" s="543" t="s">
        <v>292</v>
      </c>
      <c r="E883" s="544">
        <v>0.04</v>
      </c>
      <c r="F883" s="545"/>
      <c r="G883" s="546">
        <v>29525</v>
      </c>
      <c r="H883" s="547">
        <f>TRUNC(E883* (1 + F883 / 100) * G883,2)</f>
        <v>1181</v>
      </c>
      <c r="I883" s="548" t="e">
        <f>E883 * (1 + F883 / 100) * I878</f>
        <v>#REF!</v>
      </c>
      <c r="J883" s="549" t="e">
        <f>I878*H883</f>
        <v>#REF!</v>
      </c>
    </row>
    <row r="884" spans="1:10">
      <c r="A884" s="525">
        <v>100109</v>
      </c>
      <c r="B884" s="526" t="s">
        <v>332</v>
      </c>
      <c r="C884" s="542" t="s">
        <v>370</v>
      </c>
      <c r="D884" s="543" t="s">
        <v>292</v>
      </c>
      <c r="E884" s="544">
        <v>1.2E-2</v>
      </c>
      <c r="F884" s="545"/>
      <c r="G884" s="546">
        <v>102192</v>
      </c>
      <c r="H884" s="547">
        <f>TRUNC(E884* (1 + F884 / 100) * G884,2)</f>
        <v>1226.3</v>
      </c>
      <c r="I884" s="554" t="e">
        <f>E884 * (1 + F884 / 100) * I878</f>
        <v>#REF!</v>
      </c>
      <c r="J884" s="555" t="e">
        <f>I878*H884</f>
        <v>#REF!</v>
      </c>
    </row>
    <row r="885" spans="1:10">
      <c r="A885" s="556"/>
      <c r="B885" s="526"/>
      <c r="C885" s="557"/>
      <c r="D885" s="558"/>
      <c r="E885" s="559"/>
      <c r="F885" s="560"/>
      <c r="G885" s="561"/>
      <c r="H885" s="562"/>
      <c r="I885" s="563"/>
      <c r="J885" s="564"/>
    </row>
    <row r="886" spans="1:10">
      <c r="A886" s="565" t="s">
        <v>245</v>
      </c>
      <c r="B886" s="526"/>
      <c r="C886" s="527"/>
      <c r="D886" s="528"/>
      <c r="E886" s="529"/>
      <c r="F886" s="566"/>
      <c r="G886" s="567" t="s">
        <v>246</v>
      </c>
      <c r="H886" s="568">
        <f>SUM(H880:H885)</f>
        <v>9750.7899999999991</v>
      </c>
      <c r="I886" s="540"/>
      <c r="J886" s="569" t="e">
        <f>SUM(J880:J885)</f>
        <v>#REF!</v>
      </c>
    </row>
    <row r="887" spans="1:10">
      <c r="A887" s="565" t="s">
        <v>247</v>
      </c>
      <c r="B887" s="526"/>
      <c r="C887" s="527"/>
      <c r="D887" s="528"/>
      <c r="E887" s="529"/>
      <c r="F887" s="530"/>
      <c r="G887" s="570"/>
      <c r="H887" s="571"/>
      <c r="I887" s="572"/>
      <c r="J887" s="573"/>
    </row>
    <row r="888" spans="1:10">
      <c r="A888" s="534" t="s">
        <v>248</v>
      </c>
      <c r="B888" s="526"/>
      <c r="C888" s="574" t="s">
        <v>249</v>
      </c>
      <c r="D888" s="575" t="s">
        <v>250</v>
      </c>
      <c r="E888" s="575" t="s">
        <v>251</v>
      </c>
      <c r="F888" s="576" t="s">
        <v>252</v>
      </c>
      <c r="G888" s="577" t="s">
        <v>302</v>
      </c>
      <c r="H888" s="578" t="s">
        <v>91</v>
      </c>
      <c r="I888" s="579"/>
      <c r="J888" s="580"/>
    </row>
    <row r="889" spans="1:10">
      <c r="A889" s="525">
        <v>200006</v>
      </c>
      <c r="B889" s="581" t="s">
        <v>249</v>
      </c>
      <c r="C889" s="542" t="s">
        <v>314</v>
      </c>
      <c r="D889" s="657">
        <v>78988</v>
      </c>
      <c r="E889" s="583">
        <v>1.8</v>
      </c>
      <c r="F889" s="658">
        <f>TRUNC(D889*E889,0)</f>
        <v>142178</v>
      </c>
      <c r="G889" s="659">
        <v>800</v>
      </c>
      <c r="H889" s="586">
        <f>IFERROR(TRUNC(F889/G889,2),0)</f>
        <v>177.72</v>
      </c>
      <c r="I889" s="552" t="e">
        <f>I878/G889</f>
        <v>#REF!</v>
      </c>
      <c r="J889" s="553" t="e">
        <f>I878*H889</f>
        <v>#REF!</v>
      </c>
    </row>
    <row r="890" spans="1:10">
      <c r="A890" s="525">
        <v>200026</v>
      </c>
      <c r="B890" s="581" t="s">
        <v>249</v>
      </c>
      <c r="C890" s="542" t="s">
        <v>373</v>
      </c>
      <c r="D890" s="657">
        <v>213268</v>
      </c>
      <c r="E890" s="583">
        <v>1.8</v>
      </c>
      <c r="F890" s="660">
        <f>TRUNC(D890*E890,0)</f>
        <v>383882</v>
      </c>
      <c r="G890" s="585">
        <v>44.44</v>
      </c>
      <c r="H890" s="586">
        <f>IFERROR(TRUNC(F890/G890,2),0)</f>
        <v>8638.2000000000007</v>
      </c>
      <c r="I890" s="587" t="e">
        <f>I878/G890</f>
        <v>#REF!</v>
      </c>
      <c r="J890" s="588" t="e">
        <f>I878*H890</f>
        <v>#REF!</v>
      </c>
    </row>
    <row r="891" spans="1:10">
      <c r="A891" s="556"/>
      <c r="B891" s="526"/>
      <c r="C891" s="557"/>
      <c r="D891" s="558"/>
      <c r="E891" s="559"/>
      <c r="F891" s="560"/>
      <c r="G891" s="561"/>
      <c r="H891" s="562"/>
      <c r="I891" s="563"/>
      <c r="J891" s="564"/>
    </row>
    <row r="892" spans="1:10">
      <c r="A892" s="565" t="s">
        <v>255</v>
      </c>
      <c r="B892" s="526"/>
      <c r="C892" s="527"/>
      <c r="D892" s="528"/>
      <c r="E892" s="529"/>
      <c r="F892" s="589"/>
      <c r="G892" s="590" t="s">
        <v>256</v>
      </c>
      <c r="H892" s="591">
        <f>SUM(H888:H891)</f>
        <v>8815.92</v>
      </c>
      <c r="I892" s="552"/>
      <c r="J892" s="592" t="e">
        <f>SUM(J888:J891)</f>
        <v>#REF!</v>
      </c>
    </row>
    <row r="893" spans="1:10">
      <c r="A893" s="565" t="s">
        <v>257</v>
      </c>
      <c r="B893" s="526"/>
      <c r="C893" s="527"/>
      <c r="D893" s="528"/>
      <c r="E893" s="529"/>
      <c r="F893" s="530"/>
      <c r="G893" s="570"/>
      <c r="H893" s="571"/>
      <c r="I893" s="572"/>
      <c r="J893" s="573"/>
    </row>
    <row r="894" spans="1:10">
      <c r="A894" s="534" t="s">
        <v>258</v>
      </c>
      <c r="B894" s="526"/>
      <c r="C894" s="593" t="s">
        <v>259</v>
      </c>
      <c r="D894" s="594" t="s">
        <v>260</v>
      </c>
      <c r="E894" s="594" t="s">
        <v>233</v>
      </c>
      <c r="F894" s="595" t="s">
        <v>261</v>
      </c>
      <c r="G894" s="596" t="s">
        <v>262</v>
      </c>
      <c r="H894" s="597" t="s">
        <v>236</v>
      </c>
      <c r="I894" s="598"/>
      <c r="J894" s="599"/>
    </row>
    <row r="895" spans="1:10">
      <c r="A895" s="525">
        <v>300026</v>
      </c>
      <c r="B895" s="526" t="s">
        <v>259</v>
      </c>
      <c r="C895" s="542" t="s">
        <v>263</v>
      </c>
      <c r="D895" s="543"/>
      <c r="E895" s="543" t="s">
        <v>264</v>
      </c>
      <c r="F895" s="600">
        <v>0.03</v>
      </c>
      <c r="G895" s="546">
        <f>H892</f>
        <v>8815.92</v>
      </c>
      <c r="H895" s="562">
        <f>TRUNC(F895 * G895,2)</f>
        <v>264.47000000000003</v>
      </c>
      <c r="I895" s="554" t="e">
        <f>I878 * F895</f>
        <v>#REF!</v>
      </c>
      <c r="J895" s="555" t="e">
        <f>I878*H895</f>
        <v>#REF!</v>
      </c>
    </row>
    <row r="896" spans="1:10">
      <c r="A896" s="556"/>
      <c r="B896" s="526"/>
      <c r="C896" s="557"/>
      <c r="D896" s="558"/>
      <c r="E896" s="559"/>
      <c r="F896" s="560"/>
      <c r="G896" s="561"/>
      <c r="H896" s="562"/>
      <c r="I896" s="563"/>
      <c r="J896" s="564"/>
    </row>
    <row r="897" spans="1:10">
      <c r="A897" s="565" t="s">
        <v>265</v>
      </c>
      <c r="B897" s="526"/>
      <c r="C897" s="527"/>
      <c r="D897" s="528"/>
      <c r="E897" s="529"/>
      <c r="F897" s="601"/>
      <c r="G897" s="602" t="s">
        <v>266</v>
      </c>
      <c r="H897" s="603">
        <f>SUM(H894:H896)</f>
        <v>264.47000000000003</v>
      </c>
      <c r="I897" s="552"/>
      <c r="J897" s="592" t="e">
        <f>SUM(J894:J896)</f>
        <v>#REF!</v>
      </c>
    </row>
    <row r="898" spans="1:10">
      <c r="A898" s="565" t="s">
        <v>267</v>
      </c>
      <c r="B898" s="526"/>
      <c r="C898" s="527"/>
      <c r="D898" s="528"/>
      <c r="E898" s="529"/>
      <c r="F898" s="530"/>
      <c r="G898" s="570"/>
      <c r="H898" s="571"/>
      <c r="I898" s="572"/>
      <c r="J898" s="573"/>
    </row>
    <row r="899" spans="1:10">
      <c r="A899" s="604" t="s">
        <v>268</v>
      </c>
      <c r="B899" s="605"/>
      <c r="C899" s="606" t="s">
        <v>269</v>
      </c>
      <c r="D899" s="607" t="s">
        <v>270</v>
      </c>
      <c r="E899" s="607" t="s">
        <v>271</v>
      </c>
      <c r="F899" s="608" t="s">
        <v>272</v>
      </c>
      <c r="G899" s="609" t="s">
        <v>262</v>
      </c>
      <c r="H899" s="610" t="s">
        <v>236</v>
      </c>
      <c r="I899" s="611"/>
      <c r="J899" s="612"/>
    </row>
    <row r="900" spans="1:10">
      <c r="A900" s="525"/>
      <c r="B900" s="526"/>
      <c r="C900" s="542"/>
      <c r="D900" s="543"/>
      <c r="E900" s="544"/>
      <c r="F900" s="545"/>
      <c r="G900" s="546"/>
      <c r="H900" s="547"/>
      <c r="I900" s="554"/>
      <c r="J900" s="555"/>
    </row>
    <row r="901" spans="1:10">
      <c r="A901" s="565" t="s">
        <v>273</v>
      </c>
      <c r="B901" s="605"/>
      <c r="C901" s="527"/>
      <c r="D901" s="528"/>
      <c r="E901" s="529"/>
      <c r="F901" s="613"/>
      <c r="G901" s="614" t="s">
        <v>274</v>
      </c>
      <c r="H901" s="615">
        <f>SUM(H899:H900)</f>
        <v>0</v>
      </c>
      <c r="I901" s="552"/>
      <c r="J901" s="553">
        <f>SUM(J899:J900)</f>
        <v>0</v>
      </c>
    </row>
    <row r="902" spans="1:10">
      <c r="A902" s="616" t="s">
        <v>275</v>
      </c>
      <c r="B902" s="617"/>
      <c r="C902" s="527"/>
      <c r="D902" s="528"/>
      <c r="E902" s="529"/>
      <c r="F902" s="530"/>
      <c r="G902" s="531"/>
      <c r="H902" s="532"/>
      <c r="I902" s="533"/>
      <c r="J902" s="531"/>
    </row>
    <row r="903" spans="1:10" ht="14.4" thickBot="1">
      <c r="A903" s="616" t="s">
        <v>92</v>
      </c>
      <c r="B903" s="618"/>
      <c r="C903" s="670"/>
      <c r="D903" s="671"/>
      <c r="E903" s="672"/>
      <c r="F903" s="673" t="s">
        <v>276</v>
      </c>
      <c r="G903" s="674"/>
      <c r="H903" s="675">
        <f>IF($A$2="CD",ROUND(SUM(H879:H902)/2,$A$3),SUM(H879:H902)/2)</f>
        <v>18831</v>
      </c>
      <c r="I903" s="625"/>
      <c r="J903" s="626" t="e">
        <f>IF($A$2="CD",ROUND(SUM(J879:J902)/2,$A$3),SUM(J879:J902)/2)</f>
        <v>#REF!</v>
      </c>
    </row>
    <row r="904" spans="1:10">
      <c r="A904" s="616" t="s">
        <v>306</v>
      </c>
      <c r="B904" s="618"/>
      <c r="C904" s="676" t="s">
        <v>179</v>
      </c>
      <c r="D904" s="677"/>
      <c r="E904" s="678"/>
      <c r="F904" s="709"/>
      <c r="G904" s="680"/>
      <c r="H904" s="681"/>
      <c r="I904" s="682"/>
      <c r="J904" s="683"/>
    </row>
    <row r="905" spans="1:10">
      <c r="A905" s="525" t="s">
        <v>186</v>
      </c>
      <c r="B905" s="618"/>
      <c r="C905" s="684" t="s">
        <v>157</v>
      </c>
      <c r="D905" s="685"/>
      <c r="E905" s="686"/>
      <c r="F905" s="687">
        <f>$F$3</f>
        <v>0.20899999999999999</v>
      </c>
      <c r="G905" s="688"/>
      <c r="H905" s="689">
        <f>ROUND(H903*F905,2)</f>
        <v>3935.68</v>
      </c>
      <c r="I905" s="690"/>
      <c r="J905" s="691"/>
    </row>
    <row r="906" spans="1:10">
      <c r="A906" s="525" t="s">
        <v>307</v>
      </c>
      <c r="B906" s="618"/>
      <c r="C906" s="684" t="s">
        <v>159</v>
      </c>
      <c r="D906" s="685"/>
      <c r="E906" s="686"/>
      <c r="F906" s="687">
        <f>$G$3</f>
        <v>0.05</v>
      </c>
      <c r="G906" s="688"/>
      <c r="H906" s="689">
        <f>ROUND(H903*F906,2)</f>
        <v>941.55</v>
      </c>
      <c r="I906" s="690"/>
      <c r="J906" s="691"/>
    </row>
    <row r="907" spans="1:10">
      <c r="A907" s="525" t="s">
        <v>188</v>
      </c>
      <c r="B907" s="618"/>
      <c r="C907" s="684" t="s">
        <v>161</v>
      </c>
      <c r="D907" s="685"/>
      <c r="E907" s="686"/>
      <c r="F907" s="687">
        <f>$H$3</f>
        <v>0.08</v>
      </c>
      <c r="G907" s="688"/>
      <c r="H907" s="689">
        <f>ROUND(H903*F907,2)</f>
        <v>1506.48</v>
      </c>
      <c r="I907" s="690"/>
      <c r="J907" s="691"/>
    </row>
    <row r="908" spans="1:10">
      <c r="A908" s="525" t="s">
        <v>190</v>
      </c>
      <c r="B908" s="618"/>
      <c r="C908" s="684" t="s">
        <v>165</v>
      </c>
      <c r="D908" s="685"/>
      <c r="E908" s="686"/>
      <c r="F908" s="687" t="e">
        <f>$I$3</f>
        <v>#REF!</v>
      </c>
      <c r="G908" s="688"/>
      <c r="H908" s="689" t="e">
        <f>ROUND(H907*F908,2)</f>
        <v>#REF!</v>
      </c>
      <c r="I908" s="690"/>
      <c r="J908" s="691"/>
    </row>
    <row r="909" spans="1:10">
      <c r="A909" s="616" t="s">
        <v>308</v>
      </c>
      <c r="B909" s="618"/>
      <c r="C909" s="692" t="s">
        <v>309</v>
      </c>
      <c r="D909" s="693"/>
      <c r="E909" s="694"/>
      <c r="F909" s="498"/>
      <c r="G909" s="695"/>
      <c r="H909" s="696" t="e">
        <f>SUM(H905:H908)</f>
        <v>#REF!</v>
      </c>
      <c r="I909" s="697"/>
      <c r="J909" s="698"/>
    </row>
    <row r="910" spans="1:10" ht="14.4" thickBot="1">
      <c r="A910" s="616" t="s">
        <v>310</v>
      </c>
      <c r="B910" s="618"/>
      <c r="C910" s="699"/>
      <c r="D910" s="700"/>
      <c r="E910" s="672"/>
      <c r="F910" s="673" t="s">
        <v>311</v>
      </c>
      <c r="G910" s="701"/>
      <c r="H910" s="702" t="e">
        <f>ROUND(H903+H909,$A$3)</f>
        <v>#REF!</v>
      </c>
      <c r="I910" s="703"/>
      <c r="J910" s="704" t="e">
        <f>IF($A$3=2,ROUND((J903+J909),2),ROUND((J903+J909),0))</f>
        <v>#REF!</v>
      </c>
    </row>
    <row r="911" spans="1:10" hidden="1">
      <c r="A911" s="627" t="s">
        <v>277</v>
      </c>
      <c r="B911" s="628"/>
      <c r="C911" s="705"/>
      <c r="D911" s="706"/>
      <c r="E911" s="707"/>
      <c r="F911" s="707"/>
      <c r="G911" s="707"/>
      <c r="H911" s="708"/>
      <c r="I911" s="497"/>
      <c r="J911" s="498"/>
    </row>
    <row r="912" spans="1:10" hidden="1">
      <c r="A912" s="633"/>
      <c r="B912" s="628"/>
      <c r="C912" s="629"/>
      <c r="D912" s="630"/>
      <c r="E912" s="631"/>
      <c r="F912" s="631"/>
      <c r="G912" s="631"/>
      <c r="H912" s="632"/>
      <c r="I912" s="497"/>
      <c r="J912" s="498"/>
    </row>
    <row r="913" spans="1:10" hidden="1">
      <c r="A913" s="633"/>
      <c r="B913" s="628"/>
      <c r="C913" s="634" t="s">
        <v>278</v>
      </c>
      <c r="D913" s="635"/>
      <c r="E913" s="636"/>
      <c r="F913" s="636"/>
      <c r="G913" s="636"/>
      <c r="H913" s="637"/>
      <c r="I913" s="497"/>
      <c r="J913" s="498"/>
    </row>
    <row r="914" spans="1:10" hidden="1">
      <c r="A914" s="633"/>
      <c r="B914" s="628"/>
      <c r="C914" s="638"/>
      <c r="D914" s="639"/>
      <c r="E914" s="640"/>
      <c r="F914" s="640"/>
      <c r="G914" s="640"/>
      <c r="H914" s="641"/>
      <c r="I914" s="497"/>
      <c r="J914" s="498"/>
    </row>
    <row r="915" spans="1:10" hidden="1">
      <c r="A915" s="633"/>
      <c r="B915" s="628"/>
      <c r="C915" s="638"/>
      <c r="D915" s="639"/>
      <c r="E915" s="640"/>
      <c r="F915" s="640"/>
      <c r="G915" s="640"/>
      <c r="H915" s="641"/>
      <c r="I915" s="497"/>
      <c r="J915" s="498"/>
    </row>
    <row r="916" spans="1:10" hidden="1">
      <c r="A916" s="633"/>
      <c r="B916" s="628"/>
      <c r="C916" s="629"/>
      <c r="D916" s="630"/>
      <c r="E916" s="631"/>
      <c r="F916" s="631"/>
      <c r="G916" s="631"/>
      <c r="H916" s="632"/>
      <c r="I916" s="497"/>
      <c r="J916" s="498"/>
    </row>
    <row r="917" spans="1:10" hidden="1">
      <c r="A917" s="633"/>
      <c r="B917" s="628"/>
      <c r="C917" s="642" t="s">
        <v>279</v>
      </c>
      <c r="D917" s="630"/>
      <c r="E917" s="631"/>
      <c r="F917" s="643" t="s">
        <v>280</v>
      </c>
      <c r="G917" s="631"/>
      <c r="H917" s="632"/>
      <c r="I917" s="497"/>
      <c r="J917" s="498"/>
    </row>
    <row r="918" spans="1:10" hidden="1">
      <c r="C918" s="644"/>
      <c r="H918" s="645"/>
      <c r="I918" s="497"/>
      <c r="J918" s="498"/>
    </row>
    <row r="919" spans="1:10" hidden="1">
      <c r="C919" s="644"/>
      <c r="H919" s="645"/>
      <c r="I919" s="497"/>
      <c r="J919" s="498"/>
    </row>
    <row r="920" spans="1:10" hidden="1">
      <c r="A920" s="633"/>
      <c r="B920" s="628"/>
      <c r="C920" s="646" t="s">
        <v>281</v>
      </c>
      <c r="D920" s="647"/>
      <c r="E920" s="631"/>
      <c r="F920" s="648" t="s">
        <v>281</v>
      </c>
      <c r="G920" s="636"/>
      <c r="H920" s="637"/>
      <c r="I920" s="497"/>
      <c r="J920" s="498"/>
    </row>
    <row r="921" spans="1:10" hidden="1">
      <c r="A921" s="633"/>
      <c r="B921" s="628"/>
      <c r="C921" s="649" t="s">
        <v>282</v>
      </c>
      <c r="D921" s="639"/>
      <c r="E921" s="631"/>
      <c r="F921" s="650" t="s">
        <v>282</v>
      </c>
      <c r="G921" s="640"/>
      <c r="H921" s="641"/>
      <c r="I921" s="497"/>
      <c r="J921" s="498"/>
    </row>
    <row r="922" spans="1:10" hidden="1">
      <c r="A922" s="633"/>
      <c r="B922" s="628"/>
      <c r="C922" s="651" t="s">
        <v>283</v>
      </c>
      <c r="D922" s="630"/>
      <c r="E922" s="631"/>
      <c r="F922" s="628" t="s">
        <v>284</v>
      </c>
      <c r="G922" s="631"/>
      <c r="H922" s="632"/>
      <c r="I922" s="497"/>
      <c r="J922" s="498"/>
    </row>
    <row r="923" spans="1:10" ht="14.4" hidden="1" thickBot="1">
      <c r="A923" s="652" t="s">
        <v>285</v>
      </c>
      <c r="B923" s="628"/>
      <c r="C923" s="653"/>
      <c r="D923" s="654"/>
      <c r="E923" s="655"/>
      <c r="F923" s="655"/>
      <c r="G923" s="655"/>
      <c r="H923" s="656"/>
      <c r="I923" s="497"/>
      <c r="J923" s="498"/>
    </row>
    <row r="924" spans="1:10">
      <c r="C924" s="27"/>
      <c r="D924" s="87"/>
      <c r="E924" s="27"/>
      <c r="F924" s="27"/>
      <c r="G924" s="27"/>
      <c r="H924" s="27"/>
      <c r="I924" s="497"/>
      <c r="J924" s="498"/>
    </row>
    <row r="925" spans="1:10" ht="14.4" thickBot="1">
      <c r="C925" s="27"/>
      <c r="D925" s="87"/>
      <c r="E925" s="27"/>
      <c r="F925" s="27"/>
      <c r="G925" s="27"/>
      <c r="H925" s="27"/>
      <c r="I925" s="497"/>
      <c r="J925" s="498"/>
    </row>
    <row r="926" spans="1:10" ht="17.399999999999999" hidden="1">
      <c r="A926" s="499" t="s">
        <v>219</v>
      </c>
      <c r="B926" s="499"/>
      <c r="C926" s="500" t="s">
        <v>220</v>
      </c>
      <c r="D926" s="501"/>
      <c r="E926" s="501"/>
      <c r="F926" s="501"/>
      <c r="G926" s="501"/>
      <c r="H926" s="502" t="str">
        <f>"No. " &amp; COUNTIF(A$3:A931,"ITEM*") &amp; " DE " &amp; COUNTIF(A$3:A$99678,"ITEM*")</f>
        <v>No. 19 DE 21</v>
      </c>
      <c r="I926" s="497"/>
      <c r="J926" s="498"/>
    </row>
    <row r="927" spans="1:10" hidden="1">
      <c r="A927" s="499" t="s">
        <v>221</v>
      </c>
      <c r="B927" s="499"/>
      <c r="C927" s="503" t="s">
        <v>222</v>
      </c>
      <c r="D927" s="504" t="s">
        <v>46</v>
      </c>
      <c r="E927" s="505"/>
      <c r="F927" s="506" t="s">
        <v>223</v>
      </c>
      <c r="G927" s="504"/>
      <c r="H927" s="507"/>
      <c r="I927" s="497"/>
      <c r="J927" s="498"/>
    </row>
    <row r="928" spans="1:10" ht="14.4" hidden="1" thickBot="1">
      <c r="C928" s="508"/>
      <c r="D928" s="509"/>
      <c r="E928" s="509"/>
      <c r="F928" s="509"/>
      <c r="G928" s="509"/>
      <c r="H928" s="510"/>
      <c r="I928" s="497"/>
      <c r="J928" s="498"/>
    </row>
    <row r="929" spans="1:10">
      <c r="A929" s="511" t="s">
        <v>224</v>
      </c>
      <c r="B929" s="512"/>
      <c r="C929" s="513" t="s">
        <v>88</v>
      </c>
      <c r="D929" s="916"/>
      <c r="E929" s="916"/>
      <c r="F929" s="514" t="s">
        <v>87</v>
      </c>
      <c r="G929" s="515" t="s">
        <v>225</v>
      </c>
      <c r="H929" s="516" t="s">
        <v>226</v>
      </c>
      <c r="I929" s="517" t="s">
        <v>227</v>
      </c>
      <c r="J929" s="518" t="s">
        <v>95</v>
      </c>
    </row>
    <row r="930" spans="1:10">
      <c r="A930" s="519" t="s">
        <v>391</v>
      </c>
      <c r="B930" s="512"/>
      <c r="C930" s="904" t="s">
        <v>118</v>
      </c>
      <c r="D930" s="905"/>
      <c r="E930" s="906"/>
      <c r="F930" s="520" t="e">
        <f>PRESUPUESTO!#REF!</f>
        <v>#REF!</v>
      </c>
      <c r="G930" s="521" t="s">
        <v>35</v>
      </c>
      <c r="H930" s="522" t="e">
        <f>PRESUPUESTO!#REF!</f>
        <v>#REF!</v>
      </c>
      <c r="I930" s="661" t="e">
        <f>H930</f>
        <v>#REF!</v>
      </c>
      <c r="J930" s="524"/>
    </row>
    <row r="931" spans="1:10">
      <c r="A931" s="525"/>
      <c r="B931" s="526"/>
      <c r="C931" s="527"/>
      <c r="D931" s="528"/>
      <c r="E931" s="529"/>
      <c r="F931" s="530"/>
      <c r="G931" s="531"/>
      <c r="H931" s="532"/>
      <c r="I931" s="533"/>
      <c r="J931" s="531"/>
    </row>
    <row r="932" spans="1:10">
      <c r="A932" s="604" t="s">
        <v>231</v>
      </c>
      <c r="B932" s="605"/>
      <c r="C932" s="535" t="s">
        <v>232</v>
      </c>
      <c r="D932" s="536" t="s">
        <v>233</v>
      </c>
      <c r="E932" s="536" t="str">
        <f>"CANT. / " &amp; G930</f>
        <v>CANT. / M</v>
      </c>
      <c r="F932" s="537" t="s">
        <v>234</v>
      </c>
      <c r="G932" s="538" t="s">
        <v>235</v>
      </c>
      <c r="H932" s="539" t="s">
        <v>236</v>
      </c>
      <c r="I932" s="540"/>
      <c r="J932" s="541"/>
    </row>
    <row r="933" spans="1:10">
      <c r="A933" s="616">
        <v>101116</v>
      </c>
      <c r="B933" s="605" t="s">
        <v>241</v>
      </c>
      <c r="C933" s="542" t="s">
        <v>331</v>
      </c>
      <c r="D933" s="543" t="s">
        <v>89</v>
      </c>
      <c r="E933" s="544">
        <v>2</v>
      </c>
      <c r="F933" s="545"/>
      <c r="G933" s="546">
        <v>1769</v>
      </c>
      <c r="H933" s="547">
        <f t="shared" ref="H933:H938" si="3">TRUNC(E933* (1 + F933 / 100) * G933,2)</f>
        <v>3538</v>
      </c>
      <c r="I933" s="548" t="e">
        <f>E933 * (1 + F933 / 100) * I930</f>
        <v>#REF!</v>
      </c>
      <c r="J933" s="549" t="e">
        <f>I930*H933</f>
        <v>#REF!</v>
      </c>
    </row>
    <row r="934" spans="1:10">
      <c r="A934" s="616">
        <v>102440</v>
      </c>
      <c r="B934" s="605" t="s">
        <v>332</v>
      </c>
      <c r="C934" s="542" t="s">
        <v>333</v>
      </c>
      <c r="D934" s="543" t="s">
        <v>243</v>
      </c>
      <c r="E934" s="544">
        <v>0.35</v>
      </c>
      <c r="F934" s="545">
        <v>2</v>
      </c>
      <c r="G934" s="546">
        <v>82010</v>
      </c>
      <c r="H934" s="547">
        <f t="shared" si="3"/>
        <v>29277.57</v>
      </c>
      <c r="I934" s="548" t="e">
        <f>E934 * (1 + F934 / 100) * I930</f>
        <v>#REF!</v>
      </c>
      <c r="J934" s="549" t="e">
        <f>I930*H934</f>
        <v>#REF!</v>
      </c>
    </row>
    <row r="935" spans="1:10">
      <c r="A935" s="616">
        <v>101651</v>
      </c>
      <c r="B935" s="605" t="s">
        <v>334</v>
      </c>
      <c r="C935" s="542" t="s">
        <v>335</v>
      </c>
      <c r="D935" s="543" t="s">
        <v>132</v>
      </c>
      <c r="E935" s="544">
        <v>1</v>
      </c>
      <c r="F935" s="545">
        <v>2</v>
      </c>
      <c r="G935" s="546">
        <v>25837</v>
      </c>
      <c r="H935" s="547">
        <f t="shared" si="3"/>
        <v>26353.74</v>
      </c>
      <c r="I935" s="548" t="e">
        <f>E935 * (1 + F935 / 100) * I930</f>
        <v>#REF!</v>
      </c>
      <c r="J935" s="549" t="e">
        <f>I930*H935</f>
        <v>#REF!</v>
      </c>
    </row>
    <row r="936" spans="1:10">
      <c r="A936" s="616">
        <v>101197</v>
      </c>
      <c r="B936" s="605" t="s">
        <v>332</v>
      </c>
      <c r="C936" s="542" t="s">
        <v>336</v>
      </c>
      <c r="D936" s="543" t="s">
        <v>337</v>
      </c>
      <c r="E936" s="544">
        <v>7.0000000000000007E-2</v>
      </c>
      <c r="F936" s="545">
        <v>2</v>
      </c>
      <c r="G936" s="546">
        <v>70875</v>
      </c>
      <c r="H936" s="547">
        <f t="shared" si="3"/>
        <v>5060.47</v>
      </c>
      <c r="I936" s="548" t="e">
        <f>E936 * (1 + F936 / 100) * I930</f>
        <v>#REF!</v>
      </c>
      <c r="J936" s="549" t="e">
        <f>I930*H936</f>
        <v>#REF!</v>
      </c>
    </row>
    <row r="937" spans="1:10">
      <c r="A937" s="616">
        <v>102125</v>
      </c>
      <c r="B937" s="605" t="s">
        <v>334</v>
      </c>
      <c r="C937" s="542" t="s">
        <v>338</v>
      </c>
      <c r="D937" s="543" t="s">
        <v>89</v>
      </c>
      <c r="E937" s="544">
        <v>0.34</v>
      </c>
      <c r="F937" s="545">
        <v>2</v>
      </c>
      <c r="G937" s="546">
        <v>168391</v>
      </c>
      <c r="H937" s="547">
        <f t="shared" si="3"/>
        <v>58397.99</v>
      </c>
      <c r="I937" s="548" t="e">
        <f>E937 * (1 + F937 / 100) * I930</f>
        <v>#REF!</v>
      </c>
      <c r="J937" s="549" t="e">
        <f>I930*H937</f>
        <v>#REF!</v>
      </c>
    </row>
    <row r="938" spans="1:10">
      <c r="A938" s="616">
        <v>117202</v>
      </c>
      <c r="B938" s="605"/>
      <c r="C938" s="542" t="s">
        <v>339</v>
      </c>
      <c r="D938" s="543" t="s">
        <v>89</v>
      </c>
      <c r="E938" s="544">
        <v>0.17</v>
      </c>
      <c r="F938" s="545">
        <v>2</v>
      </c>
      <c r="G938" s="546">
        <v>251088</v>
      </c>
      <c r="H938" s="547">
        <f t="shared" si="3"/>
        <v>43538.65</v>
      </c>
      <c r="I938" s="554" t="e">
        <f>E938 * (1 + F938 / 100) * I930</f>
        <v>#REF!</v>
      </c>
      <c r="J938" s="555" t="e">
        <f>I930*H938</f>
        <v>#REF!</v>
      </c>
    </row>
    <row r="939" spans="1:10">
      <c r="A939" s="556"/>
      <c r="B939" s="526"/>
      <c r="C939" s="557"/>
      <c r="D939" s="558"/>
      <c r="E939" s="559"/>
      <c r="F939" s="560"/>
      <c r="G939" s="561"/>
      <c r="H939" s="562"/>
      <c r="I939" s="563"/>
      <c r="J939" s="564"/>
    </row>
    <row r="940" spans="1:10">
      <c r="A940" s="565" t="s">
        <v>245</v>
      </c>
      <c r="B940" s="605"/>
      <c r="C940" s="527"/>
      <c r="D940" s="528"/>
      <c r="E940" s="529"/>
      <c r="F940" s="566"/>
      <c r="G940" s="567" t="s">
        <v>246</v>
      </c>
      <c r="H940" s="713">
        <f>SUM(H932:H939)</f>
        <v>166166.41999999998</v>
      </c>
      <c r="I940" s="540"/>
      <c r="J940" s="541" t="e">
        <f>SUM(J932:J939)</f>
        <v>#REF!</v>
      </c>
    </row>
    <row r="941" spans="1:10">
      <c r="A941" s="565" t="s">
        <v>247</v>
      </c>
      <c r="B941" s="605"/>
      <c r="C941" s="527"/>
      <c r="D941" s="528"/>
      <c r="E941" s="529"/>
      <c r="F941" s="530"/>
      <c r="G941" s="570"/>
      <c r="H941" s="714"/>
      <c r="I941" s="572"/>
      <c r="J941" s="570"/>
    </row>
    <row r="942" spans="1:10">
      <c r="A942" s="604" t="s">
        <v>248</v>
      </c>
      <c r="B942" s="605"/>
      <c r="C942" s="574" t="s">
        <v>249</v>
      </c>
      <c r="D942" s="575" t="s">
        <v>250</v>
      </c>
      <c r="E942" s="575" t="s">
        <v>251</v>
      </c>
      <c r="F942" s="576" t="s">
        <v>252</v>
      </c>
      <c r="G942" s="577" t="s">
        <v>302</v>
      </c>
      <c r="H942" s="578" t="s">
        <v>91</v>
      </c>
      <c r="I942" s="579"/>
      <c r="J942" s="580"/>
    </row>
    <row r="943" spans="1:10">
      <c r="A943" s="616">
        <v>200023</v>
      </c>
      <c r="B943" s="715" t="s">
        <v>249</v>
      </c>
      <c r="C943" s="542" t="s">
        <v>340</v>
      </c>
      <c r="D943" s="657">
        <v>255922</v>
      </c>
      <c r="E943" s="583">
        <v>1.8</v>
      </c>
      <c r="F943" s="658">
        <f>TRUNC(D943*E943,0)</f>
        <v>460659</v>
      </c>
      <c r="G943" s="659">
        <v>2.2799999999999998</v>
      </c>
      <c r="H943" s="586">
        <f>IFERROR(TRUNC(F943/G943,2),0)</f>
        <v>202043.42</v>
      </c>
      <c r="I943" s="552" t="e">
        <f>I930/G943</f>
        <v>#REF!</v>
      </c>
      <c r="J943" s="553" t="e">
        <f>I930*H943</f>
        <v>#REF!</v>
      </c>
    </row>
    <row r="944" spans="1:10">
      <c r="A944" s="616">
        <v>207104</v>
      </c>
      <c r="B944" s="605" t="s">
        <v>249</v>
      </c>
      <c r="C944" s="542" t="s">
        <v>341</v>
      </c>
      <c r="D944" s="543" t="s">
        <v>299</v>
      </c>
      <c r="E944" s="544">
        <v>2.1570999999999998</v>
      </c>
      <c r="F944" s="716"/>
      <c r="G944" s="717">
        <v>10000</v>
      </c>
      <c r="H944" s="547">
        <f>TRUNC(E944*G944,2)</f>
        <v>21571</v>
      </c>
      <c r="I944" s="554" t="e">
        <f>I930 * E944</f>
        <v>#REF!</v>
      </c>
      <c r="J944" s="555" t="e">
        <f>I930*H944</f>
        <v>#REF!</v>
      </c>
    </row>
    <row r="945" spans="1:10">
      <c r="A945" s="556"/>
      <c r="B945" s="526"/>
      <c r="C945" s="557"/>
      <c r="D945" s="558"/>
      <c r="E945" s="559"/>
      <c r="F945" s="560"/>
      <c r="G945" s="561"/>
      <c r="H945" s="562"/>
      <c r="I945" s="563"/>
      <c r="J945" s="564"/>
    </row>
    <row r="946" spans="1:10">
      <c r="A946" s="565" t="s">
        <v>255</v>
      </c>
      <c r="B946" s="605"/>
      <c r="C946" s="527"/>
      <c r="D946" s="528"/>
      <c r="E946" s="529"/>
      <c r="F946" s="589"/>
      <c r="G946" s="590" t="s">
        <v>256</v>
      </c>
      <c r="H946" s="718">
        <f>SUM(H942:H945)</f>
        <v>223614.42</v>
      </c>
      <c r="I946" s="552"/>
      <c r="J946" s="553" t="e">
        <f>SUM(J942:J945)</f>
        <v>#REF!</v>
      </c>
    </row>
    <row r="947" spans="1:10">
      <c r="A947" s="565" t="s">
        <v>257</v>
      </c>
      <c r="B947" s="605"/>
      <c r="C947" s="527"/>
      <c r="D947" s="528"/>
      <c r="E947" s="529"/>
      <c r="F947" s="530"/>
      <c r="G947" s="570"/>
      <c r="H947" s="714"/>
      <c r="I947" s="572"/>
      <c r="J947" s="570"/>
    </row>
    <row r="948" spans="1:10">
      <c r="A948" s="604" t="s">
        <v>258</v>
      </c>
      <c r="B948" s="605"/>
      <c r="C948" s="593" t="s">
        <v>259</v>
      </c>
      <c r="D948" s="594" t="s">
        <v>260</v>
      </c>
      <c r="E948" s="594" t="s">
        <v>233</v>
      </c>
      <c r="F948" s="595" t="s">
        <v>261</v>
      </c>
      <c r="G948" s="596" t="s">
        <v>262</v>
      </c>
      <c r="H948" s="597" t="s">
        <v>236</v>
      </c>
      <c r="I948" s="598"/>
      <c r="J948" s="599"/>
    </row>
    <row r="949" spans="1:10">
      <c r="A949" s="616">
        <v>300048</v>
      </c>
      <c r="B949" s="605" t="s">
        <v>259</v>
      </c>
      <c r="C949" s="542" t="s">
        <v>342</v>
      </c>
      <c r="D949" s="543"/>
      <c r="E949" s="543" t="s">
        <v>305</v>
      </c>
      <c r="F949" s="545">
        <v>0.125</v>
      </c>
      <c r="G949" s="546">
        <v>38698</v>
      </c>
      <c r="H949" s="562">
        <f>TRUNC(F949 * G949,2)</f>
        <v>4837.25</v>
      </c>
      <c r="I949" s="554" t="e">
        <f>I930 * F949</f>
        <v>#REF!</v>
      </c>
      <c r="J949" s="555" t="e">
        <f>I930*H949</f>
        <v>#REF!</v>
      </c>
    </row>
    <row r="950" spans="1:10">
      <c r="A950" s="556"/>
      <c r="B950" s="526"/>
      <c r="C950" s="557"/>
      <c r="D950" s="558"/>
      <c r="E950" s="559"/>
      <c r="F950" s="560"/>
      <c r="G950" s="561"/>
      <c r="H950" s="562"/>
      <c r="I950" s="563"/>
      <c r="J950" s="564"/>
    </row>
    <row r="951" spans="1:10">
      <c r="A951" s="565" t="s">
        <v>265</v>
      </c>
      <c r="B951" s="605"/>
      <c r="C951" s="527"/>
      <c r="D951" s="528"/>
      <c r="E951" s="529"/>
      <c r="F951" s="601"/>
      <c r="G951" s="602" t="s">
        <v>266</v>
      </c>
      <c r="H951" s="719">
        <f>SUM(H948:H950)</f>
        <v>4837.25</v>
      </c>
      <c r="I951" s="552"/>
      <c r="J951" s="553" t="e">
        <f>SUM(J948:J950)</f>
        <v>#REF!</v>
      </c>
    </row>
    <row r="952" spans="1:10">
      <c r="A952" s="565" t="s">
        <v>267</v>
      </c>
      <c r="B952" s="605"/>
      <c r="C952" s="527"/>
      <c r="D952" s="528"/>
      <c r="E952" s="529"/>
      <c r="F952" s="530"/>
      <c r="G952" s="570"/>
      <c r="H952" s="714"/>
      <c r="I952" s="572"/>
      <c r="J952" s="570"/>
    </row>
    <row r="953" spans="1:10">
      <c r="A953" s="604" t="s">
        <v>268</v>
      </c>
      <c r="B953" s="605"/>
      <c r="C953" s="606" t="s">
        <v>269</v>
      </c>
      <c r="D953" s="607" t="s">
        <v>270</v>
      </c>
      <c r="E953" s="607" t="s">
        <v>271</v>
      </c>
      <c r="F953" s="608" t="s">
        <v>272</v>
      </c>
      <c r="G953" s="609" t="s">
        <v>262</v>
      </c>
      <c r="H953" s="610" t="s">
        <v>236</v>
      </c>
      <c r="I953" s="611"/>
      <c r="J953" s="612"/>
    </row>
    <row r="954" spans="1:10">
      <c r="A954" s="525"/>
      <c r="B954" s="526"/>
      <c r="C954" s="542"/>
      <c r="D954" s="543"/>
      <c r="E954" s="544"/>
      <c r="F954" s="545"/>
      <c r="G954" s="546"/>
      <c r="H954" s="547"/>
      <c r="I954" s="554"/>
      <c r="J954" s="555"/>
    </row>
    <row r="955" spans="1:10">
      <c r="A955" s="565" t="s">
        <v>273</v>
      </c>
      <c r="B955" s="605"/>
      <c r="C955" s="527"/>
      <c r="D955" s="528"/>
      <c r="E955" s="529"/>
      <c r="F955" s="613"/>
      <c r="G955" s="614" t="s">
        <v>274</v>
      </c>
      <c r="H955" s="615">
        <f>SUM(H953:H954)</f>
        <v>0</v>
      </c>
      <c r="I955" s="552"/>
      <c r="J955" s="553">
        <f>SUM(J953:J954)</f>
        <v>0</v>
      </c>
    </row>
    <row r="956" spans="1:10">
      <c r="A956" s="616" t="s">
        <v>275</v>
      </c>
      <c r="B956" s="617"/>
      <c r="C956" s="527"/>
      <c r="D956" s="528"/>
      <c r="E956" s="529"/>
      <c r="F956" s="530"/>
      <c r="G956" s="531"/>
      <c r="H956" s="532"/>
      <c r="I956" s="533"/>
      <c r="J956" s="531"/>
    </row>
    <row r="957" spans="1:10" ht="14.4" thickBot="1">
      <c r="A957" s="616" t="s">
        <v>92</v>
      </c>
      <c r="B957" s="618"/>
      <c r="C957" s="670"/>
      <c r="D957" s="671"/>
      <c r="E957" s="672"/>
      <c r="F957" s="673" t="s">
        <v>276</v>
      </c>
      <c r="G957" s="674"/>
      <c r="H957" s="675">
        <f>IF($A$2="CD",ROUND(SUM(H931:H956)/2,$A$3),SUM(H931:H956)/2)</f>
        <v>394618</v>
      </c>
      <c r="I957" s="625"/>
      <c r="J957" s="626" t="e">
        <f>IF($A$2="CD",ROUND(SUM(J931:J956)/2,$A$3),SUM(J931:J956)/2)</f>
        <v>#REF!</v>
      </c>
    </row>
    <row r="958" spans="1:10">
      <c r="A958" s="616" t="s">
        <v>306</v>
      </c>
      <c r="B958" s="618"/>
      <c r="C958" s="676" t="s">
        <v>179</v>
      </c>
      <c r="D958" s="677"/>
      <c r="E958" s="678"/>
      <c r="F958" s="709"/>
      <c r="G958" s="680"/>
      <c r="H958" s="681"/>
      <c r="I958" s="682"/>
      <c r="J958" s="683"/>
    </row>
    <row r="959" spans="1:10">
      <c r="A959" s="525" t="s">
        <v>186</v>
      </c>
      <c r="B959" s="618"/>
      <c r="C959" s="684" t="s">
        <v>157</v>
      </c>
      <c r="D959" s="685"/>
      <c r="E959" s="686"/>
      <c r="F959" s="687">
        <f>$F$3</f>
        <v>0.20899999999999999</v>
      </c>
      <c r="G959" s="688"/>
      <c r="H959" s="689">
        <f>ROUND(H957*F959,2)</f>
        <v>82475.16</v>
      </c>
      <c r="I959" s="690"/>
      <c r="J959" s="691"/>
    </row>
    <row r="960" spans="1:10">
      <c r="A960" s="525" t="s">
        <v>307</v>
      </c>
      <c r="B960" s="618"/>
      <c r="C960" s="684" t="s">
        <v>159</v>
      </c>
      <c r="D960" s="685"/>
      <c r="E960" s="686"/>
      <c r="F960" s="687">
        <f>$G$3</f>
        <v>0.05</v>
      </c>
      <c r="G960" s="688"/>
      <c r="H960" s="689">
        <f>ROUND(H957*F960,2)</f>
        <v>19730.900000000001</v>
      </c>
      <c r="I960" s="690"/>
      <c r="J960" s="691"/>
    </row>
    <row r="961" spans="1:10">
      <c r="A961" s="525" t="s">
        <v>188</v>
      </c>
      <c r="B961" s="618"/>
      <c r="C961" s="684" t="s">
        <v>161</v>
      </c>
      <c r="D961" s="685"/>
      <c r="E961" s="686"/>
      <c r="F961" s="687">
        <f>$H$3</f>
        <v>0.08</v>
      </c>
      <c r="G961" s="688"/>
      <c r="H961" s="689">
        <f>ROUND(H957*F961,2)</f>
        <v>31569.439999999999</v>
      </c>
      <c r="I961" s="690"/>
      <c r="J961" s="691"/>
    </row>
    <row r="962" spans="1:10">
      <c r="A962" s="525" t="s">
        <v>190</v>
      </c>
      <c r="B962" s="618"/>
      <c r="C962" s="684" t="s">
        <v>165</v>
      </c>
      <c r="D962" s="685"/>
      <c r="E962" s="686"/>
      <c r="F962" s="687" t="e">
        <f>$I$3</f>
        <v>#REF!</v>
      </c>
      <c r="G962" s="688"/>
      <c r="H962" s="689" t="e">
        <f>ROUND(H961*F962,2)</f>
        <v>#REF!</v>
      </c>
      <c r="I962" s="690"/>
      <c r="J962" s="691"/>
    </row>
    <row r="963" spans="1:10">
      <c r="A963" s="616" t="s">
        <v>308</v>
      </c>
      <c r="B963" s="618"/>
      <c r="C963" s="692" t="s">
        <v>309</v>
      </c>
      <c r="D963" s="693"/>
      <c r="E963" s="694"/>
      <c r="F963" s="498"/>
      <c r="G963" s="695"/>
      <c r="H963" s="696" t="e">
        <f>SUM(H959:H962)</f>
        <v>#REF!</v>
      </c>
      <c r="I963" s="697"/>
      <c r="J963" s="698"/>
    </row>
    <row r="964" spans="1:10" ht="14.4" thickBot="1">
      <c r="A964" s="616" t="s">
        <v>310</v>
      </c>
      <c r="B964" s="618"/>
      <c r="C964" s="699"/>
      <c r="D964" s="700"/>
      <c r="E964" s="672"/>
      <c r="F964" s="673" t="s">
        <v>311</v>
      </c>
      <c r="G964" s="701"/>
      <c r="H964" s="702" t="e">
        <f>ROUND(H957+H963,$A$3)</f>
        <v>#REF!</v>
      </c>
      <c r="I964" s="703"/>
      <c r="J964" s="704" t="e">
        <f>IF($A$3=2,ROUND((J957+J963),2),ROUND((J957+J963),0))</f>
        <v>#REF!</v>
      </c>
    </row>
    <row r="965" spans="1:10" hidden="1">
      <c r="A965" s="627" t="s">
        <v>277</v>
      </c>
      <c r="B965" s="628"/>
      <c r="C965" s="705"/>
      <c r="D965" s="706"/>
      <c r="E965" s="707"/>
      <c r="F965" s="707"/>
      <c r="G965" s="707"/>
      <c r="H965" s="708"/>
      <c r="I965" s="497"/>
      <c r="J965" s="498"/>
    </row>
    <row r="966" spans="1:10" hidden="1">
      <c r="A966" s="633"/>
      <c r="B966" s="628"/>
      <c r="C966" s="629"/>
      <c r="D966" s="630"/>
      <c r="E966" s="631"/>
      <c r="F966" s="631"/>
      <c r="G966" s="631"/>
      <c r="H966" s="632"/>
      <c r="I966" s="497"/>
      <c r="J966" s="498"/>
    </row>
    <row r="967" spans="1:10" hidden="1">
      <c r="A967" s="633"/>
      <c r="B967" s="628"/>
      <c r="C967" s="634" t="s">
        <v>278</v>
      </c>
      <c r="D967" s="635"/>
      <c r="E967" s="636"/>
      <c r="F967" s="636"/>
      <c r="G967" s="636"/>
      <c r="H967" s="637"/>
      <c r="I967" s="497"/>
      <c r="J967" s="498"/>
    </row>
    <row r="968" spans="1:10" hidden="1">
      <c r="A968" s="633"/>
      <c r="B968" s="628"/>
      <c r="C968" s="638"/>
      <c r="D968" s="639"/>
      <c r="E968" s="640"/>
      <c r="F968" s="640"/>
      <c r="G968" s="640"/>
      <c r="H968" s="641"/>
      <c r="I968" s="497"/>
      <c r="J968" s="498"/>
    </row>
    <row r="969" spans="1:10" hidden="1">
      <c r="A969" s="633"/>
      <c r="B969" s="628"/>
      <c r="C969" s="638"/>
      <c r="D969" s="639"/>
      <c r="E969" s="640"/>
      <c r="F969" s="640"/>
      <c r="G969" s="640"/>
      <c r="H969" s="641"/>
      <c r="I969" s="497"/>
      <c r="J969" s="498"/>
    </row>
    <row r="970" spans="1:10" hidden="1">
      <c r="A970" s="633"/>
      <c r="B970" s="628"/>
      <c r="C970" s="629"/>
      <c r="D970" s="630"/>
      <c r="E970" s="631"/>
      <c r="F970" s="631"/>
      <c r="G970" s="631"/>
      <c r="H970" s="632"/>
      <c r="I970" s="497"/>
      <c r="J970" s="498"/>
    </row>
    <row r="971" spans="1:10" hidden="1">
      <c r="A971" s="633"/>
      <c r="B971" s="628"/>
      <c r="C971" s="642" t="s">
        <v>279</v>
      </c>
      <c r="D971" s="630"/>
      <c r="E971" s="631"/>
      <c r="F971" s="643" t="s">
        <v>280</v>
      </c>
      <c r="G971" s="631"/>
      <c r="H971" s="632"/>
      <c r="I971" s="497"/>
      <c r="J971" s="498"/>
    </row>
    <row r="972" spans="1:10" hidden="1">
      <c r="C972" s="644"/>
      <c r="H972" s="645"/>
      <c r="I972" s="497"/>
      <c r="J972" s="498"/>
    </row>
    <row r="973" spans="1:10" hidden="1">
      <c r="C973" s="644"/>
      <c r="H973" s="645"/>
      <c r="I973" s="497"/>
      <c r="J973" s="498"/>
    </row>
    <row r="974" spans="1:10" hidden="1">
      <c r="A974" s="633"/>
      <c r="B974" s="628"/>
      <c r="C974" s="646" t="s">
        <v>281</v>
      </c>
      <c r="D974" s="647"/>
      <c r="E974" s="631"/>
      <c r="F974" s="648" t="s">
        <v>281</v>
      </c>
      <c r="G974" s="636"/>
      <c r="H974" s="637"/>
      <c r="I974" s="497"/>
      <c r="J974" s="498"/>
    </row>
    <row r="975" spans="1:10" hidden="1">
      <c r="A975" s="633"/>
      <c r="B975" s="628"/>
      <c r="C975" s="649" t="s">
        <v>282</v>
      </c>
      <c r="D975" s="639"/>
      <c r="E975" s="631"/>
      <c r="F975" s="650" t="s">
        <v>282</v>
      </c>
      <c r="G975" s="640"/>
      <c r="H975" s="641"/>
      <c r="I975" s="497"/>
      <c r="J975" s="498"/>
    </row>
    <row r="976" spans="1:10" hidden="1">
      <c r="A976" s="633"/>
      <c r="B976" s="628"/>
      <c r="C976" s="651" t="s">
        <v>283</v>
      </c>
      <c r="D976" s="630"/>
      <c r="E976" s="631"/>
      <c r="F976" s="628" t="s">
        <v>284</v>
      </c>
      <c r="G976" s="631"/>
      <c r="H976" s="632"/>
      <c r="I976" s="497"/>
      <c r="J976" s="498"/>
    </row>
    <row r="977" spans="1:10" ht="14.4" hidden="1" thickBot="1">
      <c r="A977" s="652" t="s">
        <v>285</v>
      </c>
      <c r="B977" s="628"/>
      <c r="C977" s="653"/>
      <c r="D977" s="654"/>
      <c r="E977" s="655"/>
      <c r="F977" s="655"/>
      <c r="G977" s="655"/>
      <c r="H977" s="656"/>
      <c r="I977" s="497"/>
      <c r="J977" s="498"/>
    </row>
    <row r="978" spans="1:10">
      <c r="C978" s="27"/>
      <c r="D978" s="87"/>
      <c r="E978" s="27"/>
      <c r="F978" s="27"/>
      <c r="G978" s="27"/>
      <c r="H978" s="27"/>
      <c r="I978" s="497"/>
      <c r="J978" s="498"/>
    </row>
    <row r="979" spans="1:10" ht="14.4" thickBot="1">
      <c r="C979" s="27"/>
      <c r="D979" s="87"/>
      <c r="E979" s="27"/>
      <c r="F979" s="27"/>
      <c r="G979" s="27"/>
      <c r="H979" s="27"/>
      <c r="I979" s="497"/>
      <c r="J979" s="498"/>
    </row>
    <row r="980" spans="1:10" ht="17.399999999999999" hidden="1">
      <c r="A980" s="499" t="s">
        <v>219</v>
      </c>
      <c r="B980" s="499"/>
      <c r="C980" s="500" t="s">
        <v>220</v>
      </c>
      <c r="D980" s="501"/>
      <c r="E980" s="501"/>
      <c r="F980" s="501"/>
      <c r="G980" s="501"/>
      <c r="H980" s="502" t="str">
        <f>"No. " &amp; COUNTIF(A$3:A985,"ITEM*") &amp; " DE " &amp; COUNTIF(A$3:A$99678,"ITEM*")</f>
        <v>No. 20 DE 21</v>
      </c>
      <c r="I980" s="497"/>
      <c r="J980" s="498"/>
    </row>
    <row r="981" spans="1:10" hidden="1">
      <c r="A981" s="499" t="s">
        <v>221</v>
      </c>
      <c r="B981" s="499"/>
      <c r="C981" s="503" t="s">
        <v>222</v>
      </c>
      <c r="D981" s="504" t="s">
        <v>46</v>
      </c>
      <c r="E981" s="505"/>
      <c r="F981" s="506" t="s">
        <v>223</v>
      </c>
      <c r="G981" s="504"/>
      <c r="H981" s="507"/>
      <c r="I981" s="497"/>
      <c r="J981" s="498"/>
    </row>
    <row r="982" spans="1:10" ht="14.4" hidden="1" thickBot="1">
      <c r="C982" s="508"/>
      <c r="D982" s="509"/>
      <c r="E982" s="509"/>
      <c r="F982" s="509"/>
      <c r="G982" s="509"/>
      <c r="H982" s="510"/>
      <c r="I982" s="497"/>
      <c r="J982" s="498"/>
    </row>
    <row r="983" spans="1:10">
      <c r="A983" s="511" t="s">
        <v>224</v>
      </c>
      <c r="B983" s="512"/>
      <c r="C983" s="513" t="s">
        <v>88</v>
      </c>
      <c r="D983" s="916"/>
      <c r="E983" s="916"/>
      <c r="F983" s="514" t="s">
        <v>87</v>
      </c>
      <c r="G983" s="515" t="s">
        <v>225</v>
      </c>
      <c r="H983" s="516" t="s">
        <v>226</v>
      </c>
      <c r="I983" s="517" t="s">
        <v>227</v>
      </c>
      <c r="J983" s="518" t="s">
        <v>95</v>
      </c>
    </row>
    <row r="984" spans="1:10">
      <c r="A984" s="519" t="s">
        <v>392</v>
      </c>
      <c r="B984" s="512"/>
      <c r="C984" s="904" t="s">
        <v>127</v>
      </c>
      <c r="D984" s="905"/>
      <c r="E984" s="906"/>
      <c r="F984" s="520" t="e">
        <f>PRESUPUESTO!#REF!</f>
        <v>#REF!</v>
      </c>
      <c r="G984" s="521" t="s">
        <v>128</v>
      </c>
      <c r="H984" s="522" t="e">
        <f>PRESUPUESTO!#REF!</f>
        <v>#REF!</v>
      </c>
      <c r="I984" s="661" t="e">
        <f>H984</f>
        <v>#REF!</v>
      </c>
      <c r="J984" s="524"/>
    </row>
    <row r="985" spans="1:10">
      <c r="A985" s="525"/>
      <c r="B985" s="526"/>
      <c r="C985" s="527"/>
      <c r="D985" s="528"/>
      <c r="E985" s="529"/>
      <c r="F985" s="662"/>
      <c r="G985" s="531"/>
      <c r="H985" s="532"/>
      <c r="I985" s="533"/>
      <c r="J985" s="531"/>
    </row>
    <row r="986" spans="1:10">
      <c r="A986" s="534" t="s">
        <v>231</v>
      </c>
      <c r="B986" s="526"/>
      <c r="C986" s="535" t="s">
        <v>232</v>
      </c>
      <c r="D986" s="536" t="s">
        <v>233</v>
      </c>
      <c r="E986" s="536" t="str">
        <f>"CANT. / " &amp; G984</f>
        <v>CANT. / PUNTO</v>
      </c>
      <c r="F986" s="537" t="s">
        <v>234</v>
      </c>
      <c r="G986" s="538" t="s">
        <v>235</v>
      </c>
      <c r="H986" s="539" t="s">
        <v>236</v>
      </c>
      <c r="I986" s="540"/>
      <c r="J986" s="541"/>
    </row>
    <row r="987" spans="1:10">
      <c r="A987" s="525">
        <v>106015</v>
      </c>
      <c r="B987" s="526" t="s">
        <v>290</v>
      </c>
      <c r="C987" s="542" t="s">
        <v>356</v>
      </c>
      <c r="D987" s="543" t="s">
        <v>89</v>
      </c>
      <c r="E987" s="544">
        <v>0.06</v>
      </c>
      <c r="F987" s="663">
        <v>1</v>
      </c>
      <c r="G987" s="550">
        <v>233429</v>
      </c>
      <c r="H987" s="551">
        <f>TRUNC(E987* (1 + F987 / 100) * G987,2)</f>
        <v>14145.79</v>
      </c>
      <c r="I987" s="552" t="e">
        <f>E987 * (1 + F987 / 100) * I984</f>
        <v>#REF!</v>
      </c>
      <c r="J987" s="553" t="e">
        <f>I984*H987</f>
        <v>#REF!</v>
      </c>
    </row>
    <row r="988" spans="1:10">
      <c r="A988" s="525">
        <v>101010</v>
      </c>
      <c r="B988" s="526" t="s">
        <v>316</v>
      </c>
      <c r="C988" s="542" t="s">
        <v>357</v>
      </c>
      <c r="D988" s="543" t="s">
        <v>132</v>
      </c>
      <c r="E988" s="544">
        <v>0.8</v>
      </c>
      <c r="F988" s="663"/>
      <c r="G988" s="546">
        <v>4467</v>
      </c>
      <c r="H988" s="547">
        <f>TRUNC(E988* (1 + F988 / 100) * G988,2)</f>
        <v>3573.6</v>
      </c>
      <c r="I988" s="548" t="e">
        <f>E988 * (1 + F988 / 100) * I984</f>
        <v>#REF!</v>
      </c>
      <c r="J988" s="549" t="e">
        <f>I984*H988</f>
        <v>#REF!</v>
      </c>
    </row>
    <row r="989" spans="1:10">
      <c r="A989" s="525">
        <v>105024</v>
      </c>
      <c r="B989" s="526" t="s">
        <v>241</v>
      </c>
      <c r="C989" s="542" t="s">
        <v>358</v>
      </c>
      <c r="D989" s="543" t="s">
        <v>89</v>
      </c>
      <c r="E989" s="544">
        <v>6.0000000000000001E-3</v>
      </c>
      <c r="F989" s="663"/>
      <c r="G989" s="546">
        <v>262209</v>
      </c>
      <c r="H989" s="547">
        <f>TRUNC(E989* (1 + F989 / 100) * G989,2)</f>
        <v>1573.25</v>
      </c>
      <c r="I989" s="554" t="e">
        <f>E989 * (1 + F989 / 100) * I984</f>
        <v>#REF!</v>
      </c>
      <c r="J989" s="555" t="e">
        <f>I984*H989</f>
        <v>#REF!</v>
      </c>
    </row>
    <row r="990" spans="1:10">
      <c r="A990" s="556"/>
      <c r="B990" s="526"/>
      <c r="C990" s="557"/>
      <c r="D990" s="558"/>
      <c r="E990" s="559"/>
      <c r="F990" s="560"/>
      <c r="G990" s="561"/>
      <c r="H990" s="562"/>
      <c r="I990" s="563"/>
      <c r="J990" s="564"/>
    </row>
    <row r="991" spans="1:10">
      <c r="A991" s="616" t="s">
        <v>245</v>
      </c>
      <c r="B991" s="526"/>
      <c r="C991" s="527"/>
      <c r="D991" s="528"/>
      <c r="E991" s="529"/>
      <c r="F991" s="566"/>
      <c r="G991" s="567" t="s">
        <v>246</v>
      </c>
      <c r="H991" s="568">
        <f>SUM(H986:H990)</f>
        <v>19292.64</v>
      </c>
      <c r="I991" s="540"/>
      <c r="J991" s="569" t="e">
        <f>SUM(J986:J990)</f>
        <v>#REF!</v>
      </c>
    </row>
    <row r="992" spans="1:10">
      <c r="A992" s="616" t="s">
        <v>247</v>
      </c>
      <c r="B992" s="526"/>
      <c r="C992" s="527"/>
      <c r="D992" s="528"/>
      <c r="E992" s="529"/>
      <c r="F992" s="662"/>
      <c r="G992" s="570"/>
      <c r="H992" s="571"/>
      <c r="I992" s="572"/>
      <c r="J992" s="573"/>
    </row>
    <row r="993" spans="1:10">
      <c r="A993" s="534" t="s">
        <v>248</v>
      </c>
      <c r="B993" s="526"/>
      <c r="C993" s="574" t="s">
        <v>249</v>
      </c>
      <c r="D993" s="575" t="s">
        <v>250</v>
      </c>
      <c r="E993" s="575" t="s">
        <v>251</v>
      </c>
      <c r="F993" s="576" t="s">
        <v>252</v>
      </c>
      <c r="G993" s="577" t="s">
        <v>359</v>
      </c>
      <c r="H993" s="578" t="s">
        <v>91</v>
      </c>
      <c r="I993" s="579"/>
      <c r="J993" s="580"/>
    </row>
    <row r="994" spans="1:10">
      <c r="A994" s="525">
        <v>200007</v>
      </c>
      <c r="B994" s="581" t="s">
        <v>249</v>
      </c>
      <c r="C994" s="542" t="s">
        <v>254</v>
      </c>
      <c r="D994" s="582">
        <v>213268</v>
      </c>
      <c r="E994" s="583">
        <v>1.8</v>
      </c>
      <c r="F994" s="658">
        <f>TRUNC(D994*E994,0)</f>
        <v>383882</v>
      </c>
      <c r="G994" s="659">
        <v>53.33</v>
      </c>
      <c r="H994" s="586">
        <f>IFERROR(TRUNC(F994/G994,2),0)</f>
        <v>7198.23</v>
      </c>
      <c r="I994" s="552" t="e">
        <f>I984/G994</f>
        <v>#REF!</v>
      </c>
      <c r="J994" s="553" t="e">
        <f>I984*H994</f>
        <v>#REF!</v>
      </c>
    </row>
    <row r="995" spans="1:10">
      <c r="A995" s="525">
        <v>200017</v>
      </c>
      <c r="B995" s="581" t="s">
        <v>249</v>
      </c>
      <c r="C995" s="542" t="s">
        <v>360</v>
      </c>
      <c r="D995" s="657">
        <v>234595</v>
      </c>
      <c r="E995" s="583">
        <v>1.8</v>
      </c>
      <c r="F995" s="660">
        <f>TRUNC(D995*E995,0)</f>
        <v>422271</v>
      </c>
      <c r="G995" s="585">
        <v>50</v>
      </c>
      <c r="H995" s="586">
        <f>IFERROR(TRUNC(F995/G995,2),0)</f>
        <v>8445.42</v>
      </c>
      <c r="I995" s="587" t="e">
        <f>I984/G995</f>
        <v>#REF!</v>
      </c>
      <c r="J995" s="588" t="e">
        <f>I984*H995</f>
        <v>#REF!</v>
      </c>
    </row>
    <row r="996" spans="1:10">
      <c r="A996" s="556"/>
      <c r="B996" s="526"/>
      <c r="C996" s="557"/>
      <c r="D996" s="558"/>
      <c r="E996" s="559"/>
      <c r="F996" s="560"/>
      <c r="G996" s="561"/>
      <c r="H996" s="562"/>
      <c r="I996" s="563"/>
      <c r="J996" s="564"/>
    </row>
    <row r="997" spans="1:10">
      <c r="A997" s="616" t="s">
        <v>255</v>
      </c>
      <c r="B997" s="526"/>
      <c r="C997" s="527"/>
      <c r="D997" s="528"/>
      <c r="E997" s="529"/>
      <c r="F997" s="589"/>
      <c r="G997" s="590" t="s">
        <v>256</v>
      </c>
      <c r="H997" s="591">
        <f>SUM(H993:H996)</f>
        <v>15643.65</v>
      </c>
      <c r="I997" s="552"/>
      <c r="J997" s="592" t="e">
        <f>SUM(J993:J996)</f>
        <v>#REF!</v>
      </c>
    </row>
    <row r="998" spans="1:10">
      <c r="A998" s="616" t="s">
        <v>257</v>
      </c>
      <c r="B998" s="526"/>
      <c r="C998" s="527"/>
      <c r="D998" s="528"/>
      <c r="E998" s="529"/>
      <c r="F998" s="662"/>
      <c r="G998" s="570"/>
      <c r="H998" s="571"/>
      <c r="I998" s="572"/>
      <c r="J998" s="573"/>
    </row>
    <row r="999" spans="1:10">
      <c r="A999" s="534" t="s">
        <v>258</v>
      </c>
      <c r="B999" s="526"/>
      <c r="C999" s="593" t="s">
        <v>259</v>
      </c>
      <c r="D999" s="594" t="s">
        <v>260</v>
      </c>
      <c r="E999" s="594" t="s">
        <v>233</v>
      </c>
      <c r="F999" s="595" t="s">
        <v>261</v>
      </c>
      <c r="G999" s="596" t="s">
        <v>262</v>
      </c>
      <c r="H999" s="597" t="s">
        <v>236</v>
      </c>
      <c r="I999" s="598"/>
      <c r="J999" s="599"/>
    </row>
    <row r="1000" spans="1:10">
      <c r="A1000" s="525">
        <v>301008</v>
      </c>
      <c r="B1000" s="526" t="s">
        <v>259</v>
      </c>
      <c r="C1000" s="542" t="s">
        <v>361</v>
      </c>
      <c r="D1000" s="543"/>
      <c r="E1000" s="543" t="s">
        <v>305</v>
      </c>
      <c r="F1000" s="545">
        <v>0.06</v>
      </c>
      <c r="G1000" s="546">
        <v>60701</v>
      </c>
      <c r="H1000" s="562">
        <f>TRUNC(F1000 * G1000,2)</f>
        <v>3642.06</v>
      </c>
      <c r="I1000" s="548" t="e">
        <f>I984 * F1000</f>
        <v>#REF!</v>
      </c>
      <c r="J1000" s="549" t="e">
        <f>I984*H1000</f>
        <v>#REF!</v>
      </c>
    </row>
    <row r="1001" spans="1:10">
      <c r="A1001" s="525">
        <v>300026</v>
      </c>
      <c r="B1001" s="526" t="s">
        <v>259</v>
      </c>
      <c r="C1001" s="542" t="s">
        <v>263</v>
      </c>
      <c r="D1001" s="543"/>
      <c r="E1001" s="543" t="s">
        <v>264</v>
      </c>
      <c r="F1001" s="600">
        <v>0.05</v>
      </c>
      <c r="G1001" s="550">
        <f>H997</f>
        <v>15643.65</v>
      </c>
      <c r="H1001" s="562">
        <f>TRUNC(F1001 * G1001,2)</f>
        <v>782.18</v>
      </c>
      <c r="I1001" s="587" t="e">
        <f>I984 * F1001</f>
        <v>#REF!</v>
      </c>
      <c r="J1001" s="588" t="e">
        <f>I984*H1001</f>
        <v>#REF!</v>
      </c>
    </row>
    <row r="1002" spans="1:10">
      <c r="A1002" s="556"/>
      <c r="B1002" s="526"/>
      <c r="C1002" s="557"/>
      <c r="D1002" s="558"/>
      <c r="E1002" s="559"/>
      <c r="F1002" s="560"/>
      <c r="G1002" s="561"/>
      <c r="H1002" s="562"/>
      <c r="I1002" s="563"/>
      <c r="J1002" s="564"/>
    </row>
    <row r="1003" spans="1:10">
      <c r="A1003" s="616" t="s">
        <v>265</v>
      </c>
      <c r="B1003" s="526"/>
      <c r="C1003" s="527"/>
      <c r="D1003" s="528"/>
      <c r="E1003" s="529"/>
      <c r="F1003" s="601"/>
      <c r="G1003" s="602" t="s">
        <v>266</v>
      </c>
      <c r="H1003" s="603">
        <f>SUM(H999:H1002)</f>
        <v>4424.24</v>
      </c>
      <c r="I1003" s="552"/>
      <c r="J1003" s="592" t="e">
        <f>SUM(J999:J1002)</f>
        <v>#REF!</v>
      </c>
    </row>
    <row r="1004" spans="1:10">
      <c r="A1004" s="616" t="s">
        <v>267</v>
      </c>
      <c r="B1004" s="526"/>
      <c r="C1004" s="527"/>
      <c r="D1004" s="528"/>
      <c r="E1004" s="529"/>
      <c r="F1004" s="662"/>
      <c r="G1004" s="570"/>
      <c r="H1004" s="571"/>
      <c r="I1004" s="572"/>
      <c r="J1004" s="573"/>
    </row>
    <row r="1005" spans="1:10">
      <c r="A1005" s="604" t="s">
        <v>268</v>
      </c>
      <c r="B1005" s="605"/>
      <c r="C1005" s="606" t="s">
        <v>269</v>
      </c>
      <c r="D1005" s="607" t="s">
        <v>270</v>
      </c>
      <c r="E1005" s="607" t="s">
        <v>271</v>
      </c>
      <c r="F1005" s="608" t="s">
        <v>272</v>
      </c>
      <c r="G1005" s="609" t="s">
        <v>262</v>
      </c>
      <c r="H1005" s="610" t="s">
        <v>236</v>
      </c>
      <c r="I1005" s="611"/>
      <c r="J1005" s="612"/>
    </row>
    <row r="1006" spans="1:10">
      <c r="A1006" s="525"/>
      <c r="B1006" s="526"/>
      <c r="C1006" s="542"/>
      <c r="D1006" s="543"/>
      <c r="E1006" s="544"/>
      <c r="F1006" s="663"/>
      <c r="G1006" s="546"/>
      <c r="H1006" s="547"/>
      <c r="I1006" s="554"/>
      <c r="J1006" s="555"/>
    </row>
    <row r="1007" spans="1:10">
      <c r="A1007" s="565" t="s">
        <v>273</v>
      </c>
      <c r="B1007" s="605"/>
      <c r="C1007" s="527"/>
      <c r="D1007" s="528"/>
      <c r="E1007" s="529"/>
      <c r="F1007" s="613"/>
      <c r="G1007" s="614" t="s">
        <v>274</v>
      </c>
      <c r="H1007" s="615">
        <f>SUM(H1005:H1006)</f>
        <v>0</v>
      </c>
      <c r="I1007" s="552"/>
      <c r="J1007" s="553">
        <f>SUM(J1005:J1006)</f>
        <v>0</v>
      </c>
    </row>
    <row r="1008" spans="1:10">
      <c r="A1008" s="616" t="s">
        <v>275</v>
      </c>
      <c r="B1008" s="617"/>
      <c r="C1008" s="527"/>
      <c r="D1008" s="528"/>
      <c r="E1008" s="529"/>
      <c r="F1008" s="662"/>
      <c r="G1008" s="531"/>
      <c r="H1008" s="532"/>
      <c r="I1008" s="533"/>
      <c r="J1008" s="531"/>
    </row>
    <row r="1009" spans="1:10" ht="14.4" thickBot="1">
      <c r="A1009" s="616" t="s">
        <v>92</v>
      </c>
      <c r="B1009" s="618"/>
      <c r="C1009" s="670"/>
      <c r="D1009" s="671"/>
      <c r="E1009" s="672"/>
      <c r="F1009" s="673" t="s">
        <v>276</v>
      </c>
      <c r="G1009" s="674"/>
      <c r="H1009" s="675">
        <f>IF($A$2="CD",ROUND(SUM(H985:H1008)/2,$A$3),SUM(H985:H1008)/2)</f>
        <v>39361</v>
      </c>
      <c r="I1009" s="625"/>
      <c r="J1009" s="626" t="e">
        <f>IF($A$2="CD",ROUND(SUM(J985:J1008)/2,$A$3),SUM(J985:J1008)/2)</f>
        <v>#REF!</v>
      </c>
    </row>
    <row r="1010" spans="1:10">
      <c r="A1010" s="616" t="s">
        <v>306</v>
      </c>
      <c r="B1010" s="618"/>
      <c r="C1010" s="676" t="s">
        <v>179</v>
      </c>
      <c r="D1010" s="677"/>
      <c r="E1010" s="678"/>
      <c r="F1010" s="679"/>
      <c r="G1010" s="680"/>
      <c r="H1010" s="681"/>
      <c r="I1010" s="682"/>
      <c r="J1010" s="683"/>
    </row>
    <row r="1011" spans="1:10">
      <c r="A1011" s="525" t="s">
        <v>186</v>
      </c>
      <c r="B1011" s="618"/>
      <c r="C1011" s="684" t="s">
        <v>157</v>
      </c>
      <c r="D1011" s="685"/>
      <c r="E1011" s="686"/>
      <c r="F1011" s="687">
        <f>$F$3</f>
        <v>0.20899999999999999</v>
      </c>
      <c r="G1011" s="688"/>
      <c r="H1011" s="689">
        <f>ROUND(H1009*F1011,2)</f>
        <v>8226.4500000000007</v>
      </c>
      <c r="I1011" s="690"/>
      <c r="J1011" s="691"/>
    </row>
    <row r="1012" spans="1:10">
      <c r="A1012" s="525" t="s">
        <v>307</v>
      </c>
      <c r="B1012" s="618"/>
      <c r="C1012" s="684" t="s">
        <v>159</v>
      </c>
      <c r="D1012" s="685"/>
      <c r="E1012" s="686"/>
      <c r="F1012" s="687">
        <f>$G$3</f>
        <v>0.05</v>
      </c>
      <c r="G1012" s="688"/>
      <c r="H1012" s="689">
        <f>ROUND(H1009*F1012,2)</f>
        <v>1968.05</v>
      </c>
      <c r="I1012" s="690"/>
      <c r="J1012" s="691"/>
    </row>
    <row r="1013" spans="1:10">
      <c r="A1013" s="525" t="s">
        <v>188</v>
      </c>
      <c r="B1013" s="618"/>
      <c r="C1013" s="684" t="s">
        <v>161</v>
      </c>
      <c r="D1013" s="685"/>
      <c r="E1013" s="686"/>
      <c r="F1013" s="687">
        <f>$H$3</f>
        <v>0.08</v>
      </c>
      <c r="G1013" s="688"/>
      <c r="H1013" s="689">
        <f>ROUND(H1009*F1013,2)</f>
        <v>3148.88</v>
      </c>
      <c r="I1013" s="690"/>
      <c r="J1013" s="691"/>
    </row>
    <row r="1014" spans="1:10">
      <c r="A1014" s="525" t="s">
        <v>190</v>
      </c>
      <c r="B1014" s="618"/>
      <c r="C1014" s="684" t="s">
        <v>165</v>
      </c>
      <c r="D1014" s="685"/>
      <c r="E1014" s="686"/>
      <c r="F1014" s="687" t="e">
        <f>$I$3</f>
        <v>#REF!</v>
      </c>
      <c r="G1014" s="688"/>
      <c r="H1014" s="689" t="e">
        <f>ROUND(H1013*F1014,2)</f>
        <v>#REF!</v>
      </c>
      <c r="I1014" s="690"/>
      <c r="J1014" s="691"/>
    </row>
    <row r="1015" spans="1:10">
      <c r="A1015" s="616" t="s">
        <v>308</v>
      </c>
      <c r="B1015" s="618"/>
      <c r="C1015" s="692" t="s">
        <v>309</v>
      </c>
      <c r="D1015" s="693"/>
      <c r="E1015" s="694"/>
      <c r="F1015" s="497"/>
      <c r="G1015" s="695"/>
      <c r="H1015" s="696" t="e">
        <f>SUM(H1011:H1014)</f>
        <v>#REF!</v>
      </c>
      <c r="I1015" s="697"/>
      <c r="J1015" s="698"/>
    </row>
    <row r="1016" spans="1:10" ht="14.4" thickBot="1">
      <c r="A1016" s="616" t="s">
        <v>310</v>
      </c>
      <c r="B1016" s="618"/>
      <c r="C1016" s="699"/>
      <c r="D1016" s="700"/>
      <c r="E1016" s="672"/>
      <c r="F1016" s="673" t="s">
        <v>311</v>
      </c>
      <c r="G1016" s="701"/>
      <c r="H1016" s="702" t="e">
        <f>ROUND(H1009+H1015,$A$3)</f>
        <v>#REF!</v>
      </c>
      <c r="I1016" s="703"/>
      <c r="J1016" s="704" t="e">
        <f>IF($A$3=2,ROUND((J1009+J1015),2),ROUND((J1009+J1015),0))</f>
        <v>#REF!</v>
      </c>
    </row>
    <row r="1017" spans="1:10" hidden="1">
      <c r="A1017" s="627" t="s">
        <v>277</v>
      </c>
      <c r="B1017" s="628"/>
      <c r="C1017" s="705"/>
      <c r="D1017" s="706"/>
      <c r="E1017" s="707"/>
      <c r="F1017" s="707"/>
      <c r="G1017" s="707"/>
      <c r="H1017" s="708"/>
      <c r="I1017" s="497"/>
      <c r="J1017" s="498"/>
    </row>
    <row r="1018" spans="1:10" hidden="1">
      <c r="A1018" s="633"/>
      <c r="B1018" s="628"/>
      <c r="C1018" s="629"/>
      <c r="D1018" s="630"/>
      <c r="E1018" s="631"/>
      <c r="F1018" s="631"/>
      <c r="G1018" s="631"/>
      <c r="H1018" s="632"/>
      <c r="I1018" s="497"/>
      <c r="J1018" s="498"/>
    </row>
    <row r="1019" spans="1:10" hidden="1">
      <c r="A1019" s="633"/>
      <c r="B1019" s="628"/>
      <c r="C1019" s="634" t="s">
        <v>278</v>
      </c>
      <c r="D1019" s="635"/>
      <c r="E1019" s="636"/>
      <c r="F1019" s="636"/>
      <c r="G1019" s="636"/>
      <c r="H1019" s="637"/>
      <c r="I1019" s="497"/>
      <c r="J1019" s="498"/>
    </row>
    <row r="1020" spans="1:10" hidden="1">
      <c r="A1020" s="633"/>
      <c r="B1020" s="628"/>
      <c r="C1020" s="638"/>
      <c r="D1020" s="639"/>
      <c r="E1020" s="640"/>
      <c r="F1020" s="640"/>
      <c r="G1020" s="640"/>
      <c r="H1020" s="641"/>
      <c r="I1020" s="497"/>
      <c r="J1020" s="498"/>
    </row>
    <row r="1021" spans="1:10" hidden="1">
      <c r="A1021" s="633"/>
      <c r="B1021" s="628"/>
      <c r="C1021" s="638"/>
      <c r="D1021" s="639"/>
      <c r="E1021" s="640"/>
      <c r="F1021" s="640"/>
      <c r="G1021" s="640"/>
      <c r="H1021" s="641"/>
      <c r="I1021" s="497"/>
      <c r="J1021" s="498"/>
    </row>
    <row r="1022" spans="1:10" hidden="1">
      <c r="A1022" s="633"/>
      <c r="B1022" s="628"/>
      <c r="C1022" s="629"/>
      <c r="D1022" s="630"/>
      <c r="E1022" s="631"/>
      <c r="F1022" s="631"/>
      <c r="G1022" s="631"/>
      <c r="H1022" s="632"/>
      <c r="I1022" s="497"/>
      <c r="J1022" s="498"/>
    </row>
    <row r="1023" spans="1:10" hidden="1">
      <c r="A1023" s="633"/>
      <c r="B1023" s="628"/>
      <c r="C1023" s="642" t="s">
        <v>279</v>
      </c>
      <c r="D1023" s="630"/>
      <c r="E1023" s="631"/>
      <c r="F1023" s="643" t="s">
        <v>280</v>
      </c>
      <c r="G1023" s="631"/>
      <c r="H1023" s="632"/>
      <c r="I1023" s="497"/>
      <c r="J1023" s="498"/>
    </row>
    <row r="1024" spans="1:10" hidden="1">
      <c r="C1024" s="644"/>
      <c r="H1024" s="645"/>
      <c r="I1024" s="497"/>
      <c r="J1024" s="498"/>
    </row>
    <row r="1025" spans="1:10" hidden="1">
      <c r="C1025" s="644"/>
      <c r="H1025" s="645"/>
      <c r="I1025" s="497"/>
      <c r="J1025" s="498"/>
    </row>
    <row r="1026" spans="1:10" hidden="1">
      <c r="A1026" s="633"/>
      <c r="B1026" s="628"/>
      <c r="C1026" s="646" t="s">
        <v>281</v>
      </c>
      <c r="D1026" s="647"/>
      <c r="E1026" s="631"/>
      <c r="F1026" s="648" t="s">
        <v>281</v>
      </c>
      <c r="G1026" s="636"/>
      <c r="H1026" s="637"/>
      <c r="I1026" s="497"/>
      <c r="J1026" s="498"/>
    </row>
    <row r="1027" spans="1:10" hidden="1">
      <c r="A1027" s="633"/>
      <c r="B1027" s="628"/>
      <c r="C1027" s="649" t="s">
        <v>282</v>
      </c>
      <c r="D1027" s="639"/>
      <c r="E1027" s="631"/>
      <c r="F1027" s="650" t="s">
        <v>282</v>
      </c>
      <c r="G1027" s="640"/>
      <c r="H1027" s="641"/>
      <c r="I1027" s="497"/>
      <c r="J1027" s="498"/>
    </row>
    <row r="1028" spans="1:10" hidden="1">
      <c r="A1028" s="633"/>
      <c r="B1028" s="628"/>
      <c r="C1028" s="651" t="s">
        <v>283</v>
      </c>
      <c r="D1028" s="630"/>
      <c r="E1028" s="631"/>
      <c r="F1028" s="628" t="s">
        <v>284</v>
      </c>
      <c r="G1028" s="631"/>
      <c r="H1028" s="632"/>
      <c r="I1028" s="497"/>
      <c r="J1028" s="498"/>
    </row>
    <row r="1029" spans="1:10" ht="14.4" hidden="1" thickBot="1">
      <c r="A1029" s="652" t="s">
        <v>285</v>
      </c>
      <c r="B1029" s="628"/>
      <c r="C1029" s="653"/>
      <c r="D1029" s="654"/>
      <c r="E1029" s="655"/>
      <c r="F1029" s="655"/>
      <c r="G1029" s="655"/>
      <c r="H1029" s="656"/>
      <c r="I1029" s="497"/>
      <c r="J1029" s="498"/>
    </row>
    <row r="1030" spans="1:10" hidden="1">
      <c r="C1030" s="27"/>
      <c r="D1030" s="87"/>
      <c r="E1030" s="27"/>
      <c r="F1030" s="27"/>
      <c r="G1030" s="27"/>
      <c r="H1030" s="27"/>
      <c r="I1030" s="497"/>
      <c r="J1030" s="498"/>
    </row>
    <row r="1031" spans="1:10" ht="14.4" hidden="1" thickBot="1">
      <c r="C1031" s="27"/>
      <c r="D1031" s="87"/>
      <c r="E1031" s="27"/>
      <c r="F1031" s="27"/>
      <c r="G1031" s="27"/>
      <c r="H1031" s="27"/>
      <c r="I1031" s="497"/>
      <c r="J1031" s="498"/>
    </row>
    <row r="1032" spans="1:10" ht="17.399999999999999" hidden="1">
      <c r="A1032" s="499" t="s">
        <v>219</v>
      </c>
      <c r="B1032" s="499"/>
      <c r="C1032" s="500" t="s">
        <v>220</v>
      </c>
      <c r="D1032" s="501"/>
      <c r="E1032" s="501"/>
      <c r="F1032" s="501"/>
      <c r="G1032" s="501"/>
      <c r="H1032" s="502" t="str">
        <f>"No. " &amp; COUNTIF(A$3:A1037,"ITEM*") &amp; " DE " &amp; COUNTIF(A$3:A$99892,"ITEM*")</f>
        <v>No. 21 DE 21</v>
      </c>
      <c r="I1032" s="497"/>
      <c r="J1032" s="498"/>
    </row>
    <row r="1033" spans="1:10" hidden="1">
      <c r="A1033" s="499" t="s">
        <v>221</v>
      </c>
      <c r="B1033" s="499"/>
      <c r="C1033" s="503" t="s">
        <v>222</v>
      </c>
      <c r="D1033" s="504" t="s">
        <v>46</v>
      </c>
      <c r="E1033" s="505"/>
      <c r="F1033" s="506" t="s">
        <v>223</v>
      </c>
      <c r="G1033" s="504"/>
      <c r="H1033" s="507"/>
      <c r="I1033" s="497"/>
      <c r="J1033" s="498"/>
    </row>
    <row r="1034" spans="1:10" ht="14.4" hidden="1" thickBot="1">
      <c r="C1034" s="508"/>
      <c r="D1034" s="509"/>
      <c r="E1034" s="509"/>
      <c r="F1034" s="509"/>
      <c r="G1034" s="509"/>
      <c r="H1034" s="510"/>
      <c r="I1034" s="497"/>
      <c r="J1034" s="498"/>
    </row>
    <row r="1035" spans="1:10" hidden="1">
      <c r="A1035" s="511" t="s">
        <v>224</v>
      </c>
      <c r="B1035" s="512"/>
      <c r="C1035" s="513" t="s">
        <v>88</v>
      </c>
      <c r="D1035" s="916"/>
      <c r="E1035" s="916"/>
      <c r="F1035" s="514" t="s">
        <v>87</v>
      </c>
      <c r="G1035" s="515" t="s">
        <v>225</v>
      </c>
      <c r="H1035" s="516" t="s">
        <v>226</v>
      </c>
      <c r="I1035" s="517" t="s">
        <v>227</v>
      </c>
      <c r="J1035" s="518" t="s">
        <v>95</v>
      </c>
    </row>
    <row r="1036" spans="1:10" hidden="1">
      <c r="A1036" s="519" t="s">
        <v>393</v>
      </c>
      <c r="B1036" s="512"/>
      <c r="C1036" s="904" t="s">
        <v>147</v>
      </c>
      <c r="D1036" s="905"/>
      <c r="E1036" s="906"/>
      <c r="F1036" s="520" t="e">
        <f>PRESUPUESTO!#REF!</f>
        <v>#REF!</v>
      </c>
      <c r="G1036" s="521" t="s">
        <v>35</v>
      </c>
      <c r="H1036" s="522" t="e">
        <f>PRESUPUESTO!#REF!</f>
        <v>#REF!</v>
      </c>
      <c r="I1036" s="661" t="e">
        <f>H1036</f>
        <v>#REF!</v>
      </c>
      <c r="J1036" s="524"/>
    </row>
    <row r="1037" spans="1:10" hidden="1">
      <c r="A1037" s="525"/>
      <c r="B1037" s="526"/>
      <c r="C1037" s="527"/>
      <c r="D1037" s="528"/>
      <c r="E1037" s="529"/>
      <c r="F1037" s="530"/>
      <c r="G1037" s="531"/>
      <c r="H1037" s="532"/>
      <c r="I1037" s="533"/>
      <c r="J1037" s="531"/>
    </row>
    <row r="1038" spans="1:10" hidden="1">
      <c r="A1038" s="534" t="s">
        <v>231</v>
      </c>
      <c r="B1038" s="526"/>
      <c r="C1038" s="535" t="s">
        <v>232</v>
      </c>
      <c r="D1038" s="536" t="s">
        <v>233</v>
      </c>
      <c r="E1038" s="536" t="str">
        <f>"CANT. / " &amp; G1036</f>
        <v>CANT. / M</v>
      </c>
      <c r="F1038" s="537" t="s">
        <v>234</v>
      </c>
      <c r="G1038" s="538" t="s">
        <v>235</v>
      </c>
      <c r="H1038" s="539" t="s">
        <v>236</v>
      </c>
      <c r="I1038" s="540"/>
      <c r="J1038" s="541"/>
    </row>
    <row r="1039" spans="1:10" hidden="1">
      <c r="A1039" s="525">
        <v>101117</v>
      </c>
      <c r="B1039" s="526" t="s">
        <v>241</v>
      </c>
      <c r="C1039" s="542" t="s">
        <v>389</v>
      </c>
      <c r="D1039" s="543" t="s">
        <v>89</v>
      </c>
      <c r="E1039" s="544">
        <v>0.45</v>
      </c>
      <c r="F1039" s="545"/>
      <c r="G1039" s="546">
        <v>1769</v>
      </c>
      <c r="H1039" s="547">
        <f>TRUNC(E1039* (1 + F1039 / 100) * G1039,2)</f>
        <v>796.05</v>
      </c>
      <c r="I1039" s="548" t="e">
        <f>E1039 * (1 + F1039 / 100) * I1036</f>
        <v>#REF!</v>
      </c>
      <c r="J1039" s="549" t="e">
        <f>I1036*H1039</f>
        <v>#REF!</v>
      </c>
    </row>
    <row r="1040" spans="1:10" hidden="1">
      <c r="A1040" s="525">
        <v>100882</v>
      </c>
      <c r="B1040" s="526" t="s">
        <v>332</v>
      </c>
      <c r="C1040" s="542" t="s">
        <v>390</v>
      </c>
      <c r="D1040" s="543" t="s">
        <v>292</v>
      </c>
      <c r="E1040" s="544">
        <v>0.06</v>
      </c>
      <c r="F1040" s="545"/>
      <c r="G1040" s="546">
        <v>109124</v>
      </c>
      <c r="H1040" s="547">
        <f>TRUNC(E1040* (1 + F1040 / 100) * G1040,2)</f>
        <v>6547.44</v>
      </c>
      <c r="I1040" s="548" t="e">
        <f>E1040 * (1 + F1040 / 100) * I1036</f>
        <v>#REF!</v>
      </c>
      <c r="J1040" s="549" t="e">
        <f>I1036*H1040</f>
        <v>#REF!</v>
      </c>
    </row>
    <row r="1041" spans="1:10" hidden="1">
      <c r="A1041" s="525">
        <v>101904</v>
      </c>
      <c r="B1041" s="526" t="s">
        <v>241</v>
      </c>
      <c r="C1041" s="542" t="s">
        <v>369</v>
      </c>
      <c r="D1041" s="543" t="s">
        <v>292</v>
      </c>
      <c r="E1041" s="544">
        <v>0.04</v>
      </c>
      <c r="F1041" s="545"/>
      <c r="G1041" s="546">
        <v>29525</v>
      </c>
      <c r="H1041" s="547">
        <f>TRUNC(E1041* (1 + F1041 / 100) * G1041,2)</f>
        <v>1181</v>
      </c>
      <c r="I1041" s="548" t="e">
        <f>E1041 * (1 + F1041 / 100) * I1036</f>
        <v>#REF!</v>
      </c>
      <c r="J1041" s="549" t="e">
        <f>I1036*H1041</f>
        <v>#REF!</v>
      </c>
    </row>
    <row r="1042" spans="1:10" hidden="1">
      <c r="A1042" s="525">
        <v>100109</v>
      </c>
      <c r="B1042" s="526" t="s">
        <v>332</v>
      </c>
      <c r="C1042" s="542" t="s">
        <v>370</v>
      </c>
      <c r="D1042" s="543" t="s">
        <v>292</v>
      </c>
      <c r="E1042" s="544">
        <v>1.2E-2</v>
      </c>
      <c r="F1042" s="545"/>
      <c r="G1042" s="546">
        <v>102192</v>
      </c>
      <c r="H1042" s="547">
        <f>TRUNC(E1042* (1 + F1042 / 100) * G1042,2)</f>
        <v>1226.3</v>
      </c>
      <c r="I1042" s="554" t="e">
        <f>E1042 * (1 + F1042 / 100) * I1036</f>
        <v>#REF!</v>
      </c>
      <c r="J1042" s="555" t="e">
        <f>I1036*H1042</f>
        <v>#REF!</v>
      </c>
    </row>
    <row r="1043" spans="1:10" hidden="1">
      <c r="A1043" s="556"/>
      <c r="B1043" s="526"/>
      <c r="C1043" s="557"/>
      <c r="D1043" s="558"/>
      <c r="E1043" s="559"/>
      <c r="F1043" s="560"/>
      <c r="G1043" s="561"/>
      <c r="H1043" s="562"/>
      <c r="I1043" s="563"/>
      <c r="J1043" s="564"/>
    </row>
    <row r="1044" spans="1:10" hidden="1">
      <c r="A1044" s="565" t="s">
        <v>245</v>
      </c>
      <c r="B1044" s="526"/>
      <c r="C1044" s="527"/>
      <c r="D1044" s="528"/>
      <c r="E1044" s="529"/>
      <c r="F1044" s="566"/>
      <c r="G1044" s="567" t="s">
        <v>246</v>
      </c>
      <c r="H1044" s="568">
        <f>SUM(H1038:H1043)</f>
        <v>9750.7899999999991</v>
      </c>
      <c r="I1044" s="540"/>
      <c r="J1044" s="569" t="e">
        <f>SUM(J1038:J1043)</f>
        <v>#REF!</v>
      </c>
    </row>
    <row r="1045" spans="1:10" hidden="1">
      <c r="A1045" s="565" t="s">
        <v>247</v>
      </c>
      <c r="B1045" s="526"/>
      <c r="C1045" s="527"/>
      <c r="D1045" s="528"/>
      <c r="E1045" s="529"/>
      <c r="F1045" s="530"/>
      <c r="G1045" s="570"/>
      <c r="H1045" s="571"/>
      <c r="I1045" s="572"/>
      <c r="J1045" s="573"/>
    </row>
    <row r="1046" spans="1:10" hidden="1">
      <c r="A1046" s="534" t="s">
        <v>248</v>
      </c>
      <c r="B1046" s="526"/>
      <c r="C1046" s="574" t="s">
        <v>249</v>
      </c>
      <c r="D1046" s="575" t="s">
        <v>250</v>
      </c>
      <c r="E1046" s="575" t="s">
        <v>251</v>
      </c>
      <c r="F1046" s="576" t="s">
        <v>252</v>
      </c>
      <c r="G1046" s="577" t="s">
        <v>302</v>
      </c>
      <c r="H1046" s="578" t="s">
        <v>91</v>
      </c>
      <c r="I1046" s="579"/>
      <c r="J1046" s="580"/>
    </row>
    <row r="1047" spans="1:10" hidden="1">
      <c r="A1047" s="525">
        <v>200006</v>
      </c>
      <c r="B1047" s="581" t="s">
        <v>249</v>
      </c>
      <c r="C1047" s="542" t="s">
        <v>314</v>
      </c>
      <c r="D1047" s="657">
        <v>78988</v>
      </c>
      <c r="E1047" s="583">
        <v>1.8</v>
      </c>
      <c r="F1047" s="658">
        <f>TRUNC(D1047*E1047,0)</f>
        <v>142178</v>
      </c>
      <c r="G1047" s="659">
        <v>800</v>
      </c>
      <c r="H1047" s="586">
        <f>IFERROR(TRUNC(F1047/G1047,2),0)</f>
        <v>177.72</v>
      </c>
      <c r="I1047" s="552" t="e">
        <f>I1036/G1047</f>
        <v>#REF!</v>
      </c>
      <c r="J1047" s="553" t="e">
        <f>I1036*H1047</f>
        <v>#REF!</v>
      </c>
    </row>
    <row r="1048" spans="1:10" hidden="1">
      <c r="A1048" s="525">
        <v>200026</v>
      </c>
      <c r="B1048" s="581" t="s">
        <v>249</v>
      </c>
      <c r="C1048" s="542" t="s">
        <v>373</v>
      </c>
      <c r="D1048" s="657">
        <v>213268</v>
      </c>
      <c r="E1048" s="583">
        <v>1.8</v>
      </c>
      <c r="F1048" s="660">
        <f>TRUNC(D1048*E1048,0)</f>
        <v>383882</v>
      </c>
      <c r="G1048" s="585">
        <v>44.44</v>
      </c>
      <c r="H1048" s="586">
        <f>IFERROR(TRUNC(F1048/G1048,2),0)</f>
        <v>8638.2000000000007</v>
      </c>
      <c r="I1048" s="587" t="e">
        <f>I1036/G1048</f>
        <v>#REF!</v>
      </c>
      <c r="J1048" s="588" t="e">
        <f>I1036*H1048</f>
        <v>#REF!</v>
      </c>
    </row>
    <row r="1049" spans="1:10" hidden="1">
      <c r="A1049" s="556"/>
      <c r="B1049" s="526"/>
      <c r="C1049" s="557"/>
      <c r="D1049" s="558"/>
      <c r="E1049" s="559"/>
      <c r="F1049" s="560"/>
      <c r="G1049" s="561"/>
      <c r="H1049" s="562"/>
      <c r="I1049" s="563"/>
      <c r="J1049" s="564"/>
    </row>
    <row r="1050" spans="1:10" hidden="1">
      <c r="A1050" s="565" t="s">
        <v>255</v>
      </c>
      <c r="B1050" s="526"/>
      <c r="C1050" s="527"/>
      <c r="D1050" s="528"/>
      <c r="E1050" s="529"/>
      <c r="F1050" s="589"/>
      <c r="G1050" s="590" t="s">
        <v>256</v>
      </c>
      <c r="H1050" s="591">
        <f>SUM(H1046:H1049)</f>
        <v>8815.92</v>
      </c>
      <c r="I1050" s="552"/>
      <c r="J1050" s="592" t="e">
        <f>SUM(J1046:J1049)</f>
        <v>#REF!</v>
      </c>
    </row>
    <row r="1051" spans="1:10" hidden="1">
      <c r="A1051" s="565" t="s">
        <v>257</v>
      </c>
      <c r="B1051" s="526"/>
      <c r="C1051" s="527"/>
      <c r="D1051" s="528"/>
      <c r="E1051" s="529"/>
      <c r="F1051" s="530"/>
      <c r="G1051" s="570"/>
      <c r="H1051" s="571"/>
      <c r="I1051" s="572"/>
      <c r="J1051" s="573"/>
    </row>
    <row r="1052" spans="1:10" hidden="1">
      <c r="A1052" s="534" t="s">
        <v>258</v>
      </c>
      <c r="B1052" s="526"/>
      <c r="C1052" s="593" t="s">
        <v>259</v>
      </c>
      <c r="D1052" s="594" t="s">
        <v>260</v>
      </c>
      <c r="E1052" s="594" t="s">
        <v>233</v>
      </c>
      <c r="F1052" s="595" t="s">
        <v>261</v>
      </c>
      <c r="G1052" s="596" t="s">
        <v>262</v>
      </c>
      <c r="H1052" s="597" t="s">
        <v>236</v>
      </c>
      <c r="I1052" s="598"/>
      <c r="J1052" s="599"/>
    </row>
    <row r="1053" spans="1:10" hidden="1">
      <c r="A1053" s="525">
        <v>300026</v>
      </c>
      <c r="B1053" s="526" t="s">
        <v>259</v>
      </c>
      <c r="C1053" s="542" t="s">
        <v>263</v>
      </c>
      <c r="D1053" s="543"/>
      <c r="E1053" s="543" t="s">
        <v>264</v>
      </c>
      <c r="F1053" s="600">
        <v>0.03</v>
      </c>
      <c r="G1053" s="546">
        <f>H1050</f>
        <v>8815.92</v>
      </c>
      <c r="H1053" s="562">
        <f>TRUNC(F1053 * G1053,2)</f>
        <v>264.47000000000003</v>
      </c>
      <c r="I1053" s="554" t="e">
        <f>I1036 * F1053</f>
        <v>#REF!</v>
      </c>
      <c r="J1053" s="555" t="e">
        <f>I1036*H1053</f>
        <v>#REF!</v>
      </c>
    </row>
    <row r="1054" spans="1:10" hidden="1">
      <c r="A1054" s="556"/>
      <c r="B1054" s="526"/>
      <c r="C1054" s="557"/>
      <c r="D1054" s="558"/>
      <c r="E1054" s="559"/>
      <c r="F1054" s="560"/>
      <c r="G1054" s="561"/>
      <c r="H1054" s="562"/>
      <c r="I1054" s="563"/>
      <c r="J1054" s="564"/>
    </row>
    <row r="1055" spans="1:10" hidden="1">
      <c r="A1055" s="565" t="s">
        <v>265</v>
      </c>
      <c r="B1055" s="526"/>
      <c r="C1055" s="527"/>
      <c r="D1055" s="528"/>
      <c r="E1055" s="529"/>
      <c r="F1055" s="601"/>
      <c r="G1055" s="602" t="s">
        <v>266</v>
      </c>
      <c r="H1055" s="603">
        <f>SUM(H1052:H1054)</f>
        <v>264.47000000000003</v>
      </c>
      <c r="I1055" s="552"/>
      <c r="J1055" s="592" t="e">
        <f>SUM(J1052:J1054)</f>
        <v>#REF!</v>
      </c>
    </row>
    <row r="1056" spans="1:10" hidden="1">
      <c r="A1056" s="565" t="s">
        <v>267</v>
      </c>
      <c r="B1056" s="526"/>
      <c r="C1056" s="527"/>
      <c r="D1056" s="528"/>
      <c r="E1056" s="529"/>
      <c r="F1056" s="530"/>
      <c r="G1056" s="570"/>
      <c r="H1056" s="571"/>
      <c r="I1056" s="572"/>
      <c r="J1056" s="573"/>
    </row>
    <row r="1057" spans="1:10" hidden="1">
      <c r="A1057" s="604" t="s">
        <v>268</v>
      </c>
      <c r="B1057" s="605"/>
      <c r="C1057" s="606" t="s">
        <v>269</v>
      </c>
      <c r="D1057" s="607" t="s">
        <v>270</v>
      </c>
      <c r="E1057" s="607" t="s">
        <v>271</v>
      </c>
      <c r="F1057" s="608" t="s">
        <v>272</v>
      </c>
      <c r="G1057" s="609" t="s">
        <v>262</v>
      </c>
      <c r="H1057" s="610" t="s">
        <v>236</v>
      </c>
      <c r="I1057" s="611"/>
      <c r="J1057" s="612"/>
    </row>
    <row r="1058" spans="1:10" hidden="1">
      <c r="A1058" s="525"/>
      <c r="B1058" s="526"/>
      <c r="C1058" s="542"/>
      <c r="D1058" s="543"/>
      <c r="E1058" s="544"/>
      <c r="F1058" s="545"/>
      <c r="G1058" s="546"/>
      <c r="H1058" s="547"/>
      <c r="I1058" s="554"/>
      <c r="J1058" s="555"/>
    </row>
    <row r="1059" spans="1:10" hidden="1">
      <c r="A1059" s="565" t="s">
        <v>273</v>
      </c>
      <c r="B1059" s="605"/>
      <c r="C1059" s="527"/>
      <c r="D1059" s="528"/>
      <c r="E1059" s="529"/>
      <c r="F1059" s="613"/>
      <c r="G1059" s="614" t="s">
        <v>274</v>
      </c>
      <c r="H1059" s="615">
        <f>SUM(H1057:H1058)</f>
        <v>0</v>
      </c>
      <c r="I1059" s="552"/>
      <c r="J1059" s="553">
        <f>SUM(J1057:J1058)</f>
        <v>0</v>
      </c>
    </row>
    <row r="1060" spans="1:10" hidden="1">
      <c r="A1060" s="616" t="s">
        <v>275</v>
      </c>
      <c r="B1060" s="617"/>
      <c r="C1060" s="527"/>
      <c r="D1060" s="528"/>
      <c r="E1060" s="529"/>
      <c r="F1060" s="530"/>
      <c r="G1060" s="531"/>
      <c r="H1060" s="532"/>
      <c r="I1060" s="533"/>
      <c r="J1060" s="531"/>
    </row>
    <row r="1061" spans="1:10" ht="14.4" hidden="1" thickBot="1">
      <c r="A1061" s="616" t="s">
        <v>92</v>
      </c>
      <c r="B1061" s="618"/>
      <c r="C1061" s="670"/>
      <c r="D1061" s="671"/>
      <c r="E1061" s="672"/>
      <c r="F1061" s="673" t="s">
        <v>276</v>
      </c>
      <c r="G1061" s="674"/>
      <c r="H1061" s="675">
        <f>IF($A$2="CD",ROUND(SUM(H1037:H1060)/2,$A$3),SUM(H1037:H1060)/2)</f>
        <v>18831</v>
      </c>
      <c r="I1061" s="625"/>
      <c r="J1061" s="626" t="e">
        <f>IF($A$2="CD",ROUND(SUM(J1037:J1060)/2,$A$3),SUM(J1037:J1060)/2)</f>
        <v>#REF!</v>
      </c>
    </row>
    <row r="1062" spans="1:10" hidden="1">
      <c r="A1062" s="616" t="s">
        <v>306</v>
      </c>
      <c r="B1062" s="618"/>
      <c r="C1062" s="676" t="s">
        <v>179</v>
      </c>
      <c r="D1062" s="677"/>
      <c r="E1062" s="678"/>
      <c r="F1062" s="709"/>
      <c r="G1062" s="680"/>
      <c r="H1062" s="681"/>
      <c r="I1062" s="682"/>
      <c r="J1062" s="683"/>
    </row>
    <row r="1063" spans="1:10" hidden="1">
      <c r="A1063" s="525" t="s">
        <v>186</v>
      </c>
      <c r="B1063" s="618"/>
      <c r="C1063" s="684" t="s">
        <v>157</v>
      </c>
      <c r="D1063" s="685"/>
      <c r="E1063" s="686"/>
      <c r="F1063" s="687">
        <f>$F$3</f>
        <v>0.20899999999999999</v>
      </c>
      <c r="G1063" s="688"/>
      <c r="H1063" s="689">
        <f>ROUND(H1061*F1063,2)</f>
        <v>3935.68</v>
      </c>
      <c r="I1063" s="690"/>
      <c r="J1063" s="691"/>
    </row>
    <row r="1064" spans="1:10" hidden="1">
      <c r="A1064" s="525" t="s">
        <v>307</v>
      </c>
      <c r="B1064" s="618"/>
      <c r="C1064" s="684" t="s">
        <v>159</v>
      </c>
      <c r="D1064" s="685"/>
      <c r="E1064" s="686"/>
      <c r="F1064" s="687">
        <f>$G$3</f>
        <v>0.05</v>
      </c>
      <c r="G1064" s="688"/>
      <c r="H1064" s="689">
        <f>ROUND(H1061*F1064,2)</f>
        <v>941.55</v>
      </c>
      <c r="I1064" s="690"/>
      <c r="J1064" s="691"/>
    </row>
    <row r="1065" spans="1:10" hidden="1">
      <c r="A1065" s="525" t="s">
        <v>188</v>
      </c>
      <c r="B1065" s="618"/>
      <c r="C1065" s="684" t="s">
        <v>161</v>
      </c>
      <c r="D1065" s="685"/>
      <c r="E1065" s="686"/>
      <c r="F1065" s="687">
        <f>$H$3</f>
        <v>0.08</v>
      </c>
      <c r="G1065" s="688"/>
      <c r="H1065" s="689">
        <f>ROUND(H1061*F1065,2)</f>
        <v>1506.48</v>
      </c>
      <c r="I1065" s="690"/>
      <c r="J1065" s="691"/>
    </row>
    <row r="1066" spans="1:10" hidden="1">
      <c r="A1066" s="525" t="s">
        <v>190</v>
      </c>
      <c r="B1066" s="618"/>
      <c r="C1066" s="684" t="s">
        <v>165</v>
      </c>
      <c r="D1066" s="685"/>
      <c r="E1066" s="686"/>
      <c r="F1066" s="687" t="e">
        <f>$I$3</f>
        <v>#REF!</v>
      </c>
      <c r="G1066" s="688"/>
      <c r="H1066" s="689" t="e">
        <f>ROUND(H1065*F1066,2)</f>
        <v>#REF!</v>
      </c>
      <c r="I1066" s="690"/>
      <c r="J1066" s="691"/>
    </row>
    <row r="1067" spans="1:10" hidden="1">
      <c r="A1067" s="616" t="s">
        <v>308</v>
      </c>
      <c r="B1067" s="618"/>
      <c r="C1067" s="692" t="s">
        <v>309</v>
      </c>
      <c r="D1067" s="693"/>
      <c r="E1067" s="694"/>
      <c r="F1067" s="498"/>
      <c r="G1067" s="695"/>
      <c r="H1067" s="696" t="e">
        <f>SUM(H1063:H1066)</f>
        <v>#REF!</v>
      </c>
      <c r="I1067" s="697"/>
      <c r="J1067" s="698"/>
    </row>
    <row r="1068" spans="1:10" ht="14.4" hidden="1" thickBot="1">
      <c r="A1068" s="616" t="s">
        <v>310</v>
      </c>
      <c r="B1068" s="618"/>
      <c r="C1068" s="699"/>
      <c r="D1068" s="700"/>
      <c r="E1068" s="672"/>
      <c r="F1068" s="673" t="s">
        <v>311</v>
      </c>
      <c r="G1068" s="701"/>
      <c r="H1068" s="702" t="e">
        <f>ROUND(H1061+H1067,$A$3)</f>
        <v>#REF!</v>
      </c>
      <c r="I1068" s="703"/>
      <c r="J1068" s="704" t="e">
        <f>IF($A$3=2,ROUND((J1061+J1067),2),ROUND((J1061+J1067),0))</f>
        <v>#REF!</v>
      </c>
    </row>
    <row r="1069" spans="1:10" hidden="1">
      <c r="A1069" s="627" t="s">
        <v>277</v>
      </c>
      <c r="B1069" s="628"/>
      <c r="C1069" s="705"/>
      <c r="D1069" s="706"/>
      <c r="E1069" s="707"/>
      <c r="F1069" s="707"/>
      <c r="G1069" s="707"/>
      <c r="H1069" s="708"/>
      <c r="I1069" s="497"/>
      <c r="J1069" s="498"/>
    </row>
    <row r="1070" spans="1:10">
      <c r="A1070" s="633"/>
      <c r="B1070" s="628"/>
      <c r="C1070" s="629"/>
      <c r="D1070" s="630"/>
      <c r="E1070" s="631"/>
      <c r="F1070" s="631"/>
      <c r="G1070" s="631"/>
      <c r="H1070" s="632"/>
      <c r="I1070" s="497"/>
      <c r="J1070" s="498"/>
    </row>
    <row r="1071" spans="1:10">
      <c r="A1071" s="633"/>
      <c r="B1071" s="628"/>
      <c r="C1071" s="634" t="s">
        <v>278</v>
      </c>
      <c r="D1071" s="635"/>
      <c r="E1071" s="636"/>
      <c r="F1071" s="636"/>
      <c r="G1071" s="636"/>
      <c r="H1071" s="637"/>
      <c r="I1071" s="497"/>
      <c r="J1071" s="498"/>
    </row>
  </sheetData>
  <mergeCells count="50">
    <mergeCell ref="D1035:E1035"/>
    <mergeCell ref="C1036:E1036"/>
    <mergeCell ref="D877:E877"/>
    <mergeCell ref="C878:E878"/>
    <mergeCell ref="D929:E929"/>
    <mergeCell ref="C930:E930"/>
    <mergeCell ref="D983:E983"/>
    <mergeCell ref="C984:E984"/>
    <mergeCell ref="C824:E824"/>
    <mergeCell ref="D560:E560"/>
    <mergeCell ref="C561:E561"/>
    <mergeCell ref="D617:E617"/>
    <mergeCell ref="C618:E618"/>
    <mergeCell ref="D671:E671"/>
    <mergeCell ref="C672:E672"/>
    <mergeCell ref="D714:E714"/>
    <mergeCell ref="C715:E715"/>
    <mergeCell ref="D771:E771"/>
    <mergeCell ref="C772:E772"/>
    <mergeCell ref="D823:E823"/>
    <mergeCell ref="C511:E511"/>
    <mergeCell ref="D249:E249"/>
    <mergeCell ref="C250:E250"/>
    <mergeCell ref="D301:E301"/>
    <mergeCell ref="C302:E302"/>
    <mergeCell ref="D355:E355"/>
    <mergeCell ref="C356:E356"/>
    <mergeCell ref="D407:E407"/>
    <mergeCell ref="C408:E408"/>
    <mergeCell ref="D458:E458"/>
    <mergeCell ref="C459:E459"/>
    <mergeCell ref="D510:E510"/>
    <mergeCell ref="C199:E199"/>
    <mergeCell ref="C5:H5"/>
    <mergeCell ref="C6:F7"/>
    <mergeCell ref="D13:E13"/>
    <mergeCell ref="C14:E14"/>
    <mergeCell ref="D57:E57"/>
    <mergeCell ref="C58:E58"/>
    <mergeCell ref="D105:E105"/>
    <mergeCell ref="C106:E106"/>
    <mergeCell ref="D155:E155"/>
    <mergeCell ref="C156:E156"/>
    <mergeCell ref="D198:E198"/>
    <mergeCell ref="C4:H4"/>
    <mergeCell ref="C1:C2"/>
    <mergeCell ref="D1:E2"/>
    <mergeCell ref="F1:F2"/>
    <mergeCell ref="G1:G2"/>
    <mergeCell ref="H1:H2"/>
  </mergeCells>
  <conditionalFormatting sqref="C6:F7">
    <cfRule type="cellIs" dxfId="47" priority="1" stopIfTrue="1" operator="equal">
      <formula>"ESCRIBA AQUÍ EL NOMBRE DE LA OBRA"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CBF6-822E-4C5D-80A7-107D7C8A623B}">
  <dimension ref="A1:J93"/>
  <sheetViews>
    <sheetView showGridLines="0" topLeftCell="C5" workbookViewId="0"/>
  </sheetViews>
  <sheetFormatPr baseColWidth="10" defaultRowHeight="13.8"/>
  <cols>
    <col min="1" max="1" width="11.09765625" hidden="1" customWidth="1"/>
    <col min="2" max="2" width="0" hidden="1" customWidth="1"/>
    <col min="3" max="3" width="40" customWidth="1"/>
    <col min="4" max="4" width="9.09765625" customWidth="1"/>
    <col min="5" max="5" width="1.69921875" customWidth="1"/>
    <col min="6" max="6" width="0" hidden="1" customWidth="1"/>
    <col min="7" max="7" width="12.69921875" customWidth="1"/>
    <col min="8" max="8" width="0" hidden="1" customWidth="1"/>
    <col min="9" max="9" width="17.296875" customWidth="1"/>
    <col min="10" max="10" width="17.69921875" customWidth="1"/>
  </cols>
  <sheetData>
    <row r="1" spans="1:10" hidden="1"/>
    <row r="2" spans="1:10" hidden="1"/>
    <row r="3" spans="1:10" hidden="1"/>
    <row r="4" spans="1:10" ht="14.4" hidden="1" thickBot="1"/>
    <row r="5" spans="1:10" ht="17.399999999999999">
      <c r="A5" s="721"/>
      <c r="B5" s="722"/>
      <c r="C5" s="917" t="str">
        <f>+PRESUPUESTO!B7</f>
        <v xml:space="preserve"> </v>
      </c>
      <c r="D5" s="918"/>
      <c r="E5" s="918"/>
      <c r="F5" s="918"/>
      <c r="G5" s="918"/>
      <c r="H5" s="918"/>
      <c r="I5" s="918"/>
      <c r="J5" s="919"/>
    </row>
    <row r="6" spans="1:10" ht="15.6">
      <c r="A6" s="723"/>
      <c r="B6" s="722"/>
      <c r="C6" s="920" t="s">
        <v>397</v>
      </c>
      <c r="D6" s="921"/>
      <c r="E6" s="921"/>
      <c r="F6" s="921"/>
      <c r="G6" s="921"/>
      <c r="H6" s="921"/>
      <c r="I6" s="921"/>
      <c r="J6" s="922"/>
    </row>
    <row r="7" spans="1:10">
      <c r="A7" s="723"/>
      <c r="B7" s="722"/>
      <c r="C7" s="923" t="str">
        <f>PRESUPUESTO!C9</f>
        <v>PRESUPUESTO INTERVENCIÓN PUENTES GRAN COLOMBIA</v>
      </c>
      <c r="D7" s="924"/>
      <c r="E7" s="924"/>
      <c r="F7" s="924"/>
      <c r="G7" s="924"/>
      <c r="H7" s="724"/>
      <c r="I7" s="489" t="s">
        <v>84</v>
      </c>
      <c r="J7" s="725">
        <f>PRESUPUESTO!G9</f>
        <v>0</v>
      </c>
    </row>
    <row r="8" spans="1:10" ht="14.4" thickBot="1">
      <c r="A8" s="726"/>
      <c r="B8" s="722"/>
      <c r="C8" s="925"/>
      <c r="D8" s="926"/>
      <c r="E8" s="926"/>
      <c r="F8" s="926"/>
      <c r="G8" s="926"/>
      <c r="H8" s="727"/>
      <c r="I8" s="493" t="s">
        <v>85</v>
      </c>
      <c r="J8" s="494">
        <f ca="1">PRESUPUESTO!G10</f>
        <v>46276</v>
      </c>
    </row>
    <row r="9" spans="1:10">
      <c r="A9" s="68"/>
      <c r="D9" s="68"/>
      <c r="E9" s="728"/>
      <c r="F9" s="68"/>
      <c r="G9" s="729"/>
      <c r="H9" s="729"/>
      <c r="I9" s="730"/>
      <c r="J9" s="731"/>
    </row>
    <row r="10" spans="1:10">
      <c r="A10" s="732" t="s">
        <v>398</v>
      </c>
      <c r="B10" s="732"/>
      <c r="C10" s="733" t="s">
        <v>88</v>
      </c>
      <c r="D10" s="734" t="s">
        <v>89</v>
      </c>
      <c r="E10" s="735"/>
      <c r="F10" s="736"/>
      <c r="G10" s="737" t="s">
        <v>90</v>
      </c>
      <c r="H10" s="736"/>
      <c r="I10" s="738" t="s">
        <v>399</v>
      </c>
      <c r="J10" s="733" t="s">
        <v>95</v>
      </c>
    </row>
    <row r="11" spans="1:10">
      <c r="A11" s="68"/>
      <c r="D11" s="68"/>
      <c r="E11" s="728"/>
      <c r="F11" s="68"/>
      <c r="G11" s="729"/>
      <c r="H11" s="729"/>
      <c r="I11" s="730"/>
      <c r="J11" s="731"/>
    </row>
    <row r="14" spans="1:10" ht="16.8">
      <c r="A14" s="739" t="s">
        <v>231</v>
      </c>
      <c r="C14" s="740" t="s">
        <v>232</v>
      </c>
      <c r="I14" s="741"/>
      <c r="J14" s="742">
        <f>SUM(J15:J58)</f>
        <v>36828558.141710006</v>
      </c>
    </row>
    <row r="15" spans="1:10">
      <c r="A15" s="743" t="s">
        <v>398</v>
      </c>
      <c r="B15" s="743" t="s">
        <v>400</v>
      </c>
      <c r="C15" s="744" t="s">
        <v>88</v>
      </c>
      <c r="D15" s="745" t="s">
        <v>89</v>
      </c>
      <c r="E15" s="746"/>
      <c r="F15" s="747"/>
      <c r="G15" s="744" t="str">
        <f>IF($B$3&gt;1,"CANT.  / " &amp;$B$1,"CANT.")</f>
        <v>CANT.</v>
      </c>
      <c r="H15" s="747"/>
      <c r="I15" s="744" t="s">
        <v>399</v>
      </c>
      <c r="J15" s="748" t="str">
        <f>IF($B$3&gt;1,"VR.  / " &amp;$B$1,"VR.TOTAL")</f>
        <v>VR.TOTAL</v>
      </c>
    </row>
    <row r="16" spans="1:10">
      <c r="A16" s="749">
        <v>100011</v>
      </c>
      <c r="B16" s="750" t="s">
        <v>290</v>
      </c>
      <c r="C16" s="750" t="s">
        <v>293</v>
      </c>
      <c r="D16" s="751" t="s">
        <v>292</v>
      </c>
      <c r="E16" s="752" t="str">
        <f t="shared" ref="E16:E58" si="0">C16&amp;D16</f>
        <v>ACEITE MOTOR 4 TIEMPOSGLN</v>
      </c>
      <c r="F16" s="753">
        <v>1</v>
      </c>
      <c r="G16" s="750">
        <v>4.5810000000000003E-2</v>
      </c>
      <c r="H16" s="750">
        <v>739.63</v>
      </c>
      <c r="I16" s="754">
        <v>123272</v>
      </c>
      <c r="J16" s="755">
        <f t="shared" ref="J16:J58" si="1">G16*I16</f>
        <v>5647.0903200000002</v>
      </c>
    </row>
    <row r="17" spans="1:10">
      <c r="A17" s="749">
        <v>101010</v>
      </c>
      <c r="B17" s="750" t="s">
        <v>316</v>
      </c>
      <c r="C17" s="750" t="s">
        <v>357</v>
      </c>
      <c r="D17" s="751" t="s">
        <v>132</v>
      </c>
      <c r="E17" s="752" t="str">
        <f t="shared" si="0"/>
        <v>ACERO DE REFUERZO 1/2" 60.000 FIGURADOKG</v>
      </c>
      <c r="F17" s="753">
        <v>1</v>
      </c>
      <c r="G17" s="750">
        <v>39.200000000000003</v>
      </c>
      <c r="H17" s="750">
        <v>3573.6</v>
      </c>
      <c r="I17" s="754">
        <v>4467</v>
      </c>
      <c r="J17" s="755">
        <f t="shared" si="1"/>
        <v>175106.40000000002</v>
      </c>
    </row>
    <row r="18" spans="1:10">
      <c r="A18" s="749">
        <v>101008</v>
      </c>
      <c r="B18" s="750" t="s">
        <v>316</v>
      </c>
      <c r="C18" s="750" t="s">
        <v>365</v>
      </c>
      <c r="D18" s="751" t="s">
        <v>132</v>
      </c>
      <c r="E18" s="752" t="str">
        <f t="shared" si="0"/>
        <v>ACERO DE REFUERZO 60.000 PSI 420 MPAKG</v>
      </c>
      <c r="F18" s="753">
        <v>1</v>
      </c>
      <c r="G18" s="750">
        <v>140.77009999999999</v>
      </c>
      <c r="H18" s="750">
        <v>4601.01</v>
      </c>
      <c r="I18" s="754">
        <v>4467</v>
      </c>
      <c r="J18" s="755">
        <f t="shared" si="1"/>
        <v>628820.03669999994</v>
      </c>
    </row>
    <row r="19" spans="1:10">
      <c r="A19" s="749">
        <v>106015</v>
      </c>
      <c r="B19" s="750" t="s">
        <v>290</v>
      </c>
      <c r="C19" s="750" t="s">
        <v>356</v>
      </c>
      <c r="D19" s="751" t="s">
        <v>89</v>
      </c>
      <c r="E19" s="752" t="str">
        <f t="shared" si="0"/>
        <v>ADHES. ANCL. ESTR. 600ML TIPO ANCHORFIX 3001UND</v>
      </c>
      <c r="F19" s="753">
        <v>1</v>
      </c>
      <c r="G19" s="750">
        <v>2.9694000000000003</v>
      </c>
      <c r="H19" s="750">
        <v>14145.79</v>
      </c>
      <c r="I19" s="754">
        <v>233429</v>
      </c>
      <c r="J19" s="755">
        <f t="shared" si="1"/>
        <v>693144.07260000007</v>
      </c>
    </row>
    <row r="20" spans="1:10">
      <c r="A20" s="749">
        <v>100053</v>
      </c>
      <c r="B20" s="750" t="s">
        <v>241</v>
      </c>
      <c r="C20" s="750" t="s">
        <v>242</v>
      </c>
      <c r="D20" s="751" t="s">
        <v>243</v>
      </c>
      <c r="E20" s="752" t="str">
        <f t="shared" si="0"/>
        <v>AGUALT</v>
      </c>
      <c r="F20" s="753">
        <v>1</v>
      </c>
      <c r="G20" s="750">
        <v>922.29450000000008</v>
      </c>
      <c r="H20" s="750">
        <v>15834</v>
      </c>
      <c r="I20" s="754">
        <v>78</v>
      </c>
      <c r="J20" s="755">
        <f t="shared" si="1"/>
        <v>71938.971000000005</v>
      </c>
    </row>
    <row r="21" spans="1:10">
      <c r="A21" s="749">
        <v>100076</v>
      </c>
      <c r="B21" s="750" t="s">
        <v>316</v>
      </c>
      <c r="C21" s="750" t="s">
        <v>363</v>
      </c>
      <c r="D21" s="751" t="s">
        <v>132</v>
      </c>
      <c r="E21" s="752" t="str">
        <f t="shared" si="0"/>
        <v>ALAMBRE NEGRO PARA AMARRE CALIBRE 18KG</v>
      </c>
      <c r="F21" s="753">
        <v>1</v>
      </c>
      <c r="G21" s="750">
        <v>5.4667999999999992</v>
      </c>
      <c r="H21" s="750">
        <v>262.76</v>
      </c>
      <c r="I21" s="754">
        <v>6569</v>
      </c>
      <c r="J21" s="755">
        <f t="shared" si="1"/>
        <v>35911.409199999995</v>
      </c>
    </row>
    <row r="22" spans="1:10">
      <c r="A22" s="749">
        <v>100109</v>
      </c>
      <c r="B22" s="750" t="s">
        <v>332</v>
      </c>
      <c r="C22" s="750" t="s">
        <v>370</v>
      </c>
      <c r="D22" s="751" t="s">
        <v>292</v>
      </c>
      <c r="E22" s="752" t="str">
        <f t="shared" si="0"/>
        <v>ANTICORROSIVO ROJOGLN</v>
      </c>
      <c r="F22" s="753">
        <v>1</v>
      </c>
      <c r="G22" s="750">
        <v>2.6139999999999999</v>
      </c>
      <c r="H22" s="750">
        <v>5109.6000000000004</v>
      </c>
      <c r="I22" s="754">
        <v>102192</v>
      </c>
      <c r="J22" s="755">
        <f t="shared" si="1"/>
        <v>267129.88799999998</v>
      </c>
    </row>
    <row r="23" spans="1:10">
      <c r="A23" s="749">
        <v>100123</v>
      </c>
      <c r="B23" s="750" t="s">
        <v>237</v>
      </c>
      <c r="C23" s="750" t="s">
        <v>288</v>
      </c>
      <c r="D23" s="751" t="s">
        <v>115</v>
      </c>
      <c r="E23" s="752" t="str">
        <f t="shared" si="0"/>
        <v>ARENA DE TRITURACIÓN Y/O ARENA GRUESA DE RIOM3</v>
      </c>
      <c r="F23" s="753">
        <v>1</v>
      </c>
      <c r="G23" s="750">
        <v>2.6734680000000002</v>
      </c>
      <c r="H23" s="750">
        <v>31691.69</v>
      </c>
      <c r="I23" s="754">
        <v>54944</v>
      </c>
      <c r="J23" s="755">
        <f t="shared" si="1"/>
        <v>146891.025792</v>
      </c>
    </row>
    <row r="24" spans="1:10">
      <c r="A24" s="749">
        <v>100124</v>
      </c>
      <c r="B24" s="750" t="s">
        <v>237</v>
      </c>
      <c r="C24" s="750" t="s">
        <v>238</v>
      </c>
      <c r="D24" s="751" t="s">
        <v>115</v>
      </c>
      <c r="E24" s="752" t="str">
        <f t="shared" si="0"/>
        <v>ARENA MEDIA DE RIO Y/O DE TRITURACIÓNM3</v>
      </c>
      <c r="F24" s="753">
        <v>1</v>
      </c>
      <c r="G24" s="750">
        <v>7.5749999999999998E-2</v>
      </c>
      <c r="H24" s="750">
        <v>60499</v>
      </c>
      <c r="I24" s="754">
        <v>59900</v>
      </c>
      <c r="J24" s="755">
        <f t="shared" si="1"/>
        <v>4537.4250000000002</v>
      </c>
    </row>
    <row r="25" spans="1:10">
      <c r="A25" s="749">
        <v>100217</v>
      </c>
      <c r="B25" s="750" t="s">
        <v>344</v>
      </c>
      <c r="C25" s="750" t="s">
        <v>346</v>
      </c>
      <c r="D25" s="751" t="s">
        <v>89</v>
      </c>
      <c r="E25" s="752" t="str">
        <f t="shared" si="0"/>
        <v>BLOQUE CONCRETO M 14X19X19UND</v>
      </c>
      <c r="F25" s="753">
        <v>1</v>
      </c>
      <c r="G25" s="750">
        <v>10.199999999999999</v>
      </c>
      <c r="H25" s="750">
        <v>5210.16</v>
      </c>
      <c r="I25" s="754">
        <v>2554</v>
      </c>
      <c r="J25" s="755">
        <f t="shared" si="1"/>
        <v>26050.799999999999</v>
      </c>
    </row>
    <row r="26" spans="1:10">
      <c r="A26" s="749">
        <v>100221</v>
      </c>
      <c r="B26" s="750" t="s">
        <v>344</v>
      </c>
      <c r="C26" s="750" t="s">
        <v>345</v>
      </c>
      <c r="D26" s="751" t="s">
        <v>89</v>
      </c>
      <c r="E26" s="752" t="str">
        <f t="shared" si="0"/>
        <v>BLOQUE CONCRETO N 14X19X39UND</v>
      </c>
      <c r="F26" s="753">
        <v>1</v>
      </c>
      <c r="G26" s="750">
        <v>51</v>
      </c>
      <c r="H26" s="750">
        <v>45787.8</v>
      </c>
      <c r="I26" s="754">
        <v>4489</v>
      </c>
      <c r="J26" s="755">
        <f t="shared" si="1"/>
        <v>228939</v>
      </c>
    </row>
    <row r="27" spans="1:10">
      <c r="A27" s="749">
        <v>100225</v>
      </c>
      <c r="B27" s="750" t="s">
        <v>344</v>
      </c>
      <c r="C27" s="750" t="s">
        <v>347</v>
      </c>
      <c r="D27" s="751" t="s">
        <v>89</v>
      </c>
      <c r="E27" s="752" t="str">
        <f t="shared" si="0"/>
        <v>BLOQUE CONCRETO T 14X19X39UND</v>
      </c>
      <c r="F27" s="753">
        <v>1</v>
      </c>
      <c r="G27" s="750">
        <v>7.65</v>
      </c>
      <c r="H27" s="750">
        <v>7171.11</v>
      </c>
      <c r="I27" s="754">
        <v>4687</v>
      </c>
      <c r="J27" s="755">
        <f t="shared" si="1"/>
        <v>35855.550000000003</v>
      </c>
    </row>
    <row r="28" spans="1:10">
      <c r="A28" s="749">
        <v>105024</v>
      </c>
      <c r="B28" s="750" t="s">
        <v>241</v>
      </c>
      <c r="C28" s="750" t="s">
        <v>358</v>
      </c>
      <c r="D28" s="751" t="s">
        <v>89</v>
      </c>
      <c r="E28" s="752" t="str">
        <f t="shared" si="0"/>
        <v>BROCA TUGSTENO SDS MAX 3/4" X 20" (50 CM)UND</v>
      </c>
      <c r="F28" s="753">
        <v>1</v>
      </c>
      <c r="G28" s="750">
        <v>0.29400000000000004</v>
      </c>
      <c r="H28" s="750">
        <v>1573.25</v>
      </c>
      <c r="I28" s="754">
        <v>262209</v>
      </c>
      <c r="J28" s="755">
        <f t="shared" si="1"/>
        <v>77089.446000000011</v>
      </c>
    </row>
    <row r="29" spans="1:10">
      <c r="A29" s="749">
        <v>106149</v>
      </c>
      <c r="B29" s="750" t="s">
        <v>237</v>
      </c>
      <c r="C29" s="750" t="s">
        <v>244</v>
      </c>
      <c r="D29" s="751" t="s">
        <v>132</v>
      </c>
      <c r="E29" s="752" t="str">
        <f t="shared" si="0"/>
        <v>CAL HIDRATADAKG</v>
      </c>
      <c r="F29" s="753">
        <v>1</v>
      </c>
      <c r="G29" s="750">
        <v>5.9085000000000001</v>
      </c>
      <c r="H29" s="750">
        <v>150312.24</v>
      </c>
      <c r="I29" s="754">
        <v>1908</v>
      </c>
      <c r="J29" s="755">
        <f t="shared" si="1"/>
        <v>11273.418</v>
      </c>
    </row>
    <row r="30" spans="1:10">
      <c r="A30" s="749">
        <v>100558</v>
      </c>
      <c r="B30" s="750" t="s">
        <v>239</v>
      </c>
      <c r="C30" s="750" t="s">
        <v>240</v>
      </c>
      <c r="D30" s="751" t="s">
        <v>132</v>
      </c>
      <c r="E30" s="752" t="str">
        <f t="shared" si="0"/>
        <v>CEMENTO GRIS PORTLANDKG</v>
      </c>
      <c r="F30" s="753">
        <v>1</v>
      </c>
      <c r="G30" s="750">
        <v>1697.05125</v>
      </c>
      <c r="H30" s="750">
        <v>237991.35</v>
      </c>
      <c r="I30" s="754">
        <v>683</v>
      </c>
      <c r="J30" s="755">
        <f t="shared" si="1"/>
        <v>1159086.0037499999</v>
      </c>
    </row>
    <row r="31" spans="1:10">
      <c r="A31" s="749">
        <v>100752</v>
      </c>
      <c r="B31" s="750" t="s">
        <v>300</v>
      </c>
      <c r="C31" s="750" t="s">
        <v>379</v>
      </c>
      <c r="D31" s="751" t="s">
        <v>89</v>
      </c>
      <c r="E31" s="752" t="str">
        <f t="shared" si="0"/>
        <v>CONECTOR LOSA STEEL DECKUND</v>
      </c>
      <c r="F31" s="753">
        <v>1</v>
      </c>
      <c r="G31" s="750">
        <v>22.5</v>
      </c>
      <c r="H31" s="750">
        <v>2382</v>
      </c>
      <c r="I31" s="754">
        <v>1588</v>
      </c>
      <c r="J31" s="755">
        <f t="shared" si="1"/>
        <v>35730</v>
      </c>
    </row>
    <row r="32" spans="1:10">
      <c r="A32" s="749">
        <v>100806</v>
      </c>
      <c r="B32" s="750" t="s">
        <v>319</v>
      </c>
      <c r="C32" s="750" t="s">
        <v>377</v>
      </c>
      <c r="D32" s="751" t="s">
        <v>89</v>
      </c>
      <c r="E32" s="752" t="str">
        <f t="shared" si="0"/>
        <v>CUARTON 2" X 4" X 300 AMARILLOUND</v>
      </c>
      <c r="F32" s="753">
        <v>1</v>
      </c>
      <c r="G32" s="750">
        <v>1.5</v>
      </c>
      <c r="H32" s="750">
        <v>3076.5</v>
      </c>
      <c r="I32" s="754">
        <v>30765</v>
      </c>
      <c r="J32" s="755">
        <f t="shared" si="1"/>
        <v>46147.5</v>
      </c>
    </row>
    <row r="33" spans="1:10">
      <c r="A33" s="749">
        <v>101904</v>
      </c>
      <c r="B33" s="750" t="s">
        <v>241</v>
      </c>
      <c r="C33" s="750" t="s">
        <v>369</v>
      </c>
      <c r="D33" s="751" t="s">
        <v>292</v>
      </c>
      <c r="E33" s="752" t="str">
        <f t="shared" si="0"/>
        <v>DISOLVENTE PARA PINTURA (TINNER)GLN</v>
      </c>
      <c r="F33" s="753">
        <v>1</v>
      </c>
      <c r="G33" s="750">
        <v>5.9799999999999995</v>
      </c>
      <c r="H33" s="750">
        <v>2952.5</v>
      </c>
      <c r="I33" s="754">
        <v>29525</v>
      </c>
      <c r="J33" s="755">
        <f t="shared" si="1"/>
        <v>176559.5</v>
      </c>
    </row>
    <row r="34" spans="1:10">
      <c r="A34" s="749">
        <v>100882</v>
      </c>
      <c r="B34" s="750" t="s">
        <v>332</v>
      </c>
      <c r="C34" s="750" t="s">
        <v>390</v>
      </c>
      <c r="D34" s="751" t="s">
        <v>292</v>
      </c>
      <c r="E34" s="752" t="str">
        <f t="shared" si="0"/>
        <v>ESMALTE SINTETICO MATEGLN</v>
      </c>
      <c r="F34" s="753">
        <v>1</v>
      </c>
      <c r="G34" s="750">
        <v>2.82</v>
      </c>
      <c r="H34" s="750">
        <v>6547.44</v>
      </c>
      <c r="I34" s="754">
        <v>109124</v>
      </c>
      <c r="J34" s="755">
        <f t="shared" si="1"/>
        <v>307729.68</v>
      </c>
    </row>
    <row r="35" spans="1:10">
      <c r="A35" s="749">
        <v>100932</v>
      </c>
      <c r="B35" s="750" t="s">
        <v>290</v>
      </c>
      <c r="C35" s="750" t="s">
        <v>291</v>
      </c>
      <c r="D35" s="751" t="s">
        <v>292</v>
      </c>
      <c r="E35" s="752" t="str">
        <f t="shared" si="0"/>
        <v>GASOLINA CORRIENTEGLN</v>
      </c>
      <c r="F35" s="753">
        <v>1</v>
      </c>
      <c r="G35" s="750">
        <v>0.55349999999999999</v>
      </c>
      <c r="H35" s="750">
        <v>1761.3</v>
      </c>
      <c r="I35" s="754">
        <v>17613</v>
      </c>
      <c r="J35" s="755">
        <f t="shared" si="1"/>
        <v>9748.7955000000002</v>
      </c>
    </row>
    <row r="36" spans="1:10">
      <c r="A36" s="749">
        <v>100962</v>
      </c>
      <c r="B36" s="750" t="s">
        <v>237</v>
      </c>
      <c r="C36" s="750" t="s">
        <v>289</v>
      </c>
      <c r="D36" s="751" t="s">
        <v>115</v>
      </c>
      <c r="E36" s="752" t="str">
        <f t="shared" si="0"/>
        <v>GRAVA TRITURADA 3/4"M3</v>
      </c>
      <c r="F36" s="753">
        <v>1</v>
      </c>
      <c r="G36" s="750">
        <v>4.0102019999999996</v>
      </c>
      <c r="H36" s="750">
        <v>79657.23</v>
      </c>
      <c r="I36" s="754">
        <v>92068</v>
      </c>
      <c r="J36" s="755">
        <f t="shared" si="1"/>
        <v>369211.27773599996</v>
      </c>
    </row>
    <row r="37" spans="1:10">
      <c r="A37" s="749">
        <v>115010</v>
      </c>
      <c r="B37" s="750"/>
      <c r="C37" s="750" t="s">
        <v>298</v>
      </c>
      <c r="D37" s="751" t="s">
        <v>299</v>
      </c>
      <c r="E37" s="752" t="str">
        <f t="shared" si="0"/>
        <v>INSUMOS COMPLEMENTARIOSGLB</v>
      </c>
      <c r="F37" s="753">
        <v>1</v>
      </c>
      <c r="G37" s="750">
        <v>20</v>
      </c>
      <c r="H37" s="750">
        <v>346.8</v>
      </c>
      <c r="I37" s="754">
        <v>867</v>
      </c>
      <c r="J37" s="755">
        <f t="shared" si="1"/>
        <v>17340</v>
      </c>
    </row>
    <row r="38" spans="1:10">
      <c r="A38" s="749">
        <v>106135</v>
      </c>
      <c r="B38" s="750" t="s">
        <v>382</v>
      </c>
      <c r="C38" s="750" t="s">
        <v>383</v>
      </c>
      <c r="D38" s="751" t="s">
        <v>108</v>
      </c>
      <c r="E38" s="752" t="str">
        <f t="shared" si="0"/>
        <v>LAMINA METALDECK CAL.16 - 2"M2</v>
      </c>
      <c r="F38" s="753">
        <v>1</v>
      </c>
      <c r="G38" s="750">
        <v>15</v>
      </c>
      <c r="H38" s="750">
        <v>97153</v>
      </c>
      <c r="I38" s="754">
        <v>97153</v>
      </c>
      <c r="J38" s="755">
        <f t="shared" si="1"/>
        <v>1457295</v>
      </c>
    </row>
    <row r="39" spans="1:10">
      <c r="A39" s="749">
        <v>101116</v>
      </c>
      <c r="B39" s="750" t="s">
        <v>241</v>
      </c>
      <c r="C39" s="750" t="s">
        <v>331</v>
      </c>
      <c r="D39" s="751" t="s">
        <v>89</v>
      </c>
      <c r="E39" s="752" t="str">
        <f t="shared" si="0"/>
        <v>LIJA AGUA 320 - 9"X11" (23X28CM)UND</v>
      </c>
      <c r="F39" s="753">
        <v>1</v>
      </c>
      <c r="G39" s="750">
        <v>154</v>
      </c>
      <c r="H39" s="750">
        <v>3538</v>
      </c>
      <c r="I39" s="754">
        <v>1769</v>
      </c>
      <c r="J39" s="755">
        <f t="shared" si="1"/>
        <v>272426</v>
      </c>
    </row>
    <row r="40" spans="1:10">
      <c r="A40" s="749">
        <v>101117</v>
      </c>
      <c r="B40" s="750" t="s">
        <v>241</v>
      </c>
      <c r="C40" s="750" t="s">
        <v>389</v>
      </c>
      <c r="D40" s="751" t="s">
        <v>89</v>
      </c>
      <c r="E40" s="752" t="str">
        <f t="shared" si="0"/>
        <v>LIJA AGUA 400 - 9"X11" (23X28CM)UND</v>
      </c>
      <c r="F40" s="753">
        <v>1</v>
      </c>
      <c r="G40" s="750">
        <v>21.15</v>
      </c>
      <c r="H40" s="750">
        <v>796.05</v>
      </c>
      <c r="I40" s="754">
        <v>1769</v>
      </c>
      <c r="J40" s="755">
        <f t="shared" si="1"/>
        <v>37414.35</v>
      </c>
    </row>
    <row r="41" spans="1:10">
      <c r="A41" s="749">
        <v>101168</v>
      </c>
      <c r="B41" s="750"/>
      <c r="C41" s="750" t="s">
        <v>321</v>
      </c>
      <c r="D41" s="751" t="s">
        <v>132</v>
      </c>
      <c r="E41" s="752" t="str">
        <f t="shared" si="0"/>
        <v>MALLA ELEC. M-0.84 / DO84KG</v>
      </c>
      <c r="F41" s="753">
        <v>1</v>
      </c>
      <c r="G41" s="750">
        <v>13.566000000000001</v>
      </c>
      <c r="H41" s="750">
        <v>8883.01</v>
      </c>
      <c r="I41" s="754">
        <v>6548</v>
      </c>
      <c r="J41" s="755">
        <f t="shared" si="1"/>
        <v>88830.168000000005</v>
      </c>
    </row>
    <row r="42" spans="1:10">
      <c r="A42" s="749">
        <v>105123</v>
      </c>
      <c r="B42" s="750" t="s">
        <v>316</v>
      </c>
      <c r="C42" s="750" t="s">
        <v>368</v>
      </c>
      <c r="D42" s="751" t="s">
        <v>89</v>
      </c>
      <c r="E42" s="752" t="str">
        <f t="shared" si="0"/>
        <v>PERFIL IPE-360X170X12MUND</v>
      </c>
      <c r="F42" s="753">
        <v>1</v>
      </c>
      <c r="G42" s="750">
        <v>2.6145</v>
      </c>
      <c r="H42" s="750">
        <v>510697.25</v>
      </c>
      <c r="I42" s="754">
        <v>5859980</v>
      </c>
      <c r="J42" s="755">
        <f t="shared" si="1"/>
        <v>15320917.710000001</v>
      </c>
    </row>
    <row r="43" spans="1:10">
      <c r="A43" s="749">
        <v>103093</v>
      </c>
      <c r="B43" s="750" t="s">
        <v>300</v>
      </c>
      <c r="C43" s="750" t="s">
        <v>301</v>
      </c>
      <c r="D43" s="751" t="s">
        <v>89</v>
      </c>
      <c r="E43" s="752" t="str">
        <f t="shared" si="0"/>
        <v>PLANOUND</v>
      </c>
      <c r="F43" s="753">
        <v>1</v>
      </c>
      <c r="G43" s="750">
        <v>0.6</v>
      </c>
      <c r="H43" s="750">
        <v>173.24</v>
      </c>
      <c r="I43" s="754">
        <v>14437</v>
      </c>
      <c r="J43" s="755">
        <f t="shared" si="1"/>
        <v>8662.1999999999989</v>
      </c>
    </row>
    <row r="44" spans="1:10">
      <c r="A44" s="749">
        <v>101507</v>
      </c>
      <c r="B44" s="750" t="s">
        <v>316</v>
      </c>
      <c r="C44" s="750" t="s">
        <v>317</v>
      </c>
      <c r="D44" s="751" t="s">
        <v>318</v>
      </c>
      <c r="E44" s="752" t="str">
        <f t="shared" si="0"/>
        <v>PUNTILLA CON CABEZA 1-1/2"LB</v>
      </c>
      <c r="F44" s="753">
        <v>1</v>
      </c>
      <c r="G44" s="750">
        <v>0.5</v>
      </c>
      <c r="H44" s="750">
        <v>259.55</v>
      </c>
      <c r="I44" s="754">
        <v>5191</v>
      </c>
      <c r="J44" s="755">
        <f t="shared" si="1"/>
        <v>2595.5</v>
      </c>
    </row>
    <row r="45" spans="1:10">
      <c r="A45" s="749">
        <v>101509</v>
      </c>
      <c r="B45" s="750"/>
      <c r="C45" s="750" t="s">
        <v>325</v>
      </c>
      <c r="D45" s="751" t="s">
        <v>318</v>
      </c>
      <c r="E45" s="752" t="str">
        <f t="shared" si="0"/>
        <v>PUNTILLA CON CABEZA 2"LB</v>
      </c>
      <c r="F45" s="753">
        <v>1</v>
      </c>
      <c r="G45" s="750">
        <v>1.2749999999999999</v>
      </c>
      <c r="H45" s="750">
        <v>5191</v>
      </c>
      <c r="I45" s="754">
        <v>5191</v>
      </c>
      <c r="J45" s="755">
        <f t="shared" si="1"/>
        <v>6618.5249999999996</v>
      </c>
    </row>
    <row r="46" spans="1:10">
      <c r="A46" s="749">
        <v>101587</v>
      </c>
      <c r="B46" s="750" t="s">
        <v>237</v>
      </c>
      <c r="C46" s="750" t="s">
        <v>352</v>
      </c>
      <c r="D46" s="751" t="s">
        <v>115</v>
      </c>
      <c r="E46" s="752" t="str">
        <f t="shared" si="0"/>
        <v>ROCA MUERTAM3</v>
      </c>
      <c r="F46" s="753">
        <v>1</v>
      </c>
      <c r="G46" s="750">
        <v>2.3400000000000003</v>
      </c>
      <c r="H46" s="750">
        <v>52794.3</v>
      </c>
      <c r="I46" s="754">
        <v>40611</v>
      </c>
      <c r="J46" s="755">
        <f t="shared" si="1"/>
        <v>95029.74</v>
      </c>
    </row>
    <row r="47" spans="1:10">
      <c r="A47" s="749">
        <v>101605</v>
      </c>
      <c r="B47" s="750" t="s">
        <v>300</v>
      </c>
      <c r="C47" s="750" t="s">
        <v>364</v>
      </c>
      <c r="D47" s="751" t="s">
        <v>89</v>
      </c>
      <c r="E47" s="752" t="str">
        <f t="shared" si="0"/>
        <v>SEGUETA SIN MARCO PARA METAL 12" X 24DDPUND</v>
      </c>
      <c r="F47" s="753">
        <v>1</v>
      </c>
      <c r="G47" s="750">
        <v>5.5214679999999996</v>
      </c>
      <c r="H47" s="750">
        <v>310.43</v>
      </c>
      <c r="I47" s="754">
        <v>7684</v>
      </c>
      <c r="J47" s="755">
        <f t="shared" si="1"/>
        <v>42426.960111999993</v>
      </c>
    </row>
    <row r="48" spans="1:10">
      <c r="A48" s="749">
        <v>101197</v>
      </c>
      <c r="B48" s="750" t="s">
        <v>332</v>
      </c>
      <c r="C48" s="750" t="s">
        <v>336</v>
      </c>
      <c r="D48" s="751" t="s">
        <v>337</v>
      </c>
      <c r="E48" s="752" t="str">
        <f t="shared" si="0"/>
        <v>SELLAPANEL DRYWALL PREMEZCLADACUÑETE</v>
      </c>
      <c r="F48" s="753">
        <v>1</v>
      </c>
      <c r="G48" s="750">
        <v>5.4978000000000007</v>
      </c>
      <c r="H48" s="750">
        <v>5060.47</v>
      </c>
      <c r="I48" s="754">
        <v>70875</v>
      </c>
      <c r="J48" s="755">
        <f t="shared" si="1"/>
        <v>389656.57500000007</v>
      </c>
    </row>
    <row r="49" spans="1:10">
      <c r="A49" s="749">
        <v>101651</v>
      </c>
      <c r="B49" s="750" t="s">
        <v>334</v>
      </c>
      <c r="C49" s="750" t="s">
        <v>335</v>
      </c>
      <c r="D49" s="751" t="s">
        <v>132</v>
      </c>
      <c r="E49" s="752" t="str">
        <f t="shared" si="0"/>
        <v>SOLDADURA 6011 X 1/8"KG</v>
      </c>
      <c r="F49" s="753">
        <v>1</v>
      </c>
      <c r="G49" s="750">
        <v>79.09</v>
      </c>
      <c r="H49" s="750">
        <v>26353.74</v>
      </c>
      <c r="I49" s="754">
        <v>25837</v>
      </c>
      <c r="J49" s="755">
        <f t="shared" si="1"/>
        <v>2043448.33</v>
      </c>
    </row>
    <row r="50" spans="1:10">
      <c r="A50" s="749">
        <v>101652</v>
      </c>
      <c r="B50" s="750" t="s">
        <v>334</v>
      </c>
      <c r="C50" s="750" t="s">
        <v>371</v>
      </c>
      <c r="D50" s="751" t="s">
        <v>132</v>
      </c>
      <c r="E50" s="752" t="str">
        <f t="shared" si="0"/>
        <v>SOLDADURA 7018 X 1/8"KG</v>
      </c>
      <c r="F50" s="753">
        <v>1</v>
      </c>
      <c r="G50" s="750">
        <v>15</v>
      </c>
      <c r="H50" s="750">
        <v>13540.5</v>
      </c>
      <c r="I50" s="754">
        <v>27081</v>
      </c>
      <c r="J50" s="755">
        <f t="shared" si="1"/>
        <v>406215</v>
      </c>
    </row>
    <row r="51" spans="1:10">
      <c r="A51" s="749">
        <v>101715</v>
      </c>
      <c r="B51" s="750" t="s">
        <v>319</v>
      </c>
      <c r="C51" s="750" t="s">
        <v>320</v>
      </c>
      <c r="D51" s="751" t="s">
        <v>89</v>
      </c>
      <c r="E51" s="752" t="str">
        <f t="shared" si="0"/>
        <v>TABLA OTOBO [1C] 1X08X300 CMUND</v>
      </c>
      <c r="F51" s="753">
        <v>1</v>
      </c>
      <c r="G51" s="750">
        <v>3.35</v>
      </c>
      <c r="H51" s="750">
        <v>5289.31</v>
      </c>
      <c r="I51" s="754">
        <v>15789</v>
      </c>
      <c r="J51" s="755">
        <f t="shared" si="1"/>
        <v>52893.15</v>
      </c>
    </row>
    <row r="52" spans="1:10">
      <c r="A52" s="749">
        <v>101718</v>
      </c>
      <c r="B52" s="750"/>
      <c r="C52" s="750" t="s">
        <v>326</v>
      </c>
      <c r="D52" s="751" t="s">
        <v>89</v>
      </c>
      <c r="E52" s="752" t="str">
        <f t="shared" si="0"/>
        <v>TABLA OTOBO [2C] 1X10X300 CMUND</v>
      </c>
      <c r="F52" s="753">
        <v>1</v>
      </c>
      <c r="G52" s="750">
        <v>10.302000000000001</v>
      </c>
      <c r="H52" s="750">
        <v>156805.01999999999</v>
      </c>
      <c r="I52" s="754">
        <v>18265</v>
      </c>
      <c r="J52" s="755">
        <f t="shared" si="1"/>
        <v>188166.03000000003</v>
      </c>
    </row>
    <row r="53" spans="1:10">
      <c r="A53" s="749">
        <v>101717</v>
      </c>
      <c r="B53" s="750" t="s">
        <v>319</v>
      </c>
      <c r="C53" s="750" t="s">
        <v>378</v>
      </c>
      <c r="D53" s="751" t="s">
        <v>89</v>
      </c>
      <c r="E53" s="752" t="str">
        <f t="shared" si="0"/>
        <v>TABLA OTOBO 1X10X300 CMUND</v>
      </c>
      <c r="F53" s="753">
        <v>1</v>
      </c>
      <c r="G53" s="750">
        <v>2.2725</v>
      </c>
      <c r="H53" s="750">
        <v>3217.86</v>
      </c>
      <c r="I53" s="754">
        <v>21240</v>
      </c>
      <c r="J53" s="755">
        <f t="shared" si="1"/>
        <v>48267.9</v>
      </c>
    </row>
    <row r="54" spans="1:10">
      <c r="A54" s="749">
        <v>117202</v>
      </c>
      <c r="B54" s="750"/>
      <c r="C54" s="750" t="s">
        <v>339</v>
      </c>
      <c r="D54" s="751" t="s">
        <v>89</v>
      </c>
      <c r="E54" s="752" t="str">
        <f t="shared" si="0"/>
        <v>TUBO CERR. GALV. 2.3MM - 2-1/2" X 6MUND</v>
      </c>
      <c r="F54" s="753">
        <v>1</v>
      </c>
      <c r="G54" s="750">
        <v>13.351800000000003</v>
      </c>
      <c r="H54" s="750">
        <v>43538.65</v>
      </c>
      <c r="I54" s="754">
        <v>251088</v>
      </c>
      <c r="J54" s="755">
        <f t="shared" si="1"/>
        <v>3352476.7584000006</v>
      </c>
    </row>
    <row r="55" spans="1:10">
      <c r="A55" s="749">
        <v>102125</v>
      </c>
      <c r="B55" s="750" t="s">
        <v>334</v>
      </c>
      <c r="C55" s="750" t="s">
        <v>338</v>
      </c>
      <c r="D55" s="751" t="s">
        <v>89</v>
      </c>
      <c r="E55" s="752" t="str">
        <f t="shared" si="0"/>
        <v>TUBO CERR. GALV. 2.5MM - 1-1/2" X 6MUND</v>
      </c>
      <c r="F55" s="753">
        <v>1</v>
      </c>
      <c r="G55" s="750">
        <v>26.703600000000005</v>
      </c>
      <c r="H55" s="750">
        <v>58397.99</v>
      </c>
      <c r="I55" s="754">
        <v>168391</v>
      </c>
      <c r="J55" s="755">
        <f t="shared" si="1"/>
        <v>4496645.9076000005</v>
      </c>
    </row>
    <row r="56" spans="1:10">
      <c r="A56" s="749">
        <v>105170</v>
      </c>
      <c r="B56" s="750" t="s">
        <v>316</v>
      </c>
      <c r="C56" s="750" t="s">
        <v>385</v>
      </c>
      <c r="D56" s="751" t="s">
        <v>89</v>
      </c>
      <c r="E56" s="752" t="str">
        <f t="shared" si="0"/>
        <v>TUBO ESTRUC. 100 X 6.3MM X 6 MUND</v>
      </c>
      <c r="F56" s="753">
        <v>1</v>
      </c>
      <c r="G56" s="750">
        <v>1.87</v>
      </c>
      <c r="H56" s="750">
        <v>152973.31</v>
      </c>
      <c r="I56" s="754">
        <v>899843</v>
      </c>
      <c r="J56" s="755">
        <f t="shared" si="1"/>
        <v>1682706.4100000001</v>
      </c>
    </row>
    <row r="57" spans="1:10">
      <c r="A57" s="749">
        <v>102387</v>
      </c>
      <c r="B57" s="750"/>
      <c r="C57" s="750" t="s">
        <v>327</v>
      </c>
      <c r="D57" s="751" t="s">
        <v>89</v>
      </c>
      <c r="E57" s="752" t="str">
        <f t="shared" si="0"/>
        <v>VARETA 2"X2"X3MUND</v>
      </c>
      <c r="F57" s="753">
        <v>1</v>
      </c>
      <c r="G57" s="750">
        <v>5.4539999999999997</v>
      </c>
      <c r="H57" s="750">
        <v>43004.79</v>
      </c>
      <c r="I57" s="754">
        <v>9462</v>
      </c>
      <c r="J57" s="755">
        <f t="shared" si="1"/>
        <v>51605.748</v>
      </c>
    </row>
    <row r="58" spans="1:10">
      <c r="A58" s="749">
        <v>102440</v>
      </c>
      <c r="B58" s="750" t="s">
        <v>332</v>
      </c>
      <c r="C58" s="750" t="s">
        <v>333</v>
      </c>
      <c r="D58" s="751" t="s">
        <v>243</v>
      </c>
      <c r="E58" s="752" t="str">
        <f t="shared" si="0"/>
        <v>WASH PRIMER COMPONENTE A+BLT</v>
      </c>
      <c r="F58" s="753">
        <v>1</v>
      </c>
      <c r="G58" s="750">
        <v>27.488999999999997</v>
      </c>
      <c r="H58" s="750">
        <v>29277.57</v>
      </c>
      <c r="I58" s="754">
        <v>82010</v>
      </c>
      <c r="J58" s="755">
        <f t="shared" si="1"/>
        <v>2254372.8899999997</v>
      </c>
    </row>
    <row r="61" spans="1:10" ht="16.8">
      <c r="A61" s="739" t="s">
        <v>248</v>
      </c>
      <c r="C61" s="740" t="s">
        <v>249</v>
      </c>
      <c r="J61" s="742">
        <f>SUM(J62:J75)</f>
        <v>26670725.764786463</v>
      </c>
    </row>
    <row r="62" spans="1:10">
      <c r="A62" s="743" t="s">
        <v>398</v>
      </c>
      <c r="B62" s="743" t="s">
        <v>400</v>
      </c>
      <c r="C62" s="744" t="s">
        <v>88</v>
      </c>
      <c r="D62" s="745" t="s">
        <v>89</v>
      </c>
      <c r="E62" s="746"/>
      <c r="F62" s="747"/>
      <c r="G62" s="744" t="str">
        <f>IF($B$3&gt;1,"CANT.  / " &amp;$B$1,"CANT.")</f>
        <v>CANT.</v>
      </c>
      <c r="H62" s="747"/>
      <c r="I62" s="744" t="s">
        <v>399</v>
      </c>
      <c r="J62" s="748" t="str">
        <f>IF($B$3&gt;1,"VR.  / " &amp;$B$1,"VR.TOTAL")</f>
        <v>VR.TOTAL</v>
      </c>
    </row>
    <row r="63" spans="1:10">
      <c r="A63" s="749">
        <v>200006</v>
      </c>
      <c r="B63" s="750" t="s">
        <v>249</v>
      </c>
      <c r="C63" s="750" t="s">
        <v>314</v>
      </c>
      <c r="D63" s="751" t="s">
        <v>401</v>
      </c>
      <c r="E63" s="752" t="str">
        <f t="shared" ref="E63:E75" si="2">C63&amp;D63</f>
        <v>M.O. 1 AYUDANTEJorn+PS</v>
      </c>
      <c r="F63" s="753">
        <v>2</v>
      </c>
      <c r="G63" s="750">
        <v>1.5294278664686587</v>
      </c>
      <c r="H63" s="750">
        <v>8886.1200000000008</v>
      </c>
      <c r="I63" s="754">
        <v>142178</v>
      </c>
      <c r="J63" s="755">
        <f t="shared" ref="J63:J75" si="3">G63*I63</f>
        <v>217450.99519878096</v>
      </c>
    </row>
    <row r="64" spans="1:10">
      <c r="A64" s="749">
        <v>200007</v>
      </c>
      <c r="B64" s="750"/>
      <c r="C64" s="750" t="s">
        <v>254</v>
      </c>
      <c r="D64" s="751" t="s">
        <v>401</v>
      </c>
      <c r="E64" s="752" t="str">
        <f t="shared" si="2"/>
        <v>M.O. 1 AYUDANTE + 1 OFICIALJorn+PS</v>
      </c>
      <c r="F64" s="753">
        <v>2</v>
      </c>
      <c r="G64" s="750">
        <v>2.765054737307441</v>
      </c>
      <c r="H64" s="750">
        <v>59981.56</v>
      </c>
      <c r="I64" s="754">
        <v>383882</v>
      </c>
      <c r="J64" s="755">
        <f t="shared" si="3"/>
        <v>1061454.742667055</v>
      </c>
    </row>
    <row r="65" spans="1:10">
      <c r="A65" s="749">
        <v>200100</v>
      </c>
      <c r="B65" s="750" t="s">
        <v>249</v>
      </c>
      <c r="C65" s="750" t="s">
        <v>295</v>
      </c>
      <c r="D65" s="751" t="s">
        <v>401</v>
      </c>
      <c r="E65" s="752" t="str">
        <f t="shared" si="2"/>
        <v>M.O. 1 OFICIALJorn+PS</v>
      </c>
      <c r="F65" s="753">
        <v>2</v>
      </c>
      <c r="G65" s="750">
        <v>0.28968749999999999</v>
      </c>
      <c r="H65" s="750">
        <v>15106.5</v>
      </c>
      <c r="I65" s="754">
        <v>241704</v>
      </c>
      <c r="J65" s="755">
        <f t="shared" si="3"/>
        <v>70018.627500000002</v>
      </c>
    </row>
    <row r="66" spans="1:10">
      <c r="A66" s="749">
        <v>200008</v>
      </c>
      <c r="B66" s="750" t="s">
        <v>249</v>
      </c>
      <c r="C66" s="750" t="s">
        <v>353</v>
      </c>
      <c r="D66" s="751" t="s">
        <v>401</v>
      </c>
      <c r="E66" s="752" t="str">
        <f t="shared" si="2"/>
        <v>M.O. 2 AYUDANTESJorn+PS</v>
      </c>
      <c r="F66" s="753">
        <v>2</v>
      </c>
      <c r="G66" s="750">
        <v>1.9089655941334172</v>
      </c>
      <c r="H66" s="750">
        <v>32022.07</v>
      </c>
      <c r="I66" s="754">
        <v>284356</v>
      </c>
      <c r="J66" s="755">
        <f t="shared" si="3"/>
        <v>542825.82048540202</v>
      </c>
    </row>
    <row r="67" spans="1:10">
      <c r="A67" s="749">
        <v>200009</v>
      </c>
      <c r="B67" s="750"/>
      <c r="C67" s="750" t="s">
        <v>328</v>
      </c>
      <c r="D67" s="751" t="s">
        <v>401</v>
      </c>
      <c r="E67" s="752" t="str">
        <f t="shared" si="2"/>
        <v>M.O. 2 AYUDANTES + 1 OFICIALJorn+PS</v>
      </c>
      <c r="F67" s="753">
        <v>2</v>
      </c>
      <c r="G67" s="750">
        <v>0.88888888888888884</v>
      </c>
      <c r="H67" s="750">
        <v>389674.07</v>
      </c>
      <c r="I67" s="754">
        <v>526060</v>
      </c>
      <c r="J67" s="755">
        <f t="shared" si="3"/>
        <v>467608.88888888888</v>
      </c>
    </row>
    <row r="68" spans="1:10">
      <c r="A68" s="749">
        <v>200010</v>
      </c>
      <c r="B68" s="750" t="s">
        <v>249</v>
      </c>
      <c r="C68" s="750" t="s">
        <v>294</v>
      </c>
      <c r="D68" s="751" t="s">
        <v>401</v>
      </c>
      <c r="E68" s="752" t="str">
        <f t="shared" si="2"/>
        <v>M.O. 3 AYUDANTESJorn+PS</v>
      </c>
      <c r="F68" s="753">
        <v>2</v>
      </c>
      <c r="G68" s="750">
        <v>0.85833333333333328</v>
      </c>
      <c r="H68" s="750">
        <v>78987.960000000006</v>
      </c>
      <c r="I68" s="754">
        <v>426535</v>
      </c>
      <c r="J68" s="755">
        <f t="shared" si="3"/>
        <v>366109.20833333331</v>
      </c>
    </row>
    <row r="69" spans="1:10">
      <c r="A69" s="749">
        <v>200011</v>
      </c>
      <c r="B69" s="750" t="s">
        <v>249</v>
      </c>
      <c r="C69" s="750" t="s">
        <v>380</v>
      </c>
      <c r="D69" s="751" t="s">
        <v>401</v>
      </c>
      <c r="E69" s="752" t="str">
        <f t="shared" si="2"/>
        <v>M.O. 3 AYUDANTES + 1 OFICIALJorn+PS</v>
      </c>
      <c r="F69" s="753">
        <v>2</v>
      </c>
      <c r="G69" s="750">
        <v>0.9375</v>
      </c>
      <c r="H69" s="750">
        <v>41764.93</v>
      </c>
      <c r="I69" s="754">
        <v>668239</v>
      </c>
      <c r="J69" s="755">
        <f t="shared" si="3"/>
        <v>626474.0625</v>
      </c>
    </row>
    <row r="70" spans="1:10">
      <c r="A70" s="749">
        <v>200017</v>
      </c>
      <c r="B70" s="750" t="s">
        <v>249</v>
      </c>
      <c r="C70" s="750" t="s">
        <v>360</v>
      </c>
      <c r="D70" s="751" t="s">
        <v>401</v>
      </c>
      <c r="E70" s="752" t="str">
        <f t="shared" si="2"/>
        <v>M.O. CARP.TALLER 1 AYUDANTE + 1 OFICIALJorn+PS</v>
      </c>
      <c r="F70" s="753">
        <v>2</v>
      </c>
      <c r="G70" s="750">
        <v>1.9432224168126095</v>
      </c>
      <c r="H70" s="750">
        <v>8445.42</v>
      </c>
      <c r="I70" s="754">
        <v>422271</v>
      </c>
      <c r="J70" s="755">
        <f t="shared" si="3"/>
        <v>820566.47316987743</v>
      </c>
    </row>
    <row r="71" spans="1:10">
      <c r="A71" s="749">
        <v>200030</v>
      </c>
      <c r="B71" s="750" t="s">
        <v>249</v>
      </c>
      <c r="C71" s="750" t="s">
        <v>372</v>
      </c>
      <c r="D71" s="751" t="s">
        <v>401</v>
      </c>
      <c r="E71" s="752" t="str">
        <f t="shared" si="2"/>
        <v>M.O. CARP.TALLER 2 AYUDANTES + 1 OFICIALJorn+PS</v>
      </c>
      <c r="F71" s="753">
        <v>2</v>
      </c>
      <c r="G71" s="750">
        <v>6.7567567567567561</v>
      </c>
      <c r="H71" s="750">
        <v>142178.37</v>
      </c>
      <c r="I71" s="754">
        <v>631272</v>
      </c>
      <c r="J71" s="755">
        <f t="shared" si="3"/>
        <v>4265351.3513513505</v>
      </c>
    </row>
    <row r="72" spans="1:10">
      <c r="A72" s="749">
        <v>200023</v>
      </c>
      <c r="B72" s="750" t="s">
        <v>249</v>
      </c>
      <c r="C72" s="750" t="s">
        <v>340</v>
      </c>
      <c r="D72" s="751" t="s">
        <v>401</v>
      </c>
      <c r="E72" s="752" t="str">
        <f t="shared" si="2"/>
        <v>M.O. METALISTERIA 1 AYUDANTE + 1 OFICIALJorn+PS</v>
      </c>
      <c r="F72" s="753">
        <v>2</v>
      </c>
      <c r="G72" s="750">
        <v>33.771929824561404</v>
      </c>
      <c r="H72" s="750">
        <v>202043.42</v>
      </c>
      <c r="I72" s="754">
        <v>460659</v>
      </c>
      <c r="J72" s="755">
        <f t="shared" si="3"/>
        <v>15557343.421052631</v>
      </c>
    </row>
    <row r="73" spans="1:10">
      <c r="A73" s="749">
        <v>200026</v>
      </c>
      <c r="B73" s="750" t="s">
        <v>249</v>
      </c>
      <c r="C73" s="750" t="s">
        <v>373</v>
      </c>
      <c r="D73" s="751" t="s">
        <v>401</v>
      </c>
      <c r="E73" s="752" t="str">
        <f t="shared" si="2"/>
        <v>M.O. PINTURA 1 AYUDANTE + 1 OFICIALJorn+PS</v>
      </c>
      <c r="F73" s="753">
        <v>2</v>
      </c>
      <c r="G73" s="750">
        <v>1.5701057605760576</v>
      </c>
      <c r="H73" s="750">
        <v>4798.5200000000004</v>
      </c>
      <c r="I73" s="754">
        <v>383882</v>
      </c>
      <c r="J73" s="755">
        <f t="shared" si="3"/>
        <v>602735.33958145813</v>
      </c>
    </row>
    <row r="74" spans="1:10">
      <c r="A74" s="749">
        <v>200028</v>
      </c>
      <c r="B74" s="750" t="s">
        <v>249</v>
      </c>
      <c r="C74" s="750" t="s">
        <v>303</v>
      </c>
      <c r="D74" s="751" t="s">
        <v>401</v>
      </c>
      <c r="E74" s="752" t="str">
        <f t="shared" si="2"/>
        <v>M.O. TOPOGRAFIA 2 CADENERO + 1 TOPOG.Jorn+PS</v>
      </c>
      <c r="F74" s="753">
        <v>2</v>
      </c>
      <c r="G74" s="750">
        <v>0.39510075069142631</v>
      </c>
      <c r="H74" s="750">
        <v>8236.39</v>
      </c>
      <c r="I74" s="754">
        <v>1042316</v>
      </c>
      <c r="J74" s="755">
        <f t="shared" si="3"/>
        <v>411819.8340576847</v>
      </c>
    </row>
    <row r="75" spans="1:10">
      <c r="A75" s="749">
        <v>207104</v>
      </c>
      <c r="B75" s="750" t="s">
        <v>249</v>
      </c>
      <c r="C75" s="750" t="s">
        <v>341</v>
      </c>
      <c r="D75" s="751" t="s">
        <v>299</v>
      </c>
      <c r="E75" s="752" t="str">
        <f t="shared" si="2"/>
        <v>SUBCONTRATO CARPINTERIA ALUMINIOGLB</v>
      </c>
      <c r="F75" s="753">
        <v>2</v>
      </c>
      <c r="G75" s="750">
        <v>166.0967</v>
      </c>
      <c r="H75" s="750">
        <v>21571</v>
      </c>
      <c r="I75" s="754">
        <v>10000</v>
      </c>
      <c r="J75" s="755">
        <f t="shared" si="3"/>
        <v>1660967</v>
      </c>
    </row>
    <row r="78" spans="1:10" ht="16.8">
      <c r="A78" s="739" t="s">
        <v>258</v>
      </c>
      <c r="C78" s="740" t="s">
        <v>259</v>
      </c>
      <c r="J78" s="742">
        <f>SUM(J79:J89)</f>
        <v>2042395.6009</v>
      </c>
    </row>
    <row r="79" spans="1:10">
      <c r="A79" s="743" t="s">
        <v>398</v>
      </c>
      <c r="B79" s="743" t="s">
        <v>400</v>
      </c>
      <c r="C79" s="744" t="s">
        <v>88</v>
      </c>
      <c r="D79" s="745" t="s">
        <v>89</v>
      </c>
      <c r="E79" s="746"/>
      <c r="F79" s="747"/>
      <c r="G79" s="744" t="str">
        <f>IF($B$3&gt;1,"CANT.  / " &amp;$B$1,"CANT.")</f>
        <v>CANT.</v>
      </c>
      <c r="H79" s="747"/>
      <c r="I79" s="744" t="s">
        <v>399</v>
      </c>
      <c r="J79" s="748" t="str">
        <f>IF($B$3&gt;1,"VR.  / " &amp;$B$1,"VR.TOTAL")</f>
        <v>VR.TOTAL</v>
      </c>
    </row>
    <row r="80" spans="1:10">
      <c r="A80" s="749">
        <v>300002</v>
      </c>
      <c r="B80" s="750" t="s">
        <v>259</v>
      </c>
      <c r="C80" s="750" t="s">
        <v>349</v>
      </c>
      <c r="D80" s="751" t="s">
        <v>350</v>
      </c>
      <c r="E80" s="752" t="str">
        <f t="shared" ref="E80:E89" si="4">C80&amp;D80</f>
        <v>ANDAMIO METALICO CERTIFICADO ALTURASU/D</v>
      </c>
      <c r="F80" s="753">
        <v>3</v>
      </c>
      <c r="G80" s="750">
        <v>17.399999999999999</v>
      </c>
      <c r="H80" s="750">
        <v>3488.2</v>
      </c>
      <c r="I80" s="754">
        <v>17441</v>
      </c>
      <c r="J80" s="755">
        <f>G80*I80</f>
        <v>303473.39999999997</v>
      </c>
    </row>
    <row r="81" spans="1:10">
      <c r="A81" s="749">
        <v>308000</v>
      </c>
      <c r="B81" s="750"/>
      <c r="C81" s="750" t="s">
        <v>304</v>
      </c>
      <c r="D81" s="751" t="s">
        <v>305</v>
      </c>
      <c r="E81" s="752" t="str">
        <f t="shared" si="4"/>
        <v>CAMPERO-CAMIONETA TRANSPORTE MATERIALESDIA</v>
      </c>
      <c r="F81" s="753">
        <v>3</v>
      </c>
      <c r="G81" s="750">
        <v>0.1</v>
      </c>
      <c r="H81" s="750">
        <v>721.79</v>
      </c>
      <c r="I81" s="754">
        <v>360898</v>
      </c>
      <c r="J81" s="755">
        <f>G81*I81</f>
        <v>36089.800000000003</v>
      </c>
    </row>
    <row r="82" spans="1:10">
      <c r="A82" s="749">
        <v>300057</v>
      </c>
      <c r="B82" s="750" t="s">
        <v>259</v>
      </c>
      <c r="C82" s="750" t="s">
        <v>354</v>
      </c>
      <c r="D82" s="751" t="s">
        <v>30</v>
      </c>
      <c r="E82" s="752" t="str">
        <f t="shared" si="4"/>
        <v>COMPACTADOR MANUAL VIBRATORIO (RANA) CON MOTOR DE 6 HPH</v>
      </c>
      <c r="F82" s="753">
        <v>3</v>
      </c>
      <c r="G82" s="750">
        <v>0.86399999999999999</v>
      </c>
      <c r="H82" s="750">
        <v>3089.76</v>
      </c>
      <c r="I82" s="754">
        <v>6437</v>
      </c>
      <c r="J82" s="755">
        <f>G82*I82</f>
        <v>5561.5680000000002</v>
      </c>
    </row>
    <row r="83" spans="1:10">
      <c r="A83" s="749">
        <v>300035</v>
      </c>
      <c r="B83" s="750" t="s">
        <v>259</v>
      </c>
      <c r="C83" s="750" t="s">
        <v>375</v>
      </c>
      <c r="D83" s="751" t="s">
        <v>30</v>
      </c>
      <c r="E83" s="752" t="str">
        <f t="shared" si="4"/>
        <v>EQUIPO DE OXICORTE Y SOLDADURA, CAPACIDAD DE CORTE 6"-14"H</v>
      </c>
      <c r="F83" s="753">
        <v>3</v>
      </c>
      <c r="G83" s="750">
        <v>53.28</v>
      </c>
      <c r="H83" s="750">
        <v>7241.6</v>
      </c>
      <c r="I83" s="754">
        <v>4526</v>
      </c>
      <c r="J83" s="755">
        <f>G83*I83</f>
        <v>241145.28</v>
      </c>
    </row>
    <row r="84" spans="1:10">
      <c r="A84" s="749">
        <v>300026</v>
      </c>
      <c r="B84" s="750" t="s">
        <v>259</v>
      </c>
      <c r="C84" s="750" t="s">
        <v>263</v>
      </c>
      <c r="D84" s="751" t="s">
        <v>264</v>
      </c>
      <c r="E84" s="752" t="str">
        <f t="shared" si="4"/>
        <v>HERRAMIENTA MENOR% de MO</v>
      </c>
      <c r="F84" s="753">
        <v>3</v>
      </c>
      <c r="G84" s="750"/>
      <c r="H84" s="750">
        <v>599.80999999999995</v>
      </c>
      <c r="I84" s="754"/>
      <c r="J84" s="755">
        <v>385384.59369999997</v>
      </c>
    </row>
    <row r="85" spans="1:10">
      <c r="A85" s="749">
        <v>308003</v>
      </c>
      <c r="B85" s="750" t="s">
        <v>259</v>
      </c>
      <c r="C85" s="750" t="s">
        <v>296</v>
      </c>
      <c r="D85" s="751" t="s">
        <v>30</v>
      </c>
      <c r="E85" s="752" t="str">
        <f t="shared" si="4"/>
        <v>MEZCLADORA DE 9 PIES CUBICOSH</v>
      </c>
      <c r="F85" s="753">
        <v>3</v>
      </c>
      <c r="G85" s="750">
        <v>2.2247999999999997</v>
      </c>
      <c r="H85" s="750">
        <v>2598.7199999999998</v>
      </c>
      <c r="I85" s="754">
        <v>5414</v>
      </c>
      <c r="J85" s="755">
        <f>G85*I85</f>
        <v>12045.067199999998</v>
      </c>
    </row>
    <row r="86" spans="1:10">
      <c r="A86" s="749">
        <v>300040</v>
      </c>
      <c r="B86" s="750" t="s">
        <v>259</v>
      </c>
      <c r="C86" s="750" t="s">
        <v>374</v>
      </c>
      <c r="D86" s="751" t="s">
        <v>305</v>
      </c>
      <c r="E86" s="752" t="str">
        <f t="shared" si="4"/>
        <v>PULIDORA CON PIEDRA O DISCODIA</v>
      </c>
      <c r="F86" s="753">
        <v>3</v>
      </c>
      <c r="G86" s="750">
        <v>6.33</v>
      </c>
      <c r="H86" s="750">
        <v>7506.6</v>
      </c>
      <c r="I86" s="754">
        <v>37533</v>
      </c>
      <c r="J86" s="755">
        <f>G86*I86</f>
        <v>237583.89</v>
      </c>
    </row>
    <row r="87" spans="1:10">
      <c r="A87" s="749">
        <v>300048</v>
      </c>
      <c r="B87" s="750" t="s">
        <v>259</v>
      </c>
      <c r="C87" s="750" t="s">
        <v>342</v>
      </c>
      <c r="D87" s="751" t="s">
        <v>305</v>
      </c>
      <c r="E87" s="752" t="str">
        <f t="shared" si="4"/>
        <v>SOLDADOR ELECTRICODIA</v>
      </c>
      <c r="F87" s="753">
        <v>3</v>
      </c>
      <c r="G87" s="750">
        <v>16.175000000000001</v>
      </c>
      <c r="H87" s="750">
        <v>4837.25</v>
      </c>
      <c r="I87" s="754">
        <v>38698</v>
      </c>
      <c r="J87" s="755">
        <f>G87*I87</f>
        <v>625940.15</v>
      </c>
    </row>
    <row r="88" spans="1:10">
      <c r="A88" s="749">
        <v>301008</v>
      </c>
      <c r="B88" s="750" t="s">
        <v>259</v>
      </c>
      <c r="C88" s="750" t="s">
        <v>361</v>
      </c>
      <c r="D88" s="751" t="s">
        <v>305</v>
      </c>
      <c r="E88" s="752" t="str">
        <f t="shared" si="4"/>
        <v>TALADRO PERCUTOR TIPO HILTIDIA</v>
      </c>
      <c r="F88" s="753">
        <v>3</v>
      </c>
      <c r="G88" s="750">
        <v>2.9400000000000004</v>
      </c>
      <c r="H88" s="750">
        <v>3642.06</v>
      </c>
      <c r="I88" s="754">
        <v>60701</v>
      </c>
      <c r="J88" s="755">
        <f>G88*I88</f>
        <v>178460.94000000003</v>
      </c>
    </row>
    <row r="89" spans="1:10">
      <c r="A89" s="749">
        <v>300055</v>
      </c>
      <c r="B89" s="750"/>
      <c r="C89" s="750" t="s">
        <v>329</v>
      </c>
      <c r="D89" s="751" t="s">
        <v>305</v>
      </c>
      <c r="E89" s="752" t="str">
        <f t="shared" si="4"/>
        <v>VIBRADORDIA</v>
      </c>
      <c r="F89" s="753">
        <v>3</v>
      </c>
      <c r="G89" s="750">
        <v>0.38400000000000001</v>
      </c>
      <c r="H89" s="750">
        <v>3046.26</v>
      </c>
      <c r="I89" s="754">
        <v>43518</v>
      </c>
      <c r="J89" s="755">
        <f>G89*I89</f>
        <v>16710.912</v>
      </c>
    </row>
    <row r="90" spans="1:10">
      <c r="A90" s="68"/>
      <c r="D90" s="68"/>
      <c r="E90" s="728"/>
      <c r="F90" s="68"/>
      <c r="G90" s="729"/>
      <c r="H90" s="729"/>
      <c r="I90" s="730"/>
      <c r="J90" s="731"/>
    </row>
    <row r="91" spans="1:10">
      <c r="A91" s="68"/>
      <c r="D91" s="68"/>
      <c r="E91" s="728"/>
      <c r="F91" s="68"/>
      <c r="G91" s="729"/>
      <c r="H91" s="729"/>
      <c r="I91" s="730"/>
      <c r="J91" s="731"/>
    </row>
    <row r="92" spans="1:10">
      <c r="A92" s="68"/>
      <c r="D92" s="68"/>
      <c r="E92" s="728"/>
      <c r="F92" s="68"/>
      <c r="G92" s="729"/>
      <c r="H92" s="729"/>
      <c r="I92" s="730"/>
      <c r="J92" s="731"/>
    </row>
    <row r="93" spans="1:10">
      <c r="A93" s="756"/>
      <c r="B93" s="757"/>
      <c r="C93" s="756"/>
      <c r="D93" s="758"/>
      <c r="E93" s="758"/>
      <c r="F93" s="758"/>
      <c r="G93" s="759"/>
      <c r="H93" s="760"/>
      <c r="I93" s="761" t="s">
        <v>402</v>
      </c>
      <c r="J93" s="762">
        <f>SUM(J10:J92)/2</f>
        <v>65541679.507396467</v>
      </c>
    </row>
  </sheetData>
  <mergeCells count="3">
    <mergeCell ref="C5:J5"/>
    <mergeCell ref="C6:J6"/>
    <mergeCell ref="C7:G8"/>
  </mergeCells>
  <conditionalFormatting sqref="A16:A58">
    <cfRule type="duplicateValues" dxfId="46" priority="6"/>
  </conditionalFormatting>
  <conditionalFormatting sqref="A63:A75">
    <cfRule type="duplicateValues" dxfId="45" priority="4"/>
  </conditionalFormatting>
  <conditionalFormatting sqref="A80:A89">
    <cfRule type="duplicateValues" dxfId="44" priority="2"/>
  </conditionalFormatting>
  <conditionalFormatting sqref="C7">
    <cfRule type="cellIs" dxfId="43" priority="8" stopIfTrue="1" operator="equal">
      <formula>"ESCRIBA AQUÍ EL NOMBRE DE LA OBRA"</formula>
    </cfRule>
  </conditionalFormatting>
  <conditionalFormatting sqref="E9">
    <cfRule type="duplicateValues" dxfId="42" priority="9"/>
  </conditionalFormatting>
  <conditionalFormatting sqref="E10">
    <cfRule type="duplicateValues" dxfId="41" priority="7"/>
  </conditionalFormatting>
  <conditionalFormatting sqref="E16:E58">
    <cfRule type="duplicateValues" dxfId="40" priority="5"/>
  </conditionalFormatting>
  <conditionalFormatting sqref="E63:E75">
    <cfRule type="duplicateValues" dxfId="39" priority="3"/>
  </conditionalFormatting>
  <conditionalFormatting sqref="E80:E89">
    <cfRule type="duplicateValues" dxfId="38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B6320-73C9-457A-8B3B-E76D7E26BB1B}">
  <dimension ref="A1:BA535"/>
  <sheetViews>
    <sheetView topLeftCell="B56" workbookViewId="0">
      <selection activeCell="D89" sqref="D89"/>
    </sheetView>
  </sheetViews>
  <sheetFormatPr baseColWidth="10" defaultRowHeight="13.8"/>
  <cols>
    <col min="1" max="1" width="0" hidden="1" customWidth="1"/>
    <col min="2" max="2" width="2" customWidth="1"/>
    <col min="3" max="3" width="14.69921875" customWidth="1"/>
    <col min="4" max="4" width="39.8984375" customWidth="1"/>
    <col min="5" max="5" width="13.296875" customWidth="1"/>
    <col min="6" max="11" width="12.296875" customWidth="1"/>
    <col min="12" max="12" width="14.8984375" customWidth="1"/>
    <col min="13" max="48" width="2.69921875" customWidth="1"/>
    <col min="49" max="49" width="1.69921875" customWidth="1"/>
  </cols>
  <sheetData>
    <row r="1" spans="1:53" hidden="1"/>
    <row r="2" spans="1:53" hidden="1"/>
    <row r="3" spans="1:53" hidden="1"/>
    <row r="4" spans="1:53" hidden="1"/>
    <row r="5" spans="1:53" hidden="1"/>
    <row r="6" spans="1:53" hidden="1"/>
    <row r="7" spans="1:53" hidden="1"/>
    <row r="8" spans="1:53" hidden="1"/>
    <row r="9" spans="1:53" hidden="1"/>
    <row r="10" spans="1:53" hidden="1"/>
    <row r="11" spans="1:53" hidden="1"/>
    <row r="12" spans="1:53" hidden="1"/>
    <row r="13" spans="1:53" hidden="1"/>
    <row r="14" spans="1:53" hidden="1"/>
    <row r="15" spans="1:53" ht="14.4" thickBot="1"/>
    <row r="16" spans="1:53">
      <c r="A16" s="763" t="s">
        <v>403</v>
      </c>
      <c r="B16" s="947" t="str">
        <f>PRESUPUESTO!B7</f>
        <v xml:space="preserve"> </v>
      </c>
      <c r="C16" s="948"/>
      <c r="D16" s="948"/>
      <c r="E16" s="948"/>
      <c r="F16" s="948"/>
      <c r="G16" s="949"/>
      <c r="H16" s="953"/>
      <c r="I16" s="954"/>
      <c r="J16" s="954"/>
      <c r="K16" s="954"/>
      <c r="L16" s="954"/>
      <c r="M16" s="954"/>
      <c r="N16" s="954"/>
      <c r="O16" s="954"/>
      <c r="P16" s="954"/>
      <c r="Q16" s="954"/>
      <c r="R16" s="954"/>
      <c r="S16" s="954"/>
      <c r="T16" s="954"/>
      <c r="U16" s="954"/>
      <c r="V16" s="955"/>
      <c r="W16" s="962" t="s">
        <v>404</v>
      </c>
      <c r="X16" s="963"/>
      <c r="Y16" s="963"/>
      <c r="Z16" s="963"/>
      <c r="AA16" s="963"/>
      <c r="AB16" s="963"/>
      <c r="AC16" s="963"/>
      <c r="AD16" s="963"/>
      <c r="AE16" s="963"/>
      <c r="AF16" s="963"/>
      <c r="AG16" s="963"/>
      <c r="AH16" s="963"/>
      <c r="AI16" s="963"/>
      <c r="AJ16" s="963"/>
      <c r="AK16" s="963"/>
      <c r="AL16" s="963"/>
      <c r="AM16" s="963"/>
      <c r="AN16" s="963"/>
      <c r="AO16" s="963"/>
      <c r="AP16" s="963"/>
      <c r="AQ16" s="963"/>
      <c r="AR16" s="963"/>
      <c r="AS16" s="963"/>
      <c r="AT16" s="963"/>
      <c r="AU16" s="963"/>
      <c r="AV16" s="963"/>
      <c r="AW16" s="964"/>
      <c r="AX16" s="628"/>
      <c r="AY16" s="628"/>
      <c r="AZ16" s="628"/>
      <c r="BA16" s="628"/>
    </row>
    <row r="17" spans="1:53">
      <c r="A17" s="628"/>
      <c r="B17" s="950"/>
      <c r="C17" s="951"/>
      <c r="D17" s="951"/>
      <c r="E17" s="951"/>
      <c r="F17" s="951"/>
      <c r="G17" s="952"/>
      <c r="H17" s="956"/>
      <c r="I17" s="957"/>
      <c r="J17" s="957"/>
      <c r="K17" s="957"/>
      <c r="L17" s="957"/>
      <c r="M17" s="957"/>
      <c r="N17" s="957"/>
      <c r="O17" s="957"/>
      <c r="P17" s="957"/>
      <c r="Q17" s="957"/>
      <c r="R17" s="957"/>
      <c r="S17" s="957"/>
      <c r="T17" s="957"/>
      <c r="U17" s="957"/>
      <c r="V17" s="958"/>
      <c r="W17" s="965"/>
      <c r="X17" s="966"/>
      <c r="Y17" s="966"/>
      <c r="Z17" s="966"/>
      <c r="AA17" s="966"/>
      <c r="AB17" s="966"/>
      <c r="AC17" s="966"/>
      <c r="AD17" s="966"/>
      <c r="AE17" s="966"/>
      <c r="AF17" s="966"/>
      <c r="AG17" s="966"/>
      <c r="AH17" s="966"/>
      <c r="AI17" s="966"/>
      <c r="AJ17" s="966"/>
      <c r="AK17" s="966"/>
      <c r="AL17" s="966"/>
      <c r="AM17" s="966"/>
      <c r="AN17" s="966"/>
      <c r="AO17" s="966"/>
      <c r="AP17" s="966"/>
      <c r="AQ17" s="966"/>
      <c r="AR17" s="966"/>
      <c r="AS17" s="966"/>
      <c r="AT17" s="966"/>
      <c r="AU17" s="966"/>
      <c r="AV17" s="966"/>
      <c r="AW17" s="967"/>
      <c r="AX17" s="628"/>
      <c r="AY17" s="628"/>
      <c r="AZ17" s="628"/>
      <c r="BA17" s="628"/>
    </row>
    <row r="18" spans="1:53">
      <c r="A18" s="628"/>
      <c r="B18" s="968" t="s">
        <v>405</v>
      </c>
      <c r="C18" s="969"/>
      <c r="D18" s="972" t="str">
        <f>PRESUPUESTO!C9</f>
        <v>PRESUPUESTO INTERVENCIÓN PUENTES GRAN COLOMBIA</v>
      </c>
      <c r="E18" s="973"/>
      <c r="F18" s="973"/>
      <c r="G18" s="974"/>
      <c r="H18" s="956"/>
      <c r="I18" s="957"/>
      <c r="J18" s="957"/>
      <c r="K18" s="957"/>
      <c r="L18" s="957"/>
      <c r="M18" s="957"/>
      <c r="N18" s="957"/>
      <c r="O18" s="957"/>
      <c r="P18" s="957"/>
      <c r="Q18" s="957"/>
      <c r="R18" s="957"/>
      <c r="S18" s="957"/>
      <c r="T18" s="957"/>
      <c r="U18" s="957"/>
      <c r="V18" s="958"/>
      <c r="W18" s="978"/>
      <c r="X18" s="979"/>
      <c r="Y18" s="979"/>
      <c r="Z18" s="979"/>
      <c r="AA18" s="979"/>
      <c r="AB18" s="979"/>
      <c r="AC18" s="979"/>
      <c r="AD18" s="979"/>
      <c r="AE18" s="979"/>
      <c r="AF18" s="979"/>
      <c r="AG18" s="979"/>
      <c r="AH18" s="979"/>
      <c r="AI18" s="980"/>
      <c r="AJ18" s="979"/>
      <c r="AK18" s="979"/>
      <c r="AL18" s="979"/>
      <c r="AM18" s="979"/>
      <c r="AN18" s="979"/>
      <c r="AO18" s="979"/>
      <c r="AP18" s="979"/>
      <c r="AQ18" s="979"/>
      <c r="AR18" s="979"/>
      <c r="AS18" s="979"/>
      <c r="AT18" s="979"/>
      <c r="AU18" s="979"/>
      <c r="AV18" s="979"/>
      <c r="AW18" s="984"/>
      <c r="AX18" s="628"/>
      <c r="AY18" s="628"/>
      <c r="AZ18" s="628"/>
      <c r="BA18" s="628"/>
    </row>
    <row r="19" spans="1:53" ht="14.4" thickBot="1">
      <c r="A19" s="763" t="s">
        <v>406</v>
      </c>
      <c r="B19" s="970"/>
      <c r="C19" s="971"/>
      <c r="D19" s="975"/>
      <c r="E19" s="976"/>
      <c r="F19" s="976"/>
      <c r="G19" s="977"/>
      <c r="H19" s="959"/>
      <c r="I19" s="960"/>
      <c r="J19" s="960"/>
      <c r="K19" s="960"/>
      <c r="L19" s="960"/>
      <c r="M19" s="960"/>
      <c r="N19" s="960"/>
      <c r="O19" s="960"/>
      <c r="P19" s="960"/>
      <c r="Q19" s="960"/>
      <c r="R19" s="960"/>
      <c r="S19" s="960"/>
      <c r="T19" s="960"/>
      <c r="U19" s="960"/>
      <c r="V19" s="961"/>
      <c r="W19" s="981"/>
      <c r="X19" s="982"/>
      <c r="Y19" s="982"/>
      <c r="Z19" s="982"/>
      <c r="AA19" s="982"/>
      <c r="AB19" s="982"/>
      <c r="AC19" s="982"/>
      <c r="AD19" s="982"/>
      <c r="AE19" s="982"/>
      <c r="AF19" s="982"/>
      <c r="AG19" s="982"/>
      <c r="AH19" s="982"/>
      <c r="AI19" s="983"/>
      <c r="AJ19" s="982"/>
      <c r="AK19" s="982"/>
      <c r="AL19" s="982"/>
      <c r="AM19" s="982"/>
      <c r="AN19" s="982"/>
      <c r="AO19" s="982"/>
      <c r="AP19" s="982"/>
      <c r="AQ19" s="982"/>
      <c r="AR19" s="982"/>
      <c r="AS19" s="982"/>
      <c r="AT19" s="982"/>
      <c r="AU19" s="982"/>
      <c r="AV19" s="982"/>
      <c r="AW19" s="985"/>
      <c r="AX19" s="628"/>
      <c r="AY19" s="628"/>
      <c r="AZ19" s="628"/>
      <c r="BA19" s="628"/>
    </row>
    <row r="20" spans="1:53">
      <c r="A20" s="764"/>
      <c r="B20" s="943"/>
      <c r="C20" s="943"/>
      <c r="D20" s="943"/>
      <c r="E20" s="944"/>
      <c r="F20" s="944"/>
      <c r="G20" s="944"/>
      <c r="H20" s="944"/>
      <c r="I20" s="944"/>
      <c r="J20" s="944"/>
      <c r="K20" s="944"/>
      <c r="L20" s="944"/>
      <c r="M20" s="944"/>
      <c r="N20" s="944"/>
      <c r="O20" s="944"/>
      <c r="P20" s="944"/>
      <c r="Q20" s="944"/>
      <c r="R20" s="944"/>
      <c r="S20" s="944"/>
      <c r="T20" s="944"/>
      <c r="U20" s="944"/>
      <c r="V20" s="944"/>
      <c r="W20" s="944"/>
      <c r="X20" s="944"/>
      <c r="Y20" s="944"/>
      <c r="Z20" s="944"/>
      <c r="AA20" s="944"/>
      <c r="AB20" s="944"/>
      <c r="AC20" s="944"/>
      <c r="AD20" s="944"/>
      <c r="AE20" s="944"/>
      <c r="AF20" s="945"/>
      <c r="AG20" s="945"/>
      <c r="AH20" s="945"/>
      <c r="AI20" s="945"/>
      <c r="AJ20" s="945"/>
      <c r="AK20" s="945"/>
      <c r="AL20" s="945"/>
      <c r="AM20" s="945"/>
      <c r="AN20" s="945"/>
      <c r="AO20" s="945"/>
      <c r="AP20" s="945"/>
      <c r="AQ20" s="945"/>
      <c r="AR20" s="946"/>
      <c r="AS20" s="945"/>
      <c r="AT20" s="945"/>
      <c r="AU20" s="945"/>
      <c r="AV20" s="945"/>
      <c r="AW20" s="945"/>
      <c r="AX20" s="628"/>
      <c r="AY20" s="628"/>
      <c r="AZ20" s="628"/>
      <c r="BA20" s="628"/>
    </row>
    <row r="21" spans="1:53">
      <c r="A21" s="628"/>
      <c r="B21" s="628"/>
      <c r="C21" s="628"/>
      <c r="D21" s="628"/>
      <c r="E21" s="628"/>
      <c r="F21" s="628"/>
      <c r="G21" s="628"/>
      <c r="H21" s="628"/>
      <c r="I21" s="628"/>
      <c r="J21" s="628"/>
      <c r="K21" s="628"/>
      <c r="L21" s="628"/>
      <c r="M21" s="628"/>
      <c r="N21" s="628"/>
      <c r="O21" s="628"/>
      <c r="P21" s="628"/>
      <c r="Q21" s="628"/>
      <c r="R21" s="628"/>
      <c r="S21" s="628"/>
      <c r="T21" s="628"/>
      <c r="U21" s="628"/>
      <c r="V21" s="628"/>
      <c r="W21" s="628"/>
      <c r="X21" s="628"/>
      <c r="Y21" s="628"/>
      <c r="Z21" s="628"/>
      <c r="AA21" s="628"/>
      <c r="AB21" s="628"/>
      <c r="AC21" s="628"/>
      <c r="AD21" s="628"/>
      <c r="AE21" s="628"/>
      <c r="AF21" s="628"/>
      <c r="AG21" s="628"/>
      <c r="AH21" s="628"/>
      <c r="AI21" s="628"/>
      <c r="AJ21" s="628"/>
      <c r="AK21" s="628"/>
      <c r="AL21" s="628"/>
      <c r="AM21" s="628"/>
      <c r="AN21" s="628"/>
      <c r="AO21" s="628"/>
      <c r="AP21" s="628"/>
      <c r="AQ21" s="628"/>
      <c r="AR21" s="628"/>
      <c r="AS21" s="628"/>
      <c r="AT21" s="628"/>
      <c r="AU21" s="628"/>
      <c r="AV21" s="628"/>
      <c r="AW21" s="628"/>
      <c r="AX21" s="628"/>
      <c r="AY21" s="628"/>
      <c r="AZ21" s="628"/>
      <c r="BA21" s="628"/>
    </row>
    <row r="22" spans="1:53" ht="14.4" thickBot="1">
      <c r="A22" s="628"/>
      <c r="B22" s="628"/>
      <c r="C22" s="628"/>
      <c r="D22" s="628"/>
      <c r="E22" s="628"/>
      <c r="F22" s="628"/>
      <c r="G22" s="628"/>
      <c r="H22" s="628"/>
      <c r="I22" s="628"/>
      <c r="J22" s="628"/>
      <c r="K22" s="628"/>
      <c r="L22" s="628"/>
      <c r="M22" s="628"/>
      <c r="N22" s="628"/>
      <c r="O22" s="628"/>
      <c r="P22" s="628"/>
      <c r="Q22" s="628"/>
      <c r="R22" s="628"/>
      <c r="S22" s="628"/>
      <c r="T22" s="628"/>
      <c r="U22" s="628"/>
      <c r="V22" s="628"/>
      <c r="W22" s="628"/>
      <c r="X22" s="628"/>
      <c r="Y22" s="628"/>
      <c r="Z22" s="628"/>
      <c r="AA22" s="628"/>
      <c r="AB22" s="628"/>
      <c r="AC22" s="628"/>
      <c r="AD22" s="628"/>
      <c r="AE22" s="628"/>
      <c r="AF22" s="628"/>
      <c r="AG22" s="628"/>
      <c r="AH22" s="628"/>
      <c r="AI22" s="628"/>
      <c r="AJ22" s="628"/>
      <c r="AK22" s="628"/>
      <c r="AL22" s="628"/>
      <c r="AM22" s="628"/>
      <c r="AN22" s="628"/>
      <c r="AO22" s="628"/>
      <c r="AP22" s="628"/>
      <c r="AQ22" s="628"/>
      <c r="AR22" s="628"/>
      <c r="AS22" s="628"/>
      <c r="AT22" s="628"/>
      <c r="AU22" s="628"/>
      <c r="AV22" s="628"/>
      <c r="AW22" s="628"/>
      <c r="AX22" s="628"/>
      <c r="AY22" s="628"/>
      <c r="AZ22" s="628"/>
      <c r="BA22" s="628"/>
    </row>
    <row r="23" spans="1:53" ht="18.600000000000001" thickTop="1">
      <c r="A23" s="765" t="s">
        <v>407</v>
      </c>
      <c r="B23" s="766"/>
      <c r="C23" s="767" t="s">
        <v>408</v>
      </c>
      <c r="D23" s="768"/>
      <c r="E23" s="769"/>
      <c r="F23" s="770"/>
      <c r="G23" s="771"/>
      <c r="H23" s="771"/>
      <c r="I23" s="772"/>
      <c r="J23" s="773"/>
      <c r="K23" s="772"/>
      <c r="L23" s="774"/>
      <c r="M23" s="774"/>
      <c r="N23" s="774"/>
      <c r="O23" s="774"/>
      <c r="P23" s="774"/>
      <c r="Q23" s="774"/>
      <c r="R23" s="774"/>
      <c r="S23" s="774"/>
      <c r="T23" s="774"/>
      <c r="U23" s="774"/>
      <c r="V23" s="774"/>
      <c r="W23" s="774"/>
      <c r="X23" s="774"/>
      <c r="Y23" s="774"/>
      <c r="Z23" s="774"/>
      <c r="AA23" s="774"/>
      <c r="AB23" s="772"/>
      <c r="AC23" s="772"/>
      <c r="AD23" s="772"/>
      <c r="AE23" s="772"/>
      <c r="AF23" s="772"/>
      <c r="AG23" s="772"/>
      <c r="AH23" s="772"/>
      <c r="AI23" s="775"/>
      <c r="AJ23" s="775"/>
      <c r="AK23" s="775"/>
      <c r="AL23" s="775"/>
      <c r="AM23" s="775"/>
      <c r="AN23" s="775"/>
      <c r="AO23" s="775"/>
      <c r="AP23" s="775"/>
      <c r="AQ23" s="775"/>
      <c r="AR23" s="775"/>
      <c r="AS23" s="775"/>
      <c r="AT23" s="775"/>
      <c r="AU23" s="775"/>
      <c r="AV23" s="775"/>
      <c r="AW23" s="776"/>
      <c r="AX23" s="85"/>
      <c r="AY23" s="777" t="s">
        <v>100</v>
      </c>
      <c r="AZ23" s="85"/>
      <c r="BA23" s="85"/>
    </row>
    <row r="24" spans="1:53" ht="15.6">
      <c r="A24" s="765" t="s">
        <v>409</v>
      </c>
      <c r="B24" s="778"/>
      <c r="C24" s="927" t="str">
        <f>PRESUPUESTO!AG16</f>
        <v>CAP. 1: PUENTE GRAN COLOMBIA</v>
      </c>
      <c r="D24" s="928"/>
      <c r="E24" s="928"/>
      <c r="F24" s="928"/>
      <c r="G24" s="928"/>
      <c r="H24" s="928"/>
      <c r="I24" s="928"/>
      <c r="J24" s="929" t="str">
        <f>"ITEM  " &amp;PRESUPUESTO!$B$16 &amp;":   "&amp; PRESUPUESTO!$C$16</f>
        <v>ITEM  1.1:   LOCALIZACION-REPLANTEO VIAS URBANAS</v>
      </c>
      <c r="K24" s="930"/>
      <c r="L24" s="930"/>
      <c r="M24" s="930"/>
      <c r="N24" s="930"/>
      <c r="O24" s="930"/>
      <c r="P24" s="930"/>
      <c r="Q24" s="930"/>
      <c r="R24" s="930"/>
      <c r="S24" s="930"/>
      <c r="T24" s="930"/>
      <c r="U24" s="930"/>
      <c r="V24" s="930"/>
      <c r="W24" s="930"/>
      <c r="X24" s="930"/>
      <c r="Y24" s="930"/>
      <c r="Z24" s="930"/>
      <c r="AA24" s="930"/>
      <c r="AB24" s="930"/>
      <c r="AC24" s="930"/>
      <c r="AD24" s="930"/>
      <c r="AE24" s="930"/>
      <c r="AF24" s="930"/>
      <c r="AG24" s="930"/>
      <c r="AH24" s="931"/>
      <c r="AI24" s="935" t="s">
        <v>410</v>
      </c>
      <c r="AJ24" s="936"/>
      <c r="AK24" s="936"/>
      <c r="AL24" s="936"/>
      <c r="AM24" s="936"/>
      <c r="AN24" s="936"/>
      <c r="AO24" s="937"/>
      <c r="AP24" s="938" t="str">
        <f>PRESUPUESTO!$D$16</f>
        <v>M</v>
      </c>
      <c r="AQ24" s="939"/>
      <c r="AR24" s="939"/>
      <c r="AS24" s="939"/>
      <c r="AT24" s="939"/>
      <c r="AU24" s="939"/>
      <c r="AV24" s="940"/>
      <c r="AW24" s="779"/>
      <c r="AX24" s="85"/>
      <c r="AY24" s="777"/>
      <c r="AZ24" s="85"/>
      <c r="BA24" s="85"/>
    </row>
    <row r="25" spans="1:53" ht="15.6">
      <c r="A25" s="765" t="s">
        <v>411</v>
      </c>
      <c r="B25" s="778"/>
      <c r="C25" s="941">
        <f>PRESUPUESTO!AI16</f>
        <v>0</v>
      </c>
      <c r="D25" s="942"/>
      <c r="E25" s="942"/>
      <c r="F25" s="942"/>
      <c r="G25" s="942"/>
      <c r="H25" s="942"/>
      <c r="I25" s="942"/>
      <c r="J25" s="932"/>
      <c r="K25" s="933"/>
      <c r="L25" s="933"/>
      <c r="M25" s="933"/>
      <c r="N25" s="933"/>
      <c r="O25" s="933"/>
      <c r="P25" s="933"/>
      <c r="Q25" s="933"/>
      <c r="R25" s="933"/>
      <c r="S25" s="933"/>
      <c r="T25" s="933"/>
      <c r="U25" s="933"/>
      <c r="V25" s="933"/>
      <c r="W25" s="933"/>
      <c r="X25" s="933"/>
      <c r="Y25" s="933"/>
      <c r="Z25" s="933"/>
      <c r="AA25" s="933"/>
      <c r="AB25" s="933"/>
      <c r="AC25" s="933"/>
      <c r="AD25" s="933"/>
      <c r="AE25" s="933"/>
      <c r="AF25" s="933"/>
      <c r="AG25" s="933"/>
      <c r="AH25" s="934"/>
      <c r="AI25" s="935" t="s">
        <v>412</v>
      </c>
      <c r="AJ25" s="936"/>
      <c r="AK25" s="936"/>
      <c r="AL25" s="936"/>
      <c r="AM25" s="936"/>
      <c r="AN25" s="936"/>
      <c r="AO25" s="937"/>
      <c r="AP25" s="938">
        <f>L35</f>
        <v>50</v>
      </c>
      <c r="AQ25" s="939"/>
      <c r="AR25" s="939"/>
      <c r="AS25" s="939"/>
      <c r="AT25" s="939"/>
      <c r="AU25" s="939"/>
      <c r="AV25" s="940"/>
      <c r="AW25" s="779"/>
      <c r="AX25" s="85"/>
      <c r="AY25" s="777"/>
      <c r="AZ25" s="85"/>
      <c r="BA25" s="85"/>
    </row>
    <row r="26" spans="1:53" ht="15.6">
      <c r="A26" s="780" t="s">
        <v>413</v>
      </c>
      <c r="B26" s="778"/>
      <c r="C26" s="781"/>
      <c r="D26" s="781"/>
      <c r="E26" s="781"/>
      <c r="F26" s="781"/>
      <c r="G26" s="781"/>
      <c r="H26" s="781"/>
      <c r="I26" s="781"/>
      <c r="J26" s="782"/>
      <c r="K26" s="781"/>
      <c r="L26" s="781"/>
      <c r="M26" s="1000"/>
      <c r="N26" s="1000"/>
      <c r="O26" s="1000"/>
      <c r="P26" s="1000"/>
      <c r="Q26" s="1000"/>
      <c r="R26" s="1000"/>
      <c r="S26" s="1000"/>
      <c r="T26" s="1000"/>
      <c r="U26" s="1000"/>
      <c r="V26" s="1000"/>
      <c r="W26" s="1000"/>
      <c r="X26" s="1000"/>
      <c r="Y26" s="1000"/>
      <c r="Z26" s="1000"/>
      <c r="AA26" s="1000"/>
      <c r="AB26" s="1000"/>
      <c r="AC26" s="1001"/>
      <c r="AD26" s="1000"/>
      <c r="AE26" s="1000"/>
      <c r="AF26" s="1000"/>
      <c r="AG26" s="1000"/>
      <c r="AH26" s="1000"/>
      <c r="AI26" s="1000"/>
      <c r="AJ26" s="1000"/>
      <c r="AK26" s="1000"/>
      <c r="AL26" s="1000"/>
      <c r="AM26" s="1000"/>
      <c r="AN26" s="1000"/>
      <c r="AO26" s="1000"/>
      <c r="AP26" s="1000"/>
      <c r="AQ26" s="1000"/>
      <c r="AR26" s="1000"/>
      <c r="AS26" s="1000"/>
      <c r="AT26" s="1000"/>
      <c r="AU26" s="1000"/>
      <c r="AV26" s="1000"/>
      <c r="AW26" s="779"/>
      <c r="AX26" s="85"/>
      <c r="AY26" s="777"/>
      <c r="AZ26" s="85"/>
      <c r="BA26" s="85"/>
    </row>
    <row r="27" spans="1:53" ht="15.6">
      <c r="A27" s="780" t="s">
        <v>414</v>
      </c>
      <c r="B27" s="778"/>
      <c r="C27" s="993" t="s">
        <v>415</v>
      </c>
      <c r="D27" s="994"/>
      <c r="E27" s="997" t="s">
        <v>416</v>
      </c>
      <c r="F27" s="997"/>
      <c r="G27" s="997"/>
      <c r="H27" s="997"/>
      <c r="I27" s="997" t="s">
        <v>417</v>
      </c>
      <c r="J27" s="998" t="s">
        <v>418</v>
      </c>
      <c r="K27" s="997" t="s">
        <v>233</v>
      </c>
      <c r="L27" s="997" t="s">
        <v>419</v>
      </c>
      <c r="M27" s="986"/>
      <c r="N27" s="986"/>
      <c r="O27" s="986"/>
      <c r="P27" s="986"/>
      <c r="Q27" s="986"/>
      <c r="R27" s="986"/>
      <c r="S27" s="986"/>
      <c r="T27" s="986"/>
      <c r="U27" s="986"/>
      <c r="V27" s="986"/>
      <c r="W27" s="986"/>
      <c r="X27" s="986"/>
      <c r="Y27" s="986"/>
      <c r="Z27" s="986"/>
      <c r="AA27" s="986"/>
      <c r="AB27" s="986"/>
      <c r="AC27" s="986"/>
      <c r="AD27" s="986"/>
      <c r="AE27" s="986"/>
      <c r="AF27" s="986"/>
      <c r="AG27" s="986"/>
      <c r="AH27" s="986"/>
      <c r="AI27" s="986"/>
      <c r="AJ27" s="986"/>
      <c r="AK27" s="986"/>
      <c r="AL27" s="986"/>
      <c r="AM27" s="986"/>
      <c r="AN27" s="986"/>
      <c r="AO27" s="986"/>
      <c r="AP27" s="986"/>
      <c r="AQ27" s="986"/>
      <c r="AR27" s="986"/>
      <c r="AS27" s="986"/>
      <c r="AT27" s="986"/>
      <c r="AU27" s="986"/>
      <c r="AV27" s="986"/>
      <c r="AW27" s="779"/>
      <c r="AX27" s="85"/>
      <c r="AY27" s="777"/>
      <c r="AZ27" s="85"/>
      <c r="BA27" s="85"/>
    </row>
    <row r="28" spans="1:53" ht="15.6">
      <c r="A28" s="780"/>
      <c r="B28" s="778"/>
      <c r="C28" s="995"/>
      <c r="D28" s="996"/>
      <c r="E28" s="783" t="s">
        <v>420</v>
      </c>
      <c r="F28" s="783" t="s">
        <v>421</v>
      </c>
      <c r="G28" s="783" t="s">
        <v>422</v>
      </c>
      <c r="H28" s="783" t="s">
        <v>423</v>
      </c>
      <c r="I28" s="997"/>
      <c r="J28" s="999"/>
      <c r="K28" s="997"/>
      <c r="L28" s="997"/>
      <c r="M28" s="986"/>
      <c r="N28" s="986"/>
      <c r="O28" s="986"/>
      <c r="P28" s="986"/>
      <c r="Q28" s="986"/>
      <c r="R28" s="986"/>
      <c r="S28" s="986"/>
      <c r="T28" s="986"/>
      <c r="U28" s="986"/>
      <c r="V28" s="986"/>
      <c r="W28" s="986"/>
      <c r="X28" s="986"/>
      <c r="Y28" s="986"/>
      <c r="Z28" s="986"/>
      <c r="AA28" s="986"/>
      <c r="AB28" s="986"/>
      <c r="AC28" s="986"/>
      <c r="AD28" s="986"/>
      <c r="AE28" s="986"/>
      <c r="AF28" s="986"/>
      <c r="AG28" s="986"/>
      <c r="AH28" s="986"/>
      <c r="AI28" s="986"/>
      <c r="AJ28" s="986"/>
      <c r="AK28" s="986"/>
      <c r="AL28" s="986"/>
      <c r="AM28" s="986"/>
      <c r="AN28" s="986"/>
      <c r="AO28" s="986"/>
      <c r="AP28" s="986"/>
      <c r="AQ28" s="986"/>
      <c r="AR28" s="986"/>
      <c r="AS28" s="986"/>
      <c r="AT28" s="986"/>
      <c r="AU28" s="986"/>
      <c r="AV28" s="986"/>
      <c r="AW28" s="779"/>
      <c r="AX28" s="85"/>
      <c r="AY28" s="777"/>
      <c r="AZ28" s="85"/>
      <c r="BA28" s="85"/>
    </row>
    <row r="29" spans="1:53" ht="15.6">
      <c r="A29" s="780" t="s">
        <v>424</v>
      </c>
      <c r="B29" s="778"/>
      <c r="C29" s="987" t="s">
        <v>99</v>
      </c>
      <c r="D29" s="988"/>
      <c r="E29" s="991"/>
      <c r="F29" s="991"/>
      <c r="G29" s="991"/>
      <c r="H29" s="991"/>
      <c r="I29" s="991"/>
      <c r="J29" s="991"/>
      <c r="K29" s="991"/>
      <c r="L29" s="991"/>
      <c r="M29" s="785"/>
      <c r="N29" s="786"/>
      <c r="O29" s="786"/>
      <c r="P29" s="786"/>
      <c r="Q29" s="786"/>
      <c r="R29" s="786"/>
      <c r="S29" s="786"/>
      <c r="T29" s="786"/>
      <c r="U29" s="786"/>
      <c r="V29" s="786"/>
      <c r="W29" s="786"/>
      <c r="X29" s="786"/>
      <c r="Y29" s="786"/>
      <c r="Z29" s="786"/>
      <c r="AA29" s="786"/>
      <c r="AB29" s="786"/>
      <c r="AC29" s="786"/>
      <c r="AD29" s="786"/>
      <c r="AE29" s="786"/>
      <c r="AF29" s="786"/>
      <c r="AG29" s="786"/>
      <c r="AH29" s="786"/>
      <c r="AI29" s="786"/>
      <c r="AJ29" s="786"/>
      <c r="AK29" s="786"/>
      <c r="AL29" s="786"/>
      <c r="AM29" s="786"/>
      <c r="AN29" s="786"/>
      <c r="AO29" s="786"/>
      <c r="AP29" s="786"/>
      <c r="AQ29" s="786"/>
      <c r="AR29" s="786"/>
      <c r="AS29" s="786"/>
      <c r="AT29" s="786"/>
      <c r="AU29" s="786"/>
      <c r="AV29" s="787"/>
      <c r="AW29" s="779"/>
      <c r="AX29" s="85"/>
      <c r="AY29" s="777"/>
      <c r="AZ29" s="85"/>
      <c r="BA29" s="85"/>
    </row>
    <row r="30" spans="1:53" ht="15.6">
      <c r="A30" s="780"/>
      <c r="B30" s="778"/>
      <c r="C30" s="989"/>
      <c r="D30" s="990"/>
      <c r="E30" s="992"/>
      <c r="F30" s="992"/>
      <c r="G30" s="992"/>
      <c r="H30" s="992"/>
      <c r="I30" s="992"/>
      <c r="J30" s="992"/>
      <c r="K30" s="992"/>
      <c r="L30" s="992"/>
      <c r="M30" s="785"/>
      <c r="N30" s="786"/>
      <c r="O30" s="786"/>
      <c r="P30" s="786"/>
      <c r="Q30" s="786"/>
      <c r="R30" s="786"/>
      <c r="S30" s="786"/>
      <c r="T30" s="786"/>
      <c r="U30" s="786"/>
      <c r="V30" s="786"/>
      <c r="W30" s="786"/>
      <c r="X30" s="786"/>
      <c r="Y30" s="786"/>
      <c r="Z30" s="786"/>
      <c r="AA30" s="786"/>
      <c r="AB30" s="786"/>
      <c r="AC30" s="786"/>
      <c r="AD30" s="786"/>
      <c r="AE30" s="786"/>
      <c r="AF30" s="786"/>
      <c r="AG30" s="786"/>
      <c r="AH30" s="786"/>
      <c r="AI30" s="786"/>
      <c r="AJ30" s="786"/>
      <c r="AK30" s="786"/>
      <c r="AL30" s="786"/>
      <c r="AM30" s="786"/>
      <c r="AN30" s="786"/>
      <c r="AO30" s="786"/>
      <c r="AP30" s="786"/>
      <c r="AQ30" s="786"/>
      <c r="AR30" s="786"/>
      <c r="AS30" s="786"/>
      <c r="AT30" s="786"/>
      <c r="AU30" s="786"/>
      <c r="AV30" s="787"/>
      <c r="AW30" s="779"/>
      <c r="AX30" s="85"/>
      <c r="AY30" s="777"/>
      <c r="AZ30" s="85"/>
      <c r="BA30" s="85"/>
    </row>
    <row r="31" spans="1:53" ht="15.6">
      <c r="A31" s="780" t="s">
        <v>425</v>
      </c>
      <c r="B31" s="778"/>
      <c r="C31" s="1018" t="s">
        <v>426</v>
      </c>
      <c r="D31" s="1019"/>
      <c r="E31" s="1005">
        <v>50</v>
      </c>
      <c r="F31" s="1005"/>
      <c r="G31" s="1020"/>
      <c r="H31" s="1005"/>
      <c r="I31" s="1005">
        <f>+E31</f>
        <v>50</v>
      </c>
      <c r="J31" s="1005"/>
      <c r="K31" s="1005" t="str">
        <f>AP24</f>
        <v>M</v>
      </c>
      <c r="L31" s="1007">
        <f>+I31</f>
        <v>50</v>
      </c>
      <c r="M31" s="785"/>
      <c r="N31" s="786"/>
      <c r="O31" s="786"/>
      <c r="P31" s="786"/>
      <c r="Q31" s="786"/>
      <c r="R31" s="786"/>
      <c r="S31" s="786"/>
      <c r="T31" s="786"/>
      <c r="U31" s="786"/>
      <c r="V31" s="786"/>
      <c r="W31" s="786"/>
      <c r="X31" s="786"/>
      <c r="Y31" s="786"/>
      <c r="Z31" s="786"/>
      <c r="AA31" s="786"/>
      <c r="AB31" s="786"/>
      <c r="AC31" s="786"/>
      <c r="AD31" s="786"/>
      <c r="AE31" s="786"/>
      <c r="AF31" s="786"/>
      <c r="AG31" s="786"/>
      <c r="AH31" s="786"/>
      <c r="AI31" s="786"/>
      <c r="AJ31" s="786"/>
      <c r="AK31" s="786"/>
      <c r="AL31" s="786"/>
      <c r="AM31" s="786"/>
      <c r="AN31" s="786"/>
      <c r="AO31" s="786"/>
      <c r="AP31" s="786"/>
      <c r="AQ31" s="786"/>
      <c r="AR31" s="786"/>
      <c r="AS31" s="786"/>
      <c r="AT31" s="786"/>
      <c r="AU31" s="786"/>
      <c r="AV31" s="787"/>
      <c r="AW31" s="779"/>
      <c r="AX31" s="85"/>
      <c r="AY31" s="777"/>
      <c r="AZ31" s="85"/>
      <c r="BA31" s="85"/>
    </row>
    <row r="32" spans="1:53" ht="15.6">
      <c r="A32" s="780"/>
      <c r="B32" s="778"/>
      <c r="C32" s="1014"/>
      <c r="D32" s="1015"/>
      <c r="E32" s="1006"/>
      <c r="F32" s="1006"/>
      <c r="G32" s="1017"/>
      <c r="H32" s="1006"/>
      <c r="I32" s="1006"/>
      <c r="J32" s="1006"/>
      <c r="K32" s="1006"/>
      <c r="L32" s="1008"/>
      <c r="M32" s="785"/>
      <c r="N32" s="786"/>
      <c r="O32" s="786"/>
      <c r="P32" s="786"/>
      <c r="Q32" s="786"/>
      <c r="R32" s="786"/>
      <c r="S32" s="786"/>
      <c r="T32" s="786"/>
      <c r="U32" s="786"/>
      <c r="V32" s="786"/>
      <c r="W32" s="786"/>
      <c r="X32" s="786"/>
      <c r="Y32" s="786"/>
      <c r="Z32" s="786"/>
      <c r="AA32" s="786"/>
      <c r="AB32" s="786"/>
      <c r="AC32" s="786"/>
      <c r="AD32" s="786"/>
      <c r="AE32" s="786"/>
      <c r="AF32" s="786"/>
      <c r="AG32" s="786"/>
      <c r="AH32" s="786"/>
      <c r="AI32" s="786"/>
      <c r="AJ32" s="786"/>
      <c r="AK32" s="786"/>
      <c r="AL32" s="786"/>
      <c r="AM32" s="786"/>
      <c r="AN32" s="786"/>
      <c r="AO32" s="786"/>
      <c r="AP32" s="786"/>
      <c r="AQ32" s="786"/>
      <c r="AR32" s="786"/>
      <c r="AS32" s="786"/>
      <c r="AT32" s="786"/>
      <c r="AU32" s="786"/>
      <c r="AV32" s="787"/>
      <c r="AW32" s="779"/>
      <c r="AX32" s="85"/>
      <c r="AY32" s="777"/>
      <c r="AZ32" s="85"/>
      <c r="BA32" s="85"/>
    </row>
    <row r="33" spans="1:53" ht="15.6">
      <c r="A33" s="780" t="s">
        <v>425</v>
      </c>
      <c r="B33" s="778"/>
      <c r="C33" s="1014"/>
      <c r="D33" s="1015"/>
      <c r="E33" s="1006"/>
      <c r="F33" s="1006"/>
      <c r="G33" s="1016"/>
      <c r="H33" s="1006"/>
      <c r="I33" s="1005">
        <f>+G33*E33*F33</f>
        <v>0</v>
      </c>
      <c r="J33" s="1006"/>
      <c r="K33" s="1005" t="str">
        <f>AP24</f>
        <v>M</v>
      </c>
      <c r="L33" s="1007">
        <f>I33*J33</f>
        <v>0</v>
      </c>
      <c r="M33" s="785"/>
      <c r="N33" s="786"/>
      <c r="O33" s="786"/>
      <c r="P33" s="786"/>
      <c r="Q33" s="786"/>
      <c r="R33" s="786"/>
      <c r="S33" s="786"/>
      <c r="T33" s="786"/>
      <c r="U33" s="786"/>
      <c r="V33" s="786"/>
      <c r="W33" s="786"/>
      <c r="X33" s="786"/>
      <c r="Y33" s="786"/>
      <c r="Z33" s="786"/>
      <c r="AA33" s="786"/>
      <c r="AB33" s="786"/>
      <c r="AC33" s="786"/>
      <c r="AD33" s="786"/>
      <c r="AE33" s="786"/>
      <c r="AF33" s="786"/>
      <c r="AG33" s="786"/>
      <c r="AH33" s="786"/>
      <c r="AI33" s="786"/>
      <c r="AJ33" s="786"/>
      <c r="AK33" s="786"/>
      <c r="AL33" s="786"/>
      <c r="AM33" s="786"/>
      <c r="AN33" s="786"/>
      <c r="AO33" s="786"/>
      <c r="AP33" s="786"/>
      <c r="AQ33" s="786"/>
      <c r="AR33" s="786"/>
      <c r="AS33" s="786"/>
      <c r="AT33" s="786"/>
      <c r="AU33" s="786"/>
      <c r="AV33" s="787"/>
      <c r="AW33" s="779"/>
      <c r="AX33" s="85"/>
      <c r="AY33" s="777"/>
      <c r="AZ33" s="85"/>
      <c r="BA33" s="85"/>
    </row>
    <row r="34" spans="1:53" ht="15.6">
      <c r="A34" s="780"/>
      <c r="B34" s="778"/>
      <c r="C34" s="1014"/>
      <c r="D34" s="1015"/>
      <c r="E34" s="1006"/>
      <c r="F34" s="1006"/>
      <c r="G34" s="1017"/>
      <c r="H34" s="1006"/>
      <c r="I34" s="1006"/>
      <c r="J34" s="1006"/>
      <c r="K34" s="1006"/>
      <c r="L34" s="1008"/>
      <c r="M34" s="785"/>
      <c r="N34" s="786"/>
      <c r="O34" s="786"/>
      <c r="P34" s="786"/>
      <c r="Q34" s="786"/>
      <c r="R34" s="786"/>
      <c r="S34" s="786"/>
      <c r="T34" s="786"/>
      <c r="U34" s="786"/>
      <c r="V34" s="786"/>
      <c r="W34" s="786"/>
      <c r="X34" s="786"/>
      <c r="Y34" s="786"/>
      <c r="Z34" s="786"/>
      <c r="AA34" s="786"/>
      <c r="AB34" s="786"/>
      <c r="AC34" s="786"/>
      <c r="AD34" s="786"/>
      <c r="AE34" s="786"/>
      <c r="AF34" s="786"/>
      <c r="AG34" s="786"/>
      <c r="AH34" s="786"/>
      <c r="AI34" s="786"/>
      <c r="AJ34" s="786"/>
      <c r="AK34" s="786"/>
      <c r="AL34" s="786"/>
      <c r="AM34" s="786"/>
      <c r="AN34" s="786"/>
      <c r="AO34" s="786"/>
      <c r="AP34" s="786"/>
      <c r="AQ34" s="786"/>
      <c r="AR34" s="786"/>
      <c r="AS34" s="786"/>
      <c r="AT34" s="786"/>
      <c r="AU34" s="786"/>
      <c r="AV34" s="787"/>
      <c r="AW34" s="779"/>
      <c r="AX34" s="85"/>
      <c r="AY34" s="777"/>
      <c r="AZ34" s="85"/>
      <c r="BA34" s="85"/>
    </row>
    <row r="35" spans="1:53" ht="15.6">
      <c r="A35" s="765" t="s">
        <v>427</v>
      </c>
      <c r="B35" s="778"/>
      <c r="C35" s="788"/>
      <c r="D35" s="789"/>
      <c r="E35" s="789"/>
      <c r="F35" s="789"/>
      <c r="G35" s="790" t="s">
        <v>428</v>
      </c>
      <c r="H35" s="791">
        <v>2</v>
      </c>
      <c r="I35" s="792" t="s">
        <v>5</v>
      </c>
      <c r="J35" s="793"/>
      <c r="K35" s="794" t="s">
        <v>419</v>
      </c>
      <c r="L35" s="795">
        <f>ROUND(SUM(L29:L34),H35)</f>
        <v>50</v>
      </c>
      <c r="M35" s="796"/>
      <c r="N35" s="797"/>
      <c r="O35" s="797"/>
      <c r="P35" s="797"/>
      <c r="Q35" s="797"/>
      <c r="R35" s="797"/>
      <c r="S35" s="786"/>
      <c r="T35" s="786"/>
      <c r="U35" s="786"/>
      <c r="V35" s="786"/>
      <c r="W35" s="786"/>
      <c r="X35" s="786"/>
      <c r="Y35" s="786"/>
      <c r="Z35" s="786"/>
      <c r="AA35" s="786"/>
      <c r="AB35" s="786"/>
      <c r="AC35" s="786"/>
      <c r="AD35" s="786"/>
      <c r="AE35" s="786"/>
      <c r="AF35" s="786"/>
      <c r="AG35" s="786"/>
      <c r="AH35" s="786"/>
      <c r="AI35" s="786"/>
      <c r="AJ35" s="786"/>
      <c r="AK35" s="786"/>
      <c r="AL35" s="786"/>
      <c r="AM35" s="786"/>
      <c r="AN35" s="786"/>
      <c r="AO35" s="786"/>
      <c r="AP35" s="786"/>
      <c r="AQ35" s="786"/>
      <c r="AR35" s="786"/>
      <c r="AS35" s="786"/>
      <c r="AT35" s="786"/>
      <c r="AU35" s="786"/>
      <c r="AV35" s="787"/>
      <c r="AW35" s="779"/>
      <c r="AX35" s="85"/>
      <c r="AY35" s="777"/>
      <c r="AZ35" s="85"/>
      <c r="BA35" s="85"/>
    </row>
    <row r="36" spans="1:53" ht="15.6">
      <c r="A36" s="780"/>
      <c r="B36" s="778"/>
      <c r="C36" s="798"/>
      <c r="D36" s="799"/>
      <c r="E36" s="799"/>
      <c r="F36" s="799"/>
      <c r="G36" s="799"/>
      <c r="H36" s="799"/>
      <c r="I36" s="799"/>
      <c r="J36" s="799"/>
      <c r="K36" s="800"/>
      <c r="L36" s="799"/>
      <c r="M36" s="801"/>
      <c r="N36" s="802"/>
      <c r="O36" s="802"/>
      <c r="P36" s="802"/>
      <c r="Q36" s="802"/>
      <c r="R36" s="802"/>
      <c r="S36" s="803"/>
      <c r="T36" s="803"/>
      <c r="U36" s="803"/>
      <c r="V36" s="803"/>
      <c r="W36" s="803"/>
      <c r="X36" s="803"/>
      <c r="Y36" s="803"/>
      <c r="Z36" s="803"/>
      <c r="AA36" s="803"/>
      <c r="AB36" s="803"/>
      <c r="AC36" s="803"/>
      <c r="AD36" s="803"/>
      <c r="AE36" s="803"/>
      <c r="AF36" s="803"/>
      <c r="AG36" s="803"/>
      <c r="AH36" s="803"/>
      <c r="AI36" s="803"/>
      <c r="AJ36" s="803"/>
      <c r="AK36" s="803"/>
      <c r="AL36" s="803"/>
      <c r="AM36" s="803"/>
      <c r="AN36" s="803"/>
      <c r="AO36" s="803"/>
      <c r="AP36" s="803"/>
      <c r="AQ36" s="803"/>
      <c r="AR36" s="803"/>
      <c r="AS36" s="803"/>
      <c r="AT36" s="803"/>
      <c r="AU36" s="803"/>
      <c r="AV36" s="804"/>
      <c r="AW36" s="779"/>
      <c r="AX36" s="85"/>
      <c r="AY36" s="777"/>
      <c r="AZ36" s="85"/>
      <c r="BA36" s="85"/>
    </row>
    <row r="37" spans="1:53" ht="15.6">
      <c r="A37" s="780"/>
      <c r="B37" s="778"/>
      <c r="C37" s="995"/>
      <c r="D37" s="996"/>
      <c r="E37" s="996"/>
      <c r="F37" s="996"/>
      <c r="G37" s="996"/>
      <c r="H37" s="996"/>
      <c r="I37" s="996"/>
      <c r="J37" s="996"/>
      <c r="K37" s="996"/>
      <c r="L37" s="805"/>
      <c r="M37" s="801"/>
      <c r="N37" s="802"/>
      <c r="O37" s="802"/>
      <c r="P37" s="802"/>
      <c r="Q37" s="802"/>
      <c r="R37" s="802"/>
      <c r="S37" s="803"/>
      <c r="T37" s="803"/>
      <c r="U37" s="803"/>
      <c r="V37" s="803"/>
      <c r="W37" s="803"/>
      <c r="X37" s="803"/>
      <c r="Y37" s="803"/>
      <c r="Z37" s="803"/>
      <c r="AA37" s="803"/>
      <c r="AB37" s="803"/>
      <c r="AC37" s="803"/>
      <c r="AD37" s="803"/>
      <c r="AE37" s="803"/>
      <c r="AF37" s="803"/>
      <c r="AG37" s="803"/>
      <c r="AH37" s="803"/>
      <c r="AI37" s="803"/>
      <c r="AJ37" s="803"/>
      <c r="AK37" s="803"/>
      <c r="AL37" s="803"/>
      <c r="AM37" s="803"/>
      <c r="AN37" s="803"/>
      <c r="AO37" s="803"/>
      <c r="AP37" s="803"/>
      <c r="AQ37" s="803"/>
      <c r="AR37" s="803"/>
      <c r="AS37" s="803"/>
      <c r="AT37" s="803"/>
      <c r="AU37" s="803"/>
      <c r="AV37" s="804"/>
      <c r="AW37" s="779"/>
      <c r="AX37" s="85"/>
      <c r="AY37" s="777"/>
      <c r="AZ37" s="85"/>
      <c r="BA37" s="85"/>
    </row>
    <row r="38" spans="1:53" ht="15.6">
      <c r="A38" s="780"/>
      <c r="B38" s="778"/>
      <c r="C38" s="806" t="s">
        <v>429</v>
      </c>
      <c r="D38" s="1009"/>
      <c r="E38" s="1009"/>
      <c r="F38" s="1009"/>
      <c r="G38" s="1009"/>
      <c r="H38" s="1009"/>
      <c r="I38" s="1009"/>
      <c r="J38" s="1009"/>
      <c r="K38" s="1009"/>
      <c r="L38" s="1009"/>
      <c r="M38" s="1009"/>
      <c r="N38" s="1009"/>
      <c r="O38" s="1009"/>
      <c r="P38" s="1009"/>
      <c r="Q38" s="1009"/>
      <c r="R38" s="1009"/>
      <c r="S38" s="1009"/>
      <c r="T38" s="1009"/>
      <c r="U38" s="1009"/>
      <c r="V38" s="1009"/>
      <c r="W38" s="1009"/>
      <c r="X38" s="1009"/>
      <c r="Y38" s="1009"/>
      <c r="Z38" s="1009"/>
      <c r="AA38" s="1009"/>
      <c r="AB38" s="1009"/>
      <c r="AC38" s="1009"/>
      <c r="AD38" s="1009"/>
      <c r="AE38" s="1009"/>
      <c r="AF38" s="1009"/>
      <c r="AG38" s="1009"/>
      <c r="AH38" s="1009"/>
      <c r="AI38" s="1009"/>
      <c r="AJ38" s="1009"/>
      <c r="AK38" s="1009"/>
      <c r="AL38" s="1009"/>
      <c r="AM38" s="1009"/>
      <c r="AN38" s="1009"/>
      <c r="AO38" s="1009"/>
      <c r="AP38" s="1009"/>
      <c r="AQ38" s="1009"/>
      <c r="AR38" s="1009"/>
      <c r="AS38" s="1009"/>
      <c r="AT38" s="1009"/>
      <c r="AU38" s="1009"/>
      <c r="AV38" s="807"/>
      <c r="AW38" s="779"/>
      <c r="AX38" s="85"/>
      <c r="AY38" s="777"/>
      <c r="AZ38" s="85"/>
      <c r="BA38" s="85"/>
    </row>
    <row r="39" spans="1:53" ht="15.6">
      <c r="A39" s="780"/>
      <c r="B39" s="778"/>
      <c r="C39" s="808"/>
      <c r="D39" s="1010"/>
      <c r="E39" s="1010"/>
      <c r="F39" s="1010"/>
      <c r="G39" s="1010"/>
      <c r="H39" s="1010"/>
      <c r="I39" s="1010"/>
      <c r="J39" s="1010"/>
      <c r="K39" s="1010"/>
      <c r="L39" s="1010"/>
      <c r="M39" s="1010"/>
      <c r="N39" s="1010"/>
      <c r="O39" s="1010"/>
      <c r="P39" s="1010"/>
      <c r="Q39" s="1010"/>
      <c r="R39" s="1010"/>
      <c r="S39" s="1010"/>
      <c r="T39" s="1010"/>
      <c r="U39" s="1010"/>
      <c r="V39" s="1010"/>
      <c r="W39" s="1010"/>
      <c r="X39" s="1010"/>
      <c r="Y39" s="1010"/>
      <c r="Z39" s="1010"/>
      <c r="AA39" s="1010"/>
      <c r="AB39" s="1010"/>
      <c r="AC39" s="1010"/>
      <c r="AD39" s="1010"/>
      <c r="AE39" s="1010"/>
      <c r="AF39" s="1010"/>
      <c r="AG39" s="1010"/>
      <c r="AH39" s="1010"/>
      <c r="AI39" s="1010"/>
      <c r="AJ39" s="1010"/>
      <c r="AK39" s="1010"/>
      <c r="AL39" s="1010"/>
      <c r="AM39" s="1010"/>
      <c r="AN39" s="1010"/>
      <c r="AO39" s="1010"/>
      <c r="AP39" s="1010"/>
      <c r="AQ39" s="1010"/>
      <c r="AR39" s="1010"/>
      <c r="AS39" s="1010"/>
      <c r="AT39" s="1010"/>
      <c r="AU39" s="1010"/>
      <c r="AV39" s="809"/>
      <c r="AW39" s="779"/>
      <c r="AX39" s="85"/>
      <c r="AY39" s="777"/>
      <c r="AZ39" s="85"/>
      <c r="BA39" s="85"/>
    </row>
    <row r="40" spans="1:53" ht="15.6">
      <c r="A40" s="780"/>
      <c r="B40" s="778"/>
      <c r="C40" s="784"/>
      <c r="D40" s="1011"/>
      <c r="E40" s="1011"/>
      <c r="F40" s="1011"/>
      <c r="G40" s="1011"/>
      <c r="H40" s="1011"/>
      <c r="I40" s="1011"/>
      <c r="J40" s="1011"/>
      <c r="K40" s="1011"/>
      <c r="L40" s="1011"/>
      <c r="M40" s="1011"/>
      <c r="N40" s="1011"/>
      <c r="O40" s="1011"/>
      <c r="P40" s="1011"/>
      <c r="Q40" s="1011"/>
      <c r="R40" s="1011"/>
      <c r="S40" s="1011"/>
      <c r="T40" s="1011"/>
      <c r="U40" s="1011"/>
      <c r="V40" s="1011"/>
      <c r="W40" s="1011"/>
      <c r="X40" s="1011"/>
      <c r="Y40" s="1011"/>
      <c r="Z40" s="1011"/>
      <c r="AA40" s="1011"/>
      <c r="AB40" s="1011"/>
      <c r="AC40" s="1011"/>
      <c r="AD40" s="1011"/>
      <c r="AE40" s="1011"/>
      <c r="AF40" s="1011"/>
      <c r="AG40" s="810"/>
      <c r="AH40" s="1012" t="str">
        <f>"Item    " &amp; E25 &amp; "    Página   1   de   1  "</f>
        <v xml:space="preserve">Item        Página   1   de   1  </v>
      </c>
      <c r="AI40" s="1013"/>
      <c r="AJ40" s="1013"/>
      <c r="AK40" s="1013"/>
      <c r="AL40" s="1013"/>
      <c r="AM40" s="1013"/>
      <c r="AN40" s="1013"/>
      <c r="AO40" s="1013"/>
      <c r="AP40" s="1013"/>
      <c r="AQ40" s="1013"/>
      <c r="AR40" s="1013"/>
      <c r="AS40" s="1013"/>
      <c r="AT40" s="1013"/>
      <c r="AU40" s="1013"/>
      <c r="AV40" s="1013"/>
      <c r="AW40" s="779"/>
      <c r="AX40" s="85"/>
      <c r="AY40" s="777"/>
      <c r="AZ40" s="85"/>
      <c r="BA40" s="85"/>
    </row>
    <row r="41" spans="1:53" ht="15.6">
      <c r="A41" s="780"/>
      <c r="B41" s="778"/>
      <c r="C41" s="799"/>
      <c r="D41" s="799"/>
      <c r="E41" s="799"/>
      <c r="F41" s="799"/>
      <c r="G41" s="799"/>
      <c r="H41" s="799"/>
      <c r="I41" s="799"/>
      <c r="J41" s="811"/>
      <c r="K41" s="799"/>
      <c r="L41" s="799"/>
      <c r="M41" s="799"/>
      <c r="N41" s="799"/>
      <c r="O41" s="799"/>
      <c r="P41" s="799"/>
      <c r="Q41" s="799"/>
      <c r="R41" s="799"/>
      <c r="S41" s="799"/>
      <c r="T41" s="799"/>
      <c r="U41" s="799"/>
      <c r="V41" s="799"/>
      <c r="W41" s="799"/>
      <c r="X41" s="799"/>
      <c r="Y41" s="799"/>
      <c r="Z41" s="799"/>
      <c r="AA41" s="799"/>
      <c r="AB41" s="799"/>
      <c r="AC41" s="799"/>
      <c r="AD41" s="799"/>
      <c r="AE41" s="799"/>
      <c r="AF41" s="799"/>
      <c r="AG41" s="799"/>
      <c r="AH41" s="799"/>
      <c r="AI41" s="799"/>
      <c r="AJ41" s="799"/>
      <c r="AK41" s="799"/>
      <c r="AL41" s="799"/>
      <c r="AM41" s="811"/>
      <c r="AN41" s="811"/>
      <c r="AO41" s="811"/>
      <c r="AP41" s="811"/>
      <c r="AQ41" s="811"/>
      <c r="AR41" s="811"/>
      <c r="AS41" s="811"/>
      <c r="AT41" s="811"/>
      <c r="AU41" s="811"/>
      <c r="AV41" s="811"/>
      <c r="AW41" s="779"/>
      <c r="AX41" s="85"/>
      <c r="AY41" s="777"/>
      <c r="AZ41" s="85"/>
      <c r="BA41" s="85"/>
    </row>
    <row r="42" spans="1:53" ht="15.6">
      <c r="A42" s="780"/>
      <c r="B42" s="778"/>
      <c r="C42" s="812" t="s">
        <v>430</v>
      </c>
      <c r="D42" s="799"/>
      <c r="E42" s="799"/>
      <c r="F42" s="799"/>
      <c r="G42" s="799"/>
      <c r="H42" s="799"/>
      <c r="I42" s="799"/>
      <c r="J42" s="811"/>
      <c r="K42" s="799"/>
      <c r="L42" s="812" t="s">
        <v>431</v>
      </c>
      <c r="M42" s="799"/>
      <c r="N42" s="799"/>
      <c r="O42" s="799"/>
      <c r="P42" s="799"/>
      <c r="Q42" s="799"/>
      <c r="R42" s="799"/>
      <c r="S42" s="799"/>
      <c r="T42" s="799"/>
      <c r="U42" s="799"/>
      <c r="V42" s="799"/>
      <c r="W42" s="799"/>
      <c r="X42" s="799"/>
      <c r="Y42" s="799"/>
      <c r="Z42" s="799"/>
      <c r="AA42" s="799"/>
      <c r="AB42" s="799"/>
      <c r="AC42" s="799"/>
      <c r="AD42" s="799"/>
      <c r="AE42" s="799"/>
      <c r="AF42" s="799"/>
      <c r="AG42" s="799"/>
      <c r="AH42" s="799"/>
      <c r="AI42" s="799"/>
      <c r="AJ42" s="799"/>
      <c r="AK42" s="799"/>
      <c r="AL42" s="799"/>
      <c r="AM42" s="811"/>
      <c r="AN42" s="811"/>
      <c r="AO42" s="811"/>
      <c r="AP42" s="811"/>
      <c r="AQ42" s="811"/>
      <c r="AR42" s="811"/>
      <c r="AS42" s="811"/>
      <c r="AT42" s="811"/>
      <c r="AU42" s="811"/>
      <c r="AV42" s="811"/>
      <c r="AW42" s="779"/>
      <c r="AX42" s="85"/>
      <c r="AY42" s="777"/>
      <c r="AZ42" s="85"/>
      <c r="BA42" s="85"/>
    </row>
    <row r="43" spans="1:53" ht="15.6">
      <c r="A43" s="780"/>
      <c r="B43" s="778"/>
      <c r="C43" s="813" t="s">
        <v>432</v>
      </c>
      <c r="D43" s="814"/>
      <c r="E43" s="815"/>
      <c r="F43" s="816"/>
      <c r="G43" s="799"/>
      <c r="H43" s="799"/>
      <c r="I43" s="799"/>
      <c r="J43" s="811"/>
      <c r="K43" s="799"/>
      <c r="L43" s="813" t="s">
        <v>432</v>
      </c>
      <c r="M43" s="1002"/>
      <c r="N43" s="1002"/>
      <c r="O43" s="1002"/>
      <c r="P43" s="1002"/>
      <c r="Q43" s="1002"/>
      <c r="R43" s="1002"/>
      <c r="S43" s="1002"/>
      <c r="T43" s="1002"/>
      <c r="U43" s="1002"/>
      <c r="V43" s="1002"/>
      <c r="W43" s="1002"/>
      <c r="X43" s="1002"/>
      <c r="Y43" s="1002"/>
      <c r="Z43" s="1002"/>
      <c r="AA43" s="1002"/>
      <c r="AB43" s="1002"/>
      <c r="AC43" s="817"/>
      <c r="AD43" s="817"/>
      <c r="AE43" s="817"/>
      <c r="AF43" s="817"/>
      <c r="AG43" s="817"/>
      <c r="AH43" s="817"/>
      <c r="AI43" s="817"/>
      <c r="AJ43" s="817"/>
      <c r="AK43" s="817"/>
      <c r="AL43" s="817"/>
      <c r="AM43" s="818"/>
      <c r="AN43" s="818"/>
      <c r="AO43" s="811"/>
      <c r="AP43" s="811"/>
      <c r="AQ43" s="811"/>
      <c r="AR43" s="811"/>
      <c r="AS43" s="811"/>
      <c r="AT43" s="811"/>
      <c r="AU43" s="811"/>
      <c r="AV43" s="811"/>
      <c r="AW43" s="779"/>
      <c r="AX43" s="85"/>
      <c r="AY43" s="777"/>
      <c r="AZ43" s="85"/>
      <c r="BA43" s="85"/>
    </row>
    <row r="44" spans="1:53" ht="15.6">
      <c r="A44" s="780" t="s">
        <v>433</v>
      </c>
      <c r="B44" s="778"/>
      <c r="C44" s="819"/>
      <c r="D44" s="820" t="s">
        <v>434</v>
      </c>
      <c r="E44" s="821"/>
      <c r="F44" s="821"/>
      <c r="G44" s="822"/>
      <c r="H44" s="819"/>
      <c r="I44" s="819"/>
      <c r="J44" s="823"/>
      <c r="K44" s="819"/>
      <c r="L44" s="819"/>
      <c r="M44" s="1003" t="s">
        <v>435</v>
      </c>
      <c r="N44" s="1003"/>
      <c r="O44" s="1003"/>
      <c r="P44" s="1003"/>
      <c r="Q44" s="1003"/>
      <c r="R44" s="1003"/>
      <c r="S44" s="1003"/>
      <c r="T44" s="1003"/>
      <c r="U44" s="1003"/>
      <c r="V44" s="1003"/>
      <c r="W44" s="1003"/>
      <c r="X44" s="1003"/>
      <c r="Y44" s="1003"/>
      <c r="Z44" s="1003"/>
      <c r="AA44" s="1003"/>
      <c r="AB44" s="1003"/>
      <c r="AC44" s="819"/>
      <c r="AD44" s="819"/>
      <c r="AE44" s="819"/>
      <c r="AF44" s="819"/>
      <c r="AG44" s="819"/>
      <c r="AH44" s="819"/>
      <c r="AI44" s="819"/>
      <c r="AJ44" s="819"/>
      <c r="AK44" s="819"/>
      <c r="AL44" s="819"/>
      <c r="AM44" s="819"/>
      <c r="AN44" s="819"/>
      <c r="AO44" s="823"/>
      <c r="AP44" s="823"/>
      <c r="AQ44" s="823"/>
      <c r="AR44" s="823"/>
      <c r="AS44" s="823"/>
      <c r="AT44" s="823"/>
      <c r="AU44" s="823"/>
      <c r="AV44" s="823"/>
      <c r="AW44" s="779"/>
      <c r="AX44" s="85"/>
      <c r="AY44" s="777"/>
      <c r="AZ44" s="85"/>
      <c r="BA44" s="85"/>
    </row>
    <row r="45" spans="1:53" ht="15.6">
      <c r="A45" s="780" t="s">
        <v>436</v>
      </c>
      <c r="B45" s="778"/>
      <c r="C45" s="819"/>
      <c r="D45" s="820" t="s">
        <v>437</v>
      </c>
      <c r="E45" s="824"/>
      <c r="F45" s="824"/>
      <c r="G45" s="824"/>
      <c r="H45" s="824"/>
      <c r="I45" s="819"/>
      <c r="J45" s="823"/>
      <c r="K45" s="819"/>
      <c r="L45" s="825"/>
      <c r="M45" s="1004" t="s">
        <v>438</v>
      </c>
      <c r="N45" s="1004"/>
      <c r="O45" s="1004"/>
      <c r="P45" s="1004"/>
      <c r="Q45" s="1004"/>
      <c r="R45" s="1004"/>
      <c r="S45" s="1004"/>
      <c r="T45" s="1004"/>
      <c r="U45" s="1004"/>
      <c r="V45" s="1004"/>
      <c r="W45" s="1004"/>
      <c r="X45" s="1004"/>
      <c r="Y45" s="1004"/>
      <c r="Z45" s="1004"/>
      <c r="AA45" s="1004"/>
      <c r="AB45" s="1004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19"/>
      <c r="AP45" s="819"/>
      <c r="AQ45" s="819"/>
      <c r="AR45" s="819"/>
      <c r="AS45" s="819"/>
      <c r="AT45" s="819"/>
      <c r="AU45" s="819"/>
      <c r="AV45" s="819"/>
      <c r="AW45" s="779"/>
      <c r="AX45" s="85"/>
      <c r="AY45" s="777"/>
      <c r="AZ45" s="85"/>
      <c r="BA45" s="85"/>
    </row>
    <row r="46" spans="1:53" ht="16.2" thickBot="1">
      <c r="A46" s="765" t="s">
        <v>436</v>
      </c>
      <c r="B46" s="826"/>
      <c r="C46" s="827"/>
      <c r="D46" s="827"/>
      <c r="E46" s="828"/>
      <c r="F46" s="828"/>
      <c r="G46" s="828"/>
      <c r="H46" s="828"/>
      <c r="I46" s="827"/>
      <c r="J46" s="829"/>
      <c r="K46" s="827"/>
      <c r="L46" s="830"/>
      <c r="M46" s="830"/>
      <c r="N46" s="830"/>
      <c r="O46" s="830"/>
      <c r="P46" s="830"/>
      <c r="Q46" s="830"/>
      <c r="R46" s="830"/>
      <c r="S46" s="830"/>
      <c r="T46" s="830"/>
      <c r="U46" s="830"/>
      <c r="V46" s="830"/>
      <c r="W46" s="830"/>
      <c r="X46" s="830"/>
      <c r="Y46" s="830"/>
      <c r="Z46" s="830"/>
      <c r="AA46" s="830"/>
      <c r="AB46" s="827"/>
      <c r="AC46" s="827"/>
      <c r="AD46" s="827"/>
      <c r="AE46" s="827"/>
      <c r="AF46" s="827"/>
      <c r="AG46" s="827"/>
      <c r="AH46" s="827"/>
      <c r="AI46" s="827"/>
      <c r="AJ46" s="827"/>
      <c r="AK46" s="827"/>
      <c r="AL46" s="827"/>
      <c r="AM46" s="827"/>
      <c r="AN46" s="827"/>
      <c r="AO46" s="827"/>
      <c r="AP46" s="827"/>
      <c r="AQ46" s="827"/>
      <c r="AR46" s="827"/>
      <c r="AS46" s="827"/>
      <c r="AT46" s="827"/>
      <c r="AU46" s="827"/>
      <c r="AV46" s="827"/>
      <c r="AW46" s="831"/>
      <c r="AX46" s="85"/>
      <c r="AY46" s="777"/>
      <c r="AZ46" s="85"/>
      <c r="BA46" s="85"/>
    </row>
    <row r="47" spans="1:53" ht="15.6" thickTop="1">
      <c r="A47" s="832"/>
      <c r="B47" s="832"/>
      <c r="C47" s="832"/>
      <c r="D47" s="832"/>
      <c r="E47" s="832"/>
      <c r="F47" s="832"/>
      <c r="G47" s="832"/>
      <c r="H47" s="832"/>
      <c r="I47" s="832"/>
      <c r="J47" s="832"/>
      <c r="K47" s="832"/>
      <c r="L47" s="832"/>
      <c r="M47" s="832"/>
      <c r="N47" s="832"/>
      <c r="O47" s="832"/>
      <c r="P47" s="832"/>
      <c r="Q47" s="832"/>
      <c r="R47" s="832"/>
      <c r="S47" s="832"/>
      <c r="T47" s="832"/>
      <c r="U47" s="832"/>
      <c r="V47" s="832"/>
      <c r="W47" s="832"/>
      <c r="X47" s="832"/>
      <c r="Y47" s="832"/>
      <c r="Z47" s="832"/>
      <c r="AA47" s="832"/>
      <c r="AB47" s="832"/>
      <c r="AC47" s="832"/>
      <c r="AD47" s="832"/>
      <c r="AE47" s="832"/>
      <c r="AF47" s="832"/>
      <c r="AG47" s="832"/>
      <c r="AH47" s="832"/>
      <c r="AI47" s="832"/>
      <c r="AJ47" s="832"/>
      <c r="AK47" s="832"/>
      <c r="AL47" s="832"/>
      <c r="AM47" s="832"/>
      <c r="AN47" s="832"/>
      <c r="AO47" s="832"/>
      <c r="AP47" s="832"/>
      <c r="AQ47" s="832"/>
      <c r="AR47" s="832"/>
      <c r="AS47" s="832"/>
      <c r="AT47" s="832"/>
      <c r="AU47" s="832"/>
      <c r="AV47" s="832"/>
      <c r="AW47" s="832"/>
      <c r="AX47" s="628"/>
      <c r="AY47" s="833"/>
      <c r="AZ47" s="628"/>
      <c r="BA47" s="628"/>
    </row>
    <row r="48" spans="1:53" ht="15">
      <c r="A48" s="832"/>
      <c r="B48" s="832"/>
      <c r="C48" s="832"/>
      <c r="D48" s="832"/>
      <c r="E48" s="832"/>
      <c r="F48" s="832"/>
      <c r="G48" s="832"/>
      <c r="H48" s="832"/>
      <c r="I48" s="832"/>
      <c r="J48" s="832"/>
      <c r="K48" s="832"/>
      <c r="L48" s="832"/>
      <c r="M48" s="832"/>
      <c r="N48" s="832"/>
      <c r="O48" s="832"/>
      <c r="P48" s="832"/>
      <c r="Q48" s="832"/>
      <c r="R48" s="832"/>
      <c r="S48" s="832"/>
      <c r="T48" s="832"/>
      <c r="U48" s="832"/>
      <c r="V48" s="832"/>
      <c r="W48" s="832"/>
      <c r="X48" s="832"/>
      <c r="Y48" s="832"/>
      <c r="Z48" s="832"/>
      <c r="AA48" s="832"/>
      <c r="AB48" s="832"/>
      <c r="AC48" s="832"/>
      <c r="AD48" s="832"/>
      <c r="AE48" s="832"/>
      <c r="AF48" s="832"/>
      <c r="AG48" s="832"/>
      <c r="AH48" s="832"/>
      <c r="AI48" s="832"/>
      <c r="AJ48" s="832"/>
      <c r="AK48" s="832"/>
      <c r="AL48" s="832"/>
      <c r="AM48" s="832"/>
      <c r="AN48" s="832"/>
      <c r="AO48" s="832"/>
      <c r="AP48" s="832"/>
      <c r="AQ48" s="832"/>
      <c r="AR48" s="832"/>
      <c r="AS48" s="832"/>
      <c r="AT48" s="832"/>
      <c r="AU48" s="832"/>
      <c r="AV48" s="832"/>
      <c r="AW48" s="832"/>
      <c r="AX48" s="628"/>
      <c r="AY48" s="833"/>
      <c r="AZ48" s="628"/>
      <c r="BA48" s="628"/>
    </row>
    <row r="49" spans="1:53" ht="15.6" thickBot="1">
      <c r="A49" s="832"/>
      <c r="B49" s="832"/>
      <c r="C49" s="832"/>
      <c r="D49" s="832"/>
      <c r="E49" s="832"/>
      <c r="F49" s="832"/>
      <c r="G49" s="832"/>
      <c r="H49" s="832"/>
      <c r="I49" s="832"/>
      <c r="J49" s="832"/>
      <c r="K49" s="832"/>
      <c r="L49" s="832"/>
      <c r="M49" s="832"/>
      <c r="N49" s="832"/>
      <c r="O49" s="832"/>
      <c r="P49" s="832"/>
      <c r="Q49" s="832"/>
      <c r="R49" s="832"/>
      <c r="S49" s="832"/>
      <c r="T49" s="832"/>
      <c r="U49" s="832"/>
      <c r="V49" s="832"/>
      <c r="W49" s="832"/>
      <c r="X49" s="832"/>
      <c r="Y49" s="832"/>
      <c r="Z49" s="832"/>
      <c r="AA49" s="832"/>
      <c r="AB49" s="832"/>
      <c r="AC49" s="832"/>
      <c r="AD49" s="832"/>
      <c r="AE49" s="832"/>
      <c r="AF49" s="832"/>
      <c r="AG49" s="832"/>
      <c r="AH49" s="832"/>
      <c r="AI49" s="832"/>
      <c r="AJ49" s="832"/>
      <c r="AK49" s="832"/>
      <c r="AL49" s="832"/>
      <c r="AM49" s="832"/>
      <c r="AN49" s="832"/>
      <c r="AO49" s="832"/>
      <c r="AP49" s="832"/>
      <c r="AQ49" s="832"/>
      <c r="AR49" s="832"/>
      <c r="AS49" s="832"/>
      <c r="AT49" s="832"/>
      <c r="AU49" s="832"/>
      <c r="AV49" s="832"/>
      <c r="AW49" s="832"/>
      <c r="AX49" s="628"/>
      <c r="AY49" s="833"/>
      <c r="AZ49" s="628"/>
      <c r="BA49" s="628"/>
    </row>
    <row r="50" spans="1:53" ht="18.600000000000001" thickTop="1">
      <c r="A50" s="765" t="s">
        <v>407</v>
      </c>
      <c r="B50" s="766"/>
      <c r="C50" s="767" t="s">
        <v>408</v>
      </c>
      <c r="D50" s="768"/>
      <c r="E50" s="769"/>
      <c r="F50" s="770"/>
      <c r="G50" s="771"/>
      <c r="H50" s="771"/>
      <c r="I50" s="772"/>
      <c r="J50" s="773"/>
      <c r="K50" s="772"/>
      <c r="L50" s="774"/>
      <c r="M50" s="774"/>
      <c r="N50" s="774"/>
      <c r="O50" s="774"/>
      <c r="P50" s="774"/>
      <c r="Q50" s="774"/>
      <c r="R50" s="774"/>
      <c r="S50" s="774"/>
      <c r="T50" s="774"/>
      <c r="U50" s="774"/>
      <c r="V50" s="774"/>
      <c r="W50" s="774"/>
      <c r="X50" s="774"/>
      <c r="Y50" s="774"/>
      <c r="Z50" s="774"/>
      <c r="AA50" s="774"/>
      <c r="AB50" s="772"/>
      <c r="AC50" s="772"/>
      <c r="AD50" s="772"/>
      <c r="AE50" s="772"/>
      <c r="AF50" s="772"/>
      <c r="AG50" s="772"/>
      <c r="AH50" s="772"/>
      <c r="AI50" s="775"/>
      <c r="AJ50" s="775"/>
      <c r="AK50" s="775"/>
      <c r="AL50" s="775"/>
      <c r="AM50" s="775"/>
      <c r="AN50" s="775"/>
      <c r="AO50" s="775"/>
      <c r="AP50" s="775"/>
      <c r="AQ50" s="775"/>
      <c r="AR50" s="775"/>
      <c r="AS50" s="775"/>
      <c r="AT50" s="775"/>
      <c r="AU50" s="775"/>
      <c r="AV50" s="775"/>
      <c r="AW50" s="776"/>
      <c r="AX50" s="85"/>
      <c r="AY50" s="777" t="s">
        <v>100</v>
      </c>
      <c r="AZ50" s="85"/>
      <c r="BA50" s="85"/>
    </row>
    <row r="51" spans="1:53" ht="15.6">
      <c r="A51" s="765" t="s">
        <v>409</v>
      </c>
      <c r="B51" s="778"/>
      <c r="C51" s="927" t="str">
        <f>PRESUPUESTO!AG17</f>
        <v>CAP. 1: PUENTE GRAN COLOMBIA</v>
      </c>
      <c r="D51" s="928"/>
      <c r="E51" s="928"/>
      <c r="F51" s="928"/>
      <c r="G51" s="928"/>
      <c r="H51" s="928"/>
      <c r="I51" s="928"/>
      <c r="J51" s="929" t="str">
        <f>"ITEM  " &amp;PRESUPUESTO!$B$17 &amp;":   "&amp; PRESUPUESTO!$C$17</f>
        <v>ITEM  1.2:   DEMOLICION ANDEN/CONTRAPISO CONC.E 7.6 A 12CM</v>
      </c>
      <c r="K51" s="930"/>
      <c r="L51" s="930"/>
      <c r="M51" s="930"/>
      <c r="N51" s="930"/>
      <c r="O51" s="930"/>
      <c r="P51" s="930"/>
      <c r="Q51" s="930"/>
      <c r="R51" s="930"/>
      <c r="S51" s="930"/>
      <c r="T51" s="930"/>
      <c r="U51" s="930"/>
      <c r="V51" s="930"/>
      <c r="W51" s="930"/>
      <c r="X51" s="930"/>
      <c r="Y51" s="930"/>
      <c r="Z51" s="930"/>
      <c r="AA51" s="930"/>
      <c r="AB51" s="930"/>
      <c r="AC51" s="930"/>
      <c r="AD51" s="930"/>
      <c r="AE51" s="930"/>
      <c r="AF51" s="930"/>
      <c r="AG51" s="930"/>
      <c r="AH51" s="931"/>
      <c r="AI51" s="935" t="s">
        <v>410</v>
      </c>
      <c r="AJ51" s="936"/>
      <c r="AK51" s="936"/>
      <c r="AL51" s="936"/>
      <c r="AM51" s="936"/>
      <c r="AN51" s="936"/>
      <c r="AO51" s="937"/>
      <c r="AP51" s="938" t="str">
        <f>PRESUPUESTO!$D$17</f>
        <v>M2</v>
      </c>
      <c r="AQ51" s="939"/>
      <c r="AR51" s="939"/>
      <c r="AS51" s="939"/>
      <c r="AT51" s="939"/>
      <c r="AU51" s="939"/>
      <c r="AV51" s="940"/>
      <c r="AW51" s="779"/>
      <c r="AX51" s="85"/>
      <c r="AY51" s="777"/>
      <c r="AZ51" s="85"/>
      <c r="BA51" s="85"/>
    </row>
    <row r="52" spans="1:53" ht="15.6">
      <c r="A52" s="765" t="s">
        <v>439</v>
      </c>
      <c r="B52" s="778"/>
      <c r="C52" s="941">
        <f>PRESUPUESTO!AI17</f>
        <v>0</v>
      </c>
      <c r="D52" s="942"/>
      <c r="E52" s="942"/>
      <c r="F52" s="942"/>
      <c r="G52" s="942"/>
      <c r="H52" s="942"/>
      <c r="I52" s="942"/>
      <c r="J52" s="932"/>
      <c r="K52" s="933"/>
      <c r="L52" s="933"/>
      <c r="M52" s="933"/>
      <c r="N52" s="933"/>
      <c r="O52" s="933"/>
      <c r="P52" s="933"/>
      <c r="Q52" s="933"/>
      <c r="R52" s="933"/>
      <c r="S52" s="933"/>
      <c r="T52" s="933"/>
      <c r="U52" s="933"/>
      <c r="V52" s="933"/>
      <c r="W52" s="933"/>
      <c r="X52" s="933"/>
      <c r="Y52" s="933"/>
      <c r="Z52" s="933"/>
      <c r="AA52" s="933"/>
      <c r="AB52" s="933"/>
      <c r="AC52" s="933"/>
      <c r="AD52" s="933"/>
      <c r="AE52" s="933"/>
      <c r="AF52" s="933"/>
      <c r="AG52" s="933"/>
      <c r="AH52" s="934"/>
      <c r="AI52" s="935" t="s">
        <v>412</v>
      </c>
      <c r="AJ52" s="936"/>
      <c r="AK52" s="936"/>
      <c r="AL52" s="936"/>
      <c r="AM52" s="936"/>
      <c r="AN52" s="936"/>
      <c r="AO52" s="937"/>
      <c r="AP52" s="938">
        <f>L62</f>
        <v>10</v>
      </c>
      <c r="AQ52" s="939"/>
      <c r="AR52" s="939"/>
      <c r="AS52" s="939"/>
      <c r="AT52" s="939"/>
      <c r="AU52" s="939"/>
      <c r="AV52" s="940"/>
      <c r="AW52" s="779"/>
      <c r="AX52" s="85"/>
      <c r="AY52" s="777"/>
      <c r="AZ52" s="85"/>
      <c r="BA52" s="85"/>
    </row>
    <row r="53" spans="1:53" ht="15.6">
      <c r="A53" s="780" t="s">
        <v>413</v>
      </c>
      <c r="B53" s="778"/>
      <c r="C53" s="781"/>
      <c r="D53" s="781"/>
      <c r="E53" s="781"/>
      <c r="F53" s="781"/>
      <c r="G53" s="781"/>
      <c r="H53" s="781"/>
      <c r="I53" s="781"/>
      <c r="J53" s="782"/>
      <c r="K53" s="781"/>
      <c r="L53" s="781"/>
      <c r="M53" s="1000"/>
      <c r="N53" s="1000"/>
      <c r="O53" s="1000"/>
      <c r="P53" s="1000"/>
      <c r="Q53" s="1000"/>
      <c r="R53" s="1000"/>
      <c r="S53" s="1000"/>
      <c r="T53" s="1000"/>
      <c r="U53" s="1000"/>
      <c r="V53" s="1000"/>
      <c r="W53" s="1000"/>
      <c r="X53" s="1000"/>
      <c r="Y53" s="1000"/>
      <c r="Z53" s="1000"/>
      <c r="AA53" s="1000"/>
      <c r="AB53" s="1000"/>
      <c r="AC53" s="1001"/>
      <c r="AD53" s="1000"/>
      <c r="AE53" s="1000"/>
      <c r="AF53" s="1000"/>
      <c r="AG53" s="1000"/>
      <c r="AH53" s="1000"/>
      <c r="AI53" s="1000"/>
      <c r="AJ53" s="1000"/>
      <c r="AK53" s="1000"/>
      <c r="AL53" s="1000"/>
      <c r="AM53" s="1000"/>
      <c r="AN53" s="1000"/>
      <c r="AO53" s="1000"/>
      <c r="AP53" s="1000"/>
      <c r="AQ53" s="1000"/>
      <c r="AR53" s="1000"/>
      <c r="AS53" s="1000"/>
      <c r="AT53" s="1000"/>
      <c r="AU53" s="1000"/>
      <c r="AV53" s="1000"/>
      <c r="AW53" s="779"/>
      <c r="AX53" s="85"/>
      <c r="AY53" s="777"/>
      <c r="AZ53" s="85"/>
      <c r="BA53" s="85"/>
    </row>
    <row r="54" spans="1:53" ht="15.6">
      <c r="A54" s="780" t="s">
        <v>414</v>
      </c>
      <c r="B54" s="778"/>
      <c r="C54" s="993" t="s">
        <v>415</v>
      </c>
      <c r="D54" s="994"/>
      <c r="E54" s="997" t="s">
        <v>416</v>
      </c>
      <c r="F54" s="997"/>
      <c r="G54" s="997"/>
      <c r="H54" s="997"/>
      <c r="I54" s="997" t="s">
        <v>417</v>
      </c>
      <c r="J54" s="998" t="s">
        <v>418</v>
      </c>
      <c r="K54" s="997" t="s">
        <v>233</v>
      </c>
      <c r="L54" s="997" t="s">
        <v>419</v>
      </c>
      <c r="M54" s="986"/>
      <c r="N54" s="986"/>
      <c r="O54" s="986"/>
      <c r="P54" s="986"/>
      <c r="Q54" s="986"/>
      <c r="R54" s="986"/>
      <c r="S54" s="986"/>
      <c r="T54" s="986"/>
      <c r="U54" s="986"/>
      <c r="V54" s="986"/>
      <c r="W54" s="986"/>
      <c r="X54" s="986"/>
      <c r="Y54" s="986"/>
      <c r="Z54" s="986"/>
      <c r="AA54" s="986"/>
      <c r="AB54" s="986"/>
      <c r="AC54" s="986"/>
      <c r="AD54" s="986"/>
      <c r="AE54" s="986"/>
      <c r="AF54" s="986"/>
      <c r="AG54" s="986"/>
      <c r="AH54" s="986"/>
      <c r="AI54" s="986"/>
      <c r="AJ54" s="986"/>
      <c r="AK54" s="986"/>
      <c r="AL54" s="986"/>
      <c r="AM54" s="986"/>
      <c r="AN54" s="986"/>
      <c r="AO54" s="986"/>
      <c r="AP54" s="986"/>
      <c r="AQ54" s="986"/>
      <c r="AR54" s="986"/>
      <c r="AS54" s="986"/>
      <c r="AT54" s="986"/>
      <c r="AU54" s="986"/>
      <c r="AV54" s="986"/>
      <c r="AW54" s="779"/>
      <c r="AX54" s="85"/>
      <c r="AY54" s="777"/>
      <c r="AZ54" s="85"/>
      <c r="BA54" s="85"/>
    </row>
    <row r="55" spans="1:53" ht="15.6">
      <c r="A55" s="780"/>
      <c r="B55" s="778"/>
      <c r="C55" s="995"/>
      <c r="D55" s="996"/>
      <c r="E55" s="783" t="s">
        <v>420</v>
      </c>
      <c r="F55" s="783" t="s">
        <v>421</v>
      </c>
      <c r="G55" s="783" t="s">
        <v>422</v>
      </c>
      <c r="H55" s="783" t="s">
        <v>423</v>
      </c>
      <c r="I55" s="997"/>
      <c r="J55" s="999"/>
      <c r="K55" s="997"/>
      <c r="L55" s="997"/>
      <c r="M55" s="986"/>
      <c r="N55" s="986"/>
      <c r="O55" s="986"/>
      <c r="P55" s="986"/>
      <c r="Q55" s="986"/>
      <c r="R55" s="986"/>
      <c r="S55" s="986"/>
      <c r="T55" s="986"/>
      <c r="U55" s="986"/>
      <c r="V55" s="986"/>
      <c r="W55" s="986"/>
      <c r="X55" s="986"/>
      <c r="Y55" s="986"/>
      <c r="Z55" s="986"/>
      <c r="AA55" s="986"/>
      <c r="AB55" s="986"/>
      <c r="AC55" s="986"/>
      <c r="AD55" s="986"/>
      <c r="AE55" s="986"/>
      <c r="AF55" s="986"/>
      <c r="AG55" s="986"/>
      <c r="AH55" s="986"/>
      <c r="AI55" s="986"/>
      <c r="AJ55" s="986"/>
      <c r="AK55" s="986"/>
      <c r="AL55" s="986"/>
      <c r="AM55" s="986"/>
      <c r="AN55" s="986"/>
      <c r="AO55" s="986"/>
      <c r="AP55" s="986"/>
      <c r="AQ55" s="986"/>
      <c r="AR55" s="986"/>
      <c r="AS55" s="986"/>
      <c r="AT55" s="986"/>
      <c r="AU55" s="986"/>
      <c r="AV55" s="986"/>
      <c r="AW55" s="779"/>
      <c r="AX55" s="85"/>
      <c r="AY55" s="777"/>
      <c r="AZ55" s="85"/>
      <c r="BA55" s="85"/>
    </row>
    <row r="56" spans="1:53" ht="15">
      <c r="A56" s="780" t="s">
        <v>424</v>
      </c>
      <c r="B56" s="778"/>
      <c r="C56" s="987" t="s">
        <v>99</v>
      </c>
      <c r="D56" s="988"/>
      <c r="E56" s="991"/>
      <c r="F56" s="991"/>
      <c r="G56" s="991"/>
      <c r="H56" s="991"/>
      <c r="I56" s="991"/>
      <c r="J56" s="991"/>
      <c r="K56" s="991"/>
      <c r="L56" s="991"/>
      <c r="M56" s="1021" t="e" vm="1">
        <v>#VALUE!</v>
      </c>
      <c r="N56" s="1022"/>
      <c r="O56" s="1022"/>
      <c r="P56" s="1022"/>
      <c r="Q56" s="1022"/>
      <c r="R56" s="1022"/>
      <c r="S56" s="1022"/>
      <c r="T56" s="1022"/>
      <c r="U56" s="1022"/>
      <c r="V56" s="1022"/>
      <c r="W56" s="1022"/>
      <c r="X56" s="1022"/>
      <c r="Y56" s="1022"/>
      <c r="Z56" s="1022"/>
      <c r="AA56" s="1022"/>
      <c r="AB56" s="1022"/>
      <c r="AC56" s="1022"/>
      <c r="AD56" s="1022"/>
      <c r="AE56" s="1022"/>
      <c r="AF56" s="1022"/>
      <c r="AG56" s="1022"/>
      <c r="AH56" s="1022"/>
      <c r="AI56" s="1022"/>
      <c r="AJ56" s="1022"/>
      <c r="AK56" s="1022"/>
      <c r="AL56" s="1022"/>
      <c r="AM56" s="1022"/>
      <c r="AN56" s="1022"/>
      <c r="AO56" s="1022"/>
      <c r="AP56" s="1022"/>
      <c r="AQ56" s="1022"/>
      <c r="AR56" s="1022"/>
      <c r="AS56" s="1022"/>
      <c r="AT56" s="1022"/>
      <c r="AU56" s="1022"/>
      <c r="AV56" s="1023"/>
      <c r="AW56" s="779"/>
      <c r="AX56" s="85"/>
      <c r="AY56" s="777"/>
      <c r="AZ56" s="85"/>
      <c r="BA56" s="85"/>
    </row>
    <row r="57" spans="1:53" ht="15">
      <c r="A57" s="780"/>
      <c r="B57" s="778"/>
      <c r="C57" s="989"/>
      <c r="D57" s="990"/>
      <c r="E57" s="992"/>
      <c r="F57" s="992"/>
      <c r="G57" s="992"/>
      <c r="H57" s="992"/>
      <c r="I57" s="992"/>
      <c r="J57" s="992"/>
      <c r="K57" s="992"/>
      <c r="L57" s="992"/>
      <c r="M57" s="1024"/>
      <c r="N57" s="1025"/>
      <c r="O57" s="1025"/>
      <c r="P57" s="1025"/>
      <c r="Q57" s="1025"/>
      <c r="R57" s="1025"/>
      <c r="S57" s="1025"/>
      <c r="T57" s="1025"/>
      <c r="U57" s="1025"/>
      <c r="V57" s="1025"/>
      <c r="W57" s="1025"/>
      <c r="X57" s="1025"/>
      <c r="Y57" s="1025"/>
      <c r="Z57" s="1025"/>
      <c r="AA57" s="1025"/>
      <c r="AB57" s="1025"/>
      <c r="AC57" s="1025"/>
      <c r="AD57" s="1025"/>
      <c r="AE57" s="1025"/>
      <c r="AF57" s="1025"/>
      <c r="AG57" s="1025"/>
      <c r="AH57" s="1025"/>
      <c r="AI57" s="1025"/>
      <c r="AJ57" s="1025"/>
      <c r="AK57" s="1025"/>
      <c r="AL57" s="1025"/>
      <c r="AM57" s="1025"/>
      <c r="AN57" s="1025"/>
      <c r="AO57" s="1025"/>
      <c r="AP57" s="1025"/>
      <c r="AQ57" s="1025"/>
      <c r="AR57" s="1025"/>
      <c r="AS57" s="1025"/>
      <c r="AT57" s="1025"/>
      <c r="AU57" s="1025"/>
      <c r="AV57" s="1026"/>
      <c r="AW57" s="779"/>
      <c r="AX57" s="85"/>
      <c r="AY57" s="777"/>
      <c r="AZ57" s="85"/>
      <c r="BA57" s="85"/>
    </row>
    <row r="58" spans="1:53" ht="15">
      <c r="A58" s="780" t="s">
        <v>425</v>
      </c>
      <c r="B58" s="778"/>
      <c r="C58" s="1018" t="s">
        <v>440</v>
      </c>
      <c r="D58" s="1019"/>
      <c r="E58" s="1005">
        <v>10</v>
      </c>
      <c r="F58" s="1005">
        <v>1</v>
      </c>
      <c r="G58" s="1020"/>
      <c r="H58" s="1005"/>
      <c r="I58" s="1005">
        <f>+E58*F58</f>
        <v>10</v>
      </c>
      <c r="J58" s="1005"/>
      <c r="K58" s="1005" t="str">
        <f>AP51</f>
        <v>M2</v>
      </c>
      <c r="L58" s="1007">
        <f>+I58</f>
        <v>10</v>
      </c>
      <c r="M58" s="1024"/>
      <c r="N58" s="1025"/>
      <c r="O58" s="1025"/>
      <c r="P58" s="1025"/>
      <c r="Q58" s="1025"/>
      <c r="R58" s="1025"/>
      <c r="S58" s="1025"/>
      <c r="T58" s="1025"/>
      <c r="U58" s="1025"/>
      <c r="V58" s="1025"/>
      <c r="W58" s="1025"/>
      <c r="X58" s="1025"/>
      <c r="Y58" s="1025"/>
      <c r="Z58" s="1025"/>
      <c r="AA58" s="1025"/>
      <c r="AB58" s="1025"/>
      <c r="AC58" s="1025"/>
      <c r="AD58" s="1025"/>
      <c r="AE58" s="1025"/>
      <c r="AF58" s="1025"/>
      <c r="AG58" s="1025"/>
      <c r="AH58" s="1025"/>
      <c r="AI58" s="1025"/>
      <c r="AJ58" s="1025"/>
      <c r="AK58" s="1025"/>
      <c r="AL58" s="1025"/>
      <c r="AM58" s="1025"/>
      <c r="AN58" s="1025"/>
      <c r="AO58" s="1025"/>
      <c r="AP58" s="1025"/>
      <c r="AQ58" s="1025"/>
      <c r="AR58" s="1025"/>
      <c r="AS58" s="1025"/>
      <c r="AT58" s="1025"/>
      <c r="AU58" s="1025"/>
      <c r="AV58" s="1026"/>
      <c r="AW58" s="779"/>
      <c r="AX58" s="85"/>
      <c r="AY58" s="777"/>
      <c r="AZ58" s="85"/>
      <c r="BA58" s="85"/>
    </row>
    <row r="59" spans="1:53" ht="15">
      <c r="A59" s="780"/>
      <c r="B59" s="778"/>
      <c r="C59" s="1014"/>
      <c r="D59" s="1015"/>
      <c r="E59" s="1006"/>
      <c r="F59" s="1006"/>
      <c r="G59" s="1017"/>
      <c r="H59" s="1006"/>
      <c r="I59" s="1006"/>
      <c r="J59" s="1006"/>
      <c r="K59" s="1006"/>
      <c r="L59" s="1008"/>
      <c r="M59" s="1024"/>
      <c r="N59" s="1025"/>
      <c r="O59" s="1025"/>
      <c r="P59" s="1025"/>
      <c r="Q59" s="1025"/>
      <c r="R59" s="1025"/>
      <c r="S59" s="1025"/>
      <c r="T59" s="1025"/>
      <c r="U59" s="1025"/>
      <c r="V59" s="1025"/>
      <c r="W59" s="1025"/>
      <c r="X59" s="1025"/>
      <c r="Y59" s="1025"/>
      <c r="Z59" s="1025"/>
      <c r="AA59" s="1025"/>
      <c r="AB59" s="1025"/>
      <c r="AC59" s="1025"/>
      <c r="AD59" s="1025"/>
      <c r="AE59" s="1025"/>
      <c r="AF59" s="1025"/>
      <c r="AG59" s="1025"/>
      <c r="AH59" s="1025"/>
      <c r="AI59" s="1025"/>
      <c r="AJ59" s="1025"/>
      <c r="AK59" s="1025"/>
      <c r="AL59" s="1025"/>
      <c r="AM59" s="1025"/>
      <c r="AN59" s="1025"/>
      <c r="AO59" s="1025"/>
      <c r="AP59" s="1025"/>
      <c r="AQ59" s="1025"/>
      <c r="AR59" s="1025"/>
      <c r="AS59" s="1025"/>
      <c r="AT59" s="1025"/>
      <c r="AU59" s="1025"/>
      <c r="AV59" s="1026"/>
      <c r="AW59" s="779"/>
      <c r="AX59" s="85"/>
      <c r="AY59" s="777"/>
      <c r="AZ59" s="85"/>
      <c r="BA59" s="85"/>
    </row>
    <row r="60" spans="1:53" ht="15">
      <c r="A60" s="780" t="s">
        <v>425</v>
      </c>
      <c r="B60" s="778"/>
      <c r="C60" s="1014"/>
      <c r="D60" s="1015"/>
      <c r="E60" s="1006"/>
      <c r="F60" s="1006"/>
      <c r="G60" s="1016"/>
      <c r="H60" s="1006"/>
      <c r="I60" s="1005">
        <f>+G60*E60*F60</f>
        <v>0</v>
      </c>
      <c r="J60" s="1006"/>
      <c r="K60" s="1005" t="str">
        <f>AP51</f>
        <v>M2</v>
      </c>
      <c r="L60" s="1007">
        <f>I60*J60</f>
        <v>0</v>
      </c>
      <c r="M60" s="1024"/>
      <c r="N60" s="1025"/>
      <c r="O60" s="1025"/>
      <c r="P60" s="1025"/>
      <c r="Q60" s="1025"/>
      <c r="R60" s="1025"/>
      <c r="S60" s="1025"/>
      <c r="T60" s="1025"/>
      <c r="U60" s="1025"/>
      <c r="V60" s="1025"/>
      <c r="W60" s="1025"/>
      <c r="X60" s="1025"/>
      <c r="Y60" s="1025"/>
      <c r="Z60" s="1025"/>
      <c r="AA60" s="1025"/>
      <c r="AB60" s="1025"/>
      <c r="AC60" s="1025"/>
      <c r="AD60" s="1025"/>
      <c r="AE60" s="1025"/>
      <c r="AF60" s="1025"/>
      <c r="AG60" s="1025"/>
      <c r="AH60" s="1025"/>
      <c r="AI60" s="1025"/>
      <c r="AJ60" s="1025"/>
      <c r="AK60" s="1025"/>
      <c r="AL60" s="1025"/>
      <c r="AM60" s="1025"/>
      <c r="AN60" s="1025"/>
      <c r="AO60" s="1025"/>
      <c r="AP60" s="1025"/>
      <c r="AQ60" s="1025"/>
      <c r="AR60" s="1025"/>
      <c r="AS60" s="1025"/>
      <c r="AT60" s="1025"/>
      <c r="AU60" s="1025"/>
      <c r="AV60" s="1026"/>
      <c r="AW60" s="779"/>
      <c r="AX60" s="85"/>
      <c r="AY60" s="777"/>
      <c r="AZ60" s="85"/>
      <c r="BA60" s="85"/>
    </row>
    <row r="61" spans="1:53" ht="15">
      <c r="A61" s="780"/>
      <c r="B61" s="778"/>
      <c r="C61" s="1014"/>
      <c r="D61" s="1015"/>
      <c r="E61" s="1006"/>
      <c r="F61" s="1006"/>
      <c r="G61" s="1017"/>
      <c r="H61" s="1006"/>
      <c r="I61" s="1006"/>
      <c r="J61" s="1006"/>
      <c r="K61" s="1006"/>
      <c r="L61" s="1008"/>
      <c r="M61" s="1024"/>
      <c r="N61" s="1025"/>
      <c r="O61" s="1025"/>
      <c r="P61" s="1025"/>
      <c r="Q61" s="1025"/>
      <c r="R61" s="1025"/>
      <c r="S61" s="1025"/>
      <c r="T61" s="1025"/>
      <c r="U61" s="1025"/>
      <c r="V61" s="1025"/>
      <c r="W61" s="1025"/>
      <c r="X61" s="1025"/>
      <c r="Y61" s="1025"/>
      <c r="Z61" s="1025"/>
      <c r="AA61" s="1025"/>
      <c r="AB61" s="1025"/>
      <c r="AC61" s="1025"/>
      <c r="AD61" s="1025"/>
      <c r="AE61" s="1025"/>
      <c r="AF61" s="1025"/>
      <c r="AG61" s="1025"/>
      <c r="AH61" s="1025"/>
      <c r="AI61" s="1025"/>
      <c r="AJ61" s="1025"/>
      <c r="AK61" s="1025"/>
      <c r="AL61" s="1025"/>
      <c r="AM61" s="1025"/>
      <c r="AN61" s="1025"/>
      <c r="AO61" s="1025"/>
      <c r="AP61" s="1025"/>
      <c r="AQ61" s="1025"/>
      <c r="AR61" s="1025"/>
      <c r="AS61" s="1025"/>
      <c r="AT61" s="1025"/>
      <c r="AU61" s="1025"/>
      <c r="AV61" s="1026"/>
      <c r="AW61" s="779"/>
      <c r="AX61" s="85"/>
      <c r="AY61" s="777"/>
      <c r="AZ61" s="85"/>
      <c r="BA61" s="85"/>
    </row>
    <row r="62" spans="1:53" ht="15.6">
      <c r="A62" s="765" t="s">
        <v>427</v>
      </c>
      <c r="B62" s="778"/>
      <c r="C62" s="788"/>
      <c r="D62" s="789"/>
      <c r="E62" s="789"/>
      <c r="F62" s="789"/>
      <c r="G62" s="790" t="s">
        <v>428</v>
      </c>
      <c r="H62" s="791">
        <v>2</v>
      </c>
      <c r="I62" s="792" t="s">
        <v>5</v>
      </c>
      <c r="J62" s="793"/>
      <c r="K62" s="794" t="s">
        <v>419</v>
      </c>
      <c r="L62" s="795">
        <f>ROUND(SUM(L56:L61),H62)</f>
        <v>10</v>
      </c>
      <c r="M62" s="1024"/>
      <c r="N62" s="1025"/>
      <c r="O62" s="1025"/>
      <c r="P62" s="1025"/>
      <c r="Q62" s="1025"/>
      <c r="R62" s="1025"/>
      <c r="S62" s="1025"/>
      <c r="T62" s="1025"/>
      <c r="U62" s="1025"/>
      <c r="V62" s="1025"/>
      <c r="W62" s="1025"/>
      <c r="X62" s="1025"/>
      <c r="Y62" s="1025"/>
      <c r="Z62" s="1025"/>
      <c r="AA62" s="1025"/>
      <c r="AB62" s="1025"/>
      <c r="AC62" s="1025"/>
      <c r="AD62" s="1025"/>
      <c r="AE62" s="1025"/>
      <c r="AF62" s="1025"/>
      <c r="AG62" s="1025"/>
      <c r="AH62" s="1025"/>
      <c r="AI62" s="1025"/>
      <c r="AJ62" s="1025"/>
      <c r="AK62" s="1025"/>
      <c r="AL62" s="1025"/>
      <c r="AM62" s="1025"/>
      <c r="AN62" s="1025"/>
      <c r="AO62" s="1025"/>
      <c r="AP62" s="1025"/>
      <c r="AQ62" s="1025"/>
      <c r="AR62" s="1025"/>
      <c r="AS62" s="1025"/>
      <c r="AT62" s="1025"/>
      <c r="AU62" s="1025"/>
      <c r="AV62" s="1026"/>
      <c r="AW62" s="779"/>
      <c r="AX62" s="85"/>
      <c r="AY62" s="777"/>
      <c r="AZ62" s="85"/>
      <c r="BA62" s="85"/>
    </row>
    <row r="63" spans="1:53" ht="15.6">
      <c r="A63" s="780"/>
      <c r="B63" s="778"/>
      <c r="C63" s="798"/>
      <c r="D63" s="799"/>
      <c r="E63" s="799"/>
      <c r="F63" s="799"/>
      <c r="G63" s="799"/>
      <c r="H63" s="799"/>
      <c r="I63" s="799"/>
      <c r="J63" s="799"/>
      <c r="K63" s="800"/>
      <c r="L63" s="799"/>
      <c r="M63" s="1024"/>
      <c r="N63" s="1025"/>
      <c r="O63" s="1025"/>
      <c r="P63" s="1025"/>
      <c r="Q63" s="1025"/>
      <c r="R63" s="1025"/>
      <c r="S63" s="1025"/>
      <c r="T63" s="1025"/>
      <c r="U63" s="1025"/>
      <c r="V63" s="1025"/>
      <c r="W63" s="1025"/>
      <c r="X63" s="1025"/>
      <c r="Y63" s="1025"/>
      <c r="Z63" s="1025"/>
      <c r="AA63" s="1025"/>
      <c r="AB63" s="1025"/>
      <c r="AC63" s="1025"/>
      <c r="AD63" s="1025"/>
      <c r="AE63" s="1025"/>
      <c r="AF63" s="1025"/>
      <c r="AG63" s="1025"/>
      <c r="AH63" s="1025"/>
      <c r="AI63" s="1025"/>
      <c r="AJ63" s="1025"/>
      <c r="AK63" s="1025"/>
      <c r="AL63" s="1025"/>
      <c r="AM63" s="1025"/>
      <c r="AN63" s="1025"/>
      <c r="AO63" s="1025"/>
      <c r="AP63" s="1025"/>
      <c r="AQ63" s="1025"/>
      <c r="AR63" s="1025"/>
      <c r="AS63" s="1025"/>
      <c r="AT63" s="1025"/>
      <c r="AU63" s="1025"/>
      <c r="AV63" s="1026"/>
      <c r="AW63" s="779"/>
      <c r="AX63" s="85"/>
      <c r="AY63" s="777"/>
      <c r="AZ63" s="85"/>
      <c r="BA63" s="85"/>
    </row>
    <row r="64" spans="1:53" ht="15.6">
      <c r="A64" s="780"/>
      <c r="B64" s="778"/>
      <c r="C64" s="995"/>
      <c r="D64" s="996"/>
      <c r="E64" s="996"/>
      <c r="F64" s="996"/>
      <c r="G64" s="996"/>
      <c r="H64" s="996"/>
      <c r="I64" s="996"/>
      <c r="J64" s="996"/>
      <c r="K64" s="996"/>
      <c r="L64" s="805"/>
      <c r="M64" s="1027"/>
      <c r="N64" s="1028"/>
      <c r="O64" s="1028"/>
      <c r="P64" s="1028"/>
      <c r="Q64" s="1028"/>
      <c r="R64" s="1028"/>
      <c r="S64" s="1028"/>
      <c r="T64" s="1028"/>
      <c r="U64" s="1028"/>
      <c r="V64" s="1028"/>
      <c r="W64" s="1028"/>
      <c r="X64" s="1028"/>
      <c r="Y64" s="1028"/>
      <c r="Z64" s="1028"/>
      <c r="AA64" s="1028"/>
      <c r="AB64" s="1028"/>
      <c r="AC64" s="1028"/>
      <c r="AD64" s="1028"/>
      <c r="AE64" s="1028"/>
      <c r="AF64" s="1028"/>
      <c r="AG64" s="1028"/>
      <c r="AH64" s="1028"/>
      <c r="AI64" s="1028"/>
      <c r="AJ64" s="1028"/>
      <c r="AK64" s="1028"/>
      <c r="AL64" s="1028"/>
      <c r="AM64" s="1028"/>
      <c r="AN64" s="1028"/>
      <c r="AO64" s="1028"/>
      <c r="AP64" s="1028"/>
      <c r="AQ64" s="1028"/>
      <c r="AR64" s="1028"/>
      <c r="AS64" s="1028"/>
      <c r="AT64" s="1028"/>
      <c r="AU64" s="1028"/>
      <c r="AV64" s="1029"/>
      <c r="AW64" s="779"/>
      <c r="AX64" s="85"/>
      <c r="AY64" s="777"/>
      <c r="AZ64" s="85"/>
      <c r="BA64" s="85"/>
    </row>
    <row r="65" spans="1:53" ht="15.6">
      <c r="A65" s="780"/>
      <c r="B65" s="778"/>
      <c r="C65" s="806" t="s">
        <v>429</v>
      </c>
      <c r="D65" s="1009"/>
      <c r="E65" s="1009"/>
      <c r="F65" s="1009"/>
      <c r="G65" s="1009"/>
      <c r="H65" s="1009"/>
      <c r="I65" s="1009"/>
      <c r="J65" s="1009"/>
      <c r="K65" s="1009"/>
      <c r="L65" s="1009"/>
      <c r="M65" s="1009"/>
      <c r="N65" s="1009"/>
      <c r="O65" s="1009"/>
      <c r="P65" s="1009"/>
      <c r="Q65" s="1009"/>
      <c r="R65" s="1009"/>
      <c r="S65" s="1009"/>
      <c r="T65" s="1009"/>
      <c r="U65" s="1009"/>
      <c r="V65" s="1009"/>
      <c r="W65" s="1009"/>
      <c r="X65" s="1009"/>
      <c r="Y65" s="1009"/>
      <c r="Z65" s="1009"/>
      <c r="AA65" s="1009"/>
      <c r="AB65" s="1009"/>
      <c r="AC65" s="1009"/>
      <c r="AD65" s="1009"/>
      <c r="AE65" s="1009"/>
      <c r="AF65" s="1009"/>
      <c r="AG65" s="1009"/>
      <c r="AH65" s="1009"/>
      <c r="AI65" s="1009"/>
      <c r="AJ65" s="1009"/>
      <c r="AK65" s="1009"/>
      <c r="AL65" s="1009"/>
      <c r="AM65" s="1009"/>
      <c r="AN65" s="1009"/>
      <c r="AO65" s="1009"/>
      <c r="AP65" s="1009"/>
      <c r="AQ65" s="1009"/>
      <c r="AR65" s="1009"/>
      <c r="AS65" s="1009"/>
      <c r="AT65" s="1009"/>
      <c r="AU65" s="1009"/>
      <c r="AV65" s="807"/>
      <c r="AW65" s="779"/>
      <c r="AX65" s="85"/>
      <c r="AY65" s="777"/>
      <c r="AZ65" s="85"/>
      <c r="BA65" s="85"/>
    </row>
    <row r="66" spans="1:53" ht="15.6">
      <c r="A66" s="780"/>
      <c r="B66" s="778"/>
      <c r="C66" s="808"/>
      <c r="D66" s="1010"/>
      <c r="E66" s="1010"/>
      <c r="F66" s="1010"/>
      <c r="G66" s="1010"/>
      <c r="H66" s="1010"/>
      <c r="I66" s="1010"/>
      <c r="J66" s="1010"/>
      <c r="K66" s="1010"/>
      <c r="L66" s="1010"/>
      <c r="M66" s="1010"/>
      <c r="N66" s="1010"/>
      <c r="O66" s="1010"/>
      <c r="P66" s="1010"/>
      <c r="Q66" s="1010"/>
      <c r="R66" s="1010"/>
      <c r="S66" s="1010"/>
      <c r="T66" s="1010"/>
      <c r="U66" s="1010"/>
      <c r="V66" s="1010"/>
      <c r="W66" s="1010"/>
      <c r="X66" s="1010"/>
      <c r="Y66" s="1010"/>
      <c r="Z66" s="1010"/>
      <c r="AA66" s="1010"/>
      <c r="AB66" s="1010"/>
      <c r="AC66" s="1010"/>
      <c r="AD66" s="1010"/>
      <c r="AE66" s="1010"/>
      <c r="AF66" s="1010"/>
      <c r="AG66" s="1010"/>
      <c r="AH66" s="1010"/>
      <c r="AI66" s="1010"/>
      <c r="AJ66" s="1010"/>
      <c r="AK66" s="1010"/>
      <c r="AL66" s="1010"/>
      <c r="AM66" s="1010"/>
      <c r="AN66" s="1010"/>
      <c r="AO66" s="1010"/>
      <c r="AP66" s="1010"/>
      <c r="AQ66" s="1010"/>
      <c r="AR66" s="1010"/>
      <c r="AS66" s="1010"/>
      <c r="AT66" s="1010"/>
      <c r="AU66" s="1010"/>
      <c r="AV66" s="809"/>
      <c r="AW66" s="779"/>
      <c r="AX66" s="85"/>
      <c r="AY66" s="777"/>
      <c r="AZ66" s="85"/>
      <c r="BA66" s="85"/>
    </row>
    <row r="67" spans="1:53" ht="15.6">
      <c r="A67" s="780"/>
      <c r="B67" s="778"/>
      <c r="C67" s="784"/>
      <c r="D67" s="1011"/>
      <c r="E67" s="1011"/>
      <c r="F67" s="1011"/>
      <c r="G67" s="1011"/>
      <c r="H67" s="1011"/>
      <c r="I67" s="1011"/>
      <c r="J67" s="1011"/>
      <c r="K67" s="1011"/>
      <c r="L67" s="1011"/>
      <c r="M67" s="1011"/>
      <c r="N67" s="1011"/>
      <c r="O67" s="1011"/>
      <c r="P67" s="1011"/>
      <c r="Q67" s="1011"/>
      <c r="R67" s="1011"/>
      <c r="S67" s="1011"/>
      <c r="T67" s="1011"/>
      <c r="U67" s="1011"/>
      <c r="V67" s="1011"/>
      <c r="W67" s="1011"/>
      <c r="X67" s="1011"/>
      <c r="Y67" s="1011"/>
      <c r="Z67" s="1011"/>
      <c r="AA67" s="1011"/>
      <c r="AB67" s="1011"/>
      <c r="AC67" s="1011"/>
      <c r="AD67" s="1011"/>
      <c r="AE67" s="1011"/>
      <c r="AF67" s="1011"/>
      <c r="AG67" s="810"/>
      <c r="AH67" s="1012" t="str">
        <f>"Item    " &amp; E52 &amp; "    Página   1   de   1  "</f>
        <v xml:space="preserve">Item        Página   1   de   1  </v>
      </c>
      <c r="AI67" s="1013"/>
      <c r="AJ67" s="1013"/>
      <c r="AK67" s="1013"/>
      <c r="AL67" s="1013"/>
      <c r="AM67" s="1013"/>
      <c r="AN67" s="1013"/>
      <c r="AO67" s="1013"/>
      <c r="AP67" s="1013"/>
      <c r="AQ67" s="1013"/>
      <c r="AR67" s="1013"/>
      <c r="AS67" s="1013"/>
      <c r="AT67" s="1013"/>
      <c r="AU67" s="1013"/>
      <c r="AV67" s="1013"/>
      <c r="AW67" s="779"/>
      <c r="AX67" s="85"/>
      <c r="AY67" s="777"/>
      <c r="AZ67" s="85"/>
      <c r="BA67" s="85"/>
    </row>
    <row r="68" spans="1:53" ht="15.6">
      <c r="A68" s="780"/>
      <c r="B68" s="778"/>
      <c r="C68" s="799"/>
      <c r="D68" s="799"/>
      <c r="E68" s="799"/>
      <c r="F68" s="799"/>
      <c r="G68" s="799"/>
      <c r="H68" s="799"/>
      <c r="I68" s="799"/>
      <c r="J68" s="811"/>
      <c r="K68" s="799"/>
      <c r="L68" s="799"/>
      <c r="M68" s="799"/>
      <c r="N68" s="799"/>
      <c r="O68" s="799"/>
      <c r="P68" s="799"/>
      <c r="Q68" s="799"/>
      <c r="R68" s="799"/>
      <c r="S68" s="799"/>
      <c r="T68" s="799"/>
      <c r="U68" s="799"/>
      <c r="V68" s="799"/>
      <c r="W68" s="799"/>
      <c r="X68" s="799"/>
      <c r="Y68" s="799"/>
      <c r="Z68" s="799"/>
      <c r="AA68" s="799"/>
      <c r="AB68" s="799"/>
      <c r="AC68" s="799"/>
      <c r="AD68" s="799"/>
      <c r="AE68" s="799"/>
      <c r="AF68" s="799"/>
      <c r="AG68" s="799"/>
      <c r="AH68" s="799"/>
      <c r="AI68" s="799"/>
      <c r="AJ68" s="799"/>
      <c r="AK68" s="799"/>
      <c r="AL68" s="799"/>
      <c r="AM68" s="811"/>
      <c r="AN68" s="811"/>
      <c r="AO68" s="811"/>
      <c r="AP68" s="811"/>
      <c r="AQ68" s="811"/>
      <c r="AR68" s="811"/>
      <c r="AS68" s="811"/>
      <c r="AT68" s="811"/>
      <c r="AU68" s="811"/>
      <c r="AV68" s="811"/>
      <c r="AW68" s="779"/>
      <c r="AX68" s="85"/>
      <c r="AY68" s="777"/>
      <c r="AZ68" s="85"/>
      <c r="BA68" s="85"/>
    </row>
    <row r="69" spans="1:53" ht="15.6">
      <c r="A69" s="780"/>
      <c r="B69" s="778"/>
      <c r="C69" s="812" t="s">
        <v>430</v>
      </c>
      <c r="D69" s="799"/>
      <c r="E69" s="799"/>
      <c r="F69" s="799"/>
      <c r="G69" s="799"/>
      <c r="H69" s="799"/>
      <c r="I69" s="799"/>
      <c r="J69" s="811"/>
      <c r="K69" s="799"/>
      <c r="L69" s="812" t="s">
        <v>431</v>
      </c>
      <c r="M69" s="799"/>
      <c r="N69" s="799"/>
      <c r="O69" s="799"/>
      <c r="P69" s="799"/>
      <c r="Q69" s="799"/>
      <c r="R69" s="799"/>
      <c r="S69" s="799"/>
      <c r="T69" s="799"/>
      <c r="U69" s="799"/>
      <c r="V69" s="799"/>
      <c r="W69" s="799"/>
      <c r="X69" s="799"/>
      <c r="Y69" s="799"/>
      <c r="Z69" s="799"/>
      <c r="AA69" s="799"/>
      <c r="AB69" s="799"/>
      <c r="AC69" s="799"/>
      <c r="AD69" s="799"/>
      <c r="AE69" s="799"/>
      <c r="AF69" s="799"/>
      <c r="AG69" s="799"/>
      <c r="AH69" s="799"/>
      <c r="AI69" s="799"/>
      <c r="AJ69" s="799"/>
      <c r="AK69" s="799"/>
      <c r="AL69" s="799"/>
      <c r="AM69" s="811"/>
      <c r="AN69" s="811"/>
      <c r="AO69" s="811"/>
      <c r="AP69" s="811"/>
      <c r="AQ69" s="811"/>
      <c r="AR69" s="811"/>
      <c r="AS69" s="811"/>
      <c r="AT69" s="811"/>
      <c r="AU69" s="811"/>
      <c r="AV69" s="811"/>
      <c r="AW69" s="779"/>
      <c r="AX69" s="85"/>
      <c r="AY69" s="777"/>
      <c r="AZ69" s="85"/>
      <c r="BA69" s="85"/>
    </row>
    <row r="70" spans="1:53" ht="15.6">
      <c r="A70" s="780"/>
      <c r="B70" s="778"/>
      <c r="C70" s="813" t="s">
        <v>432</v>
      </c>
      <c r="D70" s="814"/>
      <c r="E70" s="815"/>
      <c r="F70" s="816"/>
      <c r="G70" s="799"/>
      <c r="H70" s="799"/>
      <c r="I70" s="799"/>
      <c r="J70" s="811"/>
      <c r="K70" s="799"/>
      <c r="L70" s="813" t="s">
        <v>432</v>
      </c>
      <c r="M70" s="1002"/>
      <c r="N70" s="1002"/>
      <c r="O70" s="1002"/>
      <c r="P70" s="1002"/>
      <c r="Q70" s="1002"/>
      <c r="R70" s="1002"/>
      <c r="S70" s="1002"/>
      <c r="T70" s="1002"/>
      <c r="U70" s="1002"/>
      <c r="V70" s="1002"/>
      <c r="W70" s="1002"/>
      <c r="X70" s="1002"/>
      <c r="Y70" s="1002"/>
      <c r="Z70" s="1002"/>
      <c r="AA70" s="1002"/>
      <c r="AB70" s="1002"/>
      <c r="AC70" s="817"/>
      <c r="AD70" s="817"/>
      <c r="AE70" s="817"/>
      <c r="AF70" s="817"/>
      <c r="AG70" s="817"/>
      <c r="AH70" s="817"/>
      <c r="AI70" s="817"/>
      <c r="AJ70" s="817"/>
      <c r="AK70" s="817"/>
      <c r="AL70" s="817"/>
      <c r="AM70" s="818"/>
      <c r="AN70" s="818"/>
      <c r="AO70" s="811"/>
      <c r="AP70" s="811"/>
      <c r="AQ70" s="811"/>
      <c r="AR70" s="811"/>
      <c r="AS70" s="811"/>
      <c r="AT70" s="811"/>
      <c r="AU70" s="811"/>
      <c r="AV70" s="811"/>
      <c r="AW70" s="779"/>
      <c r="AX70" s="85"/>
      <c r="AY70" s="777"/>
      <c r="AZ70" s="85"/>
      <c r="BA70" s="85"/>
    </row>
    <row r="71" spans="1:53" ht="15.6">
      <c r="A71" s="780" t="s">
        <v>433</v>
      </c>
      <c r="B71" s="778"/>
      <c r="C71" s="819"/>
      <c r="D71" s="820" t="s">
        <v>434</v>
      </c>
      <c r="E71" s="821"/>
      <c r="F71" s="821"/>
      <c r="G71" s="822"/>
      <c r="H71" s="819"/>
      <c r="I71" s="819"/>
      <c r="J71" s="823"/>
      <c r="K71" s="819"/>
      <c r="L71" s="819"/>
      <c r="M71" s="1003" t="s">
        <v>435</v>
      </c>
      <c r="N71" s="1003"/>
      <c r="O71" s="1003"/>
      <c r="P71" s="1003"/>
      <c r="Q71" s="1003"/>
      <c r="R71" s="1003"/>
      <c r="S71" s="1003"/>
      <c r="T71" s="1003"/>
      <c r="U71" s="1003"/>
      <c r="V71" s="1003"/>
      <c r="W71" s="1003"/>
      <c r="X71" s="1003"/>
      <c r="Y71" s="1003"/>
      <c r="Z71" s="1003"/>
      <c r="AA71" s="1003"/>
      <c r="AB71" s="1003"/>
      <c r="AC71" s="819"/>
      <c r="AD71" s="819"/>
      <c r="AE71" s="819"/>
      <c r="AF71" s="819"/>
      <c r="AG71" s="819"/>
      <c r="AH71" s="819"/>
      <c r="AI71" s="819"/>
      <c r="AJ71" s="819"/>
      <c r="AK71" s="819"/>
      <c r="AL71" s="819"/>
      <c r="AM71" s="819"/>
      <c r="AN71" s="819"/>
      <c r="AO71" s="823"/>
      <c r="AP71" s="823"/>
      <c r="AQ71" s="823"/>
      <c r="AR71" s="823"/>
      <c r="AS71" s="823"/>
      <c r="AT71" s="823"/>
      <c r="AU71" s="823"/>
      <c r="AV71" s="823"/>
      <c r="AW71" s="779"/>
      <c r="AX71" s="85"/>
      <c r="AY71" s="777"/>
      <c r="AZ71" s="85"/>
      <c r="BA71" s="85"/>
    </row>
    <row r="72" spans="1:53" ht="15.6">
      <c r="A72" s="780" t="s">
        <v>436</v>
      </c>
      <c r="B72" s="778"/>
      <c r="C72" s="819"/>
      <c r="D72" s="820" t="s">
        <v>437</v>
      </c>
      <c r="E72" s="824"/>
      <c r="F72" s="824"/>
      <c r="G72" s="824"/>
      <c r="H72" s="824"/>
      <c r="I72" s="819"/>
      <c r="J72" s="823"/>
      <c r="K72" s="819"/>
      <c r="L72" s="825"/>
      <c r="M72" s="1004" t="s">
        <v>438</v>
      </c>
      <c r="N72" s="1004"/>
      <c r="O72" s="1004"/>
      <c r="P72" s="1004"/>
      <c r="Q72" s="1004"/>
      <c r="R72" s="1004"/>
      <c r="S72" s="1004"/>
      <c r="T72" s="1004"/>
      <c r="U72" s="1004"/>
      <c r="V72" s="1004"/>
      <c r="W72" s="1004"/>
      <c r="X72" s="1004"/>
      <c r="Y72" s="1004"/>
      <c r="Z72" s="1004"/>
      <c r="AA72" s="1004"/>
      <c r="AB72" s="1004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19"/>
      <c r="AP72" s="819"/>
      <c r="AQ72" s="819"/>
      <c r="AR72" s="819"/>
      <c r="AS72" s="819"/>
      <c r="AT72" s="819"/>
      <c r="AU72" s="819"/>
      <c r="AV72" s="819"/>
      <c r="AW72" s="779"/>
      <c r="AX72" s="85"/>
      <c r="AY72" s="777"/>
      <c r="AZ72" s="85"/>
      <c r="BA72" s="85"/>
    </row>
    <row r="73" spans="1:53" ht="16.2" thickBot="1">
      <c r="A73" s="765" t="s">
        <v>436</v>
      </c>
      <c r="B73" s="826"/>
      <c r="C73" s="827"/>
      <c r="D73" s="827"/>
      <c r="E73" s="828"/>
      <c r="F73" s="828"/>
      <c r="G73" s="828"/>
      <c r="H73" s="828"/>
      <c r="I73" s="827"/>
      <c r="J73" s="829"/>
      <c r="K73" s="827"/>
      <c r="L73" s="830"/>
      <c r="M73" s="830"/>
      <c r="N73" s="830"/>
      <c r="O73" s="830"/>
      <c r="P73" s="830"/>
      <c r="Q73" s="830"/>
      <c r="R73" s="830"/>
      <c r="S73" s="830"/>
      <c r="T73" s="830"/>
      <c r="U73" s="830"/>
      <c r="V73" s="830"/>
      <c r="W73" s="830"/>
      <c r="X73" s="830"/>
      <c r="Y73" s="830"/>
      <c r="Z73" s="830"/>
      <c r="AA73" s="830"/>
      <c r="AB73" s="827"/>
      <c r="AC73" s="827"/>
      <c r="AD73" s="827"/>
      <c r="AE73" s="827"/>
      <c r="AF73" s="827"/>
      <c r="AG73" s="827"/>
      <c r="AH73" s="827"/>
      <c r="AI73" s="827"/>
      <c r="AJ73" s="827"/>
      <c r="AK73" s="827"/>
      <c r="AL73" s="827"/>
      <c r="AM73" s="827"/>
      <c r="AN73" s="827"/>
      <c r="AO73" s="827"/>
      <c r="AP73" s="827"/>
      <c r="AQ73" s="827"/>
      <c r="AR73" s="827"/>
      <c r="AS73" s="827"/>
      <c r="AT73" s="827"/>
      <c r="AU73" s="827"/>
      <c r="AV73" s="827"/>
      <c r="AW73" s="831"/>
      <c r="AX73" s="85"/>
      <c r="AY73" s="777"/>
      <c r="AZ73" s="85"/>
      <c r="BA73" s="85"/>
    </row>
    <row r="74" spans="1:53" ht="15.6" thickTop="1">
      <c r="A74" s="832"/>
      <c r="B74" s="832"/>
      <c r="C74" s="832"/>
      <c r="D74" s="832"/>
      <c r="E74" s="832"/>
      <c r="F74" s="832"/>
      <c r="G74" s="832"/>
      <c r="H74" s="832"/>
      <c r="I74" s="832"/>
      <c r="J74" s="832"/>
      <c r="K74" s="832"/>
      <c r="L74" s="832"/>
      <c r="M74" s="832"/>
      <c r="N74" s="832"/>
      <c r="O74" s="832"/>
      <c r="P74" s="832"/>
      <c r="Q74" s="832"/>
      <c r="R74" s="832"/>
      <c r="S74" s="832"/>
      <c r="T74" s="832"/>
      <c r="U74" s="832"/>
      <c r="V74" s="832"/>
      <c r="W74" s="832"/>
      <c r="X74" s="832"/>
      <c r="Y74" s="832"/>
      <c r="Z74" s="832"/>
      <c r="AA74" s="832"/>
      <c r="AB74" s="832"/>
      <c r="AC74" s="832"/>
      <c r="AD74" s="832"/>
      <c r="AE74" s="832"/>
      <c r="AF74" s="832"/>
      <c r="AG74" s="832"/>
      <c r="AH74" s="832"/>
      <c r="AI74" s="832"/>
      <c r="AJ74" s="832"/>
      <c r="AK74" s="832"/>
      <c r="AL74" s="832"/>
      <c r="AM74" s="832"/>
      <c r="AN74" s="832"/>
      <c r="AO74" s="832"/>
      <c r="AP74" s="832"/>
      <c r="AQ74" s="832"/>
      <c r="AR74" s="832"/>
      <c r="AS74" s="832"/>
      <c r="AT74" s="832"/>
      <c r="AU74" s="832"/>
      <c r="AV74" s="832"/>
      <c r="AW74" s="832"/>
      <c r="AX74" s="628"/>
      <c r="AY74" s="833"/>
      <c r="AZ74" s="628"/>
      <c r="BA74" s="628"/>
    </row>
    <row r="75" spans="1:53" ht="15">
      <c r="A75" s="832"/>
      <c r="B75" s="832"/>
      <c r="C75" s="832"/>
      <c r="D75" s="832"/>
      <c r="E75" s="832"/>
      <c r="F75" s="832"/>
      <c r="G75" s="832"/>
      <c r="H75" s="832"/>
      <c r="I75" s="832"/>
      <c r="J75" s="832"/>
      <c r="K75" s="832"/>
      <c r="L75" s="832"/>
      <c r="M75" s="832"/>
      <c r="N75" s="832"/>
      <c r="O75" s="832"/>
      <c r="P75" s="832"/>
      <c r="Q75" s="832"/>
      <c r="R75" s="832"/>
      <c r="S75" s="832"/>
      <c r="T75" s="832"/>
      <c r="U75" s="832"/>
      <c r="V75" s="832"/>
      <c r="W75" s="832"/>
      <c r="X75" s="832"/>
      <c r="Y75" s="832"/>
      <c r="Z75" s="832"/>
      <c r="AA75" s="832"/>
      <c r="AB75" s="832"/>
      <c r="AC75" s="832"/>
      <c r="AD75" s="832"/>
      <c r="AE75" s="832"/>
      <c r="AF75" s="832"/>
      <c r="AG75" s="832"/>
      <c r="AH75" s="832"/>
      <c r="AI75" s="832"/>
      <c r="AJ75" s="832"/>
      <c r="AK75" s="832"/>
      <c r="AL75" s="832"/>
      <c r="AM75" s="832"/>
      <c r="AN75" s="832"/>
      <c r="AO75" s="832"/>
      <c r="AP75" s="832"/>
      <c r="AQ75" s="832"/>
      <c r="AR75" s="832"/>
      <c r="AS75" s="832"/>
      <c r="AT75" s="832"/>
      <c r="AU75" s="832"/>
      <c r="AV75" s="832"/>
      <c r="AW75" s="832"/>
      <c r="AX75" s="628"/>
      <c r="AY75" s="833"/>
      <c r="AZ75" s="628"/>
      <c r="BA75" s="628"/>
    </row>
    <row r="76" spans="1:53" ht="15.6" thickBot="1">
      <c r="A76" s="832"/>
      <c r="B76" s="832"/>
      <c r="C76" s="832"/>
      <c r="D76" s="832"/>
      <c r="E76" s="832"/>
      <c r="F76" s="832"/>
      <c r="G76" s="832"/>
      <c r="H76" s="832"/>
      <c r="I76" s="832"/>
      <c r="J76" s="832"/>
      <c r="K76" s="832"/>
      <c r="L76" s="832"/>
      <c r="M76" s="832"/>
      <c r="N76" s="832"/>
      <c r="O76" s="832"/>
      <c r="P76" s="832"/>
      <c r="Q76" s="832"/>
      <c r="R76" s="832"/>
      <c r="S76" s="832"/>
      <c r="T76" s="832"/>
      <c r="U76" s="832"/>
      <c r="V76" s="832"/>
      <c r="W76" s="832"/>
      <c r="X76" s="832"/>
      <c r="Y76" s="832"/>
      <c r="Z76" s="832"/>
      <c r="AA76" s="832"/>
      <c r="AB76" s="832"/>
      <c r="AC76" s="832"/>
      <c r="AD76" s="832"/>
      <c r="AE76" s="832"/>
      <c r="AF76" s="832"/>
      <c r="AG76" s="832"/>
      <c r="AH76" s="832"/>
      <c r="AI76" s="832"/>
      <c r="AJ76" s="832"/>
      <c r="AK76" s="832"/>
      <c r="AL76" s="832"/>
      <c r="AM76" s="832"/>
      <c r="AN76" s="832"/>
      <c r="AO76" s="832"/>
      <c r="AP76" s="832"/>
      <c r="AQ76" s="832"/>
      <c r="AR76" s="832"/>
      <c r="AS76" s="832"/>
      <c r="AT76" s="832"/>
      <c r="AU76" s="832"/>
      <c r="AV76" s="832"/>
      <c r="AW76" s="832"/>
      <c r="AX76" s="628"/>
      <c r="AY76" s="833"/>
      <c r="AZ76" s="628"/>
      <c r="BA76" s="628"/>
    </row>
    <row r="77" spans="1:53" ht="18.600000000000001" thickTop="1">
      <c r="A77" s="765" t="s">
        <v>407</v>
      </c>
      <c r="B77" s="766"/>
      <c r="C77" s="767" t="s">
        <v>408</v>
      </c>
      <c r="D77" s="768"/>
      <c r="E77" s="769"/>
      <c r="F77" s="770"/>
      <c r="G77" s="771"/>
      <c r="H77" s="771"/>
      <c r="I77" s="772"/>
      <c r="J77" s="773"/>
      <c r="K77" s="772"/>
      <c r="L77" s="774"/>
      <c r="M77" s="774"/>
      <c r="N77" s="774"/>
      <c r="O77" s="774"/>
      <c r="P77" s="774"/>
      <c r="Q77" s="774"/>
      <c r="R77" s="774"/>
      <c r="S77" s="774"/>
      <c r="T77" s="774"/>
      <c r="U77" s="774"/>
      <c r="V77" s="774"/>
      <c r="W77" s="774"/>
      <c r="X77" s="774"/>
      <c r="Y77" s="774"/>
      <c r="Z77" s="774"/>
      <c r="AA77" s="774"/>
      <c r="AB77" s="772"/>
      <c r="AC77" s="772"/>
      <c r="AD77" s="772"/>
      <c r="AE77" s="772"/>
      <c r="AF77" s="772"/>
      <c r="AG77" s="772"/>
      <c r="AH77" s="772"/>
      <c r="AI77" s="775"/>
      <c r="AJ77" s="775"/>
      <c r="AK77" s="775"/>
      <c r="AL77" s="775"/>
      <c r="AM77" s="775"/>
      <c r="AN77" s="775"/>
      <c r="AO77" s="775"/>
      <c r="AP77" s="775"/>
      <c r="AQ77" s="775"/>
      <c r="AR77" s="775"/>
      <c r="AS77" s="775"/>
      <c r="AT77" s="775"/>
      <c r="AU77" s="775"/>
      <c r="AV77" s="775"/>
      <c r="AW77" s="776"/>
      <c r="AX77" s="85"/>
      <c r="AY77" s="777" t="s">
        <v>100</v>
      </c>
      <c r="AZ77" s="85"/>
      <c r="BA77" s="85"/>
    </row>
    <row r="78" spans="1:53" ht="15.6">
      <c r="A78" s="765" t="s">
        <v>409</v>
      </c>
      <c r="B78" s="778"/>
      <c r="C78" s="927" t="str">
        <f>PRESUPUESTO!AG18</f>
        <v>CAP. 1: PUENTE GRAN COLOMBIA</v>
      </c>
      <c r="D78" s="928"/>
      <c r="E78" s="928"/>
      <c r="F78" s="928"/>
      <c r="G78" s="928"/>
      <c r="H78" s="928"/>
      <c r="I78" s="928"/>
      <c r="J78" s="929" t="str">
        <f>"ITEM  " &amp;PRESUPUESTO!$B$18 &amp;":   "&amp; PRESUPUESTO!$C$18</f>
        <v>ITEM  1.3:   CONTRAPISO REFORZADO E=15CM 3.000Psi</v>
      </c>
      <c r="K78" s="930"/>
      <c r="L78" s="930"/>
      <c r="M78" s="930"/>
      <c r="N78" s="930"/>
      <c r="O78" s="930"/>
      <c r="P78" s="930"/>
      <c r="Q78" s="930"/>
      <c r="R78" s="930"/>
      <c r="S78" s="930"/>
      <c r="T78" s="930"/>
      <c r="U78" s="930"/>
      <c r="V78" s="930"/>
      <c r="W78" s="930"/>
      <c r="X78" s="930"/>
      <c r="Y78" s="930"/>
      <c r="Z78" s="930"/>
      <c r="AA78" s="930"/>
      <c r="AB78" s="930"/>
      <c r="AC78" s="930"/>
      <c r="AD78" s="930"/>
      <c r="AE78" s="930"/>
      <c r="AF78" s="930"/>
      <c r="AG78" s="930"/>
      <c r="AH78" s="931"/>
      <c r="AI78" s="935" t="s">
        <v>410</v>
      </c>
      <c r="AJ78" s="936"/>
      <c r="AK78" s="936"/>
      <c r="AL78" s="936"/>
      <c r="AM78" s="936"/>
      <c r="AN78" s="936"/>
      <c r="AO78" s="937"/>
      <c r="AP78" s="938" t="str">
        <f>PRESUPUESTO!$D$18</f>
        <v>M2</v>
      </c>
      <c r="AQ78" s="939"/>
      <c r="AR78" s="939"/>
      <c r="AS78" s="939"/>
      <c r="AT78" s="939"/>
      <c r="AU78" s="939"/>
      <c r="AV78" s="940"/>
      <c r="AW78" s="779"/>
      <c r="AX78" s="85"/>
      <c r="AY78" s="777"/>
      <c r="AZ78" s="85"/>
      <c r="BA78" s="85"/>
    </row>
    <row r="79" spans="1:53" ht="15.6">
      <c r="A79" s="765" t="s">
        <v>441</v>
      </c>
      <c r="B79" s="778"/>
      <c r="C79" s="941">
        <f>PRESUPUESTO!AI18</f>
        <v>0</v>
      </c>
      <c r="D79" s="942"/>
      <c r="E79" s="942"/>
      <c r="F79" s="942"/>
      <c r="G79" s="942"/>
      <c r="H79" s="942"/>
      <c r="I79" s="942"/>
      <c r="J79" s="932"/>
      <c r="K79" s="933"/>
      <c r="L79" s="933"/>
      <c r="M79" s="933"/>
      <c r="N79" s="933"/>
      <c r="O79" s="933"/>
      <c r="P79" s="933"/>
      <c r="Q79" s="933"/>
      <c r="R79" s="933"/>
      <c r="S79" s="933"/>
      <c r="T79" s="933"/>
      <c r="U79" s="933"/>
      <c r="V79" s="933"/>
      <c r="W79" s="933"/>
      <c r="X79" s="933"/>
      <c r="Y79" s="933"/>
      <c r="Z79" s="933"/>
      <c r="AA79" s="933"/>
      <c r="AB79" s="933"/>
      <c r="AC79" s="933"/>
      <c r="AD79" s="933"/>
      <c r="AE79" s="933"/>
      <c r="AF79" s="933"/>
      <c r="AG79" s="933"/>
      <c r="AH79" s="934"/>
      <c r="AI79" s="935" t="s">
        <v>412</v>
      </c>
      <c r="AJ79" s="936"/>
      <c r="AK79" s="936"/>
      <c r="AL79" s="936"/>
      <c r="AM79" s="936"/>
      <c r="AN79" s="936"/>
      <c r="AO79" s="937"/>
      <c r="AP79" s="938">
        <f>L89</f>
        <v>10</v>
      </c>
      <c r="AQ79" s="939"/>
      <c r="AR79" s="939"/>
      <c r="AS79" s="939"/>
      <c r="AT79" s="939"/>
      <c r="AU79" s="939"/>
      <c r="AV79" s="940"/>
      <c r="AW79" s="779"/>
      <c r="AX79" s="85"/>
      <c r="AY79" s="777"/>
      <c r="AZ79" s="85"/>
      <c r="BA79" s="85"/>
    </row>
    <row r="80" spans="1:53" ht="15.6">
      <c r="A80" s="780" t="s">
        <v>413</v>
      </c>
      <c r="B80" s="778"/>
      <c r="C80" s="781"/>
      <c r="D80" s="781"/>
      <c r="E80" s="781"/>
      <c r="F80" s="781"/>
      <c r="G80" s="781"/>
      <c r="H80" s="781"/>
      <c r="I80" s="781"/>
      <c r="J80" s="782"/>
      <c r="K80" s="781"/>
      <c r="L80" s="781"/>
      <c r="M80" s="1000"/>
      <c r="N80" s="1000"/>
      <c r="O80" s="1000"/>
      <c r="P80" s="1000"/>
      <c r="Q80" s="1000"/>
      <c r="R80" s="1000"/>
      <c r="S80" s="1000"/>
      <c r="T80" s="1000"/>
      <c r="U80" s="1000"/>
      <c r="V80" s="1000"/>
      <c r="W80" s="1000"/>
      <c r="X80" s="1000"/>
      <c r="Y80" s="1000"/>
      <c r="Z80" s="1000"/>
      <c r="AA80" s="1000"/>
      <c r="AB80" s="1000"/>
      <c r="AC80" s="1001"/>
      <c r="AD80" s="1000"/>
      <c r="AE80" s="1000"/>
      <c r="AF80" s="1000"/>
      <c r="AG80" s="1000"/>
      <c r="AH80" s="1000"/>
      <c r="AI80" s="1000"/>
      <c r="AJ80" s="1000"/>
      <c r="AK80" s="1000"/>
      <c r="AL80" s="1000"/>
      <c r="AM80" s="1000"/>
      <c r="AN80" s="1000"/>
      <c r="AO80" s="1000"/>
      <c r="AP80" s="1000"/>
      <c r="AQ80" s="1000"/>
      <c r="AR80" s="1000"/>
      <c r="AS80" s="1000"/>
      <c r="AT80" s="1000"/>
      <c r="AU80" s="1000"/>
      <c r="AV80" s="1000"/>
      <c r="AW80" s="779"/>
      <c r="AX80" s="85"/>
      <c r="AY80" s="777"/>
      <c r="AZ80" s="85"/>
      <c r="BA80" s="85"/>
    </row>
    <row r="81" spans="1:53" ht="15.6">
      <c r="A81" s="780" t="s">
        <v>414</v>
      </c>
      <c r="B81" s="778"/>
      <c r="C81" s="993" t="s">
        <v>415</v>
      </c>
      <c r="D81" s="994"/>
      <c r="E81" s="997" t="s">
        <v>416</v>
      </c>
      <c r="F81" s="997"/>
      <c r="G81" s="997"/>
      <c r="H81" s="997"/>
      <c r="I81" s="997" t="s">
        <v>417</v>
      </c>
      <c r="J81" s="998" t="s">
        <v>418</v>
      </c>
      <c r="K81" s="997" t="s">
        <v>233</v>
      </c>
      <c r="L81" s="997" t="s">
        <v>419</v>
      </c>
      <c r="M81" s="986"/>
      <c r="N81" s="986"/>
      <c r="O81" s="986"/>
      <c r="P81" s="986"/>
      <c r="Q81" s="986"/>
      <c r="R81" s="986"/>
      <c r="S81" s="986"/>
      <c r="T81" s="986"/>
      <c r="U81" s="986"/>
      <c r="V81" s="986"/>
      <c r="W81" s="986"/>
      <c r="X81" s="986"/>
      <c r="Y81" s="986"/>
      <c r="Z81" s="986"/>
      <c r="AA81" s="986"/>
      <c r="AB81" s="986"/>
      <c r="AC81" s="986"/>
      <c r="AD81" s="986"/>
      <c r="AE81" s="986"/>
      <c r="AF81" s="986"/>
      <c r="AG81" s="986"/>
      <c r="AH81" s="986"/>
      <c r="AI81" s="986"/>
      <c r="AJ81" s="986"/>
      <c r="AK81" s="986"/>
      <c r="AL81" s="986"/>
      <c r="AM81" s="986"/>
      <c r="AN81" s="986"/>
      <c r="AO81" s="986"/>
      <c r="AP81" s="986"/>
      <c r="AQ81" s="986"/>
      <c r="AR81" s="986"/>
      <c r="AS81" s="986"/>
      <c r="AT81" s="986"/>
      <c r="AU81" s="986"/>
      <c r="AV81" s="986"/>
      <c r="AW81" s="779"/>
      <c r="AX81" s="85"/>
      <c r="AY81" s="777"/>
      <c r="AZ81" s="85"/>
      <c r="BA81" s="85"/>
    </row>
    <row r="82" spans="1:53" ht="15.6">
      <c r="A82" s="780"/>
      <c r="B82" s="778"/>
      <c r="C82" s="995"/>
      <c r="D82" s="996"/>
      <c r="E82" s="783" t="s">
        <v>420</v>
      </c>
      <c r="F82" s="783" t="s">
        <v>421</v>
      </c>
      <c r="G82" s="783" t="s">
        <v>422</v>
      </c>
      <c r="H82" s="783" t="s">
        <v>423</v>
      </c>
      <c r="I82" s="997"/>
      <c r="J82" s="999"/>
      <c r="K82" s="997"/>
      <c r="L82" s="997"/>
      <c r="M82" s="986"/>
      <c r="N82" s="986"/>
      <c r="O82" s="986"/>
      <c r="P82" s="986"/>
      <c r="Q82" s="986"/>
      <c r="R82" s="986"/>
      <c r="S82" s="986"/>
      <c r="T82" s="986"/>
      <c r="U82" s="986"/>
      <c r="V82" s="986"/>
      <c r="W82" s="986"/>
      <c r="X82" s="986"/>
      <c r="Y82" s="986"/>
      <c r="Z82" s="986"/>
      <c r="AA82" s="986"/>
      <c r="AB82" s="986"/>
      <c r="AC82" s="986"/>
      <c r="AD82" s="986"/>
      <c r="AE82" s="986"/>
      <c r="AF82" s="986"/>
      <c r="AG82" s="986"/>
      <c r="AH82" s="986"/>
      <c r="AI82" s="986"/>
      <c r="AJ82" s="986"/>
      <c r="AK82" s="986"/>
      <c r="AL82" s="986"/>
      <c r="AM82" s="986"/>
      <c r="AN82" s="986"/>
      <c r="AO82" s="986"/>
      <c r="AP82" s="986"/>
      <c r="AQ82" s="986"/>
      <c r="AR82" s="986"/>
      <c r="AS82" s="986"/>
      <c r="AT82" s="986"/>
      <c r="AU82" s="986"/>
      <c r="AV82" s="986"/>
      <c r="AW82" s="779"/>
      <c r="AX82" s="85"/>
      <c r="AY82" s="777"/>
      <c r="AZ82" s="85"/>
      <c r="BA82" s="85"/>
    </row>
    <row r="83" spans="1:53" ht="15">
      <c r="A83" s="780" t="s">
        <v>424</v>
      </c>
      <c r="B83" s="778"/>
      <c r="C83" s="987" t="s">
        <v>442</v>
      </c>
      <c r="D83" s="988"/>
      <c r="E83" s="991"/>
      <c r="F83" s="991"/>
      <c r="G83" s="991"/>
      <c r="H83" s="991"/>
      <c r="I83" s="991"/>
      <c r="J83" s="991"/>
      <c r="K83" s="991"/>
      <c r="L83" s="991"/>
      <c r="M83" s="1021" t="e" vm="2">
        <v>#VALUE!</v>
      </c>
      <c r="N83" s="1022"/>
      <c r="O83" s="1022"/>
      <c r="P83" s="1022"/>
      <c r="Q83" s="1022"/>
      <c r="R83" s="1022"/>
      <c r="S83" s="1022"/>
      <c r="T83" s="1022"/>
      <c r="U83" s="1022"/>
      <c r="V83" s="1022"/>
      <c r="W83" s="1022"/>
      <c r="X83" s="1022"/>
      <c r="Y83" s="1022"/>
      <c r="Z83" s="1022"/>
      <c r="AA83" s="1022"/>
      <c r="AB83" s="1022"/>
      <c r="AC83" s="1022"/>
      <c r="AD83" s="1022"/>
      <c r="AE83" s="1022"/>
      <c r="AF83" s="1022"/>
      <c r="AG83" s="1022"/>
      <c r="AH83" s="1022"/>
      <c r="AI83" s="1022"/>
      <c r="AJ83" s="1022"/>
      <c r="AK83" s="1022"/>
      <c r="AL83" s="1022"/>
      <c r="AM83" s="1022"/>
      <c r="AN83" s="1022"/>
      <c r="AO83" s="1022"/>
      <c r="AP83" s="1022"/>
      <c r="AQ83" s="1022"/>
      <c r="AR83" s="1022"/>
      <c r="AS83" s="1022"/>
      <c r="AT83" s="1022"/>
      <c r="AU83" s="1022"/>
      <c r="AV83" s="1023"/>
      <c r="AW83" s="779"/>
      <c r="AX83" s="85"/>
      <c r="AY83" s="777"/>
      <c r="AZ83" s="85"/>
      <c r="BA83" s="85"/>
    </row>
    <row r="84" spans="1:53" ht="15">
      <c r="A84" s="780"/>
      <c r="B84" s="778"/>
      <c r="C84" s="989"/>
      <c r="D84" s="990"/>
      <c r="E84" s="992"/>
      <c r="F84" s="992"/>
      <c r="G84" s="992"/>
      <c r="H84" s="992"/>
      <c r="I84" s="992"/>
      <c r="J84" s="992"/>
      <c r="K84" s="992"/>
      <c r="L84" s="992"/>
      <c r="M84" s="1024"/>
      <c r="N84" s="1025"/>
      <c r="O84" s="1025"/>
      <c r="P84" s="1025"/>
      <c r="Q84" s="1025"/>
      <c r="R84" s="1025"/>
      <c r="S84" s="1025"/>
      <c r="T84" s="1025"/>
      <c r="U84" s="1025"/>
      <c r="V84" s="1025"/>
      <c r="W84" s="1025"/>
      <c r="X84" s="1025"/>
      <c r="Y84" s="1025"/>
      <c r="Z84" s="1025"/>
      <c r="AA84" s="1025"/>
      <c r="AB84" s="1025"/>
      <c r="AC84" s="1025"/>
      <c r="AD84" s="1025"/>
      <c r="AE84" s="1025"/>
      <c r="AF84" s="1025"/>
      <c r="AG84" s="1025"/>
      <c r="AH84" s="1025"/>
      <c r="AI84" s="1025"/>
      <c r="AJ84" s="1025"/>
      <c r="AK84" s="1025"/>
      <c r="AL84" s="1025"/>
      <c r="AM84" s="1025"/>
      <c r="AN84" s="1025"/>
      <c r="AO84" s="1025"/>
      <c r="AP84" s="1025"/>
      <c r="AQ84" s="1025"/>
      <c r="AR84" s="1025"/>
      <c r="AS84" s="1025"/>
      <c r="AT84" s="1025"/>
      <c r="AU84" s="1025"/>
      <c r="AV84" s="1026"/>
      <c r="AW84" s="779"/>
      <c r="AX84" s="85"/>
      <c r="AY84" s="777"/>
      <c r="AZ84" s="85"/>
      <c r="BA84" s="85"/>
    </row>
    <row r="85" spans="1:53" ht="15">
      <c r="A85" s="780" t="s">
        <v>425</v>
      </c>
      <c r="B85" s="778"/>
      <c r="C85" s="1018" t="s">
        <v>443</v>
      </c>
      <c r="D85" s="1019"/>
      <c r="E85" s="1005">
        <v>10</v>
      </c>
      <c r="F85" s="1005">
        <v>1</v>
      </c>
      <c r="G85" s="1020"/>
      <c r="H85" s="1005"/>
      <c r="I85" s="1005">
        <f>+F85*E85</f>
        <v>10</v>
      </c>
      <c r="J85" s="1005"/>
      <c r="K85" s="1005" t="str">
        <f>AP78</f>
        <v>M2</v>
      </c>
      <c r="L85" s="1007">
        <f>+I85</f>
        <v>10</v>
      </c>
      <c r="M85" s="1024"/>
      <c r="N85" s="1025"/>
      <c r="O85" s="1025"/>
      <c r="P85" s="1025"/>
      <c r="Q85" s="1025"/>
      <c r="R85" s="1025"/>
      <c r="S85" s="1025"/>
      <c r="T85" s="1025"/>
      <c r="U85" s="1025"/>
      <c r="V85" s="1025"/>
      <c r="W85" s="1025"/>
      <c r="X85" s="1025"/>
      <c r="Y85" s="1025"/>
      <c r="Z85" s="1025"/>
      <c r="AA85" s="1025"/>
      <c r="AB85" s="1025"/>
      <c r="AC85" s="1025"/>
      <c r="AD85" s="1025"/>
      <c r="AE85" s="1025"/>
      <c r="AF85" s="1025"/>
      <c r="AG85" s="1025"/>
      <c r="AH85" s="1025"/>
      <c r="AI85" s="1025"/>
      <c r="AJ85" s="1025"/>
      <c r="AK85" s="1025"/>
      <c r="AL85" s="1025"/>
      <c r="AM85" s="1025"/>
      <c r="AN85" s="1025"/>
      <c r="AO85" s="1025"/>
      <c r="AP85" s="1025"/>
      <c r="AQ85" s="1025"/>
      <c r="AR85" s="1025"/>
      <c r="AS85" s="1025"/>
      <c r="AT85" s="1025"/>
      <c r="AU85" s="1025"/>
      <c r="AV85" s="1026"/>
      <c r="AW85" s="779"/>
      <c r="AX85" s="85"/>
      <c r="AY85" s="777"/>
      <c r="AZ85" s="85"/>
      <c r="BA85" s="85"/>
    </row>
    <row r="86" spans="1:53" ht="15">
      <c r="A86" s="780"/>
      <c r="B86" s="778"/>
      <c r="C86" s="1014"/>
      <c r="D86" s="1015"/>
      <c r="E86" s="1006"/>
      <c r="F86" s="1006"/>
      <c r="G86" s="1017"/>
      <c r="H86" s="1006"/>
      <c r="I86" s="1006"/>
      <c r="J86" s="1006"/>
      <c r="K86" s="1006"/>
      <c r="L86" s="1008"/>
      <c r="M86" s="1024"/>
      <c r="N86" s="1025"/>
      <c r="O86" s="1025"/>
      <c r="P86" s="1025"/>
      <c r="Q86" s="1025"/>
      <c r="R86" s="1025"/>
      <c r="S86" s="1025"/>
      <c r="T86" s="1025"/>
      <c r="U86" s="1025"/>
      <c r="V86" s="1025"/>
      <c r="W86" s="1025"/>
      <c r="X86" s="1025"/>
      <c r="Y86" s="1025"/>
      <c r="Z86" s="1025"/>
      <c r="AA86" s="1025"/>
      <c r="AB86" s="1025"/>
      <c r="AC86" s="1025"/>
      <c r="AD86" s="1025"/>
      <c r="AE86" s="1025"/>
      <c r="AF86" s="1025"/>
      <c r="AG86" s="1025"/>
      <c r="AH86" s="1025"/>
      <c r="AI86" s="1025"/>
      <c r="AJ86" s="1025"/>
      <c r="AK86" s="1025"/>
      <c r="AL86" s="1025"/>
      <c r="AM86" s="1025"/>
      <c r="AN86" s="1025"/>
      <c r="AO86" s="1025"/>
      <c r="AP86" s="1025"/>
      <c r="AQ86" s="1025"/>
      <c r="AR86" s="1025"/>
      <c r="AS86" s="1025"/>
      <c r="AT86" s="1025"/>
      <c r="AU86" s="1025"/>
      <c r="AV86" s="1026"/>
      <c r="AW86" s="779"/>
      <c r="AX86" s="85"/>
      <c r="AY86" s="777"/>
      <c r="AZ86" s="85"/>
      <c r="BA86" s="85"/>
    </row>
    <row r="87" spans="1:53" ht="15">
      <c r="A87" s="780" t="s">
        <v>425</v>
      </c>
      <c r="B87" s="778"/>
      <c r="C87" s="1014"/>
      <c r="D87" s="1015"/>
      <c r="E87" s="1006"/>
      <c r="F87" s="1006"/>
      <c r="G87" s="1016"/>
      <c r="H87" s="1006"/>
      <c r="I87" s="1005">
        <f>+G87*E87*F87</f>
        <v>0</v>
      </c>
      <c r="J87" s="1006"/>
      <c r="K87" s="1005" t="str">
        <f>AP78</f>
        <v>M2</v>
      </c>
      <c r="L87" s="1007">
        <f>I87*J87</f>
        <v>0</v>
      </c>
      <c r="M87" s="1024"/>
      <c r="N87" s="1025"/>
      <c r="O87" s="1025"/>
      <c r="P87" s="1025"/>
      <c r="Q87" s="1025"/>
      <c r="R87" s="1025"/>
      <c r="S87" s="1025"/>
      <c r="T87" s="1025"/>
      <c r="U87" s="1025"/>
      <c r="V87" s="1025"/>
      <c r="W87" s="1025"/>
      <c r="X87" s="1025"/>
      <c r="Y87" s="1025"/>
      <c r="Z87" s="1025"/>
      <c r="AA87" s="1025"/>
      <c r="AB87" s="1025"/>
      <c r="AC87" s="1025"/>
      <c r="AD87" s="1025"/>
      <c r="AE87" s="1025"/>
      <c r="AF87" s="1025"/>
      <c r="AG87" s="1025"/>
      <c r="AH87" s="1025"/>
      <c r="AI87" s="1025"/>
      <c r="AJ87" s="1025"/>
      <c r="AK87" s="1025"/>
      <c r="AL87" s="1025"/>
      <c r="AM87" s="1025"/>
      <c r="AN87" s="1025"/>
      <c r="AO87" s="1025"/>
      <c r="AP87" s="1025"/>
      <c r="AQ87" s="1025"/>
      <c r="AR87" s="1025"/>
      <c r="AS87" s="1025"/>
      <c r="AT87" s="1025"/>
      <c r="AU87" s="1025"/>
      <c r="AV87" s="1026"/>
      <c r="AW87" s="779"/>
      <c r="AX87" s="85"/>
      <c r="AY87" s="777"/>
      <c r="AZ87" s="85"/>
      <c r="BA87" s="85"/>
    </row>
    <row r="88" spans="1:53" ht="15">
      <c r="A88" s="780"/>
      <c r="B88" s="778"/>
      <c r="C88" s="1014"/>
      <c r="D88" s="1015"/>
      <c r="E88" s="1006"/>
      <c r="F88" s="1006"/>
      <c r="G88" s="1017"/>
      <c r="H88" s="1006"/>
      <c r="I88" s="1006"/>
      <c r="J88" s="1006"/>
      <c r="K88" s="1006"/>
      <c r="L88" s="1008"/>
      <c r="M88" s="1024"/>
      <c r="N88" s="1025"/>
      <c r="O88" s="1025"/>
      <c r="P88" s="1025"/>
      <c r="Q88" s="1025"/>
      <c r="R88" s="1025"/>
      <c r="S88" s="1025"/>
      <c r="T88" s="1025"/>
      <c r="U88" s="1025"/>
      <c r="V88" s="1025"/>
      <c r="W88" s="1025"/>
      <c r="X88" s="1025"/>
      <c r="Y88" s="1025"/>
      <c r="Z88" s="1025"/>
      <c r="AA88" s="1025"/>
      <c r="AB88" s="1025"/>
      <c r="AC88" s="1025"/>
      <c r="AD88" s="1025"/>
      <c r="AE88" s="1025"/>
      <c r="AF88" s="1025"/>
      <c r="AG88" s="1025"/>
      <c r="AH88" s="1025"/>
      <c r="AI88" s="1025"/>
      <c r="AJ88" s="1025"/>
      <c r="AK88" s="1025"/>
      <c r="AL88" s="1025"/>
      <c r="AM88" s="1025"/>
      <c r="AN88" s="1025"/>
      <c r="AO88" s="1025"/>
      <c r="AP88" s="1025"/>
      <c r="AQ88" s="1025"/>
      <c r="AR88" s="1025"/>
      <c r="AS88" s="1025"/>
      <c r="AT88" s="1025"/>
      <c r="AU88" s="1025"/>
      <c r="AV88" s="1026"/>
      <c r="AW88" s="779"/>
      <c r="AX88" s="85"/>
      <c r="AY88" s="777"/>
      <c r="AZ88" s="85"/>
      <c r="BA88" s="85"/>
    </row>
    <row r="89" spans="1:53" ht="15.6">
      <c r="A89" s="765" t="s">
        <v>427</v>
      </c>
      <c r="B89" s="778"/>
      <c r="C89" s="788"/>
      <c r="D89" s="789"/>
      <c r="E89" s="789"/>
      <c r="F89" s="789"/>
      <c r="G89" s="790" t="s">
        <v>428</v>
      </c>
      <c r="H89" s="791">
        <v>2</v>
      </c>
      <c r="I89" s="792" t="s">
        <v>5</v>
      </c>
      <c r="J89" s="793"/>
      <c r="K89" s="794" t="s">
        <v>419</v>
      </c>
      <c r="L89" s="795">
        <f>ROUND(SUM(L83:L88),H89)</f>
        <v>10</v>
      </c>
      <c r="M89" s="1024"/>
      <c r="N89" s="1025"/>
      <c r="O89" s="1025"/>
      <c r="P89" s="1025"/>
      <c r="Q89" s="1025"/>
      <c r="R89" s="1025"/>
      <c r="S89" s="1025"/>
      <c r="T89" s="1025"/>
      <c r="U89" s="1025"/>
      <c r="V89" s="1025"/>
      <c r="W89" s="1025"/>
      <c r="X89" s="1025"/>
      <c r="Y89" s="1025"/>
      <c r="Z89" s="1025"/>
      <c r="AA89" s="1025"/>
      <c r="AB89" s="1025"/>
      <c r="AC89" s="1025"/>
      <c r="AD89" s="1025"/>
      <c r="AE89" s="1025"/>
      <c r="AF89" s="1025"/>
      <c r="AG89" s="1025"/>
      <c r="AH89" s="1025"/>
      <c r="AI89" s="1025"/>
      <c r="AJ89" s="1025"/>
      <c r="AK89" s="1025"/>
      <c r="AL89" s="1025"/>
      <c r="AM89" s="1025"/>
      <c r="AN89" s="1025"/>
      <c r="AO89" s="1025"/>
      <c r="AP89" s="1025"/>
      <c r="AQ89" s="1025"/>
      <c r="AR89" s="1025"/>
      <c r="AS89" s="1025"/>
      <c r="AT89" s="1025"/>
      <c r="AU89" s="1025"/>
      <c r="AV89" s="1026"/>
      <c r="AW89" s="779"/>
      <c r="AX89" s="85"/>
      <c r="AY89" s="777"/>
      <c r="AZ89" s="85"/>
      <c r="BA89" s="85"/>
    </row>
    <row r="90" spans="1:53" ht="15.6">
      <c r="A90" s="780"/>
      <c r="B90" s="778"/>
      <c r="C90" s="798"/>
      <c r="D90" s="799"/>
      <c r="E90" s="799"/>
      <c r="F90" s="799"/>
      <c r="G90" s="799"/>
      <c r="H90" s="799"/>
      <c r="I90" s="799"/>
      <c r="J90" s="799"/>
      <c r="K90" s="800"/>
      <c r="L90" s="799"/>
      <c r="M90" s="1024"/>
      <c r="N90" s="1025"/>
      <c r="O90" s="1025"/>
      <c r="P90" s="1025"/>
      <c r="Q90" s="1025"/>
      <c r="R90" s="1025"/>
      <c r="S90" s="1025"/>
      <c r="T90" s="1025"/>
      <c r="U90" s="1025"/>
      <c r="V90" s="1025"/>
      <c r="W90" s="1025"/>
      <c r="X90" s="1025"/>
      <c r="Y90" s="1025"/>
      <c r="Z90" s="1025"/>
      <c r="AA90" s="1025"/>
      <c r="AB90" s="1025"/>
      <c r="AC90" s="1025"/>
      <c r="AD90" s="1025"/>
      <c r="AE90" s="1025"/>
      <c r="AF90" s="1025"/>
      <c r="AG90" s="1025"/>
      <c r="AH90" s="1025"/>
      <c r="AI90" s="1025"/>
      <c r="AJ90" s="1025"/>
      <c r="AK90" s="1025"/>
      <c r="AL90" s="1025"/>
      <c r="AM90" s="1025"/>
      <c r="AN90" s="1025"/>
      <c r="AO90" s="1025"/>
      <c r="AP90" s="1025"/>
      <c r="AQ90" s="1025"/>
      <c r="AR90" s="1025"/>
      <c r="AS90" s="1025"/>
      <c r="AT90" s="1025"/>
      <c r="AU90" s="1025"/>
      <c r="AV90" s="1026"/>
      <c r="AW90" s="779"/>
      <c r="AX90" s="85"/>
      <c r="AY90" s="777"/>
      <c r="AZ90" s="85"/>
      <c r="BA90" s="85"/>
    </row>
    <row r="91" spans="1:53" ht="15.6">
      <c r="A91" s="780"/>
      <c r="B91" s="778"/>
      <c r="C91" s="995"/>
      <c r="D91" s="996"/>
      <c r="E91" s="996"/>
      <c r="F91" s="996"/>
      <c r="G91" s="996"/>
      <c r="H91" s="996"/>
      <c r="I91" s="996"/>
      <c r="J91" s="996"/>
      <c r="K91" s="996"/>
      <c r="L91" s="805"/>
      <c r="M91" s="1027"/>
      <c r="N91" s="1028"/>
      <c r="O91" s="1028"/>
      <c r="P91" s="1028"/>
      <c r="Q91" s="1028"/>
      <c r="R91" s="1028"/>
      <c r="S91" s="1028"/>
      <c r="T91" s="1028"/>
      <c r="U91" s="1028"/>
      <c r="V91" s="1028"/>
      <c r="W91" s="1028"/>
      <c r="X91" s="1028"/>
      <c r="Y91" s="1028"/>
      <c r="Z91" s="1028"/>
      <c r="AA91" s="1028"/>
      <c r="AB91" s="1028"/>
      <c r="AC91" s="1028"/>
      <c r="AD91" s="1028"/>
      <c r="AE91" s="1028"/>
      <c r="AF91" s="1028"/>
      <c r="AG91" s="1028"/>
      <c r="AH91" s="1028"/>
      <c r="AI91" s="1028"/>
      <c r="AJ91" s="1028"/>
      <c r="AK91" s="1028"/>
      <c r="AL91" s="1028"/>
      <c r="AM91" s="1028"/>
      <c r="AN91" s="1028"/>
      <c r="AO91" s="1028"/>
      <c r="AP91" s="1028"/>
      <c r="AQ91" s="1028"/>
      <c r="AR91" s="1028"/>
      <c r="AS91" s="1028"/>
      <c r="AT91" s="1028"/>
      <c r="AU91" s="1028"/>
      <c r="AV91" s="1029"/>
      <c r="AW91" s="779"/>
      <c r="AX91" s="85"/>
      <c r="AY91" s="777"/>
      <c r="AZ91" s="85"/>
      <c r="BA91" s="85"/>
    </row>
    <row r="92" spans="1:53" ht="15.6">
      <c r="A92" s="780"/>
      <c r="B92" s="778"/>
      <c r="C92" s="806" t="s">
        <v>429</v>
      </c>
      <c r="D92" s="1009"/>
      <c r="E92" s="1009"/>
      <c r="F92" s="1009"/>
      <c r="G92" s="1009"/>
      <c r="H92" s="1009"/>
      <c r="I92" s="1009"/>
      <c r="J92" s="1009"/>
      <c r="K92" s="1009"/>
      <c r="L92" s="1009"/>
      <c r="M92" s="1009"/>
      <c r="N92" s="1009"/>
      <c r="O92" s="1009"/>
      <c r="P92" s="1009"/>
      <c r="Q92" s="1009"/>
      <c r="R92" s="1009"/>
      <c r="S92" s="1009"/>
      <c r="T92" s="1009"/>
      <c r="U92" s="1009"/>
      <c r="V92" s="1009"/>
      <c r="W92" s="1009"/>
      <c r="X92" s="1009"/>
      <c r="Y92" s="1009"/>
      <c r="Z92" s="1009"/>
      <c r="AA92" s="1009"/>
      <c r="AB92" s="1009"/>
      <c r="AC92" s="1009"/>
      <c r="AD92" s="1009"/>
      <c r="AE92" s="1009"/>
      <c r="AF92" s="1009"/>
      <c r="AG92" s="1009"/>
      <c r="AH92" s="1009"/>
      <c r="AI92" s="1009"/>
      <c r="AJ92" s="1009"/>
      <c r="AK92" s="1009"/>
      <c r="AL92" s="1009"/>
      <c r="AM92" s="1009"/>
      <c r="AN92" s="1009"/>
      <c r="AO92" s="1009"/>
      <c r="AP92" s="1009"/>
      <c r="AQ92" s="1009"/>
      <c r="AR92" s="1009"/>
      <c r="AS92" s="1009"/>
      <c r="AT92" s="1009"/>
      <c r="AU92" s="1009"/>
      <c r="AV92" s="807"/>
      <c r="AW92" s="779"/>
      <c r="AX92" s="85"/>
      <c r="AY92" s="777"/>
      <c r="AZ92" s="85"/>
      <c r="BA92" s="85"/>
    </row>
    <row r="93" spans="1:53" ht="15.6">
      <c r="A93" s="780"/>
      <c r="B93" s="778"/>
      <c r="C93" s="808"/>
      <c r="D93" s="1010"/>
      <c r="E93" s="1010"/>
      <c r="F93" s="1010"/>
      <c r="G93" s="1010"/>
      <c r="H93" s="1010"/>
      <c r="I93" s="1010"/>
      <c r="J93" s="1010"/>
      <c r="K93" s="1010"/>
      <c r="L93" s="1010"/>
      <c r="M93" s="1010"/>
      <c r="N93" s="1010"/>
      <c r="O93" s="1010"/>
      <c r="P93" s="1010"/>
      <c r="Q93" s="1010"/>
      <c r="R93" s="1010"/>
      <c r="S93" s="1010"/>
      <c r="T93" s="1010"/>
      <c r="U93" s="1010"/>
      <c r="V93" s="1010"/>
      <c r="W93" s="1010"/>
      <c r="X93" s="1010"/>
      <c r="Y93" s="1010"/>
      <c r="Z93" s="1010"/>
      <c r="AA93" s="1010"/>
      <c r="AB93" s="1010"/>
      <c r="AC93" s="1010"/>
      <c r="AD93" s="1010"/>
      <c r="AE93" s="1010"/>
      <c r="AF93" s="1010"/>
      <c r="AG93" s="1010"/>
      <c r="AH93" s="1010"/>
      <c r="AI93" s="1010"/>
      <c r="AJ93" s="1010"/>
      <c r="AK93" s="1010"/>
      <c r="AL93" s="1010"/>
      <c r="AM93" s="1010"/>
      <c r="AN93" s="1010"/>
      <c r="AO93" s="1010"/>
      <c r="AP93" s="1010"/>
      <c r="AQ93" s="1010"/>
      <c r="AR93" s="1010"/>
      <c r="AS93" s="1010"/>
      <c r="AT93" s="1010"/>
      <c r="AU93" s="1010"/>
      <c r="AV93" s="809"/>
      <c r="AW93" s="779"/>
      <c r="AX93" s="85"/>
      <c r="AY93" s="777"/>
      <c r="AZ93" s="85"/>
      <c r="BA93" s="85"/>
    </row>
    <row r="94" spans="1:53" ht="15.6">
      <c r="A94" s="780"/>
      <c r="B94" s="778"/>
      <c r="C94" s="784"/>
      <c r="D94" s="1011"/>
      <c r="E94" s="1011"/>
      <c r="F94" s="1011"/>
      <c r="G94" s="1011"/>
      <c r="H94" s="1011"/>
      <c r="I94" s="1011"/>
      <c r="J94" s="1011"/>
      <c r="K94" s="1011"/>
      <c r="L94" s="1011"/>
      <c r="M94" s="1011"/>
      <c r="N94" s="1011"/>
      <c r="O94" s="1011"/>
      <c r="P94" s="1011"/>
      <c r="Q94" s="1011"/>
      <c r="R94" s="1011"/>
      <c r="S94" s="1011"/>
      <c r="T94" s="1011"/>
      <c r="U94" s="1011"/>
      <c r="V94" s="1011"/>
      <c r="W94" s="1011"/>
      <c r="X94" s="1011"/>
      <c r="Y94" s="1011"/>
      <c r="Z94" s="1011"/>
      <c r="AA94" s="1011"/>
      <c r="AB94" s="1011"/>
      <c r="AC94" s="1011"/>
      <c r="AD94" s="1011"/>
      <c r="AE94" s="1011"/>
      <c r="AF94" s="1011"/>
      <c r="AG94" s="810"/>
      <c r="AH94" s="1012" t="str">
        <f>"Item    " &amp; E79 &amp; "    Página   1   de   1  "</f>
        <v xml:space="preserve">Item        Página   1   de   1  </v>
      </c>
      <c r="AI94" s="1013"/>
      <c r="AJ94" s="1013"/>
      <c r="AK94" s="1013"/>
      <c r="AL94" s="1013"/>
      <c r="AM94" s="1013"/>
      <c r="AN94" s="1013"/>
      <c r="AO94" s="1013"/>
      <c r="AP94" s="1013"/>
      <c r="AQ94" s="1013"/>
      <c r="AR94" s="1013"/>
      <c r="AS94" s="1013"/>
      <c r="AT94" s="1013"/>
      <c r="AU94" s="1013"/>
      <c r="AV94" s="1013"/>
      <c r="AW94" s="779"/>
      <c r="AX94" s="85"/>
      <c r="AY94" s="777"/>
      <c r="AZ94" s="85"/>
      <c r="BA94" s="85"/>
    </row>
    <row r="95" spans="1:53" ht="15.6">
      <c r="A95" s="780"/>
      <c r="B95" s="778"/>
      <c r="C95" s="799"/>
      <c r="D95" s="799"/>
      <c r="E95" s="799"/>
      <c r="F95" s="799"/>
      <c r="G95" s="799"/>
      <c r="H95" s="799"/>
      <c r="I95" s="799"/>
      <c r="J95" s="811"/>
      <c r="K95" s="799"/>
      <c r="L95" s="799"/>
      <c r="M95" s="799"/>
      <c r="N95" s="799"/>
      <c r="O95" s="799"/>
      <c r="P95" s="799"/>
      <c r="Q95" s="799"/>
      <c r="R95" s="799"/>
      <c r="S95" s="799"/>
      <c r="T95" s="799"/>
      <c r="U95" s="799"/>
      <c r="V95" s="799"/>
      <c r="W95" s="799"/>
      <c r="X95" s="799"/>
      <c r="Y95" s="799"/>
      <c r="Z95" s="799"/>
      <c r="AA95" s="799"/>
      <c r="AB95" s="799"/>
      <c r="AC95" s="799"/>
      <c r="AD95" s="799"/>
      <c r="AE95" s="799"/>
      <c r="AF95" s="799"/>
      <c r="AG95" s="799"/>
      <c r="AH95" s="799"/>
      <c r="AI95" s="799"/>
      <c r="AJ95" s="799"/>
      <c r="AK95" s="799"/>
      <c r="AL95" s="799"/>
      <c r="AM95" s="811"/>
      <c r="AN95" s="811"/>
      <c r="AO95" s="811"/>
      <c r="AP95" s="811"/>
      <c r="AQ95" s="811"/>
      <c r="AR95" s="811"/>
      <c r="AS95" s="811"/>
      <c r="AT95" s="811"/>
      <c r="AU95" s="811"/>
      <c r="AV95" s="811"/>
      <c r="AW95" s="779"/>
      <c r="AX95" s="85"/>
      <c r="AY95" s="777"/>
      <c r="AZ95" s="85"/>
      <c r="BA95" s="85"/>
    </row>
    <row r="96" spans="1:53" ht="15.6">
      <c r="A96" s="780"/>
      <c r="B96" s="778"/>
      <c r="C96" s="812" t="s">
        <v>430</v>
      </c>
      <c r="D96" s="799"/>
      <c r="E96" s="799"/>
      <c r="F96" s="799"/>
      <c r="G96" s="799"/>
      <c r="H96" s="799"/>
      <c r="I96" s="799"/>
      <c r="J96" s="811"/>
      <c r="K96" s="799"/>
      <c r="L96" s="812" t="s">
        <v>431</v>
      </c>
      <c r="M96" s="799"/>
      <c r="N96" s="799"/>
      <c r="O96" s="799"/>
      <c r="P96" s="799"/>
      <c r="Q96" s="799"/>
      <c r="R96" s="799"/>
      <c r="S96" s="799"/>
      <c r="T96" s="799"/>
      <c r="U96" s="799"/>
      <c r="V96" s="799"/>
      <c r="W96" s="799"/>
      <c r="X96" s="799"/>
      <c r="Y96" s="799"/>
      <c r="Z96" s="799"/>
      <c r="AA96" s="799"/>
      <c r="AB96" s="799"/>
      <c r="AC96" s="799"/>
      <c r="AD96" s="799"/>
      <c r="AE96" s="799"/>
      <c r="AF96" s="799"/>
      <c r="AG96" s="799"/>
      <c r="AH96" s="799"/>
      <c r="AI96" s="799"/>
      <c r="AJ96" s="799"/>
      <c r="AK96" s="799"/>
      <c r="AL96" s="799"/>
      <c r="AM96" s="811"/>
      <c r="AN96" s="811"/>
      <c r="AO96" s="811"/>
      <c r="AP96" s="811"/>
      <c r="AQ96" s="811"/>
      <c r="AR96" s="811"/>
      <c r="AS96" s="811"/>
      <c r="AT96" s="811"/>
      <c r="AU96" s="811"/>
      <c r="AV96" s="811"/>
      <c r="AW96" s="779"/>
      <c r="AX96" s="85"/>
      <c r="AY96" s="777"/>
      <c r="AZ96" s="85"/>
      <c r="BA96" s="85"/>
    </row>
    <row r="97" spans="1:53" ht="15.6">
      <c r="A97" s="780"/>
      <c r="B97" s="778"/>
      <c r="C97" s="813" t="s">
        <v>432</v>
      </c>
      <c r="D97" s="814"/>
      <c r="E97" s="815"/>
      <c r="F97" s="816"/>
      <c r="G97" s="799"/>
      <c r="H97" s="799"/>
      <c r="I97" s="799"/>
      <c r="J97" s="811"/>
      <c r="K97" s="799"/>
      <c r="L97" s="813" t="s">
        <v>432</v>
      </c>
      <c r="M97" s="1002"/>
      <c r="N97" s="1002"/>
      <c r="O97" s="1002"/>
      <c r="P97" s="1002"/>
      <c r="Q97" s="1002"/>
      <c r="R97" s="1002"/>
      <c r="S97" s="1002"/>
      <c r="T97" s="1002"/>
      <c r="U97" s="1002"/>
      <c r="V97" s="1002"/>
      <c r="W97" s="1002"/>
      <c r="X97" s="1002"/>
      <c r="Y97" s="1002"/>
      <c r="Z97" s="1002"/>
      <c r="AA97" s="1002"/>
      <c r="AB97" s="1002"/>
      <c r="AC97" s="817"/>
      <c r="AD97" s="817"/>
      <c r="AE97" s="817"/>
      <c r="AF97" s="817"/>
      <c r="AG97" s="817"/>
      <c r="AH97" s="817"/>
      <c r="AI97" s="817"/>
      <c r="AJ97" s="817"/>
      <c r="AK97" s="817"/>
      <c r="AL97" s="817"/>
      <c r="AM97" s="818"/>
      <c r="AN97" s="818"/>
      <c r="AO97" s="811"/>
      <c r="AP97" s="811"/>
      <c r="AQ97" s="811"/>
      <c r="AR97" s="811"/>
      <c r="AS97" s="811"/>
      <c r="AT97" s="811"/>
      <c r="AU97" s="811"/>
      <c r="AV97" s="811"/>
      <c r="AW97" s="779"/>
      <c r="AX97" s="85"/>
      <c r="AY97" s="777"/>
      <c r="AZ97" s="85"/>
      <c r="BA97" s="85"/>
    </row>
    <row r="98" spans="1:53" ht="15.6">
      <c r="A98" s="780" t="s">
        <v>433</v>
      </c>
      <c r="B98" s="778"/>
      <c r="C98" s="819"/>
      <c r="D98" s="820" t="s">
        <v>434</v>
      </c>
      <c r="E98" s="821"/>
      <c r="F98" s="821"/>
      <c r="G98" s="822"/>
      <c r="H98" s="819"/>
      <c r="I98" s="819"/>
      <c r="J98" s="823"/>
      <c r="K98" s="819"/>
      <c r="L98" s="819"/>
      <c r="M98" s="1003" t="s">
        <v>435</v>
      </c>
      <c r="N98" s="1003"/>
      <c r="O98" s="1003"/>
      <c r="P98" s="1003"/>
      <c r="Q98" s="1003"/>
      <c r="R98" s="1003"/>
      <c r="S98" s="1003"/>
      <c r="T98" s="1003"/>
      <c r="U98" s="1003"/>
      <c r="V98" s="1003"/>
      <c r="W98" s="1003"/>
      <c r="X98" s="1003"/>
      <c r="Y98" s="1003"/>
      <c r="Z98" s="1003"/>
      <c r="AA98" s="1003"/>
      <c r="AB98" s="1003"/>
      <c r="AC98" s="819"/>
      <c r="AD98" s="819"/>
      <c r="AE98" s="819"/>
      <c r="AF98" s="819"/>
      <c r="AG98" s="819"/>
      <c r="AH98" s="819"/>
      <c r="AI98" s="819"/>
      <c r="AJ98" s="819"/>
      <c r="AK98" s="819"/>
      <c r="AL98" s="819"/>
      <c r="AM98" s="819"/>
      <c r="AN98" s="819"/>
      <c r="AO98" s="823"/>
      <c r="AP98" s="823"/>
      <c r="AQ98" s="823"/>
      <c r="AR98" s="823"/>
      <c r="AS98" s="823"/>
      <c r="AT98" s="823"/>
      <c r="AU98" s="823"/>
      <c r="AV98" s="823"/>
      <c r="AW98" s="779"/>
      <c r="AX98" s="85"/>
      <c r="AY98" s="777"/>
      <c r="AZ98" s="85"/>
      <c r="BA98" s="85"/>
    </row>
    <row r="99" spans="1:53" ht="15.6">
      <c r="A99" s="780" t="s">
        <v>436</v>
      </c>
      <c r="B99" s="778"/>
      <c r="C99" s="819"/>
      <c r="D99" s="820" t="s">
        <v>437</v>
      </c>
      <c r="E99" s="824"/>
      <c r="F99" s="824"/>
      <c r="G99" s="824"/>
      <c r="H99" s="824"/>
      <c r="I99" s="819"/>
      <c r="J99" s="823"/>
      <c r="K99" s="819"/>
      <c r="L99" s="825"/>
      <c r="M99" s="1004" t="s">
        <v>438</v>
      </c>
      <c r="N99" s="1004"/>
      <c r="O99" s="1004"/>
      <c r="P99" s="1004"/>
      <c r="Q99" s="1004"/>
      <c r="R99" s="1004"/>
      <c r="S99" s="1004"/>
      <c r="T99" s="1004"/>
      <c r="U99" s="1004"/>
      <c r="V99" s="1004"/>
      <c r="W99" s="1004"/>
      <c r="X99" s="1004"/>
      <c r="Y99" s="1004"/>
      <c r="Z99" s="1004"/>
      <c r="AA99" s="1004"/>
      <c r="AB99" s="1004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19"/>
      <c r="AP99" s="819"/>
      <c r="AQ99" s="819"/>
      <c r="AR99" s="819"/>
      <c r="AS99" s="819"/>
      <c r="AT99" s="819"/>
      <c r="AU99" s="819"/>
      <c r="AV99" s="819"/>
      <c r="AW99" s="779"/>
      <c r="AX99" s="85"/>
      <c r="AY99" s="777"/>
      <c r="AZ99" s="85"/>
      <c r="BA99" s="85"/>
    </row>
    <row r="100" spans="1:53" ht="16.2" thickBot="1">
      <c r="A100" s="765" t="s">
        <v>436</v>
      </c>
      <c r="B100" s="826"/>
      <c r="C100" s="827"/>
      <c r="D100" s="827"/>
      <c r="E100" s="828"/>
      <c r="F100" s="828"/>
      <c r="G100" s="828"/>
      <c r="H100" s="828"/>
      <c r="I100" s="827"/>
      <c r="J100" s="829"/>
      <c r="K100" s="827"/>
      <c r="L100" s="830"/>
      <c r="M100" s="830"/>
      <c r="N100" s="830"/>
      <c r="O100" s="830"/>
      <c r="P100" s="830"/>
      <c r="Q100" s="830"/>
      <c r="R100" s="830"/>
      <c r="S100" s="830"/>
      <c r="T100" s="830"/>
      <c r="U100" s="830"/>
      <c r="V100" s="830"/>
      <c r="W100" s="830"/>
      <c r="X100" s="830"/>
      <c r="Y100" s="830"/>
      <c r="Z100" s="830"/>
      <c r="AA100" s="830"/>
      <c r="AB100" s="827"/>
      <c r="AC100" s="827"/>
      <c r="AD100" s="827"/>
      <c r="AE100" s="827"/>
      <c r="AF100" s="827"/>
      <c r="AG100" s="827"/>
      <c r="AH100" s="827"/>
      <c r="AI100" s="827"/>
      <c r="AJ100" s="827"/>
      <c r="AK100" s="827"/>
      <c r="AL100" s="827"/>
      <c r="AM100" s="827"/>
      <c r="AN100" s="827"/>
      <c r="AO100" s="827"/>
      <c r="AP100" s="827"/>
      <c r="AQ100" s="827"/>
      <c r="AR100" s="827"/>
      <c r="AS100" s="827"/>
      <c r="AT100" s="827"/>
      <c r="AU100" s="827"/>
      <c r="AV100" s="827"/>
      <c r="AW100" s="831"/>
      <c r="AX100" s="85"/>
      <c r="AY100" s="777"/>
      <c r="AZ100" s="85"/>
      <c r="BA100" s="85"/>
    </row>
    <row r="101" spans="1:53" ht="15.6" thickTop="1">
      <c r="A101" s="832"/>
      <c r="B101" s="832"/>
      <c r="C101" s="832"/>
      <c r="D101" s="832"/>
      <c r="E101" s="832"/>
      <c r="F101" s="832"/>
      <c r="G101" s="832"/>
      <c r="H101" s="832"/>
      <c r="I101" s="832"/>
      <c r="J101" s="832"/>
      <c r="K101" s="832"/>
      <c r="L101" s="832"/>
      <c r="M101" s="832"/>
      <c r="N101" s="832"/>
      <c r="O101" s="832"/>
      <c r="P101" s="832"/>
      <c r="Q101" s="832"/>
      <c r="R101" s="832"/>
      <c r="S101" s="832"/>
      <c r="T101" s="832"/>
      <c r="U101" s="832"/>
      <c r="V101" s="832"/>
      <c r="W101" s="832"/>
      <c r="X101" s="832"/>
      <c r="Y101" s="832"/>
      <c r="Z101" s="832"/>
      <c r="AA101" s="832"/>
      <c r="AB101" s="832"/>
      <c r="AC101" s="832"/>
      <c r="AD101" s="832"/>
      <c r="AE101" s="832"/>
      <c r="AF101" s="832"/>
      <c r="AG101" s="832"/>
      <c r="AH101" s="832"/>
      <c r="AI101" s="832"/>
      <c r="AJ101" s="832"/>
      <c r="AK101" s="832"/>
      <c r="AL101" s="832"/>
      <c r="AM101" s="832"/>
      <c r="AN101" s="832"/>
      <c r="AO101" s="832"/>
      <c r="AP101" s="832"/>
      <c r="AQ101" s="832"/>
      <c r="AR101" s="832"/>
      <c r="AS101" s="832"/>
      <c r="AT101" s="832"/>
      <c r="AU101" s="832"/>
      <c r="AV101" s="832"/>
      <c r="AW101" s="832"/>
      <c r="AX101" s="628"/>
      <c r="AY101" s="833"/>
      <c r="AZ101" s="628"/>
      <c r="BA101" s="628"/>
    </row>
    <row r="102" spans="1:53" ht="15">
      <c r="A102" s="832"/>
      <c r="B102" s="832"/>
      <c r="C102" s="832"/>
      <c r="D102" s="832"/>
      <c r="E102" s="832"/>
      <c r="F102" s="832"/>
      <c r="G102" s="832"/>
      <c r="H102" s="832"/>
      <c r="I102" s="832"/>
      <c r="J102" s="832"/>
      <c r="K102" s="832"/>
      <c r="L102" s="832"/>
      <c r="M102" s="832"/>
      <c r="N102" s="832"/>
      <c r="O102" s="832"/>
      <c r="P102" s="832"/>
      <c r="Q102" s="832"/>
      <c r="R102" s="832"/>
      <c r="S102" s="832"/>
      <c r="T102" s="832"/>
      <c r="U102" s="832"/>
      <c r="V102" s="832"/>
      <c r="W102" s="832"/>
      <c r="X102" s="832"/>
      <c r="Y102" s="832"/>
      <c r="Z102" s="832"/>
      <c r="AA102" s="832"/>
      <c r="AB102" s="832"/>
      <c r="AC102" s="832"/>
      <c r="AD102" s="832"/>
      <c r="AE102" s="832"/>
      <c r="AF102" s="832"/>
      <c r="AG102" s="832"/>
      <c r="AH102" s="832"/>
      <c r="AI102" s="832"/>
      <c r="AJ102" s="832"/>
      <c r="AK102" s="832"/>
      <c r="AL102" s="832"/>
      <c r="AM102" s="832"/>
      <c r="AN102" s="832"/>
      <c r="AO102" s="832"/>
      <c r="AP102" s="832"/>
      <c r="AQ102" s="832"/>
      <c r="AR102" s="832"/>
      <c r="AS102" s="832"/>
      <c r="AT102" s="832"/>
      <c r="AU102" s="832"/>
      <c r="AV102" s="832"/>
      <c r="AW102" s="832"/>
      <c r="AX102" s="628"/>
      <c r="AY102" s="833"/>
      <c r="AZ102" s="628"/>
      <c r="BA102" s="628"/>
    </row>
    <row r="103" spans="1:53" ht="15.6" thickBot="1">
      <c r="A103" s="832"/>
      <c r="B103" s="832"/>
      <c r="C103" s="832"/>
      <c r="D103" s="832"/>
      <c r="E103" s="832"/>
      <c r="F103" s="832"/>
      <c r="G103" s="832"/>
      <c r="H103" s="832"/>
      <c r="I103" s="832"/>
      <c r="J103" s="832"/>
      <c r="K103" s="832"/>
      <c r="L103" s="832"/>
      <c r="M103" s="832"/>
      <c r="N103" s="832"/>
      <c r="O103" s="832"/>
      <c r="P103" s="832"/>
      <c r="Q103" s="832"/>
      <c r="R103" s="832"/>
      <c r="S103" s="832"/>
      <c r="T103" s="832"/>
      <c r="U103" s="832"/>
      <c r="V103" s="832"/>
      <c r="W103" s="832"/>
      <c r="X103" s="832"/>
      <c r="Y103" s="832"/>
      <c r="Z103" s="832"/>
      <c r="AA103" s="832"/>
      <c r="AB103" s="832"/>
      <c r="AC103" s="832"/>
      <c r="AD103" s="832"/>
      <c r="AE103" s="832"/>
      <c r="AF103" s="832"/>
      <c r="AG103" s="832"/>
      <c r="AH103" s="832"/>
      <c r="AI103" s="832"/>
      <c r="AJ103" s="832"/>
      <c r="AK103" s="832"/>
      <c r="AL103" s="832"/>
      <c r="AM103" s="832"/>
      <c r="AN103" s="832"/>
      <c r="AO103" s="832"/>
      <c r="AP103" s="832"/>
      <c r="AQ103" s="832"/>
      <c r="AR103" s="832"/>
      <c r="AS103" s="832"/>
      <c r="AT103" s="832"/>
      <c r="AU103" s="832"/>
      <c r="AV103" s="832"/>
      <c r="AW103" s="832"/>
      <c r="AX103" s="628"/>
      <c r="AY103" s="833"/>
      <c r="AZ103" s="628"/>
      <c r="BA103" s="628"/>
    </row>
    <row r="104" spans="1:53" ht="18.600000000000001" thickTop="1">
      <c r="A104" s="765" t="s">
        <v>407</v>
      </c>
      <c r="B104" s="766"/>
      <c r="C104" s="767" t="s">
        <v>408</v>
      </c>
      <c r="D104" s="768"/>
      <c r="E104" s="769"/>
      <c r="F104" s="770"/>
      <c r="G104" s="771"/>
      <c r="H104" s="771"/>
      <c r="I104" s="772"/>
      <c r="J104" s="773"/>
      <c r="K104" s="772"/>
      <c r="L104" s="774"/>
      <c r="M104" s="774"/>
      <c r="N104" s="774"/>
      <c r="O104" s="774"/>
      <c r="P104" s="774"/>
      <c r="Q104" s="774"/>
      <c r="R104" s="774"/>
      <c r="S104" s="774"/>
      <c r="T104" s="774"/>
      <c r="U104" s="774"/>
      <c r="V104" s="774"/>
      <c r="W104" s="774"/>
      <c r="X104" s="774"/>
      <c r="Y104" s="774"/>
      <c r="Z104" s="774"/>
      <c r="AA104" s="774"/>
      <c r="AB104" s="772"/>
      <c r="AC104" s="772"/>
      <c r="AD104" s="772"/>
      <c r="AE104" s="772"/>
      <c r="AF104" s="772"/>
      <c r="AG104" s="772"/>
      <c r="AH104" s="772"/>
      <c r="AI104" s="775"/>
      <c r="AJ104" s="775"/>
      <c r="AK104" s="775"/>
      <c r="AL104" s="775"/>
      <c r="AM104" s="775"/>
      <c r="AN104" s="775"/>
      <c r="AO104" s="775"/>
      <c r="AP104" s="775"/>
      <c r="AQ104" s="775"/>
      <c r="AR104" s="775"/>
      <c r="AS104" s="775"/>
      <c r="AT104" s="775"/>
      <c r="AU104" s="775"/>
      <c r="AV104" s="775"/>
      <c r="AW104" s="776"/>
      <c r="AX104" s="85"/>
      <c r="AY104" s="777" t="s">
        <v>100</v>
      </c>
      <c r="AZ104" s="85"/>
      <c r="BA104" s="85"/>
    </row>
    <row r="105" spans="1:53" ht="15.6">
      <c r="A105" s="765" t="s">
        <v>409</v>
      </c>
      <c r="B105" s="778"/>
      <c r="C105" s="927" t="str">
        <f>PRESUPUESTO!AG19</f>
        <v>CAP. 1: PUENTE GRAN COLOMBIA</v>
      </c>
      <c r="D105" s="928"/>
      <c r="E105" s="928"/>
      <c r="F105" s="928"/>
      <c r="G105" s="928"/>
      <c r="H105" s="928"/>
      <c r="I105" s="928"/>
      <c r="J105" s="929" t="str">
        <f>"ITEM  " &amp;PRESUPUESTO!$B$19 &amp;":   "&amp; PRESUPUESTO!$C$19</f>
        <v>ITEM  1.4:   VIGA CIMIENTO ENLACE H=51-60CM 3100PSI</v>
      </c>
      <c r="K105" s="930"/>
      <c r="L105" s="930"/>
      <c r="M105" s="930"/>
      <c r="N105" s="930"/>
      <c r="O105" s="930"/>
      <c r="P105" s="930"/>
      <c r="Q105" s="930"/>
      <c r="R105" s="930"/>
      <c r="S105" s="930"/>
      <c r="T105" s="930"/>
      <c r="U105" s="930"/>
      <c r="V105" s="930"/>
      <c r="W105" s="930"/>
      <c r="X105" s="930"/>
      <c r="Y105" s="930"/>
      <c r="Z105" s="930"/>
      <c r="AA105" s="930"/>
      <c r="AB105" s="930"/>
      <c r="AC105" s="930"/>
      <c r="AD105" s="930"/>
      <c r="AE105" s="930"/>
      <c r="AF105" s="930"/>
      <c r="AG105" s="930"/>
      <c r="AH105" s="931"/>
      <c r="AI105" s="935" t="s">
        <v>410</v>
      </c>
      <c r="AJ105" s="936"/>
      <c r="AK105" s="936"/>
      <c r="AL105" s="936"/>
      <c r="AM105" s="936"/>
      <c r="AN105" s="936"/>
      <c r="AO105" s="937"/>
      <c r="AP105" s="938" t="str">
        <f>PRESUPUESTO!$D$19</f>
        <v>M3</v>
      </c>
      <c r="AQ105" s="939"/>
      <c r="AR105" s="939"/>
      <c r="AS105" s="939"/>
      <c r="AT105" s="939"/>
      <c r="AU105" s="939"/>
      <c r="AV105" s="940"/>
      <c r="AW105" s="779"/>
      <c r="AX105" s="85"/>
      <c r="AY105" s="777"/>
      <c r="AZ105" s="85"/>
      <c r="BA105" s="85"/>
    </row>
    <row r="106" spans="1:53" ht="15.6">
      <c r="A106" s="765" t="s">
        <v>444</v>
      </c>
      <c r="B106" s="778"/>
      <c r="C106" s="941">
        <f>PRESUPUESTO!AI19</f>
        <v>0</v>
      </c>
      <c r="D106" s="942"/>
      <c r="E106" s="942"/>
      <c r="F106" s="942"/>
      <c r="G106" s="942"/>
      <c r="H106" s="942"/>
      <c r="I106" s="942"/>
      <c r="J106" s="932"/>
      <c r="K106" s="933"/>
      <c r="L106" s="933"/>
      <c r="M106" s="933"/>
      <c r="N106" s="933"/>
      <c r="O106" s="933"/>
      <c r="P106" s="933"/>
      <c r="Q106" s="933"/>
      <c r="R106" s="933"/>
      <c r="S106" s="933"/>
      <c r="T106" s="933"/>
      <c r="U106" s="933"/>
      <c r="V106" s="933"/>
      <c r="W106" s="933"/>
      <c r="X106" s="933"/>
      <c r="Y106" s="933"/>
      <c r="Z106" s="933"/>
      <c r="AA106" s="933"/>
      <c r="AB106" s="933"/>
      <c r="AC106" s="933"/>
      <c r="AD106" s="933"/>
      <c r="AE106" s="933"/>
      <c r="AF106" s="933"/>
      <c r="AG106" s="933"/>
      <c r="AH106" s="934"/>
      <c r="AI106" s="935" t="s">
        <v>412</v>
      </c>
      <c r="AJ106" s="936"/>
      <c r="AK106" s="936"/>
      <c r="AL106" s="936"/>
      <c r="AM106" s="936"/>
      <c r="AN106" s="936"/>
      <c r="AO106" s="937"/>
      <c r="AP106" s="938">
        <f>L116</f>
        <v>1.2</v>
      </c>
      <c r="AQ106" s="939"/>
      <c r="AR106" s="939"/>
      <c r="AS106" s="939"/>
      <c r="AT106" s="939"/>
      <c r="AU106" s="939"/>
      <c r="AV106" s="940"/>
      <c r="AW106" s="779"/>
      <c r="AX106" s="85"/>
      <c r="AY106" s="777"/>
      <c r="AZ106" s="85"/>
      <c r="BA106" s="85"/>
    </row>
    <row r="107" spans="1:53" ht="15.6">
      <c r="A107" s="780" t="s">
        <v>413</v>
      </c>
      <c r="B107" s="778"/>
      <c r="C107" s="781"/>
      <c r="D107" s="781"/>
      <c r="E107" s="781"/>
      <c r="F107" s="781"/>
      <c r="G107" s="781"/>
      <c r="H107" s="781"/>
      <c r="I107" s="781"/>
      <c r="J107" s="782"/>
      <c r="K107" s="781"/>
      <c r="L107" s="781"/>
      <c r="M107" s="1000"/>
      <c r="N107" s="1000"/>
      <c r="O107" s="1000"/>
      <c r="P107" s="1000"/>
      <c r="Q107" s="1000"/>
      <c r="R107" s="1000"/>
      <c r="S107" s="1000"/>
      <c r="T107" s="1000"/>
      <c r="U107" s="1000"/>
      <c r="V107" s="1000"/>
      <c r="W107" s="1000"/>
      <c r="X107" s="1000"/>
      <c r="Y107" s="1000"/>
      <c r="Z107" s="1000"/>
      <c r="AA107" s="1000"/>
      <c r="AB107" s="1000"/>
      <c r="AC107" s="1001"/>
      <c r="AD107" s="1000"/>
      <c r="AE107" s="1000"/>
      <c r="AF107" s="1000"/>
      <c r="AG107" s="1000"/>
      <c r="AH107" s="1000"/>
      <c r="AI107" s="1000"/>
      <c r="AJ107" s="1000"/>
      <c r="AK107" s="1000"/>
      <c r="AL107" s="1000"/>
      <c r="AM107" s="1000"/>
      <c r="AN107" s="1000"/>
      <c r="AO107" s="1000"/>
      <c r="AP107" s="1000"/>
      <c r="AQ107" s="1000"/>
      <c r="AR107" s="1000"/>
      <c r="AS107" s="1000"/>
      <c r="AT107" s="1000"/>
      <c r="AU107" s="1000"/>
      <c r="AV107" s="1000"/>
      <c r="AW107" s="779"/>
      <c r="AX107" s="85"/>
      <c r="AY107" s="777"/>
      <c r="AZ107" s="85"/>
      <c r="BA107" s="85"/>
    </row>
    <row r="108" spans="1:53" ht="15.6">
      <c r="A108" s="780" t="s">
        <v>414</v>
      </c>
      <c r="B108" s="778"/>
      <c r="C108" s="993" t="s">
        <v>415</v>
      </c>
      <c r="D108" s="994"/>
      <c r="E108" s="997" t="s">
        <v>416</v>
      </c>
      <c r="F108" s="997"/>
      <c r="G108" s="997"/>
      <c r="H108" s="997"/>
      <c r="I108" s="997" t="s">
        <v>417</v>
      </c>
      <c r="J108" s="998" t="s">
        <v>418</v>
      </c>
      <c r="K108" s="997" t="s">
        <v>233</v>
      </c>
      <c r="L108" s="997" t="s">
        <v>419</v>
      </c>
      <c r="M108" s="986"/>
      <c r="N108" s="986"/>
      <c r="O108" s="986"/>
      <c r="P108" s="986"/>
      <c r="Q108" s="986"/>
      <c r="R108" s="986"/>
      <c r="S108" s="986"/>
      <c r="T108" s="986"/>
      <c r="U108" s="986"/>
      <c r="V108" s="986"/>
      <c r="W108" s="986"/>
      <c r="X108" s="986"/>
      <c r="Y108" s="986"/>
      <c r="Z108" s="986"/>
      <c r="AA108" s="986"/>
      <c r="AB108" s="986"/>
      <c r="AC108" s="986"/>
      <c r="AD108" s="986"/>
      <c r="AE108" s="986"/>
      <c r="AF108" s="986"/>
      <c r="AG108" s="986"/>
      <c r="AH108" s="986"/>
      <c r="AI108" s="986"/>
      <c r="AJ108" s="986"/>
      <c r="AK108" s="986"/>
      <c r="AL108" s="986"/>
      <c r="AM108" s="986"/>
      <c r="AN108" s="986"/>
      <c r="AO108" s="986"/>
      <c r="AP108" s="986"/>
      <c r="AQ108" s="986"/>
      <c r="AR108" s="986"/>
      <c r="AS108" s="986"/>
      <c r="AT108" s="986"/>
      <c r="AU108" s="986"/>
      <c r="AV108" s="986"/>
      <c r="AW108" s="779"/>
      <c r="AX108" s="85"/>
      <c r="AY108" s="777"/>
      <c r="AZ108" s="85"/>
      <c r="BA108" s="85"/>
    </row>
    <row r="109" spans="1:53" ht="15.6">
      <c r="A109" s="780"/>
      <c r="B109" s="778"/>
      <c r="C109" s="995"/>
      <c r="D109" s="996"/>
      <c r="E109" s="783" t="s">
        <v>420</v>
      </c>
      <c r="F109" s="783" t="s">
        <v>421</v>
      </c>
      <c r="G109" s="783" t="s">
        <v>422</v>
      </c>
      <c r="H109" s="783" t="s">
        <v>423</v>
      </c>
      <c r="I109" s="997"/>
      <c r="J109" s="999"/>
      <c r="K109" s="997"/>
      <c r="L109" s="997"/>
      <c r="M109" s="986"/>
      <c r="N109" s="986"/>
      <c r="O109" s="986"/>
      <c r="P109" s="986"/>
      <c r="Q109" s="986"/>
      <c r="R109" s="986"/>
      <c r="S109" s="986"/>
      <c r="T109" s="986"/>
      <c r="U109" s="986"/>
      <c r="V109" s="986"/>
      <c r="W109" s="986"/>
      <c r="X109" s="986"/>
      <c r="Y109" s="986"/>
      <c r="Z109" s="986"/>
      <c r="AA109" s="986"/>
      <c r="AB109" s="986"/>
      <c r="AC109" s="986"/>
      <c r="AD109" s="986"/>
      <c r="AE109" s="986"/>
      <c r="AF109" s="986"/>
      <c r="AG109" s="986"/>
      <c r="AH109" s="986"/>
      <c r="AI109" s="986"/>
      <c r="AJ109" s="986"/>
      <c r="AK109" s="986"/>
      <c r="AL109" s="986"/>
      <c r="AM109" s="986"/>
      <c r="AN109" s="986"/>
      <c r="AO109" s="986"/>
      <c r="AP109" s="986"/>
      <c r="AQ109" s="986"/>
      <c r="AR109" s="986"/>
      <c r="AS109" s="986"/>
      <c r="AT109" s="986"/>
      <c r="AU109" s="986"/>
      <c r="AV109" s="986"/>
      <c r="AW109" s="779"/>
      <c r="AX109" s="85"/>
      <c r="AY109" s="777"/>
      <c r="AZ109" s="85"/>
      <c r="BA109" s="85"/>
    </row>
    <row r="110" spans="1:53" ht="15">
      <c r="A110" s="780" t="s">
        <v>424</v>
      </c>
      <c r="B110" s="778"/>
      <c r="C110" s="987" t="s">
        <v>99</v>
      </c>
      <c r="D110" s="988"/>
      <c r="E110" s="991"/>
      <c r="F110" s="991"/>
      <c r="G110" s="991"/>
      <c r="H110" s="991"/>
      <c r="I110" s="991"/>
      <c r="J110" s="991"/>
      <c r="K110" s="991"/>
      <c r="L110" s="991"/>
      <c r="M110" s="1021" t="e" vm="3">
        <v>#VALUE!</v>
      </c>
      <c r="N110" s="1022"/>
      <c r="O110" s="1022"/>
      <c r="P110" s="1022"/>
      <c r="Q110" s="1022"/>
      <c r="R110" s="1022"/>
      <c r="S110" s="1022"/>
      <c r="T110" s="1022"/>
      <c r="U110" s="1022"/>
      <c r="V110" s="1022"/>
      <c r="W110" s="1022"/>
      <c r="X110" s="1022"/>
      <c r="Y110" s="1022"/>
      <c r="Z110" s="1022"/>
      <c r="AA110" s="1022"/>
      <c r="AB110" s="1022"/>
      <c r="AC110" s="1022"/>
      <c r="AD110" s="1022"/>
      <c r="AE110" s="1022"/>
      <c r="AF110" s="1022"/>
      <c r="AG110" s="1022"/>
      <c r="AH110" s="1022"/>
      <c r="AI110" s="1022"/>
      <c r="AJ110" s="1022"/>
      <c r="AK110" s="1022"/>
      <c r="AL110" s="1022"/>
      <c r="AM110" s="1022"/>
      <c r="AN110" s="1022"/>
      <c r="AO110" s="1022"/>
      <c r="AP110" s="1022"/>
      <c r="AQ110" s="1022"/>
      <c r="AR110" s="1022"/>
      <c r="AS110" s="1022"/>
      <c r="AT110" s="1022"/>
      <c r="AU110" s="1022"/>
      <c r="AV110" s="1023"/>
      <c r="AW110" s="779"/>
      <c r="AX110" s="85"/>
      <c r="AY110" s="777"/>
      <c r="AZ110" s="85"/>
      <c r="BA110" s="85"/>
    </row>
    <row r="111" spans="1:53" ht="15">
      <c r="A111" s="780"/>
      <c r="B111" s="778"/>
      <c r="C111" s="989"/>
      <c r="D111" s="990"/>
      <c r="E111" s="992"/>
      <c r="F111" s="992"/>
      <c r="G111" s="992"/>
      <c r="H111" s="992"/>
      <c r="I111" s="992"/>
      <c r="J111" s="992"/>
      <c r="K111" s="992"/>
      <c r="L111" s="992"/>
      <c r="M111" s="1024"/>
      <c r="N111" s="1025"/>
      <c r="O111" s="1025"/>
      <c r="P111" s="1025"/>
      <c r="Q111" s="1025"/>
      <c r="R111" s="1025"/>
      <c r="S111" s="1025"/>
      <c r="T111" s="1025"/>
      <c r="U111" s="1025"/>
      <c r="V111" s="1025"/>
      <c r="W111" s="1025"/>
      <c r="X111" s="1025"/>
      <c r="Y111" s="1025"/>
      <c r="Z111" s="1025"/>
      <c r="AA111" s="1025"/>
      <c r="AB111" s="1025"/>
      <c r="AC111" s="1025"/>
      <c r="AD111" s="1025"/>
      <c r="AE111" s="1025"/>
      <c r="AF111" s="1025"/>
      <c r="AG111" s="1025"/>
      <c r="AH111" s="1025"/>
      <c r="AI111" s="1025"/>
      <c r="AJ111" s="1025"/>
      <c r="AK111" s="1025"/>
      <c r="AL111" s="1025"/>
      <c r="AM111" s="1025"/>
      <c r="AN111" s="1025"/>
      <c r="AO111" s="1025"/>
      <c r="AP111" s="1025"/>
      <c r="AQ111" s="1025"/>
      <c r="AR111" s="1025"/>
      <c r="AS111" s="1025"/>
      <c r="AT111" s="1025"/>
      <c r="AU111" s="1025"/>
      <c r="AV111" s="1026"/>
      <c r="AW111" s="779"/>
      <c r="AX111" s="85"/>
      <c r="AY111" s="777"/>
      <c r="AZ111" s="85"/>
      <c r="BA111" s="85"/>
    </row>
    <row r="112" spans="1:53" ht="15">
      <c r="A112" s="780" t="s">
        <v>425</v>
      </c>
      <c r="B112" s="778"/>
      <c r="C112" s="1018" t="s">
        <v>445</v>
      </c>
      <c r="D112" s="1019"/>
      <c r="E112" s="1005">
        <v>10</v>
      </c>
      <c r="F112" s="1005">
        <v>0.6</v>
      </c>
      <c r="G112" s="1020">
        <v>0.2</v>
      </c>
      <c r="H112" s="1005"/>
      <c r="I112" s="1005">
        <f>+G112*E112*F112</f>
        <v>1.2</v>
      </c>
      <c r="J112" s="1005">
        <v>1</v>
      </c>
      <c r="K112" s="1005" t="str">
        <f>AP105</f>
        <v>M3</v>
      </c>
      <c r="L112" s="1007">
        <f>I112*J112</f>
        <v>1.2</v>
      </c>
      <c r="M112" s="1024"/>
      <c r="N112" s="1025"/>
      <c r="O112" s="1025"/>
      <c r="P112" s="1025"/>
      <c r="Q112" s="1025"/>
      <c r="R112" s="1025"/>
      <c r="S112" s="1025"/>
      <c r="T112" s="1025"/>
      <c r="U112" s="1025"/>
      <c r="V112" s="1025"/>
      <c r="W112" s="1025"/>
      <c r="X112" s="1025"/>
      <c r="Y112" s="1025"/>
      <c r="Z112" s="1025"/>
      <c r="AA112" s="1025"/>
      <c r="AB112" s="1025"/>
      <c r="AC112" s="1025"/>
      <c r="AD112" s="1025"/>
      <c r="AE112" s="1025"/>
      <c r="AF112" s="1025"/>
      <c r="AG112" s="1025"/>
      <c r="AH112" s="1025"/>
      <c r="AI112" s="1025"/>
      <c r="AJ112" s="1025"/>
      <c r="AK112" s="1025"/>
      <c r="AL112" s="1025"/>
      <c r="AM112" s="1025"/>
      <c r="AN112" s="1025"/>
      <c r="AO112" s="1025"/>
      <c r="AP112" s="1025"/>
      <c r="AQ112" s="1025"/>
      <c r="AR112" s="1025"/>
      <c r="AS112" s="1025"/>
      <c r="AT112" s="1025"/>
      <c r="AU112" s="1025"/>
      <c r="AV112" s="1026"/>
      <c r="AW112" s="779"/>
      <c r="AX112" s="85"/>
      <c r="AY112" s="777"/>
      <c r="AZ112" s="85"/>
      <c r="BA112" s="85"/>
    </row>
    <row r="113" spans="1:53" ht="15">
      <c r="A113" s="780"/>
      <c r="B113" s="778"/>
      <c r="C113" s="1014"/>
      <c r="D113" s="1015"/>
      <c r="E113" s="1006"/>
      <c r="F113" s="1006"/>
      <c r="G113" s="1017"/>
      <c r="H113" s="1006"/>
      <c r="I113" s="1006"/>
      <c r="J113" s="1006"/>
      <c r="K113" s="1006"/>
      <c r="L113" s="1008"/>
      <c r="M113" s="1024"/>
      <c r="N113" s="1025"/>
      <c r="O113" s="1025"/>
      <c r="P113" s="1025"/>
      <c r="Q113" s="1025"/>
      <c r="R113" s="1025"/>
      <c r="S113" s="1025"/>
      <c r="T113" s="1025"/>
      <c r="U113" s="1025"/>
      <c r="V113" s="1025"/>
      <c r="W113" s="1025"/>
      <c r="X113" s="1025"/>
      <c r="Y113" s="1025"/>
      <c r="Z113" s="1025"/>
      <c r="AA113" s="1025"/>
      <c r="AB113" s="1025"/>
      <c r="AC113" s="1025"/>
      <c r="AD113" s="1025"/>
      <c r="AE113" s="1025"/>
      <c r="AF113" s="1025"/>
      <c r="AG113" s="1025"/>
      <c r="AH113" s="1025"/>
      <c r="AI113" s="1025"/>
      <c r="AJ113" s="1025"/>
      <c r="AK113" s="1025"/>
      <c r="AL113" s="1025"/>
      <c r="AM113" s="1025"/>
      <c r="AN113" s="1025"/>
      <c r="AO113" s="1025"/>
      <c r="AP113" s="1025"/>
      <c r="AQ113" s="1025"/>
      <c r="AR113" s="1025"/>
      <c r="AS113" s="1025"/>
      <c r="AT113" s="1025"/>
      <c r="AU113" s="1025"/>
      <c r="AV113" s="1026"/>
      <c r="AW113" s="779"/>
      <c r="AX113" s="85"/>
      <c r="AY113" s="777"/>
      <c r="AZ113" s="85"/>
      <c r="BA113" s="85"/>
    </row>
    <row r="114" spans="1:53" ht="15">
      <c r="A114" s="780" t="s">
        <v>425</v>
      </c>
      <c r="B114" s="778"/>
      <c r="C114" s="1014"/>
      <c r="D114" s="1015"/>
      <c r="E114" s="1006"/>
      <c r="F114" s="1006"/>
      <c r="G114" s="1016"/>
      <c r="H114" s="1006"/>
      <c r="I114" s="1005">
        <f>+G114*E114*F114</f>
        <v>0</v>
      </c>
      <c r="J114" s="1006"/>
      <c r="K114" s="1005" t="str">
        <f>AP105</f>
        <v>M3</v>
      </c>
      <c r="L114" s="1007">
        <f>I114*J114</f>
        <v>0</v>
      </c>
      <c r="M114" s="1024"/>
      <c r="N114" s="1025"/>
      <c r="O114" s="1025"/>
      <c r="P114" s="1025"/>
      <c r="Q114" s="1025"/>
      <c r="R114" s="1025"/>
      <c r="S114" s="1025"/>
      <c r="T114" s="1025"/>
      <c r="U114" s="1025"/>
      <c r="V114" s="1025"/>
      <c r="W114" s="1025"/>
      <c r="X114" s="1025"/>
      <c r="Y114" s="1025"/>
      <c r="Z114" s="1025"/>
      <c r="AA114" s="1025"/>
      <c r="AB114" s="1025"/>
      <c r="AC114" s="1025"/>
      <c r="AD114" s="1025"/>
      <c r="AE114" s="1025"/>
      <c r="AF114" s="1025"/>
      <c r="AG114" s="1025"/>
      <c r="AH114" s="1025"/>
      <c r="AI114" s="1025"/>
      <c r="AJ114" s="1025"/>
      <c r="AK114" s="1025"/>
      <c r="AL114" s="1025"/>
      <c r="AM114" s="1025"/>
      <c r="AN114" s="1025"/>
      <c r="AO114" s="1025"/>
      <c r="AP114" s="1025"/>
      <c r="AQ114" s="1025"/>
      <c r="AR114" s="1025"/>
      <c r="AS114" s="1025"/>
      <c r="AT114" s="1025"/>
      <c r="AU114" s="1025"/>
      <c r="AV114" s="1026"/>
      <c r="AW114" s="779"/>
      <c r="AX114" s="85"/>
      <c r="AY114" s="777"/>
      <c r="AZ114" s="85"/>
      <c r="BA114" s="85"/>
    </row>
    <row r="115" spans="1:53" ht="15">
      <c r="A115" s="780"/>
      <c r="B115" s="778"/>
      <c r="C115" s="1014"/>
      <c r="D115" s="1015"/>
      <c r="E115" s="1006"/>
      <c r="F115" s="1006"/>
      <c r="G115" s="1017"/>
      <c r="H115" s="1006"/>
      <c r="I115" s="1006"/>
      <c r="J115" s="1006"/>
      <c r="K115" s="1006"/>
      <c r="L115" s="1008"/>
      <c r="M115" s="1024"/>
      <c r="N115" s="1025"/>
      <c r="O115" s="1025"/>
      <c r="P115" s="1025"/>
      <c r="Q115" s="1025"/>
      <c r="R115" s="1025"/>
      <c r="S115" s="1025"/>
      <c r="T115" s="1025"/>
      <c r="U115" s="1025"/>
      <c r="V115" s="1025"/>
      <c r="W115" s="1025"/>
      <c r="X115" s="1025"/>
      <c r="Y115" s="1025"/>
      <c r="Z115" s="1025"/>
      <c r="AA115" s="1025"/>
      <c r="AB115" s="1025"/>
      <c r="AC115" s="1025"/>
      <c r="AD115" s="1025"/>
      <c r="AE115" s="1025"/>
      <c r="AF115" s="1025"/>
      <c r="AG115" s="1025"/>
      <c r="AH115" s="1025"/>
      <c r="AI115" s="1025"/>
      <c r="AJ115" s="1025"/>
      <c r="AK115" s="1025"/>
      <c r="AL115" s="1025"/>
      <c r="AM115" s="1025"/>
      <c r="AN115" s="1025"/>
      <c r="AO115" s="1025"/>
      <c r="AP115" s="1025"/>
      <c r="AQ115" s="1025"/>
      <c r="AR115" s="1025"/>
      <c r="AS115" s="1025"/>
      <c r="AT115" s="1025"/>
      <c r="AU115" s="1025"/>
      <c r="AV115" s="1026"/>
      <c r="AW115" s="779"/>
      <c r="AX115" s="85"/>
      <c r="AY115" s="777"/>
      <c r="AZ115" s="85"/>
      <c r="BA115" s="85"/>
    </row>
    <row r="116" spans="1:53" ht="15.6">
      <c r="A116" s="765" t="s">
        <v>427</v>
      </c>
      <c r="B116" s="778"/>
      <c r="C116" s="788"/>
      <c r="D116" s="789"/>
      <c r="E116" s="789"/>
      <c r="F116" s="789"/>
      <c r="G116" s="790" t="s">
        <v>428</v>
      </c>
      <c r="H116" s="791">
        <v>2</v>
      </c>
      <c r="I116" s="792" t="s">
        <v>5</v>
      </c>
      <c r="J116" s="793"/>
      <c r="K116" s="794" t="s">
        <v>419</v>
      </c>
      <c r="L116" s="795">
        <f>ROUND(SUM(L110:L115),H116)</f>
        <v>1.2</v>
      </c>
      <c r="M116" s="1024"/>
      <c r="N116" s="1025"/>
      <c r="O116" s="1025"/>
      <c r="P116" s="1025"/>
      <c r="Q116" s="1025"/>
      <c r="R116" s="1025"/>
      <c r="S116" s="1025"/>
      <c r="T116" s="1025"/>
      <c r="U116" s="1025"/>
      <c r="V116" s="1025"/>
      <c r="W116" s="1025"/>
      <c r="X116" s="1025"/>
      <c r="Y116" s="1025"/>
      <c r="Z116" s="1025"/>
      <c r="AA116" s="1025"/>
      <c r="AB116" s="1025"/>
      <c r="AC116" s="1025"/>
      <c r="AD116" s="1025"/>
      <c r="AE116" s="1025"/>
      <c r="AF116" s="1025"/>
      <c r="AG116" s="1025"/>
      <c r="AH116" s="1025"/>
      <c r="AI116" s="1025"/>
      <c r="AJ116" s="1025"/>
      <c r="AK116" s="1025"/>
      <c r="AL116" s="1025"/>
      <c r="AM116" s="1025"/>
      <c r="AN116" s="1025"/>
      <c r="AO116" s="1025"/>
      <c r="AP116" s="1025"/>
      <c r="AQ116" s="1025"/>
      <c r="AR116" s="1025"/>
      <c r="AS116" s="1025"/>
      <c r="AT116" s="1025"/>
      <c r="AU116" s="1025"/>
      <c r="AV116" s="1026"/>
      <c r="AW116" s="779"/>
      <c r="AX116" s="85"/>
      <c r="AY116" s="777"/>
      <c r="AZ116" s="85"/>
      <c r="BA116" s="85"/>
    </row>
    <row r="117" spans="1:53" ht="15.6">
      <c r="A117" s="780"/>
      <c r="B117" s="778"/>
      <c r="C117" s="798"/>
      <c r="D117" s="799"/>
      <c r="E117" s="799"/>
      <c r="F117" s="799"/>
      <c r="G117" s="799"/>
      <c r="H117" s="799"/>
      <c r="I117" s="799"/>
      <c r="J117" s="799"/>
      <c r="K117" s="800"/>
      <c r="L117" s="799"/>
      <c r="M117" s="1024"/>
      <c r="N117" s="1025"/>
      <c r="O117" s="1025"/>
      <c r="P117" s="1025"/>
      <c r="Q117" s="1025"/>
      <c r="R117" s="1025"/>
      <c r="S117" s="1025"/>
      <c r="T117" s="1025"/>
      <c r="U117" s="1025"/>
      <c r="V117" s="1025"/>
      <c r="W117" s="1025"/>
      <c r="X117" s="1025"/>
      <c r="Y117" s="1025"/>
      <c r="Z117" s="1025"/>
      <c r="AA117" s="1025"/>
      <c r="AB117" s="1025"/>
      <c r="AC117" s="1025"/>
      <c r="AD117" s="1025"/>
      <c r="AE117" s="1025"/>
      <c r="AF117" s="1025"/>
      <c r="AG117" s="1025"/>
      <c r="AH117" s="1025"/>
      <c r="AI117" s="1025"/>
      <c r="AJ117" s="1025"/>
      <c r="AK117" s="1025"/>
      <c r="AL117" s="1025"/>
      <c r="AM117" s="1025"/>
      <c r="AN117" s="1025"/>
      <c r="AO117" s="1025"/>
      <c r="AP117" s="1025"/>
      <c r="AQ117" s="1025"/>
      <c r="AR117" s="1025"/>
      <c r="AS117" s="1025"/>
      <c r="AT117" s="1025"/>
      <c r="AU117" s="1025"/>
      <c r="AV117" s="1026"/>
      <c r="AW117" s="779"/>
      <c r="AX117" s="85"/>
      <c r="AY117" s="777"/>
      <c r="AZ117" s="85"/>
      <c r="BA117" s="85"/>
    </row>
    <row r="118" spans="1:53" ht="15.6">
      <c r="A118" s="780"/>
      <c r="B118" s="778"/>
      <c r="C118" s="995"/>
      <c r="D118" s="996"/>
      <c r="E118" s="996"/>
      <c r="F118" s="996"/>
      <c r="G118" s="996"/>
      <c r="H118" s="996"/>
      <c r="I118" s="996"/>
      <c r="J118" s="996"/>
      <c r="K118" s="996"/>
      <c r="L118" s="805"/>
      <c r="M118" s="1027"/>
      <c r="N118" s="1028"/>
      <c r="O118" s="1028"/>
      <c r="P118" s="1028"/>
      <c r="Q118" s="1028"/>
      <c r="R118" s="1028"/>
      <c r="S118" s="1028"/>
      <c r="T118" s="1028"/>
      <c r="U118" s="1028"/>
      <c r="V118" s="1028"/>
      <c r="W118" s="1028"/>
      <c r="X118" s="1028"/>
      <c r="Y118" s="1028"/>
      <c r="Z118" s="1028"/>
      <c r="AA118" s="1028"/>
      <c r="AB118" s="1028"/>
      <c r="AC118" s="1028"/>
      <c r="AD118" s="1028"/>
      <c r="AE118" s="1028"/>
      <c r="AF118" s="1028"/>
      <c r="AG118" s="1028"/>
      <c r="AH118" s="1028"/>
      <c r="AI118" s="1028"/>
      <c r="AJ118" s="1028"/>
      <c r="AK118" s="1028"/>
      <c r="AL118" s="1028"/>
      <c r="AM118" s="1028"/>
      <c r="AN118" s="1028"/>
      <c r="AO118" s="1028"/>
      <c r="AP118" s="1028"/>
      <c r="AQ118" s="1028"/>
      <c r="AR118" s="1028"/>
      <c r="AS118" s="1028"/>
      <c r="AT118" s="1028"/>
      <c r="AU118" s="1028"/>
      <c r="AV118" s="1029"/>
      <c r="AW118" s="779"/>
      <c r="AX118" s="85"/>
      <c r="AY118" s="777"/>
      <c r="AZ118" s="85"/>
      <c r="BA118" s="85"/>
    </row>
    <row r="119" spans="1:53" ht="15.6">
      <c r="A119" s="780"/>
      <c r="B119" s="778"/>
      <c r="C119" s="806" t="s">
        <v>429</v>
      </c>
      <c r="D119" s="1009"/>
      <c r="E119" s="1009"/>
      <c r="F119" s="1009"/>
      <c r="G119" s="1009"/>
      <c r="H119" s="1009"/>
      <c r="I119" s="1009"/>
      <c r="J119" s="1009"/>
      <c r="K119" s="1009"/>
      <c r="L119" s="1009"/>
      <c r="M119" s="1009"/>
      <c r="N119" s="1009"/>
      <c r="O119" s="1009"/>
      <c r="P119" s="1009"/>
      <c r="Q119" s="1009"/>
      <c r="R119" s="1009"/>
      <c r="S119" s="1009"/>
      <c r="T119" s="1009"/>
      <c r="U119" s="1009"/>
      <c r="V119" s="1009"/>
      <c r="W119" s="1009"/>
      <c r="X119" s="1009"/>
      <c r="Y119" s="1009"/>
      <c r="Z119" s="1009"/>
      <c r="AA119" s="1009"/>
      <c r="AB119" s="1009"/>
      <c r="AC119" s="1009"/>
      <c r="AD119" s="1009"/>
      <c r="AE119" s="1009"/>
      <c r="AF119" s="1009"/>
      <c r="AG119" s="1009"/>
      <c r="AH119" s="1009"/>
      <c r="AI119" s="1009"/>
      <c r="AJ119" s="1009"/>
      <c r="AK119" s="1009"/>
      <c r="AL119" s="1009"/>
      <c r="AM119" s="1009"/>
      <c r="AN119" s="1009"/>
      <c r="AO119" s="1009"/>
      <c r="AP119" s="1009"/>
      <c r="AQ119" s="1009"/>
      <c r="AR119" s="1009"/>
      <c r="AS119" s="1009"/>
      <c r="AT119" s="1009"/>
      <c r="AU119" s="1009"/>
      <c r="AV119" s="807"/>
      <c r="AW119" s="779"/>
      <c r="AX119" s="85"/>
      <c r="AY119" s="777"/>
      <c r="AZ119" s="85"/>
      <c r="BA119" s="85"/>
    </row>
    <row r="120" spans="1:53" ht="15.6">
      <c r="A120" s="780"/>
      <c r="B120" s="778"/>
      <c r="C120" s="808"/>
      <c r="D120" s="1010"/>
      <c r="E120" s="1010"/>
      <c r="F120" s="1010"/>
      <c r="G120" s="1010"/>
      <c r="H120" s="1010"/>
      <c r="I120" s="1010"/>
      <c r="J120" s="1010"/>
      <c r="K120" s="1010"/>
      <c r="L120" s="1010"/>
      <c r="M120" s="1010"/>
      <c r="N120" s="1010"/>
      <c r="O120" s="1010"/>
      <c r="P120" s="1010"/>
      <c r="Q120" s="1010"/>
      <c r="R120" s="1010"/>
      <c r="S120" s="1010"/>
      <c r="T120" s="1010"/>
      <c r="U120" s="1010"/>
      <c r="V120" s="1010"/>
      <c r="W120" s="1010"/>
      <c r="X120" s="1010"/>
      <c r="Y120" s="1010"/>
      <c r="Z120" s="1010"/>
      <c r="AA120" s="1010"/>
      <c r="AB120" s="1010"/>
      <c r="AC120" s="1010"/>
      <c r="AD120" s="1010"/>
      <c r="AE120" s="1010"/>
      <c r="AF120" s="1010"/>
      <c r="AG120" s="1010"/>
      <c r="AH120" s="1010"/>
      <c r="AI120" s="1010"/>
      <c r="AJ120" s="1010"/>
      <c r="AK120" s="1010"/>
      <c r="AL120" s="1010"/>
      <c r="AM120" s="1010"/>
      <c r="AN120" s="1010"/>
      <c r="AO120" s="1010"/>
      <c r="AP120" s="1010"/>
      <c r="AQ120" s="1010"/>
      <c r="AR120" s="1010"/>
      <c r="AS120" s="1010"/>
      <c r="AT120" s="1010"/>
      <c r="AU120" s="1010"/>
      <c r="AV120" s="809"/>
      <c r="AW120" s="779"/>
      <c r="AX120" s="85"/>
      <c r="AY120" s="777"/>
      <c r="AZ120" s="85"/>
      <c r="BA120" s="85"/>
    </row>
    <row r="121" spans="1:53" ht="15.6">
      <c r="A121" s="780"/>
      <c r="B121" s="778"/>
      <c r="C121" s="784"/>
      <c r="D121" s="1011"/>
      <c r="E121" s="1011"/>
      <c r="F121" s="1011"/>
      <c r="G121" s="1011"/>
      <c r="H121" s="1011"/>
      <c r="I121" s="1011"/>
      <c r="J121" s="1011"/>
      <c r="K121" s="1011"/>
      <c r="L121" s="1011"/>
      <c r="M121" s="1011"/>
      <c r="N121" s="1011"/>
      <c r="O121" s="1011"/>
      <c r="P121" s="1011"/>
      <c r="Q121" s="1011"/>
      <c r="R121" s="1011"/>
      <c r="S121" s="1011"/>
      <c r="T121" s="1011"/>
      <c r="U121" s="1011"/>
      <c r="V121" s="1011"/>
      <c r="W121" s="1011"/>
      <c r="X121" s="1011"/>
      <c r="Y121" s="1011"/>
      <c r="Z121" s="1011"/>
      <c r="AA121" s="1011"/>
      <c r="AB121" s="1011"/>
      <c r="AC121" s="1011"/>
      <c r="AD121" s="1011"/>
      <c r="AE121" s="1011"/>
      <c r="AF121" s="1011"/>
      <c r="AG121" s="810"/>
      <c r="AH121" s="1012" t="str">
        <f>"Item    " &amp; E106 &amp; "    Página   1   de   1  "</f>
        <v xml:space="preserve">Item        Página   1   de   1  </v>
      </c>
      <c r="AI121" s="1013"/>
      <c r="AJ121" s="1013"/>
      <c r="AK121" s="1013"/>
      <c r="AL121" s="1013"/>
      <c r="AM121" s="1013"/>
      <c r="AN121" s="1013"/>
      <c r="AO121" s="1013"/>
      <c r="AP121" s="1013"/>
      <c r="AQ121" s="1013"/>
      <c r="AR121" s="1013"/>
      <c r="AS121" s="1013"/>
      <c r="AT121" s="1013"/>
      <c r="AU121" s="1013"/>
      <c r="AV121" s="1013"/>
      <c r="AW121" s="779"/>
      <c r="AX121" s="85"/>
      <c r="AY121" s="777"/>
      <c r="AZ121" s="85"/>
      <c r="BA121" s="85"/>
    </row>
    <row r="122" spans="1:53" ht="15.6">
      <c r="A122" s="780"/>
      <c r="B122" s="778"/>
      <c r="C122" s="799"/>
      <c r="D122" s="799"/>
      <c r="E122" s="799"/>
      <c r="F122" s="799"/>
      <c r="G122" s="799"/>
      <c r="H122" s="799"/>
      <c r="I122" s="799"/>
      <c r="J122" s="811"/>
      <c r="K122" s="799"/>
      <c r="L122" s="799"/>
      <c r="M122" s="799"/>
      <c r="N122" s="799"/>
      <c r="O122" s="799"/>
      <c r="P122" s="799"/>
      <c r="Q122" s="799"/>
      <c r="R122" s="799"/>
      <c r="S122" s="799"/>
      <c r="T122" s="799"/>
      <c r="U122" s="799"/>
      <c r="V122" s="799"/>
      <c r="W122" s="799"/>
      <c r="X122" s="799"/>
      <c r="Y122" s="799"/>
      <c r="Z122" s="799"/>
      <c r="AA122" s="799"/>
      <c r="AB122" s="799"/>
      <c r="AC122" s="799"/>
      <c r="AD122" s="799"/>
      <c r="AE122" s="799"/>
      <c r="AF122" s="799"/>
      <c r="AG122" s="799"/>
      <c r="AH122" s="799"/>
      <c r="AI122" s="799"/>
      <c r="AJ122" s="799"/>
      <c r="AK122" s="799"/>
      <c r="AL122" s="799"/>
      <c r="AM122" s="811"/>
      <c r="AN122" s="811"/>
      <c r="AO122" s="811"/>
      <c r="AP122" s="811"/>
      <c r="AQ122" s="811"/>
      <c r="AR122" s="811"/>
      <c r="AS122" s="811"/>
      <c r="AT122" s="811"/>
      <c r="AU122" s="811"/>
      <c r="AV122" s="811"/>
      <c r="AW122" s="779"/>
      <c r="AX122" s="85"/>
      <c r="AY122" s="777"/>
      <c r="AZ122" s="85"/>
      <c r="BA122" s="85"/>
    </row>
    <row r="123" spans="1:53" ht="15.6">
      <c r="A123" s="780"/>
      <c r="B123" s="778"/>
      <c r="C123" s="812" t="s">
        <v>430</v>
      </c>
      <c r="D123" s="799"/>
      <c r="E123" s="799"/>
      <c r="F123" s="799"/>
      <c r="G123" s="799"/>
      <c r="H123" s="799"/>
      <c r="I123" s="799"/>
      <c r="J123" s="811"/>
      <c r="K123" s="799"/>
      <c r="L123" s="812" t="s">
        <v>431</v>
      </c>
      <c r="M123" s="799"/>
      <c r="N123" s="799"/>
      <c r="O123" s="799"/>
      <c r="P123" s="799"/>
      <c r="Q123" s="799"/>
      <c r="R123" s="799"/>
      <c r="S123" s="799"/>
      <c r="T123" s="799"/>
      <c r="U123" s="799"/>
      <c r="V123" s="799"/>
      <c r="W123" s="799"/>
      <c r="X123" s="799"/>
      <c r="Y123" s="799"/>
      <c r="Z123" s="799"/>
      <c r="AA123" s="799"/>
      <c r="AB123" s="799"/>
      <c r="AC123" s="799"/>
      <c r="AD123" s="799"/>
      <c r="AE123" s="799"/>
      <c r="AF123" s="799"/>
      <c r="AG123" s="799"/>
      <c r="AH123" s="799"/>
      <c r="AI123" s="799"/>
      <c r="AJ123" s="799"/>
      <c r="AK123" s="799"/>
      <c r="AL123" s="799"/>
      <c r="AM123" s="811"/>
      <c r="AN123" s="811"/>
      <c r="AO123" s="811"/>
      <c r="AP123" s="811"/>
      <c r="AQ123" s="811"/>
      <c r="AR123" s="811"/>
      <c r="AS123" s="811"/>
      <c r="AT123" s="811"/>
      <c r="AU123" s="811"/>
      <c r="AV123" s="811"/>
      <c r="AW123" s="779"/>
      <c r="AX123" s="85"/>
      <c r="AY123" s="777"/>
      <c r="AZ123" s="85"/>
      <c r="BA123" s="85"/>
    </row>
    <row r="124" spans="1:53" ht="15.6">
      <c r="A124" s="780"/>
      <c r="B124" s="778"/>
      <c r="C124" s="813" t="s">
        <v>432</v>
      </c>
      <c r="D124" s="814"/>
      <c r="E124" s="815"/>
      <c r="F124" s="816"/>
      <c r="G124" s="799"/>
      <c r="H124" s="799"/>
      <c r="I124" s="799"/>
      <c r="J124" s="811"/>
      <c r="K124" s="799"/>
      <c r="L124" s="813" t="s">
        <v>432</v>
      </c>
      <c r="M124" s="1002"/>
      <c r="N124" s="1002"/>
      <c r="O124" s="1002"/>
      <c r="P124" s="1002"/>
      <c r="Q124" s="1002"/>
      <c r="R124" s="1002"/>
      <c r="S124" s="1002"/>
      <c r="T124" s="1002"/>
      <c r="U124" s="1002"/>
      <c r="V124" s="1002"/>
      <c r="W124" s="1002"/>
      <c r="X124" s="1002"/>
      <c r="Y124" s="1002"/>
      <c r="Z124" s="1002"/>
      <c r="AA124" s="1002"/>
      <c r="AB124" s="1002"/>
      <c r="AC124" s="817"/>
      <c r="AD124" s="817"/>
      <c r="AE124" s="817"/>
      <c r="AF124" s="817"/>
      <c r="AG124" s="817"/>
      <c r="AH124" s="817"/>
      <c r="AI124" s="817"/>
      <c r="AJ124" s="817"/>
      <c r="AK124" s="817"/>
      <c r="AL124" s="817"/>
      <c r="AM124" s="818"/>
      <c r="AN124" s="818"/>
      <c r="AO124" s="811"/>
      <c r="AP124" s="811"/>
      <c r="AQ124" s="811"/>
      <c r="AR124" s="811"/>
      <c r="AS124" s="811"/>
      <c r="AT124" s="811"/>
      <c r="AU124" s="811"/>
      <c r="AV124" s="811"/>
      <c r="AW124" s="779"/>
      <c r="AX124" s="85"/>
      <c r="AY124" s="777"/>
      <c r="AZ124" s="85"/>
      <c r="BA124" s="85"/>
    </row>
    <row r="125" spans="1:53" ht="15.6">
      <c r="A125" s="780" t="s">
        <v>433</v>
      </c>
      <c r="B125" s="778"/>
      <c r="C125" s="819"/>
      <c r="D125" s="820" t="s">
        <v>434</v>
      </c>
      <c r="E125" s="821"/>
      <c r="F125" s="821"/>
      <c r="G125" s="822"/>
      <c r="H125" s="819"/>
      <c r="I125" s="819"/>
      <c r="J125" s="823"/>
      <c r="K125" s="819"/>
      <c r="L125" s="819"/>
      <c r="M125" s="1003" t="s">
        <v>435</v>
      </c>
      <c r="N125" s="1003"/>
      <c r="O125" s="1003"/>
      <c r="P125" s="1003"/>
      <c r="Q125" s="1003"/>
      <c r="R125" s="1003"/>
      <c r="S125" s="1003"/>
      <c r="T125" s="1003"/>
      <c r="U125" s="1003"/>
      <c r="V125" s="1003"/>
      <c r="W125" s="1003"/>
      <c r="X125" s="1003"/>
      <c r="Y125" s="1003"/>
      <c r="Z125" s="1003"/>
      <c r="AA125" s="1003"/>
      <c r="AB125" s="1003"/>
      <c r="AC125" s="819"/>
      <c r="AD125" s="819"/>
      <c r="AE125" s="819"/>
      <c r="AF125" s="819"/>
      <c r="AG125" s="819"/>
      <c r="AH125" s="819"/>
      <c r="AI125" s="819"/>
      <c r="AJ125" s="819"/>
      <c r="AK125" s="819"/>
      <c r="AL125" s="819"/>
      <c r="AM125" s="819"/>
      <c r="AN125" s="819"/>
      <c r="AO125" s="823"/>
      <c r="AP125" s="823"/>
      <c r="AQ125" s="823"/>
      <c r="AR125" s="823"/>
      <c r="AS125" s="823"/>
      <c r="AT125" s="823"/>
      <c r="AU125" s="823"/>
      <c r="AV125" s="823"/>
      <c r="AW125" s="779"/>
      <c r="AX125" s="85"/>
      <c r="AY125" s="777"/>
      <c r="AZ125" s="85"/>
      <c r="BA125" s="85"/>
    </row>
    <row r="126" spans="1:53" ht="15.6">
      <c r="A126" s="780" t="s">
        <v>436</v>
      </c>
      <c r="B126" s="778"/>
      <c r="C126" s="819"/>
      <c r="D126" s="820" t="s">
        <v>437</v>
      </c>
      <c r="E126" s="824"/>
      <c r="F126" s="824"/>
      <c r="G126" s="824"/>
      <c r="H126" s="824"/>
      <c r="I126" s="819"/>
      <c r="J126" s="823"/>
      <c r="K126" s="819"/>
      <c r="L126" s="825"/>
      <c r="M126" s="1004" t="s">
        <v>438</v>
      </c>
      <c r="N126" s="1004"/>
      <c r="O126" s="1004"/>
      <c r="P126" s="1004"/>
      <c r="Q126" s="1004"/>
      <c r="R126" s="1004"/>
      <c r="S126" s="1004"/>
      <c r="T126" s="1004"/>
      <c r="U126" s="1004"/>
      <c r="V126" s="1004"/>
      <c r="W126" s="1004"/>
      <c r="X126" s="1004"/>
      <c r="Y126" s="1004"/>
      <c r="Z126" s="1004"/>
      <c r="AA126" s="1004"/>
      <c r="AB126" s="1004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19"/>
      <c r="AP126" s="819"/>
      <c r="AQ126" s="819"/>
      <c r="AR126" s="819"/>
      <c r="AS126" s="819"/>
      <c r="AT126" s="819"/>
      <c r="AU126" s="819"/>
      <c r="AV126" s="819"/>
      <c r="AW126" s="779"/>
      <c r="AX126" s="85"/>
      <c r="AY126" s="777"/>
      <c r="AZ126" s="85"/>
      <c r="BA126" s="85"/>
    </row>
    <row r="127" spans="1:53" ht="16.2" thickBot="1">
      <c r="A127" s="765" t="s">
        <v>436</v>
      </c>
      <c r="B127" s="826"/>
      <c r="C127" s="827"/>
      <c r="D127" s="827"/>
      <c r="E127" s="828"/>
      <c r="F127" s="828"/>
      <c r="G127" s="828"/>
      <c r="H127" s="828"/>
      <c r="I127" s="827"/>
      <c r="J127" s="829"/>
      <c r="K127" s="827"/>
      <c r="L127" s="830"/>
      <c r="M127" s="830"/>
      <c r="N127" s="830"/>
      <c r="O127" s="830"/>
      <c r="P127" s="830"/>
      <c r="Q127" s="830"/>
      <c r="R127" s="830"/>
      <c r="S127" s="830"/>
      <c r="T127" s="830"/>
      <c r="U127" s="830"/>
      <c r="V127" s="830"/>
      <c r="W127" s="830"/>
      <c r="X127" s="830"/>
      <c r="Y127" s="830"/>
      <c r="Z127" s="830"/>
      <c r="AA127" s="830"/>
      <c r="AB127" s="827"/>
      <c r="AC127" s="827"/>
      <c r="AD127" s="827"/>
      <c r="AE127" s="827"/>
      <c r="AF127" s="827"/>
      <c r="AG127" s="827"/>
      <c r="AH127" s="827"/>
      <c r="AI127" s="827"/>
      <c r="AJ127" s="827"/>
      <c r="AK127" s="827"/>
      <c r="AL127" s="827"/>
      <c r="AM127" s="827"/>
      <c r="AN127" s="827"/>
      <c r="AO127" s="827"/>
      <c r="AP127" s="827"/>
      <c r="AQ127" s="827"/>
      <c r="AR127" s="827"/>
      <c r="AS127" s="827"/>
      <c r="AT127" s="827"/>
      <c r="AU127" s="827"/>
      <c r="AV127" s="827"/>
      <c r="AW127" s="831"/>
      <c r="AX127" s="85"/>
      <c r="AY127" s="777"/>
      <c r="AZ127" s="85"/>
      <c r="BA127" s="85"/>
    </row>
    <row r="128" spans="1:53" ht="15.6" thickTop="1">
      <c r="A128" s="832"/>
      <c r="B128" s="832"/>
      <c r="C128" s="832"/>
      <c r="D128" s="832"/>
      <c r="E128" s="832"/>
      <c r="F128" s="832"/>
      <c r="G128" s="832"/>
      <c r="H128" s="832"/>
      <c r="I128" s="832"/>
      <c r="J128" s="832"/>
      <c r="K128" s="832"/>
      <c r="L128" s="832"/>
      <c r="M128" s="832"/>
      <c r="N128" s="832"/>
      <c r="O128" s="832"/>
      <c r="P128" s="832"/>
      <c r="Q128" s="832"/>
      <c r="R128" s="832"/>
      <c r="S128" s="832"/>
      <c r="T128" s="832"/>
      <c r="U128" s="832"/>
      <c r="V128" s="832"/>
      <c r="W128" s="832"/>
      <c r="X128" s="832"/>
      <c r="Y128" s="832"/>
      <c r="Z128" s="832"/>
      <c r="AA128" s="832"/>
      <c r="AB128" s="832"/>
      <c r="AC128" s="832"/>
      <c r="AD128" s="832"/>
      <c r="AE128" s="832"/>
      <c r="AF128" s="832"/>
      <c r="AG128" s="832"/>
      <c r="AH128" s="832"/>
      <c r="AI128" s="832"/>
      <c r="AJ128" s="832"/>
      <c r="AK128" s="832"/>
      <c r="AL128" s="832"/>
      <c r="AM128" s="832"/>
      <c r="AN128" s="832"/>
      <c r="AO128" s="832"/>
      <c r="AP128" s="832"/>
      <c r="AQ128" s="832"/>
      <c r="AR128" s="832"/>
      <c r="AS128" s="832"/>
      <c r="AT128" s="832"/>
      <c r="AU128" s="832"/>
      <c r="AV128" s="832"/>
      <c r="AW128" s="832"/>
      <c r="AX128" s="628"/>
      <c r="AY128" s="833"/>
      <c r="AZ128" s="628"/>
      <c r="BA128" s="628"/>
    </row>
    <row r="129" spans="1:53" ht="15">
      <c r="A129" s="832"/>
      <c r="B129" s="832"/>
      <c r="C129" s="832"/>
      <c r="D129" s="832"/>
      <c r="E129" s="832"/>
      <c r="F129" s="832"/>
      <c r="G129" s="832"/>
      <c r="H129" s="832"/>
      <c r="I129" s="832"/>
      <c r="J129" s="832"/>
      <c r="K129" s="832"/>
      <c r="L129" s="832"/>
      <c r="M129" s="832"/>
      <c r="N129" s="832"/>
      <c r="O129" s="832"/>
      <c r="P129" s="832"/>
      <c r="Q129" s="832"/>
      <c r="R129" s="832"/>
      <c r="S129" s="832"/>
      <c r="T129" s="832"/>
      <c r="U129" s="832"/>
      <c r="V129" s="832"/>
      <c r="W129" s="832"/>
      <c r="X129" s="832"/>
      <c r="Y129" s="832"/>
      <c r="Z129" s="832"/>
      <c r="AA129" s="832"/>
      <c r="AB129" s="832"/>
      <c r="AC129" s="832"/>
      <c r="AD129" s="832"/>
      <c r="AE129" s="832"/>
      <c r="AF129" s="832"/>
      <c r="AG129" s="832"/>
      <c r="AH129" s="832"/>
      <c r="AI129" s="832"/>
      <c r="AJ129" s="832"/>
      <c r="AK129" s="832"/>
      <c r="AL129" s="832"/>
      <c r="AM129" s="832"/>
      <c r="AN129" s="832"/>
      <c r="AO129" s="832"/>
      <c r="AP129" s="832"/>
      <c r="AQ129" s="832"/>
      <c r="AR129" s="832"/>
      <c r="AS129" s="832"/>
      <c r="AT129" s="832"/>
      <c r="AU129" s="832"/>
      <c r="AV129" s="832"/>
      <c r="AW129" s="832"/>
      <c r="AX129" s="628"/>
      <c r="AY129" s="833"/>
      <c r="AZ129" s="628"/>
      <c r="BA129" s="628"/>
    </row>
    <row r="130" spans="1:53" ht="15.6" thickBot="1">
      <c r="A130" s="832"/>
      <c r="B130" s="832"/>
      <c r="C130" s="832"/>
      <c r="D130" s="832"/>
      <c r="E130" s="832"/>
      <c r="F130" s="832"/>
      <c r="G130" s="832"/>
      <c r="H130" s="832"/>
      <c r="I130" s="832"/>
      <c r="J130" s="832"/>
      <c r="K130" s="832"/>
      <c r="L130" s="832"/>
      <c r="M130" s="832"/>
      <c r="N130" s="832"/>
      <c r="O130" s="832"/>
      <c r="P130" s="832"/>
      <c r="Q130" s="832"/>
      <c r="R130" s="832"/>
      <c r="S130" s="832"/>
      <c r="T130" s="832"/>
      <c r="U130" s="832"/>
      <c r="V130" s="832"/>
      <c r="W130" s="832"/>
      <c r="X130" s="832"/>
      <c r="Y130" s="832"/>
      <c r="Z130" s="832"/>
      <c r="AA130" s="832"/>
      <c r="AB130" s="832"/>
      <c r="AC130" s="832"/>
      <c r="AD130" s="832"/>
      <c r="AE130" s="832"/>
      <c r="AF130" s="832"/>
      <c r="AG130" s="832"/>
      <c r="AH130" s="832"/>
      <c r="AI130" s="832"/>
      <c r="AJ130" s="832"/>
      <c r="AK130" s="832"/>
      <c r="AL130" s="832"/>
      <c r="AM130" s="832"/>
      <c r="AN130" s="832"/>
      <c r="AO130" s="832"/>
      <c r="AP130" s="832"/>
      <c r="AQ130" s="832"/>
      <c r="AR130" s="832"/>
      <c r="AS130" s="832"/>
      <c r="AT130" s="832"/>
      <c r="AU130" s="832"/>
      <c r="AV130" s="832"/>
      <c r="AW130" s="832"/>
      <c r="AX130" s="628"/>
      <c r="AY130" s="833"/>
      <c r="AZ130" s="628"/>
      <c r="BA130" s="628"/>
    </row>
    <row r="131" spans="1:53" ht="18.600000000000001" thickTop="1">
      <c r="A131" s="765" t="s">
        <v>407</v>
      </c>
      <c r="B131" s="766"/>
      <c r="C131" s="767" t="s">
        <v>408</v>
      </c>
      <c r="D131" s="768"/>
      <c r="E131" s="769"/>
      <c r="F131" s="770"/>
      <c r="G131" s="771"/>
      <c r="H131" s="771"/>
      <c r="I131" s="772"/>
      <c r="J131" s="773"/>
      <c r="K131" s="772"/>
      <c r="L131" s="774"/>
      <c r="M131" s="774"/>
      <c r="N131" s="774"/>
      <c r="O131" s="774"/>
      <c r="P131" s="774"/>
      <c r="Q131" s="774"/>
      <c r="R131" s="774"/>
      <c r="S131" s="774"/>
      <c r="T131" s="774"/>
      <c r="U131" s="774"/>
      <c r="V131" s="774"/>
      <c r="W131" s="774"/>
      <c r="X131" s="774"/>
      <c r="Y131" s="774"/>
      <c r="Z131" s="774"/>
      <c r="AA131" s="774"/>
      <c r="AB131" s="772"/>
      <c r="AC131" s="772"/>
      <c r="AD131" s="772"/>
      <c r="AE131" s="772"/>
      <c r="AF131" s="772"/>
      <c r="AG131" s="772"/>
      <c r="AH131" s="772"/>
      <c r="AI131" s="775"/>
      <c r="AJ131" s="775"/>
      <c r="AK131" s="775"/>
      <c r="AL131" s="775"/>
      <c r="AM131" s="775"/>
      <c r="AN131" s="775"/>
      <c r="AO131" s="775"/>
      <c r="AP131" s="775"/>
      <c r="AQ131" s="775"/>
      <c r="AR131" s="775"/>
      <c r="AS131" s="775"/>
      <c r="AT131" s="775"/>
      <c r="AU131" s="775"/>
      <c r="AV131" s="775"/>
      <c r="AW131" s="776"/>
      <c r="AX131" s="85"/>
      <c r="AY131" s="777" t="s">
        <v>100</v>
      </c>
      <c r="AZ131" s="85"/>
      <c r="BA131" s="85"/>
    </row>
    <row r="132" spans="1:53" ht="15.6">
      <c r="A132" s="765" t="s">
        <v>409</v>
      </c>
      <c r="B132" s="778"/>
      <c r="C132" s="927" t="str">
        <f>PRESUPUESTO!AG20</f>
        <v>CAP. 1: PUENTE GRAN COLOMBIA</v>
      </c>
      <c r="D132" s="928"/>
      <c r="E132" s="928"/>
      <c r="F132" s="928"/>
      <c r="G132" s="928"/>
      <c r="H132" s="928"/>
      <c r="I132" s="928"/>
      <c r="J132" s="929" t="str">
        <f>"ITEM  " &amp;PRESUPUESTO!$B$20 &amp;":   "&amp; PRESUPUESTO!$C$20</f>
        <v>ITEM  1.5:   BARANDA-PASAM.LAMINA GALV 2,1/2x1,1/2x1,1/2</v>
      </c>
      <c r="K132" s="930"/>
      <c r="L132" s="930"/>
      <c r="M132" s="930"/>
      <c r="N132" s="930"/>
      <c r="O132" s="930"/>
      <c r="P132" s="930"/>
      <c r="Q132" s="930"/>
      <c r="R132" s="930"/>
      <c r="S132" s="930"/>
      <c r="T132" s="930"/>
      <c r="U132" s="930"/>
      <c r="V132" s="930"/>
      <c r="W132" s="930"/>
      <c r="X132" s="930"/>
      <c r="Y132" s="930"/>
      <c r="Z132" s="930"/>
      <c r="AA132" s="930"/>
      <c r="AB132" s="930"/>
      <c r="AC132" s="930"/>
      <c r="AD132" s="930"/>
      <c r="AE132" s="930"/>
      <c r="AF132" s="930"/>
      <c r="AG132" s="930"/>
      <c r="AH132" s="931"/>
      <c r="AI132" s="935" t="s">
        <v>410</v>
      </c>
      <c r="AJ132" s="936"/>
      <c r="AK132" s="936"/>
      <c r="AL132" s="936"/>
      <c r="AM132" s="936"/>
      <c r="AN132" s="936"/>
      <c r="AO132" s="937"/>
      <c r="AP132" s="938" t="str">
        <f>PRESUPUESTO!$D$20</f>
        <v>M</v>
      </c>
      <c r="AQ132" s="939"/>
      <c r="AR132" s="939"/>
      <c r="AS132" s="939"/>
      <c r="AT132" s="939"/>
      <c r="AU132" s="939"/>
      <c r="AV132" s="940"/>
      <c r="AW132" s="779"/>
      <c r="AX132" s="85"/>
      <c r="AY132" s="777"/>
      <c r="AZ132" s="85"/>
      <c r="BA132" s="85"/>
    </row>
    <row r="133" spans="1:53" ht="15.6">
      <c r="A133" s="765" t="s">
        <v>446</v>
      </c>
      <c r="B133" s="778"/>
      <c r="C133" s="941">
        <f>PRESUPUESTO!AI20</f>
        <v>0</v>
      </c>
      <c r="D133" s="942"/>
      <c r="E133" s="942"/>
      <c r="F133" s="942"/>
      <c r="G133" s="942"/>
      <c r="H133" s="942"/>
      <c r="I133" s="942"/>
      <c r="J133" s="932"/>
      <c r="K133" s="933"/>
      <c r="L133" s="933"/>
      <c r="M133" s="933"/>
      <c r="N133" s="933"/>
      <c r="O133" s="933"/>
      <c r="P133" s="933"/>
      <c r="Q133" s="933"/>
      <c r="R133" s="933"/>
      <c r="S133" s="933"/>
      <c r="T133" s="933"/>
      <c r="U133" s="933"/>
      <c r="V133" s="933"/>
      <c r="W133" s="933"/>
      <c r="X133" s="933"/>
      <c r="Y133" s="933"/>
      <c r="Z133" s="933"/>
      <c r="AA133" s="933"/>
      <c r="AB133" s="933"/>
      <c r="AC133" s="933"/>
      <c r="AD133" s="933"/>
      <c r="AE133" s="933"/>
      <c r="AF133" s="933"/>
      <c r="AG133" s="933"/>
      <c r="AH133" s="934"/>
      <c r="AI133" s="935" t="s">
        <v>412</v>
      </c>
      <c r="AJ133" s="936"/>
      <c r="AK133" s="936"/>
      <c r="AL133" s="936"/>
      <c r="AM133" s="936"/>
      <c r="AN133" s="936"/>
      <c r="AO133" s="937"/>
      <c r="AP133" s="938">
        <f>L149</f>
        <v>30</v>
      </c>
      <c r="AQ133" s="939"/>
      <c r="AR133" s="939"/>
      <c r="AS133" s="939"/>
      <c r="AT133" s="939"/>
      <c r="AU133" s="939"/>
      <c r="AV133" s="940"/>
      <c r="AW133" s="779"/>
      <c r="AX133" s="85"/>
      <c r="AY133" s="777"/>
      <c r="AZ133" s="85"/>
      <c r="BA133" s="85"/>
    </row>
    <row r="134" spans="1:53" ht="15.6">
      <c r="A134" s="780" t="s">
        <v>413</v>
      </c>
      <c r="B134" s="778"/>
      <c r="C134" s="781"/>
      <c r="D134" s="781"/>
      <c r="E134" s="781"/>
      <c r="F134" s="781"/>
      <c r="G134" s="781"/>
      <c r="H134" s="781"/>
      <c r="I134" s="781"/>
      <c r="J134" s="782"/>
      <c r="K134" s="781"/>
      <c r="L134" s="781"/>
      <c r="M134" s="1000"/>
      <c r="N134" s="1000"/>
      <c r="O134" s="1000"/>
      <c r="P134" s="1000"/>
      <c r="Q134" s="1000"/>
      <c r="R134" s="1000"/>
      <c r="S134" s="1000"/>
      <c r="T134" s="1000"/>
      <c r="U134" s="1000"/>
      <c r="V134" s="1000"/>
      <c r="W134" s="1000"/>
      <c r="X134" s="1000"/>
      <c r="Y134" s="1000"/>
      <c r="Z134" s="1000"/>
      <c r="AA134" s="1000"/>
      <c r="AB134" s="1000"/>
      <c r="AC134" s="1001"/>
      <c r="AD134" s="1000"/>
      <c r="AE134" s="1000"/>
      <c r="AF134" s="1000"/>
      <c r="AG134" s="1000"/>
      <c r="AH134" s="1000"/>
      <c r="AI134" s="1000"/>
      <c r="AJ134" s="1000"/>
      <c r="AK134" s="1000"/>
      <c r="AL134" s="1000"/>
      <c r="AM134" s="1000"/>
      <c r="AN134" s="1000"/>
      <c r="AO134" s="1000"/>
      <c r="AP134" s="1000"/>
      <c r="AQ134" s="1000"/>
      <c r="AR134" s="1000"/>
      <c r="AS134" s="1000"/>
      <c r="AT134" s="1000"/>
      <c r="AU134" s="1000"/>
      <c r="AV134" s="1000"/>
      <c r="AW134" s="779"/>
      <c r="AX134" s="85"/>
      <c r="AY134" s="777"/>
      <c r="AZ134" s="85"/>
      <c r="BA134" s="85"/>
    </row>
    <row r="135" spans="1:53" ht="15.6">
      <c r="A135" s="780" t="s">
        <v>414</v>
      </c>
      <c r="B135" s="778"/>
      <c r="C135" s="993" t="s">
        <v>415</v>
      </c>
      <c r="D135" s="994"/>
      <c r="E135" s="997" t="s">
        <v>416</v>
      </c>
      <c r="F135" s="997"/>
      <c r="G135" s="997"/>
      <c r="H135" s="997"/>
      <c r="I135" s="997" t="s">
        <v>417</v>
      </c>
      <c r="J135" s="998" t="s">
        <v>418</v>
      </c>
      <c r="K135" s="997" t="s">
        <v>233</v>
      </c>
      <c r="L135" s="997" t="s">
        <v>419</v>
      </c>
      <c r="M135" s="986"/>
      <c r="N135" s="986"/>
      <c r="O135" s="986"/>
      <c r="P135" s="986"/>
      <c r="Q135" s="986"/>
      <c r="R135" s="986"/>
      <c r="S135" s="986"/>
      <c r="T135" s="986"/>
      <c r="U135" s="986"/>
      <c r="V135" s="986"/>
      <c r="W135" s="986"/>
      <c r="X135" s="986"/>
      <c r="Y135" s="986"/>
      <c r="Z135" s="986"/>
      <c r="AA135" s="986"/>
      <c r="AB135" s="986"/>
      <c r="AC135" s="986"/>
      <c r="AD135" s="986"/>
      <c r="AE135" s="986"/>
      <c r="AF135" s="986"/>
      <c r="AG135" s="986"/>
      <c r="AH135" s="986"/>
      <c r="AI135" s="986"/>
      <c r="AJ135" s="986"/>
      <c r="AK135" s="986"/>
      <c r="AL135" s="986"/>
      <c r="AM135" s="986"/>
      <c r="AN135" s="986"/>
      <c r="AO135" s="986"/>
      <c r="AP135" s="986"/>
      <c r="AQ135" s="986"/>
      <c r="AR135" s="986"/>
      <c r="AS135" s="986"/>
      <c r="AT135" s="986"/>
      <c r="AU135" s="986"/>
      <c r="AV135" s="986"/>
      <c r="AW135" s="779"/>
      <c r="AX135" s="85"/>
      <c r="AY135" s="777"/>
      <c r="AZ135" s="85"/>
      <c r="BA135" s="85"/>
    </row>
    <row r="136" spans="1:53" ht="15.6">
      <c r="A136" s="780"/>
      <c r="B136" s="778"/>
      <c r="C136" s="995"/>
      <c r="D136" s="996"/>
      <c r="E136" s="783" t="s">
        <v>420</v>
      </c>
      <c r="F136" s="783" t="s">
        <v>421</v>
      </c>
      <c r="G136" s="783" t="s">
        <v>422</v>
      </c>
      <c r="H136" s="783" t="s">
        <v>423</v>
      </c>
      <c r="I136" s="997"/>
      <c r="J136" s="999"/>
      <c r="K136" s="997"/>
      <c r="L136" s="997"/>
      <c r="M136" s="986"/>
      <c r="N136" s="986"/>
      <c r="O136" s="986"/>
      <c r="P136" s="986"/>
      <c r="Q136" s="986"/>
      <c r="R136" s="986"/>
      <c r="S136" s="986"/>
      <c r="T136" s="986"/>
      <c r="U136" s="986"/>
      <c r="V136" s="986"/>
      <c r="W136" s="986"/>
      <c r="X136" s="986"/>
      <c r="Y136" s="986"/>
      <c r="Z136" s="986"/>
      <c r="AA136" s="986"/>
      <c r="AB136" s="986"/>
      <c r="AC136" s="986"/>
      <c r="AD136" s="986"/>
      <c r="AE136" s="986"/>
      <c r="AF136" s="986"/>
      <c r="AG136" s="986"/>
      <c r="AH136" s="986"/>
      <c r="AI136" s="986"/>
      <c r="AJ136" s="986"/>
      <c r="AK136" s="986"/>
      <c r="AL136" s="986"/>
      <c r="AM136" s="986"/>
      <c r="AN136" s="986"/>
      <c r="AO136" s="986"/>
      <c r="AP136" s="986"/>
      <c r="AQ136" s="986"/>
      <c r="AR136" s="986"/>
      <c r="AS136" s="986"/>
      <c r="AT136" s="986"/>
      <c r="AU136" s="986"/>
      <c r="AV136" s="986"/>
      <c r="AW136" s="779"/>
      <c r="AX136" s="85"/>
      <c r="AY136" s="777"/>
      <c r="AZ136" s="85"/>
      <c r="BA136" s="85"/>
    </row>
    <row r="137" spans="1:53">
      <c r="A137" s="835" t="s">
        <v>424</v>
      </c>
      <c r="B137" s="836"/>
      <c r="C137" s="1034" t="s">
        <v>442</v>
      </c>
      <c r="D137" s="1035"/>
      <c r="E137" s="1038"/>
      <c r="F137" s="1038"/>
      <c r="G137" s="1038"/>
      <c r="H137" s="1038"/>
      <c r="I137" s="1038"/>
      <c r="J137" s="1038"/>
      <c r="K137" s="1038"/>
      <c r="L137" s="1040"/>
      <c r="M137" s="1046" t="e" vm="4">
        <v>#VALUE!</v>
      </c>
      <c r="N137" s="1047"/>
      <c r="O137" s="1047"/>
      <c r="P137" s="1047"/>
      <c r="Q137" s="1047"/>
      <c r="R137" s="1047"/>
      <c r="S137" s="1047"/>
      <c r="T137" s="1047"/>
      <c r="U137" s="1047"/>
      <c r="V137" s="1047"/>
      <c r="W137" s="1047"/>
      <c r="X137" s="1047"/>
      <c r="Y137" s="1047"/>
      <c r="Z137" s="1047"/>
      <c r="AA137" s="1047"/>
      <c r="AB137" s="1047"/>
      <c r="AC137" s="1047"/>
      <c r="AD137" s="1047"/>
      <c r="AE137" s="1047"/>
      <c r="AF137" s="1047"/>
      <c r="AG137" s="1047"/>
      <c r="AH137" s="1047"/>
      <c r="AI137" s="1047"/>
      <c r="AJ137" s="1047"/>
      <c r="AK137" s="1047"/>
      <c r="AL137" s="1047"/>
      <c r="AM137" s="1047"/>
      <c r="AN137" s="1047"/>
      <c r="AO137" s="1047"/>
      <c r="AP137" s="1047"/>
      <c r="AQ137" s="1047"/>
      <c r="AR137" s="1047"/>
      <c r="AS137" s="1047"/>
      <c r="AT137" s="1047"/>
      <c r="AU137" s="1047"/>
      <c r="AV137" s="1048"/>
      <c r="AW137" s="837"/>
      <c r="AX137" s="114"/>
      <c r="AY137" s="114"/>
      <c r="AZ137" s="114"/>
      <c r="BA137" s="114"/>
    </row>
    <row r="138" spans="1:53">
      <c r="A138" s="835"/>
      <c r="B138" s="836"/>
      <c r="C138" s="1036"/>
      <c r="D138" s="1037"/>
      <c r="E138" s="1039"/>
      <c r="F138" s="1039"/>
      <c r="G138" s="1039"/>
      <c r="H138" s="1039"/>
      <c r="I138" s="1039"/>
      <c r="J138" s="1039"/>
      <c r="K138" s="1039"/>
      <c r="L138" s="1041"/>
      <c r="M138" s="1049"/>
      <c r="N138" s="1050"/>
      <c r="O138" s="1050"/>
      <c r="P138" s="1050"/>
      <c r="Q138" s="1050"/>
      <c r="R138" s="1050"/>
      <c r="S138" s="1050"/>
      <c r="T138" s="1050"/>
      <c r="U138" s="1050"/>
      <c r="V138" s="1050"/>
      <c r="W138" s="1050"/>
      <c r="X138" s="1050"/>
      <c r="Y138" s="1050"/>
      <c r="Z138" s="1050"/>
      <c r="AA138" s="1050"/>
      <c r="AB138" s="1050"/>
      <c r="AC138" s="1050"/>
      <c r="AD138" s="1050"/>
      <c r="AE138" s="1050"/>
      <c r="AF138" s="1050"/>
      <c r="AG138" s="1050"/>
      <c r="AH138" s="1050"/>
      <c r="AI138" s="1050"/>
      <c r="AJ138" s="1050"/>
      <c r="AK138" s="1050"/>
      <c r="AL138" s="1050"/>
      <c r="AM138" s="1050"/>
      <c r="AN138" s="1050"/>
      <c r="AO138" s="1050"/>
      <c r="AP138" s="1050"/>
      <c r="AQ138" s="1050"/>
      <c r="AR138" s="1050"/>
      <c r="AS138" s="1050"/>
      <c r="AT138" s="1050"/>
      <c r="AU138" s="1050"/>
      <c r="AV138" s="1051"/>
      <c r="AW138" s="837"/>
      <c r="AX138" s="114"/>
      <c r="AY138" s="114"/>
      <c r="AZ138" s="114"/>
      <c r="BA138" s="114"/>
    </row>
    <row r="139" spans="1:53">
      <c r="A139" s="835" t="s">
        <v>425</v>
      </c>
      <c r="B139" s="836"/>
      <c r="C139" s="1018" t="s">
        <v>447</v>
      </c>
      <c r="D139" s="1019"/>
      <c r="E139" s="1005">
        <v>15</v>
      </c>
      <c r="F139" s="1005"/>
      <c r="G139" s="1020"/>
      <c r="H139" s="1005"/>
      <c r="I139" s="1005">
        <f>+E139</f>
        <v>15</v>
      </c>
      <c r="J139" s="1005">
        <v>1</v>
      </c>
      <c r="K139" s="1030" t="str">
        <f>AP132</f>
        <v>M</v>
      </c>
      <c r="L139" s="1032">
        <f>I139*J139</f>
        <v>15</v>
      </c>
      <c r="M139" s="1049"/>
      <c r="N139" s="1050"/>
      <c r="O139" s="1050"/>
      <c r="P139" s="1050"/>
      <c r="Q139" s="1050"/>
      <c r="R139" s="1050"/>
      <c r="S139" s="1050"/>
      <c r="T139" s="1050"/>
      <c r="U139" s="1050"/>
      <c r="V139" s="1050"/>
      <c r="W139" s="1050"/>
      <c r="X139" s="1050"/>
      <c r="Y139" s="1050"/>
      <c r="Z139" s="1050"/>
      <c r="AA139" s="1050"/>
      <c r="AB139" s="1050"/>
      <c r="AC139" s="1050"/>
      <c r="AD139" s="1050"/>
      <c r="AE139" s="1050"/>
      <c r="AF139" s="1050"/>
      <c r="AG139" s="1050"/>
      <c r="AH139" s="1050"/>
      <c r="AI139" s="1050"/>
      <c r="AJ139" s="1050"/>
      <c r="AK139" s="1050"/>
      <c r="AL139" s="1050"/>
      <c r="AM139" s="1050"/>
      <c r="AN139" s="1050"/>
      <c r="AO139" s="1050"/>
      <c r="AP139" s="1050"/>
      <c r="AQ139" s="1050"/>
      <c r="AR139" s="1050"/>
      <c r="AS139" s="1050"/>
      <c r="AT139" s="1050"/>
      <c r="AU139" s="1050"/>
      <c r="AV139" s="1051"/>
      <c r="AW139" s="837"/>
      <c r="AX139" s="114"/>
      <c r="AY139" s="114"/>
      <c r="AZ139" s="114"/>
      <c r="BA139" s="114"/>
    </row>
    <row r="140" spans="1:53">
      <c r="A140" s="835"/>
      <c r="B140" s="836"/>
      <c r="C140" s="1014"/>
      <c r="D140" s="1015"/>
      <c r="E140" s="1006"/>
      <c r="F140" s="1006"/>
      <c r="G140" s="1017"/>
      <c r="H140" s="1006"/>
      <c r="I140" s="1006"/>
      <c r="J140" s="1006"/>
      <c r="K140" s="1031"/>
      <c r="L140" s="1033"/>
      <c r="M140" s="1049"/>
      <c r="N140" s="1050"/>
      <c r="O140" s="1050"/>
      <c r="P140" s="1050"/>
      <c r="Q140" s="1050"/>
      <c r="R140" s="1050"/>
      <c r="S140" s="1050"/>
      <c r="T140" s="1050"/>
      <c r="U140" s="1050"/>
      <c r="V140" s="1050"/>
      <c r="W140" s="1050"/>
      <c r="X140" s="1050"/>
      <c r="Y140" s="1050"/>
      <c r="Z140" s="1050"/>
      <c r="AA140" s="1050"/>
      <c r="AB140" s="1050"/>
      <c r="AC140" s="1050"/>
      <c r="AD140" s="1050"/>
      <c r="AE140" s="1050"/>
      <c r="AF140" s="1050"/>
      <c r="AG140" s="1050"/>
      <c r="AH140" s="1050"/>
      <c r="AI140" s="1050"/>
      <c r="AJ140" s="1050"/>
      <c r="AK140" s="1050"/>
      <c r="AL140" s="1050"/>
      <c r="AM140" s="1050"/>
      <c r="AN140" s="1050"/>
      <c r="AO140" s="1050"/>
      <c r="AP140" s="1050"/>
      <c r="AQ140" s="1050"/>
      <c r="AR140" s="1050"/>
      <c r="AS140" s="1050"/>
      <c r="AT140" s="1050"/>
      <c r="AU140" s="1050"/>
      <c r="AV140" s="1051"/>
      <c r="AW140" s="837"/>
      <c r="AX140" s="114"/>
      <c r="AY140" s="114"/>
      <c r="AZ140" s="114"/>
      <c r="BA140" s="114"/>
    </row>
    <row r="141" spans="1:53">
      <c r="A141" s="835" t="s">
        <v>425</v>
      </c>
      <c r="B141" s="836"/>
      <c r="C141" s="1042"/>
      <c r="D141" s="1043"/>
      <c r="E141" s="1031"/>
      <c r="F141" s="1031"/>
      <c r="G141" s="1044"/>
      <c r="H141" s="1031"/>
      <c r="I141" s="1030">
        <f>+G141*E141*F141</f>
        <v>0</v>
      </c>
      <c r="J141" s="1031"/>
      <c r="K141" s="1030" t="str">
        <f>AP132</f>
        <v>M</v>
      </c>
      <c r="L141" s="1032">
        <f>I141*J141</f>
        <v>0</v>
      </c>
      <c r="M141" s="1049"/>
      <c r="N141" s="1050"/>
      <c r="O141" s="1050"/>
      <c r="P141" s="1050"/>
      <c r="Q141" s="1050"/>
      <c r="R141" s="1050"/>
      <c r="S141" s="1050"/>
      <c r="T141" s="1050"/>
      <c r="U141" s="1050"/>
      <c r="V141" s="1050"/>
      <c r="W141" s="1050"/>
      <c r="X141" s="1050"/>
      <c r="Y141" s="1050"/>
      <c r="Z141" s="1050"/>
      <c r="AA141" s="1050"/>
      <c r="AB141" s="1050"/>
      <c r="AC141" s="1050"/>
      <c r="AD141" s="1050"/>
      <c r="AE141" s="1050"/>
      <c r="AF141" s="1050"/>
      <c r="AG141" s="1050"/>
      <c r="AH141" s="1050"/>
      <c r="AI141" s="1050"/>
      <c r="AJ141" s="1050"/>
      <c r="AK141" s="1050"/>
      <c r="AL141" s="1050"/>
      <c r="AM141" s="1050"/>
      <c r="AN141" s="1050"/>
      <c r="AO141" s="1050"/>
      <c r="AP141" s="1050"/>
      <c r="AQ141" s="1050"/>
      <c r="AR141" s="1050"/>
      <c r="AS141" s="1050"/>
      <c r="AT141" s="1050"/>
      <c r="AU141" s="1050"/>
      <c r="AV141" s="1051"/>
      <c r="AW141" s="837"/>
      <c r="AX141" s="114"/>
      <c r="AY141" s="114"/>
      <c r="AZ141" s="114"/>
      <c r="BA141" s="114"/>
    </row>
    <row r="142" spans="1:53">
      <c r="A142" s="835"/>
      <c r="B142" s="836"/>
      <c r="C142" s="1042"/>
      <c r="D142" s="1043"/>
      <c r="E142" s="1031"/>
      <c r="F142" s="1031"/>
      <c r="G142" s="1045"/>
      <c r="H142" s="1031"/>
      <c r="I142" s="1031"/>
      <c r="J142" s="1031"/>
      <c r="K142" s="1031"/>
      <c r="L142" s="1033"/>
      <c r="M142" s="1049"/>
      <c r="N142" s="1050"/>
      <c r="O142" s="1050"/>
      <c r="P142" s="1050"/>
      <c r="Q142" s="1050"/>
      <c r="R142" s="1050"/>
      <c r="S142" s="1050"/>
      <c r="T142" s="1050"/>
      <c r="U142" s="1050"/>
      <c r="V142" s="1050"/>
      <c r="W142" s="1050"/>
      <c r="X142" s="1050"/>
      <c r="Y142" s="1050"/>
      <c r="Z142" s="1050"/>
      <c r="AA142" s="1050"/>
      <c r="AB142" s="1050"/>
      <c r="AC142" s="1050"/>
      <c r="AD142" s="1050"/>
      <c r="AE142" s="1050"/>
      <c r="AF142" s="1050"/>
      <c r="AG142" s="1050"/>
      <c r="AH142" s="1050"/>
      <c r="AI142" s="1050"/>
      <c r="AJ142" s="1050"/>
      <c r="AK142" s="1050"/>
      <c r="AL142" s="1050"/>
      <c r="AM142" s="1050"/>
      <c r="AN142" s="1050"/>
      <c r="AO142" s="1050"/>
      <c r="AP142" s="1050"/>
      <c r="AQ142" s="1050"/>
      <c r="AR142" s="1050"/>
      <c r="AS142" s="1050"/>
      <c r="AT142" s="1050"/>
      <c r="AU142" s="1050"/>
      <c r="AV142" s="1051"/>
      <c r="AW142" s="837"/>
      <c r="AX142" s="114"/>
      <c r="AY142" s="114"/>
      <c r="AZ142" s="114"/>
      <c r="BA142" s="114"/>
    </row>
    <row r="143" spans="1:53" ht="15">
      <c r="A143" s="780" t="s">
        <v>424</v>
      </c>
      <c r="B143" s="778"/>
      <c r="C143" s="987" t="s">
        <v>448</v>
      </c>
      <c r="D143" s="988"/>
      <c r="E143" s="991"/>
      <c r="F143" s="991"/>
      <c r="G143" s="991"/>
      <c r="H143" s="991"/>
      <c r="I143" s="991"/>
      <c r="J143" s="991"/>
      <c r="K143" s="991"/>
      <c r="L143" s="991"/>
      <c r="M143" s="1049"/>
      <c r="N143" s="1050"/>
      <c r="O143" s="1050"/>
      <c r="P143" s="1050"/>
      <c r="Q143" s="1050"/>
      <c r="R143" s="1050"/>
      <c r="S143" s="1050"/>
      <c r="T143" s="1050"/>
      <c r="U143" s="1050"/>
      <c r="V143" s="1050"/>
      <c r="W143" s="1050"/>
      <c r="X143" s="1050"/>
      <c r="Y143" s="1050"/>
      <c r="Z143" s="1050"/>
      <c r="AA143" s="1050"/>
      <c r="AB143" s="1050"/>
      <c r="AC143" s="1050"/>
      <c r="AD143" s="1050"/>
      <c r="AE143" s="1050"/>
      <c r="AF143" s="1050"/>
      <c r="AG143" s="1050"/>
      <c r="AH143" s="1050"/>
      <c r="AI143" s="1050"/>
      <c r="AJ143" s="1050"/>
      <c r="AK143" s="1050"/>
      <c r="AL143" s="1050"/>
      <c r="AM143" s="1050"/>
      <c r="AN143" s="1050"/>
      <c r="AO143" s="1050"/>
      <c r="AP143" s="1050"/>
      <c r="AQ143" s="1050"/>
      <c r="AR143" s="1050"/>
      <c r="AS143" s="1050"/>
      <c r="AT143" s="1050"/>
      <c r="AU143" s="1050"/>
      <c r="AV143" s="1051"/>
      <c r="AW143" s="779"/>
      <c r="AX143" s="85"/>
      <c r="AY143" s="777"/>
      <c r="AZ143" s="85"/>
      <c r="BA143" s="85"/>
    </row>
    <row r="144" spans="1:53" ht="15">
      <c r="A144" s="780"/>
      <c r="B144" s="778"/>
      <c r="C144" s="989"/>
      <c r="D144" s="990"/>
      <c r="E144" s="992"/>
      <c r="F144" s="992"/>
      <c r="G144" s="992"/>
      <c r="H144" s="992"/>
      <c r="I144" s="992"/>
      <c r="J144" s="992"/>
      <c r="K144" s="992"/>
      <c r="L144" s="992"/>
      <c r="M144" s="1049"/>
      <c r="N144" s="1050"/>
      <c r="O144" s="1050"/>
      <c r="P144" s="1050"/>
      <c r="Q144" s="1050"/>
      <c r="R144" s="1050"/>
      <c r="S144" s="1050"/>
      <c r="T144" s="1050"/>
      <c r="U144" s="1050"/>
      <c r="V144" s="1050"/>
      <c r="W144" s="1050"/>
      <c r="X144" s="1050"/>
      <c r="Y144" s="1050"/>
      <c r="Z144" s="1050"/>
      <c r="AA144" s="1050"/>
      <c r="AB144" s="1050"/>
      <c r="AC144" s="1050"/>
      <c r="AD144" s="1050"/>
      <c r="AE144" s="1050"/>
      <c r="AF144" s="1050"/>
      <c r="AG144" s="1050"/>
      <c r="AH144" s="1050"/>
      <c r="AI144" s="1050"/>
      <c r="AJ144" s="1050"/>
      <c r="AK144" s="1050"/>
      <c r="AL144" s="1050"/>
      <c r="AM144" s="1050"/>
      <c r="AN144" s="1050"/>
      <c r="AO144" s="1050"/>
      <c r="AP144" s="1050"/>
      <c r="AQ144" s="1050"/>
      <c r="AR144" s="1050"/>
      <c r="AS144" s="1050"/>
      <c r="AT144" s="1050"/>
      <c r="AU144" s="1050"/>
      <c r="AV144" s="1051"/>
      <c r="AW144" s="779"/>
      <c r="AX144" s="85"/>
      <c r="AY144" s="777"/>
      <c r="AZ144" s="85"/>
      <c r="BA144" s="85"/>
    </row>
    <row r="145" spans="1:53" ht="15">
      <c r="A145" s="780" t="s">
        <v>425</v>
      </c>
      <c r="B145" s="778"/>
      <c r="C145" s="1018" t="s">
        <v>449</v>
      </c>
      <c r="D145" s="1019"/>
      <c r="E145" s="1005">
        <v>15</v>
      </c>
      <c r="F145" s="1005"/>
      <c r="G145" s="1020"/>
      <c r="H145" s="1005"/>
      <c r="I145" s="1005">
        <f>+E145</f>
        <v>15</v>
      </c>
      <c r="J145" s="1005">
        <v>1</v>
      </c>
      <c r="K145" s="1005" t="str">
        <f>AP132</f>
        <v>M</v>
      </c>
      <c r="L145" s="1007">
        <f>I145*J145</f>
        <v>15</v>
      </c>
      <c r="M145" s="1049"/>
      <c r="N145" s="1050"/>
      <c r="O145" s="1050"/>
      <c r="P145" s="1050"/>
      <c r="Q145" s="1050"/>
      <c r="R145" s="1050"/>
      <c r="S145" s="1050"/>
      <c r="T145" s="1050"/>
      <c r="U145" s="1050"/>
      <c r="V145" s="1050"/>
      <c r="W145" s="1050"/>
      <c r="X145" s="1050"/>
      <c r="Y145" s="1050"/>
      <c r="Z145" s="1050"/>
      <c r="AA145" s="1050"/>
      <c r="AB145" s="1050"/>
      <c r="AC145" s="1050"/>
      <c r="AD145" s="1050"/>
      <c r="AE145" s="1050"/>
      <c r="AF145" s="1050"/>
      <c r="AG145" s="1050"/>
      <c r="AH145" s="1050"/>
      <c r="AI145" s="1050"/>
      <c r="AJ145" s="1050"/>
      <c r="AK145" s="1050"/>
      <c r="AL145" s="1050"/>
      <c r="AM145" s="1050"/>
      <c r="AN145" s="1050"/>
      <c r="AO145" s="1050"/>
      <c r="AP145" s="1050"/>
      <c r="AQ145" s="1050"/>
      <c r="AR145" s="1050"/>
      <c r="AS145" s="1050"/>
      <c r="AT145" s="1050"/>
      <c r="AU145" s="1050"/>
      <c r="AV145" s="1051"/>
      <c r="AW145" s="779"/>
      <c r="AX145" s="85"/>
      <c r="AY145" s="777"/>
      <c r="AZ145" s="85"/>
      <c r="BA145" s="85"/>
    </row>
    <row r="146" spans="1:53" ht="15">
      <c r="A146" s="780"/>
      <c r="B146" s="778"/>
      <c r="C146" s="1014"/>
      <c r="D146" s="1015"/>
      <c r="E146" s="1006"/>
      <c r="F146" s="1006"/>
      <c r="G146" s="1017"/>
      <c r="H146" s="1006"/>
      <c r="I146" s="1006"/>
      <c r="J146" s="1006"/>
      <c r="K146" s="1006"/>
      <c r="L146" s="1008"/>
      <c r="M146" s="1049"/>
      <c r="N146" s="1050"/>
      <c r="O146" s="1050"/>
      <c r="P146" s="1050"/>
      <c r="Q146" s="1050"/>
      <c r="R146" s="1050"/>
      <c r="S146" s="1050"/>
      <c r="T146" s="1050"/>
      <c r="U146" s="1050"/>
      <c r="V146" s="1050"/>
      <c r="W146" s="1050"/>
      <c r="X146" s="1050"/>
      <c r="Y146" s="1050"/>
      <c r="Z146" s="1050"/>
      <c r="AA146" s="1050"/>
      <c r="AB146" s="1050"/>
      <c r="AC146" s="1050"/>
      <c r="AD146" s="1050"/>
      <c r="AE146" s="1050"/>
      <c r="AF146" s="1050"/>
      <c r="AG146" s="1050"/>
      <c r="AH146" s="1050"/>
      <c r="AI146" s="1050"/>
      <c r="AJ146" s="1050"/>
      <c r="AK146" s="1050"/>
      <c r="AL146" s="1050"/>
      <c r="AM146" s="1050"/>
      <c r="AN146" s="1050"/>
      <c r="AO146" s="1050"/>
      <c r="AP146" s="1050"/>
      <c r="AQ146" s="1050"/>
      <c r="AR146" s="1050"/>
      <c r="AS146" s="1050"/>
      <c r="AT146" s="1050"/>
      <c r="AU146" s="1050"/>
      <c r="AV146" s="1051"/>
      <c r="AW146" s="779"/>
      <c r="AX146" s="85"/>
      <c r="AY146" s="777"/>
      <c r="AZ146" s="85"/>
      <c r="BA146" s="85"/>
    </row>
    <row r="147" spans="1:53" ht="15">
      <c r="A147" s="780" t="s">
        <v>425</v>
      </c>
      <c r="B147" s="778"/>
      <c r="C147" s="1014"/>
      <c r="D147" s="1015"/>
      <c r="E147" s="1006"/>
      <c r="F147" s="1006"/>
      <c r="G147" s="1016"/>
      <c r="H147" s="1006"/>
      <c r="I147" s="1005">
        <f>+G147*E147*F147</f>
        <v>0</v>
      </c>
      <c r="J147" s="1006"/>
      <c r="K147" s="1005" t="str">
        <f>AP132</f>
        <v>M</v>
      </c>
      <c r="L147" s="1007">
        <f>I147*J147</f>
        <v>0</v>
      </c>
      <c r="M147" s="1049"/>
      <c r="N147" s="1050"/>
      <c r="O147" s="1050"/>
      <c r="P147" s="1050"/>
      <c r="Q147" s="1050"/>
      <c r="R147" s="1050"/>
      <c r="S147" s="1050"/>
      <c r="T147" s="1050"/>
      <c r="U147" s="1050"/>
      <c r="V147" s="1050"/>
      <c r="W147" s="1050"/>
      <c r="X147" s="1050"/>
      <c r="Y147" s="1050"/>
      <c r="Z147" s="1050"/>
      <c r="AA147" s="1050"/>
      <c r="AB147" s="1050"/>
      <c r="AC147" s="1050"/>
      <c r="AD147" s="1050"/>
      <c r="AE147" s="1050"/>
      <c r="AF147" s="1050"/>
      <c r="AG147" s="1050"/>
      <c r="AH147" s="1050"/>
      <c r="AI147" s="1050"/>
      <c r="AJ147" s="1050"/>
      <c r="AK147" s="1050"/>
      <c r="AL147" s="1050"/>
      <c r="AM147" s="1050"/>
      <c r="AN147" s="1050"/>
      <c r="AO147" s="1050"/>
      <c r="AP147" s="1050"/>
      <c r="AQ147" s="1050"/>
      <c r="AR147" s="1050"/>
      <c r="AS147" s="1050"/>
      <c r="AT147" s="1050"/>
      <c r="AU147" s="1050"/>
      <c r="AV147" s="1051"/>
      <c r="AW147" s="779"/>
      <c r="AX147" s="85"/>
      <c r="AY147" s="777"/>
      <c r="AZ147" s="85"/>
      <c r="BA147" s="85"/>
    </row>
    <row r="148" spans="1:53" ht="15">
      <c r="A148" s="780"/>
      <c r="B148" s="778"/>
      <c r="C148" s="1014"/>
      <c r="D148" s="1015"/>
      <c r="E148" s="1006"/>
      <c r="F148" s="1006"/>
      <c r="G148" s="1017"/>
      <c r="H148" s="1006"/>
      <c r="I148" s="1006"/>
      <c r="J148" s="1006"/>
      <c r="K148" s="1006"/>
      <c r="L148" s="1008"/>
      <c r="M148" s="1049"/>
      <c r="N148" s="1050"/>
      <c r="O148" s="1050"/>
      <c r="P148" s="1050"/>
      <c r="Q148" s="1050"/>
      <c r="R148" s="1050"/>
      <c r="S148" s="1050"/>
      <c r="T148" s="1050"/>
      <c r="U148" s="1050"/>
      <c r="V148" s="1050"/>
      <c r="W148" s="1050"/>
      <c r="X148" s="1050"/>
      <c r="Y148" s="1050"/>
      <c r="Z148" s="1050"/>
      <c r="AA148" s="1050"/>
      <c r="AB148" s="1050"/>
      <c r="AC148" s="1050"/>
      <c r="AD148" s="1050"/>
      <c r="AE148" s="1050"/>
      <c r="AF148" s="1050"/>
      <c r="AG148" s="1050"/>
      <c r="AH148" s="1050"/>
      <c r="AI148" s="1050"/>
      <c r="AJ148" s="1050"/>
      <c r="AK148" s="1050"/>
      <c r="AL148" s="1050"/>
      <c r="AM148" s="1050"/>
      <c r="AN148" s="1050"/>
      <c r="AO148" s="1050"/>
      <c r="AP148" s="1050"/>
      <c r="AQ148" s="1050"/>
      <c r="AR148" s="1050"/>
      <c r="AS148" s="1050"/>
      <c r="AT148" s="1050"/>
      <c r="AU148" s="1050"/>
      <c r="AV148" s="1051"/>
      <c r="AW148" s="779"/>
      <c r="AX148" s="85"/>
      <c r="AY148" s="777"/>
      <c r="AZ148" s="85"/>
      <c r="BA148" s="85"/>
    </row>
    <row r="149" spans="1:53" ht="15.6">
      <c r="A149" s="765" t="s">
        <v>427</v>
      </c>
      <c r="B149" s="778"/>
      <c r="C149" s="788"/>
      <c r="D149" s="789"/>
      <c r="E149" s="789"/>
      <c r="F149" s="789"/>
      <c r="G149" s="790" t="s">
        <v>428</v>
      </c>
      <c r="H149" s="791">
        <v>2</v>
      </c>
      <c r="I149" s="792" t="s">
        <v>5</v>
      </c>
      <c r="J149" s="793"/>
      <c r="K149" s="794" t="s">
        <v>419</v>
      </c>
      <c r="L149" s="795">
        <f>ROUND(SUM(L137:L148),H149)</f>
        <v>30</v>
      </c>
      <c r="M149" s="1049"/>
      <c r="N149" s="1050"/>
      <c r="O149" s="1050"/>
      <c r="P149" s="1050"/>
      <c r="Q149" s="1050"/>
      <c r="R149" s="1050"/>
      <c r="S149" s="1050"/>
      <c r="T149" s="1050"/>
      <c r="U149" s="1050"/>
      <c r="V149" s="1050"/>
      <c r="W149" s="1050"/>
      <c r="X149" s="1050"/>
      <c r="Y149" s="1050"/>
      <c r="Z149" s="1050"/>
      <c r="AA149" s="1050"/>
      <c r="AB149" s="1050"/>
      <c r="AC149" s="1050"/>
      <c r="AD149" s="1050"/>
      <c r="AE149" s="1050"/>
      <c r="AF149" s="1050"/>
      <c r="AG149" s="1050"/>
      <c r="AH149" s="1050"/>
      <c r="AI149" s="1050"/>
      <c r="AJ149" s="1050"/>
      <c r="AK149" s="1050"/>
      <c r="AL149" s="1050"/>
      <c r="AM149" s="1050"/>
      <c r="AN149" s="1050"/>
      <c r="AO149" s="1050"/>
      <c r="AP149" s="1050"/>
      <c r="AQ149" s="1050"/>
      <c r="AR149" s="1050"/>
      <c r="AS149" s="1050"/>
      <c r="AT149" s="1050"/>
      <c r="AU149" s="1050"/>
      <c r="AV149" s="1051"/>
      <c r="AW149" s="779"/>
      <c r="AX149" s="85"/>
      <c r="AY149" s="777"/>
      <c r="AZ149" s="85"/>
      <c r="BA149" s="85"/>
    </row>
    <row r="150" spans="1:53" ht="15.6">
      <c r="A150" s="780"/>
      <c r="B150" s="778"/>
      <c r="C150" s="798"/>
      <c r="D150" s="799"/>
      <c r="E150" s="799"/>
      <c r="F150" s="799"/>
      <c r="G150" s="799"/>
      <c r="H150" s="799"/>
      <c r="I150" s="799"/>
      <c r="J150" s="799"/>
      <c r="K150" s="800"/>
      <c r="L150" s="799"/>
      <c r="M150" s="1049"/>
      <c r="N150" s="1050"/>
      <c r="O150" s="1050"/>
      <c r="P150" s="1050"/>
      <c r="Q150" s="1050"/>
      <c r="R150" s="1050"/>
      <c r="S150" s="1050"/>
      <c r="T150" s="1050"/>
      <c r="U150" s="1050"/>
      <c r="V150" s="1050"/>
      <c r="W150" s="1050"/>
      <c r="X150" s="1050"/>
      <c r="Y150" s="1050"/>
      <c r="Z150" s="1050"/>
      <c r="AA150" s="1050"/>
      <c r="AB150" s="1050"/>
      <c r="AC150" s="1050"/>
      <c r="AD150" s="1050"/>
      <c r="AE150" s="1050"/>
      <c r="AF150" s="1050"/>
      <c r="AG150" s="1050"/>
      <c r="AH150" s="1050"/>
      <c r="AI150" s="1050"/>
      <c r="AJ150" s="1050"/>
      <c r="AK150" s="1050"/>
      <c r="AL150" s="1050"/>
      <c r="AM150" s="1050"/>
      <c r="AN150" s="1050"/>
      <c r="AO150" s="1050"/>
      <c r="AP150" s="1050"/>
      <c r="AQ150" s="1050"/>
      <c r="AR150" s="1050"/>
      <c r="AS150" s="1050"/>
      <c r="AT150" s="1050"/>
      <c r="AU150" s="1050"/>
      <c r="AV150" s="1051"/>
      <c r="AW150" s="779"/>
      <c r="AX150" s="85"/>
      <c r="AY150" s="777"/>
      <c r="AZ150" s="85"/>
      <c r="BA150" s="85"/>
    </row>
    <row r="151" spans="1:53" ht="15.6">
      <c r="A151" s="780"/>
      <c r="B151" s="778"/>
      <c r="C151" s="995"/>
      <c r="D151" s="996"/>
      <c r="E151" s="996"/>
      <c r="F151" s="996"/>
      <c r="G151" s="996"/>
      <c r="H151" s="996"/>
      <c r="I151" s="996"/>
      <c r="J151" s="996"/>
      <c r="K151" s="996"/>
      <c r="L151" s="805"/>
      <c r="M151" s="1052"/>
      <c r="N151" s="1053"/>
      <c r="O151" s="1053"/>
      <c r="P151" s="1053"/>
      <c r="Q151" s="1053"/>
      <c r="R151" s="1053"/>
      <c r="S151" s="1053"/>
      <c r="T151" s="1053"/>
      <c r="U151" s="1053"/>
      <c r="V151" s="1053"/>
      <c r="W151" s="1053"/>
      <c r="X151" s="1053"/>
      <c r="Y151" s="1053"/>
      <c r="Z151" s="1053"/>
      <c r="AA151" s="1053"/>
      <c r="AB151" s="1053"/>
      <c r="AC151" s="1053"/>
      <c r="AD151" s="1053"/>
      <c r="AE151" s="1053"/>
      <c r="AF151" s="1053"/>
      <c r="AG151" s="1053"/>
      <c r="AH151" s="1053"/>
      <c r="AI151" s="1053"/>
      <c r="AJ151" s="1053"/>
      <c r="AK151" s="1053"/>
      <c r="AL151" s="1053"/>
      <c r="AM151" s="1053"/>
      <c r="AN151" s="1053"/>
      <c r="AO151" s="1053"/>
      <c r="AP151" s="1053"/>
      <c r="AQ151" s="1053"/>
      <c r="AR151" s="1053"/>
      <c r="AS151" s="1053"/>
      <c r="AT151" s="1053"/>
      <c r="AU151" s="1053"/>
      <c r="AV151" s="1054"/>
      <c r="AW151" s="779"/>
      <c r="AX151" s="85"/>
      <c r="AY151" s="777"/>
      <c r="AZ151" s="85"/>
      <c r="BA151" s="85"/>
    </row>
    <row r="152" spans="1:53" ht="15.6">
      <c r="A152" s="780"/>
      <c r="B152" s="778"/>
      <c r="C152" s="806" t="s">
        <v>429</v>
      </c>
      <c r="D152" s="1009"/>
      <c r="E152" s="1009"/>
      <c r="F152" s="1009"/>
      <c r="G152" s="1009"/>
      <c r="H152" s="1009"/>
      <c r="I152" s="1009"/>
      <c r="J152" s="1009"/>
      <c r="K152" s="1009"/>
      <c r="L152" s="1009"/>
      <c r="M152" s="1009"/>
      <c r="N152" s="1009"/>
      <c r="O152" s="1009"/>
      <c r="P152" s="1009"/>
      <c r="Q152" s="1009"/>
      <c r="R152" s="1009"/>
      <c r="S152" s="1009"/>
      <c r="T152" s="1009"/>
      <c r="U152" s="1009"/>
      <c r="V152" s="1009"/>
      <c r="W152" s="1009"/>
      <c r="X152" s="1009"/>
      <c r="Y152" s="1009"/>
      <c r="Z152" s="1009"/>
      <c r="AA152" s="1009"/>
      <c r="AB152" s="1009"/>
      <c r="AC152" s="1009"/>
      <c r="AD152" s="1009"/>
      <c r="AE152" s="1009"/>
      <c r="AF152" s="1009"/>
      <c r="AG152" s="1009"/>
      <c r="AH152" s="1009"/>
      <c r="AI152" s="1009"/>
      <c r="AJ152" s="1009"/>
      <c r="AK152" s="1009"/>
      <c r="AL152" s="1009"/>
      <c r="AM152" s="1009"/>
      <c r="AN152" s="1009"/>
      <c r="AO152" s="1009"/>
      <c r="AP152" s="1009"/>
      <c r="AQ152" s="1009"/>
      <c r="AR152" s="1009"/>
      <c r="AS152" s="1009"/>
      <c r="AT152" s="1009"/>
      <c r="AU152" s="1009"/>
      <c r="AV152" s="807"/>
      <c r="AW152" s="779"/>
      <c r="AX152" s="85"/>
      <c r="AY152" s="777"/>
      <c r="AZ152" s="85"/>
      <c r="BA152" s="85"/>
    </row>
    <row r="153" spans="1:53" ht="15.6">
      <c r="A153" s="780"/>
      <c r="B153" s="778"/>
      <c r="C153" s="808"/>
      <c r="D153" s="1010"/>
      <c r="E153" s="1010"/>
      <c r="F153" s="1010"/>
      <c r="G153" s="1010"/>
      <c r="H153" s="1010"/>
      <c r="I153" s="1010"/>
      <c r="J153" s="1010"/>
      <c r="K153" s="1010"/>
      <c r="L153" s="1010"/>
      <c r="M153" s="1010"/>
      <c r="N153" s="1010"/>
      <c r="O153" s="1010"/>
      <c r="P153" s="1010"/>
      <c r="Q153" s="1010"/>
      <c r="R153" s="1010"/>
      <c r="S153" s="1010"/>
      <c r="T153" s="1010"/>
      <c r="U153" s="1010"/>
      <c r="V153" s="1010"/>
      <c r="W153" s="1010"/>
      <c r="X153" s="1010"/>
      <c r="Y153" s="1010"/>
      <c r="Z153" s="1010"/>
      <c r="AA153" s="1010"/>
      <c r="AB153" s="1010"/>
      <c r="AC153" s="1010"/>
      <c r="AD153" s="1010"/>
      <c r="AE153" s="1010"/>
      <c r="AF153" s="1010"/>
      <c r="AG153" s="1010"/>
      <c r="AH153" s="1010"/>
      <c r="AI153" s="1010"/>
      <c r="AJ153" s="1010"/>
      <c r="AK153" s="1010"/>
      <c r="AL153" s="1010"/>
      <c r="AM153" s="1010"/>
      <c r="AN153" s="1010"/>
      <c r="AO153" s="1010"/>
      <c r="AP153" s="1010"/>
      <c r="AQ153" s="1010"/>
      <c r="AR153" s="1010"/>
      <c r="AS153" s="1010"/>
      <c r="AT153" s="1010"/>
      <c r="AU153" s="1010"/>
      <c r="AV153" s="809"/>
      <c r="AW153" s="779"/>
      <c r="AX153" s="85"/>
      <c r="AY153" s="777"/>
      <c r="AZ153" s="85"/>
      <c r="BA153" s="85"/>
    </row>
    <row r="154" spans="1:53" ht="15.6">
      <c r="A154" s="780"/>
      <c r="B154" s="778"/>
      <c r="C154" s="784"/>
      <c r="D154" s="1011"/>
      <c r="E154" s="1011"/>
      <c r="F154" s="1011"/>
      <c r="G154" s="1011"/>
      <c r="H154" s="1011"/>
      <c r="I154" s="1011"/>
      <c r="J154" s="1011"/>
      <c r="K154" s="1011"/>
      <c r="L154" s="1011"/>
      <c r="M154" s="1011"/>
      <c r="N154" s="1011"/>
      <c r="O154" s="1011"/>
      <c r="P154" s="1011"/>
      <c r="Q154" s="1011"/>
      <c r="R154" s="1011"/>
      <c r="S154" s="1011"/>
      <c r="T154" s="1011"/>
      <c r="U154" s="1011"/>
      <c r="V154" s="1011"/>
      <c r="W154" s="1011"/>
      <c r="X154" s="1011"/>
      <c r="Y154" s="1011"/>
      <c r="Z154" s="1011"/>
      <c r="AA154" s="1011"/>
      <c r="AB154" s="1011"/>
      <c r="AC154" s="1011"/>
      <c r="AD154" s="1011"/>
      <c r="AE154" s="1011"/>
      <c r="AF154" s="1011"/>
      <c r="AG154" s="810"/>
      <c r="AH154" s="1012" t="str">
        <f>"Item    " &amp; E133 &amp; "    Página   1   de   1  "</f>
        <v xml:space="preserve">Item        Página   1   de   1  </v>
      </c>
      <c r="AI154" s="1013"/>
      <c r="AJ154" s="1013"/>
      <c r="AK154" s="1013"/>
      <c r="AL154" s="1013"/>
      <c r="AM154" s="1013"/>
      <c r="AN154" s="1013"/>
      <c r="AO154" s="1013"/>
      <c r="AP154" s="1013"/>
      <c r="AQ154" s="1013"/>
      <c r="AR154" s="1013"/>
      <c r="AS154" s="1013"/>
      <c r="AT154" s="1013"/>
      <c r="AU154" s="1013"/>
      <c r="AV154" s="1013"/>
      <c r="AW154" s="779"/>
      <c r="AX154" s="85"/>
      <c r="AY154" s="777"/>
      <c r="AZ154" s="85"/>
      <c r="BA154" s="85"/>
    </row>
    <row r="155" spans="1:53" ht="15.6">
      <c r="A155" s="780"/>
      <c r="B155" s="778"/>
      <c r="C155" s="799"/>
      <c r="D155" s="799"/>
      <c r="E155" s="799"/>
      <c r="F155" s="799"/>
      <c r="G155" s="799"/>
      <c r="H155" s="799"/>
      <c r="I155" s="799"/>
      <c r="J155" s="811"/>
      <c r="K155" s="799"/>
      <c r="L155" s="799"/>
      <c r="M155" s="799"/>
      <c r="N155" s="799"/>
      <c r="O155" s="799"/>
      <c r="P155" s="799"/>
      <c r="Q155" s="799"/>
      <c r="R155" s="799"/>
      <c r="S155" s="799"/>
      <c r="T155" s="799"/>
      <c r="U155" s="799"/>
      <c r="V155" s="799"/>
      <c r="W155" s="799"/>
      <c r="X155" s="799"/>
      <c r="Y155" s="799"/>
      <c r="Z155" s="799"/>
      <c r="AA155" s="799"/>
      <c r="AB155" s="799"/>
      <c r="AC155" s="799"/>
      <c r="AD155" s="799"/>
      <c r="AE155" s="799"/>
      <c r="AF155" s="799"/>
      <c r="AG155" s="799"/>
      <c r="AH155" s="799"/>
      <c r="AI155" s="799"/>
      <c r="AJ155" s="799"/>
      <c r="AK155" s="799"/>
      <c r="AL155" s="799"/>
      <c r="AM155" s="811"/>
      <c r="AN155" s="811"/>
      <c r="AO155" s="811"/>
      <c r="AP155" s="811"/>
      <c r="AQ155" s="811"/>
      <c r="AR155" s="811"/>
      <c r="AS155" s="811"/>
      <c r="AT155" s="811"/>
      <c r="AU155" s="811"/>
      <c r="AV155" s="811"/>
      <c r="AW155" s="779"/>
      <c r="AX155" s="85"/>
      <c r="AY155" s="777"/>
      <c r="AZ155" s="85"/>
      <c r="BA155" s="85"/>
    </row>
    <row r="156" spans="1:53" ht="15.6">
      <c r="A156" s="780"/>
      <c r="B156" s="778"/>
      <c r="C156" s="812" t="s">
        <v>430</v>
      </c>
      <c r="D156" s="799"/>
      <c r="E156" s="799"/>
      <c r="F156" s="799"/>
      <c r="G156" s="799"/>
      <c r="H156" s="799"/>
      <c r="I156" s="799"/>
      <c r="J156" s="811"/>
      <c r="K156" s="799"/>
      <c r="L156" s="812" t="s">
        <v>431</v>
      </c>
      <c r="M156" s="799"/>
      <c r="N156" s="799"/>
      <c r="O156" s="799"/>
      <c r="P156" s="799"/>
      <c r="Q156" s="799"/>
      <c r="R156" s="799"/>
      <c r="S156" s="799"/>
      <c r="T156" s="799"/>
      <c r="U156" s="799"/>
      <c r="V156" s="799"/>
      <c r="W156" s="799"/>
      <c r="X156" s="799"/>
      <c r="Y156" s="799"/>
      <c r="Z156" s="799"/>
      <c r="AA156" s="799"/>
      <c r="AB156" s="799"/>
      <c r="AC156" s="799"/>
      <c r="AD156" s="799"/>
      <c r="AE156" s="799"/>
      <c r="AF156" s="799"/>
      <c r="AG156" s="799"/>
      <c r="AH156" s="799"/>
      <c r="AI156" s="799"/>
      <c r="AJ156" s="799"/>
      <c r="AK156" s="799"/>
      <c r="AL156" s="799"/>
      <c r="AM156" s="811"/>
      <c r="AN156" s="811"/>
      <c r="AO156" s="811"/>
      <c r="AP156" s="811"/>
      <c r="AQ156" s="811"/>
      <c r="AR156" s="811"/>
      <c r="AS156" s="811"/>
      <c r="AT156" s="811"/>
      <c r="AU156" s="811"/>
      <c r="AV156" s="811"/>
      <c r="AW156" s="779"/>
      <c r="AX156" s="85"/>
      <c r="AY156" s="777"/>
      <c r="AZ156" s="85"/>
      <c r="BA156" s="85"/>
    </row>
    <row r="157" spans="1:53" ht="15.6">
      <c r="A157" s="780"/>
      <c r="B157" s="778"/>
      <c r="C157" s="813" t="s">
        <v>432</v>
      </c>
      <c r="D157" s="814"/>
      <c r="E157" s="815"/>
      <c r="F157" s="816"/>
      <c r="G157" s="799"/>
      <c r="H157" s="799"/>
      <c r="I157" s="799"/>
      <c r="J157" s="811"/>
      <c r="K157" s="799"/>
      <c r="L157" s="813" t="s">
        <v>432</v>
      </c>
      <c r="M157" s="1002"/>
      <c r="N157" s="1002"/>
      <c r="O157" s="1002"/>
      <c r="P157" s="1002"/>
      <c r="Q157" s="1002"/>
      <c r="R157" s="1002"/>
      <c r="S157" s="1002"/>
      <c r="T157" s="1002"/>
      <c r="U157" s="1002"/>
      <c r="V157" s="1002"/>
      <c r="W157" s="1002"/>
      <c r="X157" s="1002"/>
      <c r="Y157" s="1002"/>
      <c r="Z157" s="1002"/>
      <c r="AA157" s="1002"/>
      <c r="AB157" s="1002"/>
      <c r="AC157" s="817"/>
      <c r="AD157" s="817"/>
      <c r="AE157" s="817"/>
      <c r="AF157" s="817"/>
      <c r="AG157" s="817"/>
      <c r="AH157" s="817"/>
      <c r="AI157" s="817"/>
      <c r="AJ157" s="817"/>
      <c r="AK157" s="817"/>
      <c r="AL157" s="817"/>
      <c r="AM157" s="818"/>
      <c r="AN157" s="818"/>
      <c r="AO157" s="811"/>
      <c r="AP157" s="811"/>
      <c r="AQ157" s="811"/>
      <c r="AR157" s="811"/>
      <c r="AS157" s="811"/>
      <c r="AT157" s="811"/>
      <c r="AU157" s="811"/>
      <c r="AV157" s="811"/>
      <c r="AW157" s="779"/>
      <c r="AX157" s="85"/>
      <c r="AY157" s="777"/>
      <c r="AZ157" s="85"/>
      <c r="BA157" s="85"/>
    </row>
    <row r="158" spans="1:53" ht="15.6">
      <c r="A158" s="780" t="s">
        <v>433</v>
      </c>
      <c r="B158" s="778"/>
      <c r="C158" s="819"/>
      <c r="D158" s="820" t="s">
        <v>434</v>
      </c>
      <c r="E158" s="821"/>
      <c r="F158" s="821"/>
      <c r="G158" s="822"/>
      <c r="H158" s="819"/>
      <c r="I158" s="819"/>
      <c r="J158" s="823"/>
      <c r="K158" s="819"/>
      <c r="L158" s="819"/>
      <c r="M158" s="1003" t="s">
        <v>435</v>
      </c>
      <c r="N158" s="1003"/>
      <c r="O158" s="1003"/>
      <c r="P158" s="1003"/>
      <c r="Q158" s="1003"/>
      <c r="R158" s="1003"/>
      <c r="S158" s="1003"/>
      <c r="T158" s="1003"/>
      <c r="U158" s="1003"/>
      <c r="V158" s="1003"/>
      <c r="W158" s="1003"/>
      <c r="X158" s="1003"/>
      <c r="Y158" s="1003"/>
      <c r="Z158" s="1003"/>
      <c r="AA158" s="1003"/>
      <c r="AB158" s="1003"/>
      <c r="AC158" s="819"/>
      <c r="AD158" s="819"/>
      <c r="AE158" s="819"/>
      <c r="AF158" s="819"/>
      <c r="AG158" s="819"/>
      <c r="AH158" s="819"/>
      <c r="AI158" s="819"/>
      <c r="AJ158" s="819"/>
      <c r="AK158" s="819"/>
      <c r="AL158" s="819"/>
      <c r="AM158" s="819"/>
      <c r="AN158" s="819"/>
      <c r="AO158" s="823"/>
      <c r="AP158" s="823"/>
      <c r="AQ158" s="823"/>
      <c r="AR158" s="823"/>
      <c r="AS158" s="823"/>
      <c r="AT158" s="823"/>
      <c r="AU158" s="823"/>
      <c r="AV158" s="823"/>
      <c r="AW158" s="779"/>
      <c r="AX158" s="85"/>
      <c r="AY158" s="777"/>
      <c r="AZ158" s="85"/>
      <c r="BA158" s="85"/>
    </row>
    <row r="159" spans="1:53" ht="15.6">
      <c r="A159" s="780" t="s">
        <v>436</v>
      </c>
      <c r="B159" s="778"/>
      <c r="C159" s="819"/>
      <c r="D159" s="820" t="s">
        <v>437</v>
      </c>
      <c r="E159" s="824"/>
      <c r="F159" s="824"/>
      <c r="G159" s="824"/>
      <c r="H159" s="824"/>
      <c r="I159" s="819"/>
      <c r="J159" s="823"/>
      <c r="K159" s="819"/>
      <c r="L159" s="825"/>
      <c r="M159" s="1004" t="s">
        <v>438</v>
      </c>
      <c r="N159" s="1004"/>
      <c r="O159" s="1004"/>
      <c r="P159" s="1004"/>
      <c r="Q159" s="1004"/>
      <c r="R159" s="1004"/>
      <c r="S159" s="1004"/>
      <c r="T159" s="1004"/>
      <c r="U159" s="1004"/>
      <c r="V159" s="1004"/>
      <c r="W159" s="1004"/>
      <c r="X159" s="1004"/>
      <c r="Y159" s="1004"/>
      <c r="Z159" s="1004"/>
      <c r="AA159" s="1004"/>
      <c r="AB159" s="1004"/>
      <c r="AC159" s="85"/>
      <c r="AD159" s="85"/>
      <c r="AE159" s="85"/>
      <c r="AF159" s="85"/>
      <c r="AG159" s="85"/>
      <c r="AH159" s="85"/>
      <c r="AI159" s="85"/>
      <c r="AJ159" s="85"/>
      <c r="AK159" s="85"/>
      <c r="AL159" s="85"/>
      <c r="AM159" s="85"/>
      <c r="AN159" s="85"/>
      <c r="AO159" s="819"/>
      <c r="AP159" s="819"/>
      <c r="AQ159" s="819"/>
      <c r="AR159" s="819"/>
      <c r="AS159" s="819"/>
      <c r="AT159" s="819"/>
      <c r="AU159" s="819"/>
      <c r="AV159" s="819"/>
      <c r="AW159" s="779"/>
      <c r="AX159" s="85"/>
      <c r="AY159" s="777"/>
      <c r="AZ159" s="85"/>
      <c r="BA159" s="85"/>
    </row>
    <row r="160" spans="1:53" ht="16.2" thickBot="1">
      <c r="A160" s="765" t="s">
        <v>436</v>
      </c>
      <c r="B160" s="826"/>
      <c r="C160" s="827"/>
      <c r="D160" s="827"/>
      <c r="E160" s="828"/>
      <c r="F160" s="828"/>
      <c r="G160" s="828"/>
      <c r="H160" s="828"/>
      <c r="I160" s="827"/>
      <c r="J160" s="829"/>
      <c r="K160" s="827"/>
      <c r="L160" s="830"/>
      <c r="M160" s="830"/>
      <c r="N160" s="830"/>
      <c r="O160" s="830"/>
      <c r="P160" s="830"/>
      <c r="Q160" s="830"/>
      <c r="R160" s="830"/>
      <c r="S160" s="830"/>
      <c r="T160" s="830"/>
      <c r="U160" s="830"/>
      <c r="V160" s="830"/>
      <c r="W160" s="830"/>
      <c r="X160" s="830"/>
      <c r="Y160" s="830"/>
      <c r="Z160" s="830"/>
      <c r="AA160" s="830"/>
      <c r="AB160" s="827"/>
      <c r="AC160" s="827"/>
      <c r="AD160" s="827"/>
      <c r="AE160" s="827"/>
      <c r="AF160" s="827"/>
      <c r="AG160" s="827"/>
      <c r="AH160" s="827"/>
      <c r="AI160" s="827"/>
      <c r="AJ160" s="827"/>
      <c r="AK160" s="827"/>
      <c r="AL160" s="827"/>
      <c r="AM160" s="827"/>
      <c r="AN160" s="827"/>
      <c r="AO160" s="827"/>
      <c r="AP160" s="827"/>
      <c r="AQ160" s="827"/>
      <c r="AR160" s="827"/>
      <c r="AS160" s="827"/>
      <c r="AT160" s="827"/>
      <c r="AU160" s="827"/>
      <c r="AV160" s="827"/>
      <c r="AW160" s="831"/>
      <c r="AX160" s="85"/>
      <c r="AY160" s="777"/>
      <c r="AZ160" s="85"/>
      <c r="BA160" s="85"/>
    </row>
    <row r="161" spans="1:53" ht="15.6" thickTop="1">
      <c r="A161" s="838"/>
      <c r="B161" s="832"/>
      <c r="C161" s="832"/>
      <c r="D161" s="832"/>
      <c r="E161" s="832"/>
      <c r="F161" s="832"/>
      <c r="G161" s="832"/>
      <c r="H161" s="832"/>
      <c r="I161" s="832"/>
      <c r="J161" s="832"/>
      <c r="K161" s="832"/>
      <c r="L161" s="832"/>
      <c r="M161" s="832"/>
      <c r="N161" s="832"/>
      <c r="O161" s="832"/>
      <c r="P161" s="832"/>
      <c r="Q161" s="832"/>
      <c r="R161" s="832"/>
      <c r="S161" s="832"/>
      <c r="T161" s="832"/>
      <c r="U161" s="832"/>
      <c r="V161" s="832"/>
      <c r="W161" s="832"/>
      <c r="X161" s="832"/>
      <c r="Y161" s="832"/>
      <c r="Z161" s="832"/>
      <c r="AA161" s="832"/>
      <c r="AB161" s="832"/>
      <c r="AC161" s="832"/>
      <c r="AD161" s="832"/>
      <c r="AE161" s="832"/>
      <c r="AF161" s="832"/>
      <c r="AG161" s="832"/>
      <c r="AH161" s="832"/>
      <c r="AI161" s="832"/>
      <c r="AJ161" s="832"/>
      <c r="AK161" s="832"/>
      <c r="AL161" s="832"/>
      <c r="AM161" s="832"/>
      <c r="AN161" s="832"/>
      <c r="AO161" s="832"/>
      <c r="AP161" s="832"/>
      <c r="AQ161" s="832"/>
      <c r="AR161" s="832"/>
      <c r="AS161" s="832"/>
      <c r="AT161" s="832"/>
      <c r="AU161" s="832"/>
      <c r="AV161" s="832"/>
      <c r="AW161" s="832"/>
      <c r="AX161" s="628"/>
      <c r="AY161" s="833"/>
      <c r="AZ161" s="628"/>
      <c r="BA161" s="628"/>
    </row>
    <row r="162" spans="1:53" ht="15">
      <c r="A162" s="838"/>
      <c r="B162" s="832"/>
      <c r="C162" s="832"/>
      <c r="D162" s="832"/>
      <c r="E162" s="832"/>
      <c r="F162" s="832"/>
      <c r="G162" s="832"/>
      <c r="H162" s="832"/>
      <c r="I162" s="832"/>
      <c r="J162" s="832"/>
      <c r="K162" s="832"/>
      <c r="L162" s="832"/>
      <c r="M162" s="832"/>
      <c r="N162" s="832"/>
      <c r="O162" s="832"/>
      <c r="P162" s="832"/>
      <c r="Q162" s="832"/>
      <c r="R162" s="832"/>
      <c r="S162" s="832"/>
      <c r="T162" s="832"/>
      <c r="U162" s="832"/>
      <c r="V162" s="832"/>
      <c r="W162" s="832"/>
      <c r="X162" s="832"/>
      <c r="Y162" s="832"/>
      <c r="Z162" s="832"/>
      <c r="AA162" s="832"/>
      <c r="AB162" s="832"/>
      <c r="AC162" s="832"/>
      <c r="AD162" s="832"/>
      <c r="AE162" s="832"/>
      <c r="AF162" s="832"/>
      <c r="AG162" s="832"/>
      <c r="AH162" s="832"/>
      <c r="AI162" s="832"/>
      <c r="AJ162" s="832"/>
      <c r="AK162" s="832"/>
      <c r="AL162" s="832"/>
      <c r="AM162" s="832"/>
      <c r="AN162" s="832"/>
      <c r="AO162" s="832"/>
      <c r="AP162" s="832"/>
      <c r="AQ162" s="832"/>
      <c r="AR162" s="832"/>
      <c r="AS162" s="832"/>
      <c r="AT162" s="832"/>
      <c r="AU162" s="832"/>
      <c r="AV162" s="832"/>
      <c r="AW162" s="832"/>
      <c r="AX162" s="628"/>
      <c r="AY162" s="833"/>
      <c r="AZ162" s="628"/>
      <c r="BA162" s="628"/>
    </row>
    <row r="163" spans="1:53" ht="15.6" thickBot="1">
      <c r="A163" s="838"/>
      <c r="B163" s="832"/>
      <c r="C163" s="832"/>
      <c r="D163" s="832"/>
      <c r="E163" s="832"/>
      <c r="F163" s="832"/>
      <c r="G163" s="832"/>
      <c r="H163" s="832"/>
      <c r="I163" s="832"/>
      <c r="J163" s="832"/>
      <c r="K163" s="832"/>
      <c r="L163" s="832"/>
      <c r="M163" s="832"/>
      <c r="N163" s="832"/>
      <c r="O163" s="832"/>
      <c r="P163" s="832"/>
      <c r="Q163" s="832"/>
      <c r="R163" s="832"/>
      <c r="S163" s="832"/>
      <c r="T163" s="832"/>
      <c r="U163" s="832"/>
      <c r="V163" s="832"/>
      <c r="W163" s="832"/>
      <c r="X163" s="832"/>
      <c r="Y163" s="832"/>
      <c r="Z163" s="832"/>
      <c r="AA163" s="832"/>
      <c r="AB163" s="832"/>
      <c r="AC163" s="832"/>
      <c r="AD163" s="832"/>
      <c r="AE163" s="832"/>
      <c r="AF163" s="832"/>
      <c r="AG163" s="832"/>
      <c r="AH163" s="832"/>
      <c r="AI163" s="832"/>
      <c r="AJ163" s="832"/>
      <c r="AK163" s="832"/>
      <c r="AL163" s="832"/>
      <c r="AM163" s="832"/>
      <c r="AN163" s="832"/>
      <c r="AO163" s="832"/>
      <c r="AP163" s="832"/>
      <c r="AQ163" s="832"/>
      <c r="AR163" s="832"/>
      <c r="AS163" s="832"/>
      <c r="AT163" s="832"/>
      <c r="AU163" s="832"/>
      <c r="AV163" s="832"/>
      <c r="AW163" s="832"/>
      <c r="AX163" s="628"/>
      <c r="AY163" s="833"/>
      <c r="AZ163" s="628"/>
      <c r="BA163" s="628"/>
    </row>
    <row r="164" spans="1:53" ht="18.600000000000001" thickTop="1">
      <c r="A164" s="765" t="s">
        <v>407</v>
      </c>
      <c r="B164" s="766"/>
      <c r="C164" s="767" t="s">
        <v>408</v>
      </c>
      <c r="D164" s="768"/>
      <c r="E164" s="769"/>
      <c r="F164" s="770"/>
      <c r="G164" s="771"/>
      <c r="H164" s="771"/>
      <c r="I164" s="772"/>
      <c r="J164" s="773"/>
      <c r="K164" s="772"/>
      <c r="L164" s="774"/>
      <c r="M164" s="774"/>
      <c r="N164" s="774"/>
      <c r="O164" s="774"/>
      <c r="P164" s="774"/>
      <c r="Q164" s="774"/>
      <c r="R164" s="774"/>
      <c r="S164" s="774"/>
      <c r="T164" s="774"/>
      <c r="U164" s="774"/>
      <c r="V164" s="774"/>
      <c r="W164" s="774"/>
      <c r="X164" s="774"/>
      <c r="Y164" s="774"/>
      <c r="Z164" s="774"/>
      <c r="AA164" s="774"/>
      <c r="AB164" s="772"/>
      <c r="AC164" s="772"/>
      <c r="AD164" s="772"/>
      <c r="AE164" s="772"/>
      <c r="AF164" s="772"/>
      <c r="AG164" s="772"/>
      <c r="AH164" s="772"/>
      <c r="AI164" s="775"/>
      <c r="AJ164" s="775"/>
      <c r="AK164" s="775"/>
      <c r="AL164" s="775"/>
      <c r="AM164" s="775"/>
      <c r="AN164" s="775"/>
      <c r="AO164" s="775"/>
      <c r="AP164" s="775"/>
      <c r="AQ164" s="775"/>
      <c r="AR164" s="775"/>
      <c r="AS164" s="775"/>
      <c r="AT164" s="775"/>
      <c r="AU164" s="775"/>
      <c r="AV164" s="775"/>
      <c r="AW164" s="776"/>
      <c r="AX164" s="85"/>
      <c r="AY164" s="777" t="s">
        <v>100</v>
      </c>
      <c r="AZ164" s="85"/>
      <c r="BA164" s="85"/>
    </row>
    <row r="165" spans="1:53" ht="15.6">
      <c r="A165" s="765" t="s">
        <v>409</v>
      </c>
      <c r="B165" s="778"/>
      <c r="C165" s="927" t="str">
        <f>PRESUPUESTO!AG21</f>
        <v>CAP. 1: PUENTE GRAN COLOMBIA</v>
      </c>
      <c r="D165" s="928"/>
      <c r="E165" s="928"/>
      <c r="F165" s="928"/>
      <c r="G165" s="928"/>
      <c r="H165" s="928"/>
      <c r="I165" s="928"/>
      <c r="J165" s="929" t="str">
        <f>"ITEM  " &amp;PRESUPUESTO!$B$21 &amp;":   "&amp; PRESUPUESTO!$C$21</f>
        <v>ITEM  1.6:   MURO BLOQUE CONCRETO 14x19x39CM</v>
      </c>
      <c r="K165" s="930"/>
      <c r="L165" s="930"/>
      <c r="M165" s="930"/>
      <c r="N165" s="930"/>
      <c r="O165" s="930"/>
      <c r="P165" s="930"/>
      <c r="Q165" s="930"/>
      <c r="R165" s="930"/>
      <c r="S165" s="930"/>
      <c r="T165" s="930"/>
      <c r="U165" s="930"/>
      <c r="V165" s="930"/>
      <c r="W165" s="930"/>
      <c r="X165" s="930"/>
      <c r="Y165" s="930"/>
      <c r="Z165" s="930"/>
      <c r="AA165" s="930"/>
      <c r="AB165" s="930"/>
      <c r="AC165" s="930"/>
      <c r="AD165" s="930"/>
      <c r="AE165" s="930"/>
      <c r="AF165" s="930"/>
      <c r="AG165" s="930"/>
      <c r="AH165" s="931"/>
      <c r="AI165" s="935" t="s">
        <v>410</v>
      </c>
      <c r="AJ165" s="936"/>
      <c r="AK165" s="936"/>
      <c r="AL165" s="936"/>
      <c r="AM165" s="936"/>
      <c r="AN165" s="936"/>
      <c r="AO165" s="937"/>
      <c r="AP165" s="938" t="str">
        <f>PRESUPUESTO!$D$21</f>
        <v>M2</v>
      </c>
      <c r="AQ165" s="939"/>
      <c r="AR165" s="939"/>
      <c r="AS165" s="939"/>
      <c r="AT165" s="939"/>
      <c r="AU165" s="939"/>
      <c r="AV165" s="940"/>
      <c r="AW165" s="779"/>
      <c r="AX165" s="85"/>
      <c r="AY165" s="777"/>
      <c r="AZ165" s="85"/>
      <c r="BA165" s="85"/>
    </row>
    <row r="166" spans="1:53" ht="15.6">
      <c r="A166" s="765" t="s">
        <v>450</v>
      </c>
      <c r="B166" s="778"/>
      <c r="C166" s="941">
        <f>PRESUPUESTO!AI21</f>
        <v>0</v>
      </c>
      <c r="D166" s="942"/>
      <c r="E166" s="942"/>
      <c r="F166" s="942"/>
      <c r="G166" s="942"/>
      <c r="H166" s="942"/>
      <c r="I166" s="942"/>
      <c r="J166" s="932"/>
      <c r="K166" s="933"/>
      <c r="L166" s="933"/>
      <c r="M166" s="933"/>
      <c r="N166" s="933"/>
      <c r="O166" s="933"/>
      <c r="P166" s="933"/>
      <c r="Q166" s="933"/>
      <c r="R166" s="933"/>
      <c r="S166" s="933"/>
      <c r="T166" s="933"/>
      <c r="U166" s="933"/>
      <c r="V166" s="933"/>
      <c r="W166" s="933"/>
      <c r="X166" s="933"/>
      <c r="Y166" s="933"/>
      <c r="Z166" s="933"/>
      <c r="AA166" s="933"/>
      <c r="AB166" s="933"/>
      <c r="AC166" s="933"/>
      <c r="AD166" s="933"/>
      <c r="AE166" s="933"/>
      <c r="AF166" s="933"/>
      <c r="AG166" s="933"/>
      <c r="AH166" s="934"/>
      <c r="AI166" s="935" t="s">
        <v>412</v>
      </c>
      <c r="AJ166" s="936"/>
      <c r="AK166" s="936"/>
      <c r="AL166" s="936"/>
      <c r="AM166" s="936"/>
      <c r="AN166" s="936"/>
      <c r="AO166" s="937"/>
      <c r="AP166" s="938">
        <f>L176</f>
        <v>5</v>
      </c>
      <c r="AQ166" s="939"/>
      <c r="AR166" s="939"/>
      <c r="AS166" s="939"/>
      <c r="AT166" s="939"/>
      <c r="AU166" s="939"/>
      <c r="AV166" s="940"/>
      <c r="AW166" s="779"/>
      <c r="AX166" s="85"/>
      <c r="AY166" s="777"/>
      <c r="AZ166" s="85"/>
      <c r="BA166" s="85"/>
    </row>
    <row r="167" spans="1:53" ht="15.6">
      <c r="A167" s="780" t="s">
        <v>413</v>
      </c>
      <c r="B167" s="778"/>
      <c r="C167" s="781"/>
      <c r="D167" s="781"/>
      <c r="E167" s="781"/>
      <c r="F167" s="781"/>
      <c r="G167" s="781"/>
      <c r="H167" s="781"/>
      <c r="I167" s="781"/>
      <c r="J167" s="782"/>
      <c r="K167" s="781"/>
      <c r="L167" s="781"/>
      <c r="M167" s="1000"/>
      <c r="N167" s="1000"/>
      <c r="O167" s="1000"/>
      <c r="P167" s="1000"/>
      <c r="Q167" s="1000"/>
      <c r="R167" s="1000"/>
      <c r="S167" s="1000"/>
      <c r="T167" s="1000"/>
      <c r="U167" s="1000"/>
      <c r="V167" s="1000"/>
      <c r="W167" s="1000"/>
      <c r="X167" s="1000"/>
      <c r="Y167" s="1000"/>
      <c r="Z167" s="1000"/>
      <c r="AA167" s="1000"/>
      <c r="AB167" s="1000"/>
      <c r="AC167" s="1001"/>
      <c r="AD167" s="1000"/>
      <c r="AE167" s="1000"/>
      <c r="AF167" s="1000"/>
      <c r="AG167" s="1000"/>
      <c r="AH167" s="1000"/>
      <c r="AI167" s="1000"/>
      <c r="AJ167" s="1000"/>
      <c r="AK167" s="1000"/>
      <c r="AL167" s="1000"/>
      <c r="AM167" s="1000"/>
      <c r="AN167" s="1000"/>
      <c r="AO167" s="1000"/>
      <c r="AP167" s="1000"/>
      <c r="AQ167" s="1000"/>
      <c r="AR167" s="1000"/>
      <c r="AS167" s="1000"/>
      <c r="AT167" s="1000"/>
      <c r="AU167" s="1000"/>
      <c r="AV167" s="1000"/>
      <c r="AW167" s="779"/>
      <c r="AX167" s="85"/>
      <c r="AY167" s="777"/>
      <c r="AZ167" s="85"/>
      <c r="BA167" s="85"/>
    </row>
    <row r="168" spans="1:53" ht="15.6">
      <c r="A168" s="780" t="s">
        <v>414</v>
      </c>
      <c r="B168" s="778"/>
      <c r="C168" s="993" t="s">
        <v>415</v>
      </c>
      <c r="D168" s="994"/>
      <c r="E168" s="997" t="s">
        <v>416</v>
      </c>
      <c r="F168" s="997"/>
      <c r="G168" s="997"/>
      <c r="H168" s="997"/>
      <c r="I168" s="997" t="s">
        <v>417</v>
      </c>
      <c r="J168" s="998" t="s">
        <v>418</v>
      </c>
      <c r="K168" s="997" t="s">
        <v>233</v>
      </c>
      <c r="L168" s="997" t="s">
        <v>419</v>
      </c>
      <c r="M168" s="986"/>
      <c r="N168" s="986"/>
      <c r="O168" s="986"/>
      <c r="P168" s="986"/>
      <c r="Q168" s="986"/>
      <c r="R168" s="986"/>
      <c r="S168" s="986"/>
      <c r="T168" s="986"/>
      <c r="U168" s="986"/>
      <c r="V168" s="986"/>
      <c r="W168" s="986"/>
      <c r="X168" s="986"/>
      <c r="Y168" s="986"/>
      <c r="Z168" s="986"/>
      <c r="AA168" s="986"/>
      <c r="AB168" s="986"/>
      <c r="AC168" s="986"/>
      <c r="AD168" s="986"/>
      <c r="AE168" s="986"/>
      <c r="AF168" s="986"/>
      <c r="AG168" s="986"/>
      <c r="AH168" s="986"/>
      <c r="AI168" s="986"/>
      <c r="AJ168" s="986"/>
      <c r="AK168" s="986"/>
      <c r="AL168" s="986"/>
      <c r="AM168" s="986"/>
      <c r="AN168" s="986"/>
      <c r="AO168" s="986"/>
      <c r="AP168" s="986"/>
      <c r="AQ168" s="986"/>
      <c r="AR168" s="986"/>
      <c r="AS168" s="986"/>
      <c r="AT168" s="986"/>
      <c r="AU168" s="986"/>
      <c r="AV168" s="986"/>
      <c r="AW168" s="779"/>
      <c r="AX168" s="85"/>
      <c r="AY168" s="777"/>
      <c r="AZ168" s="85"/>
      <c r="BA168" s="85"/>
    </row>
    <row r="169" spans="1:53" ht="15.6">
      <c r="A169" s="780"/>
      <c r="B169" s="778"/>
      <c r="C169" s="995"/>
      <c r="D169" s="996"/>
      <c r="E169" s="783" t="s">
        <v>420</v>
      </c>
      <c r="F169" s="783" t="s">
        <v>421</v>
      </c>
      <c r="G169" s="783" t="s">
        <v>422</v>
      </c>
      <c r="H169" s="783" t="s">
        <v>423</v>
      </c>
      <c r="I169" s="997"/>
      <c r="J169" s="999"/>
      <c r="K169" s="997"/>
      <c r="L169" s="997"/>
      <c r="M169" s="986"/>
      <c r="N169" s="986"/>
      <c r="O169" s="986"/>
      <c r="P169" s="986"/>
      <c r="Q169" s="986"/>
      <c r="R169" s="986"/>
      <c r="S169" s="986"/>
      <c r="T169" s="986"/>
      <c r="U169" s="986"/>
      <c r="V169" s="986"/>
      <c r="W169" s="986"/>
      <c r="X169" s="986"/>
      <c r="Y169" s="986"/>
      <c r="Z169" s="986"/>
      <c r="AA169" s="986"/>
      <c r="AB169" s="986"/>
      <c r="AC169" s="986"/>
      <c r="AD169" s="986"/>
      <c r="AE169" s="986"/>
      <c r="AF169" s="986"/>
      <c r="AG169" s="986"/>
      <c r="AH169" s="986"/>
      <c r="AI169" s="986"/>
      <c r="AJ169" s="986"/>
      <c r="AK169" s="986"/>
      <c r="AL169" s="986"/>
      <c r="AM169" s="986"/>
      <c r="AN169" s="986"/>
      <c r="AO169" s="986"/>
      <c r="AP169" s="986"/>
      <c r="AQ169" s="986"/>
      <c r="AR169" s="986"/>
      <c r="AS169" s="986"/>
      <c r="AT169" s="986"/>
      <c r="AU169" s="986"/>
      <c r="AV169" s="986"/>
      <c r="AW169" s="779"/>
      <c r="AX169" s="85"/>
      <c r="AY169" s="777"/>
      <c r="AZ169" s="85"/>
      <c r="BA169" s="85"/>
    </row>
    <row r="170" spans="1:53" ht="15">
      <c r="A170" s="780" t="s">
        <v>424</v>
      </c>
      <c r="B170" s="778"/>
      <c r="C170" s="987" t="s">
        <v>451</v>
      </c>
      <c r="D170" s="988"/>
      <c r="E170" s="991"/>
      <c r="F170" s="991"/>
      <c r="G170" s="991"/>
      <c r="H170" s="991"/>
      <c r="I170" s="991"/>
      <c r="J170" s="991"/>
      <c r="K170" s="991"/>
      <c r="L170" s="991"/>
      <c r="M170" s="1021" t="e" vm="5">
        <v>#VALUE!</v>
      </c>
      <c r="N170" s="1022"/>
      <c r="O170" s="1022"/>
      <c r="P170" s="1022"/>
      <c r="Q170" s="1022"/>
      <c r="R170" s="1022"/>
      <c r="S170" s="1022"/>
      <c r="T170" s="1022"/>
      <c r="U170" s="1022"/>
      <c r="V170" s="1022"/>
      <c r="W170" s="1022"/>
      <c r="X170" s="1022"/>
      <c r="Y170" s="1022"/>
      <c r="Z170" s="1022"/>
      <c r="AA170" s="1022"/>
      <c r="AB170" s="1022"/>
      <c r="AC170" s="1022"/>
      <c r="AD170" s="1022"/>
      <c r="AE170" s="1022"/>
      <c r="AF170" s="1022"/>
      <c r="AG170" s="1022"/>
      <c r="AH170" s="1022"/>
      <c r="AI170" s="1022"/>
      <c r="AJ170" s="1022"/>
      <c r="AK170" s="1022"/>
      <c r="AL170" s="1022"/>
      <c r="AM170" s="1022"/>
      <c r="AN170" s="1022"/>
      <c r="AO170" s="1022"/>
      <c r="AP170" s="1022"/>
      <c r="AQ170" s="1022"/>
      <c r="AR170" s="1022"/>
      <c r="AS170" s="1022"/>
      <c r="AT170" s="1022"/>
      <c r="AU170" s="1022"/>
      <c r="AV170" s="1023"/>
      <c r="AW170" s="779"/>
      <c r="AX170" s="85"/>
      <c r="AY170" s="777"/>
      <c r="AZ170" s="85"/>
      <c r="BA170" s="85"/>
    </row>
    <row r="171" spans="1:53" ht="15">
      <c r="A171" s="780"/>
      <c r="B171" s="778"/>
      <c r="C171" s="989"/>
      <c r="D171" s="990"/>
      <c r="E171" s="992"/>
      <c r="F171" s="992"/>
      <c r="G171" s="992"/>
      <c r="H171" s="992"/>
      <c r="I171" s="992"/>
      <c r="J171" s="992"/>
      <c r="K171" s="992"/>
      <c r="L171" s="992"/>
      <c r="M171" s="1024"/>
      <c r="N171" s="1025"/>
      <c r="O171" s="1025"/>
      <c r="P171" s="1025"/>
      <c r="Q171" s="1025"/>
      <c r="R171" s="1025"/>
      <c r="S171" s="1025"/>
      <c r="T171" s="1025"/>
      <c r="U171" s="1025"/>
      <c r="V171" s="1025"/>
      <c r="W171" s="1025"/>
      <c r="X171" s="1025"/>
      <c r="Y171" s="1025"/>
      <c r="Z171" s="1025"/>
      <c r="AA171" s="1025"/>
      <c r="AB171" s="1025"/>
      <c r="AC171" s="1025"/>
      <c r="AD171" s="1025"/>
      <c r="AE171" s="1025"/>
      <c r="AF171" s="1025"/>
      <c r="AG171" s="1025"/>
      <c r="AH171" s="1025"/>
      <c r="AI171" s="1025"/>
      <c r="AJ171" s="1025"/>
      <c r="AK171" s="1025"/>
      <c r="AL171" s="1025"/>
      <c r="AM171" s="1025"/>
      <c r="AN171" s="1025"/>
      <c r="AO171" s="1025"/>
      <c r="AP171" s="1025"/>
      <c r="AQ171" s="1025"/>
      <c r="AR171" s="1025"/>
      <c r="AS171" s="1025"/>
      <c r="AT171" s="1025"/>
      <c r="AU171" s="1025"/>
      <c r="AV171" s="1026"/>
      <c r="AW171" s="779"/>
      <c r="AX171" s="85"/>
      <c r="AY171" s="777"/>
      <c r="AZ171" s="85"/>
      <c r="BA171" s="85"/>
    </row>
    <row r="172" spans="1:53" ht="15">
      <c r="A172" s="780" t="s">
        <v>425</v>
      </c>
      <c r="B172" s="778"/>
      <c r="C172" s="1018" t="s">
        <v>452</v>
      </c>
      <c r="D172" s="1019"/>
      <c r="E172" s="1005">
        <v>10</v>
      </c>
      <c r="F172" s="1005"/>
      <c r="G172" s="1020">
        <v>0.5</v>
      </c>
      <c r="H172" s="1005"/>
      <c r="I172" s="1005">
        <f>+G172*E172</f>
        <v>5</v>
      </c>
      <c r="J172" s="1005">
        <v>1</v>
      </c>
      <c r="K172" s="1005" t="str">
        <f>AP165</f>
        <v>M2</v>
      </c>
      <c r="L172" s="1007">
        <f>I172*J172</f>
        <v>5</v>
      </c>
      <c r="M172" s="1024"/>
      <c r="N172" s="1025"/>
      <c r="O172" s="1025"/>
      <c r="P172" s="1025"/>
      <c r="Q172" s="1025"/>
      <c r="R172" s="1025"/>
      <c r="S172" s="1025"/>
      <c r="T172" s="1025"/>
      <c r="U172" s="1025"/>
      <c r="V172" s="1025"/>
      <c r="W172" s="1025"/>
      <c r="X172" s="1025"/>
      <c r="Y172" s="1025"/>
      <c r="Z172" s="1025"/>
      <c r="AA172" s="1025"/>
      <c r="AB172" s="1025"/>
      <c r="AC172" s="1025"/>
      <c r="AD172" s="1025"/>
      <c r="AE172" s="1025"/>
      <c r="AF172" s="1025"/>
      <c r="AG172" s="1025"/>
      <c r="AH172" s="1025"/>
      <c r="AI172" s="1025"/>
      <c r="AJ172" s="1025"/>
      <c r="AK172" s="1025"/>
      <c r="AL172" s="1025"/>
      <c r="AM172" s="1025"/>
      <c r="AN172" s="1025"/>
      <c r="AO172" s="1025"/>
      <c r="AP172" s="1025"/>
      <c r="AQ172" s="1025"/>
      <c r="AR172" s="1025"/>
      <c r="AS172" s="1025"/>
      <c r="AT172" s="1025"/>
      <c r="AU172" s="1025"/>
      <c r="AV172" s="1026"/>
      <c r="AW172" s="779"/>
      <c r="AX172" s="85"/>
      <c r="AY172" s="777"/>
      <c r="AZ172" s="85"/>
      <c r="BA172" s="85"/>
    </row>
    <row r="173" spans="1:53" ht="15">
      <c r="A173" s="780"/>
      <c r="B173" s="778"/>
      <c r="C173" s="1014"/>
      <c r="D173" s="1015"/>
      <c r="E173" s="1006"/>
      <c r="F173" s="1006"/>
      <c r="G173" s="1017"/>
      <c r="H173" s="1006"/>
      <c r="I173" s="1006"/>
      <c r="J173" s="1006"/>
      <c r="K173" s="1006"/>
      <c r="L173" s="1008"/>
      <c r="M173" s="1024"/>
      <c r="N173" s="1025"/>
      <c r="O173" s="1025"/>
      <c r="P173" s="1025"/>
      <c r="Q173" s="1025"/>
      <c r="R173" s="1025"/>
      <c r="S173" s="1025"/>
      <c r="T173" s="1025"/>
      <c r="U173" s="1025"/>
      <c r="V173" s="1025"/>
      <c r="W173" s="1025"/>
      <c r="X173" s="1025"/>
      <c r="Y173" s="1025"/>
      <c r="Z173" s="1025"/>
      <c r="AA173" s="1025"/>
      <c r="AB173" s="1025"/>
      <c r="AC173" s="1025"/>
      <c r="AD173" s="1025"/>
      <c r="AE173" s="1025"/>
      <c r="AF173" s="1025"/>
      <c r="AG173" s="1025"/>
      <c r="AH173" s="1025"/>
      <c r="AI173" s="1025"/>
      <c r="AJ173" s="1025"/>
      <c r="AK173" s="1025"/>
      <c r="AL173" s="1025"/>
      <c r="AM173" s="1025"/>
      <c r="AN173" s="1025"/>
      <c r="AO173" s="1025"/>
      <c r="AP173" s="1025"/>
      <c r="AQ173" s="1025"/>
      <c r="AR173" s="1025"/>
      <c r="AS173" s="1025"/>
      <c r="AT173" s="1025"/>
      <c r="AU173" s="1025"/>
      <c r="AV173" s="1026"/>
      <c r="AW173" s="779"/>
      <c r="AX173" s="85"/>
      <c r="AY173" s="777"/>
      <c r="AZ173" s="85"/>
      <c r="BA173" s="85"/>
    </row>
    <row r="174" spans="1:53" ht="15">
      <c r="A174" s="780" t="s">
        <v>425</v>
      </c>
      <c r="B174" s="778"/>
      <c r="C174" s="1014"/>
      <c r="D174" s="1015"/>
      <c r="E174" s="1006"/>
      <c r="F174" s="1006"/>
      <c r="G174" s="1016"/>
      <c r="H174" s="1006"/>
      <c r="I174" s="1005">
        <f>+G174*E174*F174</f>
        <v>0</v>
      </c>
      <c r="J174" s="1006"/>
      <c r="K174" s="1005" t="str">
        <f>AP165</f>
        <v>M2</v>
      </c>
      <c r="L174" s="1007">
        <f>I174*J174</f>
        <v>0</v>
      </c>
      <c r="M174" s="1024"/>
      <c r="N174" s="1025"/>
      <c r="O174" s="1025"/>
      <c r="P174" s="1025"/>
      <c r="Q174" s="1025"/>
      <c r="R174" s="1025"/>
      <c r="S174" s="1025"/>
      <c r="T174" s="1025"/>
      <c r="U174" s="1025"/>
      <c r="V174" s="1025"/>
      <c r="W174" s="1025"/>
      <c r="X174" s="1025"/>
      <c r="Y174" s="1025"/>
      <c r="Z174" s="1025"/>
      <c r="AA174" s="1025"/>
      <c r="AB174" s="1025"/>
      <c r="AC174" s="1025"/>
      <c r="AD174" s="1025"/>
      <c r="AE174" s="1025"/>
      <c r="AF174" s="1025"/>
      <c r="AG174" s="1025"/>
      <c r="AH174" s="1025"/>
      <c r="AI174" s="1025"/>
      <c r="AJ174" s="1025"/>
      <c r="AK174" s="1025"/>
      <c r="AL174" s="1025"/>
      <c r="AM174" s="1025"/>
      <c r="AN174" s="1025"/>
      <c r="AO174" s="1025"/>
      <c r="AP174" s="1025"/>
      <c r="AQ174" s="1025"/>
      <c r="AR174" s="1025"/>
      <c r="AS174" s="1025"/>
      <c r="AT174" s="1025"/>
      <c r="AU174" s="1025"/>
      <c r="AV174" s="1026"/>
      <c r="AW174" s="779"/>
      <c r="AX174" s="85"/>
      <c r="AY174" s="777"/>
      <c r="AZ174" s="85"/>
      <c r="BA174" s="85"/>
    </row>
    <row r="175" spans="1:53" ht="15">
      <c r="A175" s="780"/>
      <c r="B175" s="778"/>
      <c r="C175" s="1014"/>
      <c r="D175" s="1015"/>
      <c r="E175" s="1006"/>
      <c r="F175" s="1006"/>
      <c r="G175" s="1017"/>
      <c r="H175" s="1006"/>
      <c r="I175" s="1006"/>
      <c r="J175" s="1006"/>
      <c r="K175" s="1006"/>
      <c r="L175" s="1008"/>
      <c r="M175" s="1024"/>
      <c r="N175" s="1025"/>
      <c r="O175" s="1025"/>
      <c r="P175" s="1025"/>
      <c r="Q175" s="1025"/>
      <c r="R175" s="1025"/>
      <c r="S175" s="1025"/>
      <c r="T175" s="1025"/>
      <c r="U175" s="1025"/>
      <c r="V175" s="1025"/>
      <c r="W175" s="1025"/>
      <c r="X175" s="1025"/>
      <c r="Y175" s="1025"/>
      <c r="Z175" s="1025"/>
      <c r="AA175" s="1025"/>
      <c r="AB175" s="1025"/>
      <c r="AC175" s="1025"/>
      <c r="AD175" s="1025"/>
      <c r="AE175" s="1025"/>
      <c r="AF175" s="1025"/>
      <c r="AG175" s="1025"/>
      <c r="AH175" s="1025"/>
      <c r="AI175" s="1025"/>
      <c r="AJ175" s="1025"/>
      <c r="AK175" s="1025"/>
      <c r="AL175" s="1025"/>
      <c r="AM175" s="1025"/>
      <c r="AN175" s="1025"/>
      <c r="AO175" s="1025"/>
      <c r="AP175" s="1025"/>
      <c r="AQ175" s="1025"/>
      <c r="AR175" s="1025"/>
      <c r="AS175" s="1025"/>
      <c r="AT175" s="1025"/>
      <c r="AU175" s="1025"/>
      <c r="AV175" s="1026"/>
      <c r="AW175" s="779"/>
      <c r="AX175" s="85"/>
      <c r="AY175" s="777"/>
      <c r="AZ175" s="85"/>
      <c r="BA175" s="85"/>
    </row>
    <row r="176" spans="1:53" ht="15.6">
      <c r="A176" s="765" t="s">
        <v>427</v>
      </c>
      <c r="B176" s="778"/>
      <c r="C176" s="788"/>
      <c r="D176" s="789"/>
      <c r="E176" s="789"/>
      <c r="F176" s="789"/>
      <c r="G176" s="790" t="s">
        <v>428</v>
      </c>
      <c r="H176" s="791">
        <v>2</v>
      </c>
      <c r="I176" s="792" t="s">
        <v>5</v>
      </c>
      <c r="J176" s="793"/>
      <c r="K176" s="794" t="s">
        <v>419</v>
      </c>
      <c r="L176" s="795">
        <f>ROUND(SUM(L170:L175),H176)</f>
        <v>5</v>
      </c>
      <c r="M176" s="1024"/>
      <c r="N176" s="1025"/>
      <c r="O176" s="1025"/>
      <c r="P176" s="1025"/>
      <c r="Q176" s="1025"/>
      <c r="R176" s="1025"/>
      <c r="S176" s="1025"/>
      <c r="T176" s="1025"/>
      <c r="U176" s="1025"/>
      <c r="V176" s="1025"/>
      <c r="W176" s="1025"/>
      <c r="X176" s="1025"/>
      <c r="Y176" s="1025"/>
      <c r="Z176" s="1025"/>
      <c r="AA176" s="1025"/>
      <c r="AB176" s="1025"/>
      <c r="AC176" s="1025"/>
      <c r="AD176" s="1025"/>
      <c r="AE176" s="1025"/>
      <c r="AF176" s="1025"/>
      <c r="AG176" s="1025"/>
      <c r="AH176" s="1025"/>
      <c r="AI176" s="1025"/>
      <c r="AJ176" s="1025"/>
      <c r="AK176" s="1025"/>
      <c r="AL176" s="1025"/>
      <c r="AM176" s="1025"/>
      <c r="AN176" s="1025"/>
      <c r="AO176" s="1025"/>
      <c r="AP176" s="1025"/>
      <c r="AQ176" s="1025"/>
      <c r="AR176" s="1025"/>
      <c r="AS176" s="1025"/>
      <c r="AT176" s="1025"/>
      <c r="AU176" s="1025"/>
      <c r="AV176" s="1026"/>
      <c r="AW176" s="779"/>
      <c r="AX176" s="85"/>
      <c r="AY176" s="777"/>
      <c r="AZ176" s="85"/>
      <c r="BA176" s="85"/>
    </row>
    <row r="177" spans="1:53" ht="15.6">
      <c r="A177" s="780"/>
      <c r="B177" s="778"/>
      <c r="C177" s="798"/>
      <c r="D177" s="799"/>
      <c r="E177" s="799"/>
      <c r="F177" s="799"/>
      <c r="G177" s="799"/>
      <c r="H177" s="799"/>
      <c r="I177" s="799"/>
      <c r="J177" s="799"/>
      <c r="K177" s="800"/>
      <c r="L177" s="799"/>
      <c r="M177" s="1024"/>
      <c r="N177" s="1025"/>
      <c r="O177" s="1025"/>
      <c r="P177" s="1025"/>
      <c r="Q177" s="1025"/>
      <c r="R177" s="1025"/>
      <c r="S177" s="1025"/>
      <c r="T177" s="1025"/>
      <c r="U177" s="1025"/>
      <c r="V177" s="1025"/>
      <c r="W177" s="1025"/>
      <c r="X177" s="1025"/>
      <c r="Y177" s="1025"/>
      <c r="Z177" s="1025"/>
      <c r="AA177" s="1025"/>
      <c r="AB177" s="1025"/>
      <c r="AC177" s="1025"/>
      <c r="AD177" s="1025"/>
      <c r="AE177" s="1025"/>
      <c r="AF177" s="1025"/>
      <c r="AG177" s="1025"/>
      <c r="AH177" s="1025"/>
      <c r="AI177" s="1025"/>
      <c r="AJ177" s="1025"/>
      <c r="AK177" s="1025"/>
      <c r="AL177" s="1025"/>
      <c r="AM177" s="1025"/>
      <c r="AN177" s="1025"/>
      <c r="AO177" s="1025"/>
      <c r="AP177" s="1025"/>
      <c r="AQ177" s="1025"/>
      <c r="AR177" s="1025"/>
      <c r="AS177" s="1025"/>
      <c r="AT177" s="1025"/>
      <c r="AU177" s="1025"/>
      <c r="AV177" s="1026"/>
      <c r="AW177" s="779"/>
      <c r="AX177" s="85"/>
      <c r="AY177" s="777"/>
      <c r="AZ177" s="85"/>
      <c r="BA177" s="85"/>
    </row>
    <row r="178" spans="1:53" ht="15.6">
      <c r="A178" s="780"/>
      <c r="B178" s="778"/>
      <c r="C178" s="995"/>
      <c r="D178" s="996"/>
      <c r="E178" s="996"/>
      <c r="F178" s="996"/>
      <c r="G178" s="996"/>
      <c r="H178" s="996"/>
      <c r="I178" s="996"/>
      <c r="J178" s="996"/>
      <c r="K178" s="996"/>
      <c r="L178" s="805"/>
      <c r="M178" s="1027"/>
      <c r="N178" s="1028"/>
      <c r="O178" s="1028"/>
      <c r="P178" s="1028"/>
      <c r="Q178" s="1028"/>
      <c r="R178" s="1028"/>
      <c r="S178" s="1028"/>
      <c r="T178" s="1028"/>
      <c r="U178" s="1028"/>
      <c r="V178" s="1028"/>
      <c r="W178" s="1028"/>
      <c r="X178" s="1028"/>
      <c r="Y178" s="1028"/>
      <c r="Z178" s="1028"/>
      <c r="AA178" s="1028"/>
      <c r="AB178" s="1028"/>
      <c r="AC178" s="1028"/>
      <c r="AD178" s="1028"/>
      <c r="AE178" s="1028"/>
      <c r="AF178" s="1028"/>
      <c r="AG178" s="1028"/>
      <c r="AH178" s="1028"/>
      <c r="AI178" s="1028"/>
      <c r="AJ178" s="1028"/>
      <c r="AK178" s="1028"/>
      <c r="AL178" s="1028"/>
      <c r="AM178" s="1028"/>
      <c r="AN178" s="1028"/>
      <c r="AO178" s="1028"/>
      <c r="AP178" s="1028"/>
      <c r="AQ178" s="1028"/>
      <c r="AR178" s="1028"/>
      <c r="AS178" s="1028"/>
      <c r="AT178" s="1028"/>
      <c r="AU178" s="1028"/>
      <c r="AV178" s="1029"/>
      <c r="AW178" s="779"/>
      <c r="AX178" s="85"/>
      <c r="AY178" s="777"/>
      <c r="AZ178" s="85"/>
      <c r="BA178" s="85"/>
    </row>
    <row r="179" spans="1:53" ht="15.6">
      <c r="A179" s="780"/>
      <c r="B179" s="778"/>
      <c r="C179" s="806" t="s">
        <v>429</v>
      </c>
      <c r="D179" s="1009"/>
      <c r="E179" s="1009"/>
      <c r="F179" s="1009"/>
      <c r="G179" s="1009"/>
      <c r="H179" s="1009"/>
      <c r="I179" s="1009"/>
      <c r="J179" s="1009"/>
      <c r="K179" s="1009"/>
      <c r="L179" s="1009"/>
      <c r="M179" s="1009"/>
      <c r="N179" s="1009"/>
      <c r="O179" s="1009"/>
      <c r="P179" s="1009"/>
      <c r="Q179" s="1009"/>
      <c r="R179" s="1009"/>
      <c r="S179" s="1009"/>
      <c r="T179" s="1009"/>
      <c r="U179" s="1009"/>
      <c r="V179" s="1009"/>
      <c r="W179" s="1009"/>
      <c r="X179" s="1009"/>
      <c r="Y179" s="1009"/>
      <c r="Z179" s="1009"/>
      <c r="AA179" s="1009"/>
      <c r="AB179" s="1009"/>
      <c r="AC179" s="1009"/>
      <c r="AD179" s="1009"/>
      <c r="AE179" s="1009"/>
      <c r="AF179" s="1009"/>
      <c r="AG179" s="1009"/>
      <c r="AH179" s="1009"/>
      <c r="AI179" s="1009"/>
      <c r="AJ179" s="1009"/>
      <c r="AK179" s="1009"/>
      <c r="AL179" s="1009"/>
      <c r="AM179" s="1009"/>
      <c r="AN179" s="1009"/>
      <c r="AO179" s="1009"/>
      <c r="AP179" s="1009"/>
      <c r="AQ179" s="1009"/>
      <c r="AR179" s="1009"/>
      <c r="AS179" s="1009"/>
      <c r="AT179" s="1009"/>
      <c r="AU179" s="1009"/>
      <c r="AV179" s="807"/>
      <c r="AW179" s="779"/>
      <c r="AX179" s="85"/>
      <c r="AY179" s="777"/>
      <c r="AZ179" s="85"/>
      <c r="BA179" s="85"/>
    </row>
    <row r="180" spans="1:53" ht="15.6">
      <c r="A180" s="780"/>
      <c r="B180" s="778"/>
      <c r="C180" s="808"/>
      <c r="D180" s="1010"/>
      <c r="E180" s="1010"/>
      <c r="F180" s="1010"/>
      <c r="G180" s="1010"/>
      <c r="H180" s="1010"/>
      <c r="I180" s="1010"/>
      <c r="J180" s="1010"/>
      <c r="K180" s="1010"/>
      <c r="L180" s="1010"/>
      <c r="M180" s="1010"/>
      <c r="N180" s="1010"/>
      <c r="O180" s="1010"/>
      <c r="P180" s="1010"/>
      <c r="Q180" s="1010"/>
      <c r="R180" s="1010"/>
      <c r="S180" s="1010"/>
      <c r="T180" s="1010"/>
      <c r="U180" s="1010"/>
      <c r="V180" s="1010"/>
      <c r="W180" s="1010"/>
      <c r="X180" s="1010"/>
      <c r="Y180" s="1010"/>
      <c r="Z180" s="1010"/>
      <c r="AA180" s="1010"/>
      <c r="AB180" s="1010"/>
      <c r="AC180" s="1010"/>
      <c r="AD180" s="1010"/>
      <c r="AE180" s="1010"/>
      <c r="AF180" s="1010"/>
      <c r="AG180" s="1010"/>
      <c r="AH180" s="1010"/>
      <c r="AI180" s="1010"/>
      <c r="AJ180" s="1010"/>
      <c r="AK180" s="1010"/>
      <c r="AL180" s="1010"/>
      <c r="AM180" s="1010"/>
      <c r="AN180" s="1010"/>
      <c r="AO180" s="1010"/>
      <c r="AP180" s="1010"/>
      <c r="AQ180" s="1010"/>
      <c r="AR180" s="1010"/>
      <c r="AS180" s="1010"/>
      <c r="AT180" s="1010"/>
      <c r="AU180" s="1010"/>
      <c r="AV180" s="809"/>
      <c r="AW180" s="779"/>
      <c r="AX180" s="85"/>
      <c r="AY180" s="777"/>
      <c r="AZ180" s="85"/>
      <c r="BA180" s="85"/>
    </row>
    <row r="181" spans="1:53" ht="15.6">
      <c r="A181" s="780"/>
      <c r="B181" s="778"/>
      <c r="C181" s="784"/>
      <c r="D181" s="1011"/>
      <c r="E181" s="1011"/>
      <c r="F181" s="1011"/>
      <c r="G181" s="1011"/>
      <c r="H181" s="1011"/>
      <c r="I181" s="1011"/>
      <c r="J181" s="1011"/>
      <c r="K181" s="1011"/>
      <c r="L181" s="1011"/>
      <c r="M181" s="1011"/>
      <c r="N181" s="1011"/>
      <c r="O181" s="1011"/>
      <c r="P181" s="1011"/>
      <c r="Q181" s="1011"/>
      <c r="R181" s="1011"/>
      <c r="S181" s="1011"/>
      <c r="T181" s="1011"/>
      <c r="U181" s="1011"/>
      <c r="V181" s="1011"/>
      <c r="W181" s="1011"/>
      <c r="X181" s="1011"/>
      <c r="Y181" s="1011"/>
      <c r="Z181" s="1011"/>
      <c r="AA181" s="1011"/>
      <c r="AB181" s="1011"/>
      <c r="AC181" s="1011"/>
      <c r="AD181" s="1011"/>
      <c r="AE181" s="1011"/>
      <c r="AF181" s="1011"/>
      <c r="AG181" s="810"/>
      <c r="AH181" s="1012" t="str">
        <f>"Item    " &amp; E166 &amp; "    Página   1   de   1  "</f>
        <v xml:space="preserve">Item        Página   1   de   1  </v>
      </c>
      <c r="AI181" s="1013"/>
      <c r="AJ181" s="1013"/>
      <c r="AK181" s="1013"/>
      <c r="AL181" s="1013"/>
      <c r="AM181" s="1013"/>
      <c r="AN181" s="1013"/>
      <c r="AO181" s="1013"/>
      <c r="AP181" s="1013"/>
      <c r="AQ181" s="1013"/>
      <c r="AR181" s="1013"/>
      <c r="AS181" s="1013"/>
      <c r="AT181" s="1013"/>
      <c r="AU181" s="1013"/>
      <c r="AV181" s="1013"/>
      <c r="AW181" s="779"/>
      <c r="AX181" s="85"/>
      <c r="AY181" s="777"/>
      <c r="AZ181" s="85"/>
      <c r="BA181" s="85"/>
    </row>
    <row r="182" spans="1:53" ht="15.6">
      <c r="A182" s="780"/>
      <c r="B182" s="778"/>
      <c r="C182" s="799"/>
      <c r="D182" s="799"/>
      <c r="E182" s="799"/>
      <c r="F182" s="799"/>
      <c r="G182" s="799"/>
      <c r="H182" s="799"/>
      <c r="I182" s="799"/>
      <c r="J182" s="811"/>
      <c r="K182" s="799"/>
      <c r="L182" s="799"/>
      <c r="M182" s="799"/>
      <c r="N182" s="799"/>
      <c r="O182" s="799"/>
      <c r="P182" s="799"/>
      <c r="Q182" s="799"/>
      <c r="R182" s="799"/>
      <c r="S182" s="799"/>
      <c r="T182" s="799"/>
      <c r="U182" s="799"/>
      <c r="V182" s="799"/>
      <c r="W182" s="799"/>
      <c r="X182" s="799"/>
      <c r="Y182" s="799"/>
      <c r="Z182" s="799"/>
      <c r="AA182" s="799"/>
      <c r="AB182" s="799"/>
      <c r="AC182" s="799"/>
      <c r="AD182" s="799"/>
      <c r="AE182" s="799"/>
      <c r="AF182" s="799"/>
      <c r="AG182" s="799"/>
      <c r="AH182" s="799"/>
      <c r="AI182" s="799"/>
      <c r="AJ182" s="799"/>
      <c r="AK182" s="799"/>
      <c r="AL182" s="799"/>
      <c r="AM182" s="811"/>
      <c r="AN182" s="811"/>
      <c r="AO182" s="811"/>
      <c r="AP182" s="811"/>
      <c r="AQ182" s="811"/>
      <c r="AR182" s="811"/>
      <c r="AS182" s="811"/>
      <c r="AT182" s="811"/>
      <c r="AU182" s="811"/>
      <c r="AV182" s="811"/>
      <c r="AW182" s="779"/>
      <c r="AX182" s="85"/>
      <c r="AY182" s="777"/>
      <c r="AZ182" s="85"/>
      <c r="BA182" s="85"/>
    </row>
    <row r="183" spans="1:53" ht="15.6">
      <c r="A183" s="780"/>
      <c r="B183" s="778"/>
      <c r="C183" s="812" t="s">
        <v>430</v>
      </c>
      <c r="D183" s="799"/>
      <c r="E183" s="799"/>
      <c r="F183" s="799"/>
      <c r="G183" s="799"/>
      <c r="H183" s="799"/>
      <c r="I183" s="799"/>
      <c r="J183" s="811"/>
      <c r="K183" s="799"/>
      <c r="L183" s="812" t="s">
        <v>431</v>
      </c>
      <c r="M183" s="799"/>
      <c r="N183" s="799"/>
      <c r="O183" s="799"/>
      <c r="P183" s="799"/>
      <c r="Q183" s="799"/>
      <c r="R183" s="799"/>
      <c r="S183" s="799"/>
      <c r="T183" s="799"/>
      <c r="U183" s="799"/>
      <c r="V183" s="799"/>
      <c r="W183" s="799"/>
      <c r="X183" s="799"/>
      <c r="Y183" s="799"/>
      <c r="Z183" s="799"/>
      <c r="AA183" s="799"/>
      <c r="AB183" s="799"/>
      <c r="AC183" s="799"/>
      <c r="AD183" s="799"/>
      <c r="AE183" s="799"/>
      <c r="AF183" s="799"/>
      <c r="AG183" s="799"/>
      <c r="AH183" s="799"/>
      <c r="AI183" s="799"/>
      <c r="AJ183" s="799"/>
      <c r="AK183" s="799"/>
      <c r="AL183" s="799"/>
      <c r="AM183" s="811"/>
      <c r="AN183" s="811"/>
      <c r="AO183" s="811"/>
      <c r="AP183" s="811"/>
      <c r="AQ183" s="811"/>
      <c r="AR183" s="811"/>
      <c r="AS183" s="811"/>
      <c r="AT183" s="811"/>
      <c r="AU183" s="811"/>
      <c r="AV183" s="811"/>
      <c r="AW183" s="779"/>
      <c r="AX183" s="85"/>
      <c r="AY183" s="777"/>
      <c r="AZ183" s="85"/>
      <c r="BA183" s="85"/>
    </row>
    <row r="184" spans="1:53" ht="15.6">
      <c r="A184" s="780"/>
      <c r="B184" s="778"/>
      <c r="C184" s="813" t="s">
        <v>432</v>
      </c>
      <c r="D184" s="814"/>
      <c r="E184" s="815"/>
      <c r="F184" s="816"/>
      <c r="G184" s="799"/>
      <c r="H184" s="799"/>
      <c r="I184" s="799"/>
      <c r="J184" s="811"/>
      <c r="K184" s="799"/>
      <c r="L184" s="813" t="s">
        <v>432</v>
      </c>
      <c r="M184" s="1002"/>
      <c r="N184" s="1002"/>
      <c r="O184" s="1002"/>
      <c r="P184" s="1002"/>
      <c r="Q184" s="1002"/>
      <c r="R184" s="1002"/>
      <c r="S184" s="1002"/>
      <c r="T184" s="1002"/>
      <c r="U184" s="1002"/>
      <c r="V184" s="1002"/>
      <c r="W184" s="1002"/>
      <c r="X184" s="1002"/>
      <c r="Y184" s="1002"/>
      <c r="Z184" s="1002"/>
      <c r="AA184" s="1002"/>
      <c r="AB184" s="1002"/>
      <c r="AC184" s="817"/>
      <c r="AD184" s="817"/>
      <c r="AE184" s="817"/>
      <c r="AF184" s="817"/>
      <c r="AG184" s="817"/>
      <c r="AH184" s="817"/>
      <c r="AI184" s="817"/>
      <c r="AJ184" s="817"/>
      <c r="AK184" s="817"/>
      <c r="AL184" s="817"/>
      <c r="AM184" s="818"/>
      <c r="AN184" s="818"/>
      <c r="AO184" s="811"/>
      <c r="AP184" s="811"/>
      <c r="AQ184" s="811"/>
      <c r="AR184" s="811"/>
      <c r="AS184" s="811"/>
      <c r="AT184" s="811"/>
      <c r="AU184" s="811"/>
      <c r="AV184" s="811"/>
      <c r="AW184" s="779"/>
      <c r="AX184" s="85"/>
      <c r="AY184" s="777"/>
      <c r="AZ184" s="85"/>
      <c r="BA184" s="85"/>
    </row>
    <row r="185" spans="1:53" ht="15.6">
      <c r="A185" s="780" t="s">
        <v>433</v>
      </c>
      <c r="B185" s="778"/>
      <c r="C185" s="819"/>
      <c r="D185" s="820" t="s">
        <v>434</v>
      </c>
      <c r="E185" s="821"/>
      <c r="F185" s="821"/>
      <c r="G185" s="822"/>
      <c r="H185" s="819"/>
      <c r="I185" s="819"/>
      <c r="J185" s="823"/>
      <c r="K185" s="819"/>
      <c r="L185" s="819"/>
      <c r="M185" s="1003" t="s">
        <v>435</v>
      </c>
      <c r="N185" s="1003"/>
      <c r="O185" s="1003"/>
      <c r="P185" s="1003"/>
      <c r="Q185" s="1003"/>
      <c r="R185" s="1003"/>
      <c r="S185" s="1003"/>
      <c r="T185" s="1003"/>
      <c r="U185" s="1003"/>
      <c r="V185" s="1003"/>
      <c r="W185" s="1003"/>
      <c r="X185" s="1003"/>
      <c r="Y185" s="1003"/>
      <c r="Z185" s="1003"/>
      <c r="AA185" s="1003"/>
      <c r="AB185" s="1003"/>
      <c r="AC185" s="819"/>
      <c r="AD185" s="819"/>
      <c r="AE185" s="819"/>
      <c r="AF185" s="819"/>
      <c r="AG185" s="819"/>
      <c r="AH185" s="819"/>
      <c r="AI185" s="819"/>
      <c r="AJ185" s="819"/>
      <c r="AK185" s="819"/>
      <c r="AL185" s="819"/>
      <c r="AM185" s="819"/>
      <c r="AN185" s="819"/>
      <c r="AO185" s="823"/>
      <c r="AP185" s="823"/>
      <c r="AQ185" s="823"/>
      <c r="AR185" s="823"/>
      <c r="AS185" s="823"/>
      <c r="AT185" s="823"/>
      <c r="AU185" s="823"/>
      <c r="AV185" s="823"/>
      <c r="AW185" s="779"/>
      <c r="AX185" s="85"/>
      <c r="AY185" s="777"/>
      <c r="AZ185" s="85"/>
      <c r="BA185" s="85"/>
    </row>
    <row r="186" spans="1:53" ht="15.6">
      <c r="A186" s="780" t="s">
        <v>436</v>
      </c>
      <c r="B186" s="778"/>
      <c r="C186" s="819"/>
      <c r="D186" s="820" t="s">
        <v>437</v>
      </c>
      <c r="E186" s="824"/>
      <c r="F186" s="824"/>
      <c r="G186" s="824"/>
      <c r="H186" s="824"/>
      <c r="I186" s="819"/>
      <c r="J186" s="823"/>
      <c r="K186" s="819"/>
      <c r="L186" s="825"/>
      <c r="M186" s="1004" t="s">
        <v>438</v>
      </c>
      <c r="N186" s="1004"/>
      <c r="O186" s="1004"/>
      <c r="P186" s="1004"/>
      <c r="Q186" s="1004"/>
      <c r="R186" s="1004"/>
      <c r="S186" s="1004"/>
      <c r="T186" s="1004"/>
      <c r="U186" s="1004"/>
      <c r="V186" s="1004"/>
      <c r="W186" s="1004"/>
      <c r="X186" s="1004"/>
      <c r="Y186" s="1004"/>
      <c r="Z186" s="1004"/>
      <c r="AA186" s="1004"/>
      <c r="AB186" s="1004"/>
      <c r="AC186" s="85"/>
      <c r="AD186" s="85"/>
      <c r="AE186" s="85"/>
      <c r="AF186" s="85"/>
      <c r="AG186" s="85"/>
      <c r="AH186" s="85"/>
      <c r="AI186" s="85"/>
      <c r="AJ186" s="85"/>
      <c r="AK186" s="85"/>
      <c r="AL186" s="85"/>
      <c r="AM186" s="85"/>
      <c r="AN186" s="85"/>
      <c r="AO186" s="819"/>
      <c r="AP186" s="819"/>
      <c r="AQ186" s="819"/>
      <c r="AR186" s="819"/>
      <c r="AS186" s="819"/>
      <c r="AT186" s="819"/>
      <c r="AU186" s="819"/>
      <c r="AV186" s="819"/>
      <c r="AW186" s="779"/>
      <c r="AX186" s="85"/>
      <c r="AY186" s="777"/>
      <c r="AZ186" s="85"/>
      <c r="BA186" s="85"/>
    </row>
    <row r="187" spans="1:53" ht="16.2" thickBot="1">
      <c r="A187" s="765" t="s">
        <v>436</v>
      </c>
      <c r="B187" s="826"/>
      <c r="C187" s="827"/>
      <c r="D187" s="827"/>
      <c r="E187" s="828"/>
      <c r="F187" s="828"/>
      <c r="G187" s="828"/>
      <c r="H187" s="828"/>
      <c r="I187" s="827"/>
      <c r="J187" s="829"/>
      <c r="K187" s="827"/>
      <c r="L187" s="830"/>
      <c r="M187" s="830"/>
      <c r="N187" s="830"/>
      <c r="O187" s="830"/>
      <c r="P187" s="830"/>
      <c r="Q187" s="830"/>
      <c r="R187" s="830"/>
      <c r="S187" s="830"/>
      <c r="T187" s="830"/>
      <c r="U187" s="830"/>
      <c r="V187" s="830"/>
      <c r="W187" s="830"/>
      <c r="X187" s="830"/>
      <c r="Y187" s="830"/>
      <c r="Z187" s="830"/>
      <c r="AA187" s="830"/>
      <c r="AB187" s="827"/>
      <c r="AC187" s="827"/>
      <c r="AD187" s="827"/>
      <c r="AE187" s="827"/>
      <c r="AF187" s="827"/>
      <c r="AG187" s="827"/>
      <c r="AH187" s="827"/>
      <c r="AI187" s="827"/>
      <c r="AJ187" s="827"/>
      <c r="AK187" s="827"/>
      <c r="AL187" s="827"/>
      <c r="AM187" s="827"/>
      <c r="AN187" s="827"/>
      <c r="AO187" s="827"/>
      <c r="AP187" s="827"/>
      <c r="AQ187" s="827"/>
      <c r="AR187" s="827"/>
      <c r="AS187" s="827"/>
      <c r="AT187" s="827"/>
      <c r="AU187" s="827"/>
      <c r="AV187" s="827"/>
      <c r="AW187" s="831"/>
      <c r="AX187" s="85"/>
      <c r="AY187" s="777"/>
      <c r="AZ187" s="85"/>
      <c r="BA187" s="85"/>
    </row>
    <row r="188" spans="1:53" ht="15.6" thickTop="1">
      <c r="A188" s="832"/>
      <c r="B188" s="832"/>
      <c r="C188" s="832"/>
      <c r="D188" s="832"/>
      <c r="E188" s="832"/>
      <c r="F188" s="832"/>
      <c r="G188" s="832"/>
      <c r="H188" s="832"/>
      <c r="I188" s="832"/>
      <c r="J188" s="832"/>
      <c r="K188" s="832"/>
      <c r="L188" s="832"/>
      <c r="M188" s="832"/>
      <c r="N188" s="832"/>
      <c r="O188" s="832"/>
      <c r="P188" s="832"/>
      <c r="Q188" s="832"/>
      <c r="R188" s="832"/>
      <c r="S188" s="832"/>
      <c r="T188" s="832"/>
      <c r="U188" s="832"/>
      <c r="V188" s="832"/>
      <c r="W188" s="832"/>
      <c r="X188" s="832"/>
      <c r="Y188" s="832"/>
      <c r="Z188" s="832"/>
      <c r="AA188" s="832"/>
      <c r="AB188" s="832"/>
      <c r="AC188" s="832"/>
      <c r="AD188" s="832"/>
      <c r="AE188" s="832"/>
      <c r="AF188" s="832"/>
      <c r="AG188" s="832"/>
      <c r="AH188" s="832"/>
      <c r="AI188" s="832"/>
      <c r="AJ188" s="832"/>
      <c r="AK188" s="832"/>
      <c r="AL188" s="832"/>
      <c r="AM188" s="832"/>
      <c r="AN188" s="832"/>
      <c r="AO188" s="832"/>
      <c r="AP188" s="832"/>
      <c r="AQ188" s="832"/>
      <c r="AR188" s="832"/>
      <c r="AS188" s="832"/>
      <c r="AT188" s="832"/>
      <c r="AU188" s="832"/>
      <c r="AV188" s="832"/>
      <c r="AW188" s="832"/>
      <c r="AX188" s="628"/>
      <c r="AY188" s="833"/>
      <c r="AZ188" s="628"/>
      <c r="BA188" s="628"/>
    </row>
    <row r="189" spans="1:53" ht="15">
      <c r="A189" s="832"/>
      <c r="B189" s="832"/>
      <c r="C189" s="832"/>
      <c r="D189" s="832"/>
      <c r="E189" s="832"/>
      <c r="F189" s="832"/>
      <c r="G189" s="832"/>
      <c r="H189" s="832"/>
      <c r="I189" s="832"/>
      <c r="J189" s="832"/>
      <c r="K189" s="832"/>
      <c r="L189" s="832"/>
      <c r="M189" s="832"/>
      <c r="N189" s="832"/>
      <c r="O189" s="832"/>
      <c r="P189" s="832"/>
      <c r="Q189" s="832"/>
      <c r="R189" s="832"/>
      <c r="S189" s="832"/>
      <c r="T189" s="832"/>
      <c r="U189" s="832"/>
      <c r="V189" s="832"/>
      <c r="W189" s="832"/>
      <c r="X189" s="832"/>
      <c r="Y189" s="832"/>
      <c r="Z189" s="832"/>
      <c r="AA189" s="832"/>
      <c r="AB189" s="832"/>
      <c r="AC189" s="832"/>
      <c r="AD189" s="832"/>
      <c r="AE189" s="832"/>
      <c r="AF189" s="832"/>
      <c r="AG189" s="832"/>
      <c r="AH189" s="832"/>
      <c r="AI189" s="832"/>
      <c r="AJ189" s="832"/>
      <c r="AK189" s="832"/>
      <c r="AL189" s="832"/>
      <c r="AM189" s="832"/>
      <c r="AN189" s="832"/>
      <c r="AO189" s="832"/>
      <c r="AP189" s="832"/>
      <c r="AQ189" s="832"/>
      <c r="AR189" s="832"/>
      <c r="AS189" s="832"/>
      <c r="AT189" s="832"/>
      <c r="AU189" s="832"/>
      <c r="AV189" s="832"/>
      <c r="AW189" s="832"/>
      <c r="AX189" s="628"/>
      <c r="AY189" s="833"/>
      <c r="AZ189" s="628"/>
      <c r="BA189" s="628"/>
    </row>
    <row r="190" spans="1:53" ht="15.6" thickBot="1">
      <c r="A190" s="832"/>
      <c r="B190" s="832"/>
      <c r="C190" s="832"/>
      <c r="D190" s="832"/>
      <c r="E190" s="832"/>
      <c r="F190" s="832"/>
      <c r="G190" s="832"/>
      <c r="H190" s="832"/>
      <c r="I190" s="832"/>
      <c r="J190" s="832"/>
      <c r="K190" s="832"/>
      <c r="L190" s="832"/>
      <c r="M190" s="832"/>
      <c r="N190" s="832"/>
      <c r="O190" s="832"/>
      <c r="P190" s="832"/>
      <c r="Q190" s="832"/>
      <c r="R190" s="832"/>
      <c r="S190" s="832"/>
      <c r="T190" s="832"/>
      <c r="U190" s="832"/>
      <c r="V190" s="832"/>
      <c r="W190" s="832"/>
      <c r="X190" s="832"/>
      <c r="Y190" s="832"/>
      <c r="Z190" s="832"/>
      <c r="AA190" s="832"/>
      <c r="AB190" s="832"/>
      <c r="AC190" s="832"/>
      <c r="AD190" s="832"/>
      <c r="AE190" s="832"/>
      <c r="AF190" s="832"/>
      <c r="AG190" s="832"/>
      <c r="AH190" s="832"/>
      <c r="AI190" s="832"/>
      <c r="AJ190" s="832"/>
      <c r="AK190" s="832"/>
      <c r="AL190" s="832"/>
      <c r="AM190" s="832"/>
      <c r="AN190" s="832"/>
      <c r="AO190" s="832"/>
      <c r="AP190" s="832"/>
      <c r="AQ190" s="832"/>
      <c r="AR190" s="832"/>
      <c r="AS190" s="832"/>
      <c r="AT190" s="832"/>
      <c r="AU190" s="832"/>
      <c r="AV190" s="832"/>
      <c r="AW190" s="832"/>
      <c r="AX190" s="628"/>
      <c r="AY190" s="833"/>
      <c r="AZ190" s="628"/>
      <c r="BA190" s="628"/>
    </row>
    <row r="191" spans="1:53" ht="18.600000000000001" thickTop="1">
      <c r="A191" s="765" t="s">
        <v>407</v>
      </c>
      <c r="B191" s="766"/>
      <c r="C191" s="767" t="s">
        <v>408</v>
      </c>
      <c r="D191" s="768"/>
      <c r="E191" s="769"/>
      <c r="F191" s="770"/>
      <c r="G191" s="771"/>
      <c r="H191" s="771"/>
      <c r="I191" s="772"/>
      <c r="J191" s="773"/>
      <c r="K191" s="772"/>
      <c r="L191" s="774"/>
      <c r="M191" s="774"/>
      <c r="N191" s="774"/>
      <c r="O191" s="774"/>
      <c r="P191" s="774"/>
      <c r="Q191" s="774"/>
      <c r="R191" s="774"/>
      <c r="S191" s="774"/>
      <c r="T191" s="774"/>
      <c r="U191" s="774"/>
      <c r="V191" s="774"/>
      <c r="W191" s="774"/>
      <c r="X191" s="774"/>
      <c r="Y191" s="774"/>
      <c r="Z191" s="774"/>
      <c r="AA191" s="774"/>
      <c r="AB191" s="772"/>
      <c r="AC191" s="772"/>
      <c r="AD191" s="772"/>
      <c r="AE191" s="772"/>
      <c r="AF191" s="772"/>
      <c r="AG191" s="772"/>
      <c r="AH191" s="772"/>
      <c r="AI191" s="775"/>
      <c r="AJ191" s="775"/>
      <c r="AK191" s="775"/>
      <c r="AL191" s="775"/>
      <c r="AM191" s="775"/>
      <c r="AN191" s="775"/>
      <c r="AO191" s="775"/>
      <c r="AP191" s="775"/>
      <c r="AQ191" s="775"/>
      <c r="AR191" s="775"/>
      <c r="AS191" s="775"/>
      <c r="AT191" s="775"/>
      <c r="AU191" s="775"/>
      <c r="AV191" s="775"/>
      <c r="AW191" s="776"/>
      <c r="AX191" s="85"/>
      <c r="AY191" s="777" t="s">
        <v>100</v>
      </c>
      <c r="AZ191" s="85"/>
      <c r="BA191" s="85"/>
    </row>
    <row r="192" spans="1:53" ht="15.6">
      <c r="A192" s="765" t="s">
        <v>409</v>
      </c>
      <c r="B192" s="778"/>
      <c r="C192" s="927" t="str">
        <f>PRESUPUESTO!AG22</f>
        <v>CAP. 1: PUENTE GRAN COLOMBIA</v>
      </c>
      <c r="D192" s="928"/>
      <c r="E192" s="928"/>
      <c r="F192" s="928"/>
      <c r="G192" s="928"/>
      <c r="H192" s="928"/>
      <c r="I192" s="928"/>
      <c r="J192" s="929" t="str">
        <f>"ITEM  " &amp;PRESUPUESTO!$B$22 &amp;":   "&amp; PRESUPUESTO!$C$22</f>
        <v>ITEM  1.7:   RELLENO ROCAMUERTA COMPACT-RANA</v>
      </c>
      <c r="K192" s="930"/>
      <c r="L192" s="930"/>
      <c r="M192" s="930"/>
      <c r="N192" s="930"/>
      <c r="O192" s="930"/>
      <c r="P192" s="930"/>
      <c r="Q192" s="930"/>
      <c r="R192" s="930"/>
      <c r="S192" s="930"/>
      <c r="T192" s="930"/>
      <c r="U192" s="930"/>
      <c r="V192" s="930"/>
      <c r="W192" s="930"/>
      <c r="X192" s="930"/>
      <c r="Y192" s="930"/>
      <c r="Z192" s="930"/>
      <c r="AA192" s="930"/>
      <c r="AB192" s="930"/>
      <c r="AC192" s="930"/>
      <c r="AD192" s="930"/>
      <c r="AE192" s="930"/>
      <c r="AF192" s="930"/>
      <c r="AG192" s="930"/>
      <c r="AH192" s="931"/>
      <c r="AI192" s="935" t="s">
        <v>410</v>
      </c>
      <c r="AJ192" s="936"/>
      <c r="AK192" s="936"/>
      <c r="AL192" s="936"/>
      <c r="AM192" s="936"/>
      <c r="AN192" s="936"/>
      <c r="AO192" s="937"/>
      <c r="AP192" s="938" t="str">
        <f>PRESUPUESTO!$D$22</f>
        <v>M3</v>
      </c>
      <c r="AQ192" s="939"/>
      <c r="AR192" s="939"/>
      <c r="AS192" s="939"/>
      <c r="AT192" s="939"/>
      <c r="AU192" s="939"/>
      <c r="AV192" s="940"/>
      <c r="AW192" s="779"/>
      <c r="AX192" s="85"/>
      <c r="AY192" s="777"/>
      <c r="AZ192" s="85"/>
      <c r="BA192" s="85"/>
    </row>
    <row r="193" spans="1:53" ht="15.6">
      <c r="A193" s="765" t="s">
        <v>453</v>
      </c>
      <c r="B193" s="778"/>
      <c r="C193" s="941">
        <f>PRESUPUESTO!AI22</f>
        <v>0</v>
      </c>
      <c r="D193" s="942"/>
      <c r="E193" s="942"/>
      <c r="F193" s="942"/>
      <c r="G193" s="942"/>
      <c r="H193" s="942"/>
      <c r="I193" s="942"/>
      <c r="J193" s="932"/>
      <c r="K193" s="933"/>
      <c r="L193" s="933"/>
      <c r="M193" s="933"/>
      <c r="N193" s="933"/>
      <c r="O193" s="933"/>
      <c r="P193" s="933"/>
      <c r="Q193" s="933"/>
      <c r="R193" s="933"/>
      <c r="S193" s="933"/>
      <c r="T193" s="933"/>
      <c r="U193" s="933"/>
      <c r="V193" s="933"/>
      <c r="W193" s="933"/>
      <c r="X193" s="933"/>
      <c r="Y193" s="933"/>
      <c r="Z193" s="933"/>
      <c r="AA193" s="933"/>
      <c r="AB193" s="933"/>
      <c r="AC193" s="933"/>
      <c r="AD193" s="933"/>
      <c r="AE193" s="933"/>
      <c r="AF193" s="933"/>
      <c r="AG193" s="933"/>
      <c r="AH193" s="934"/>
      <c r="AI193" s="935" t="s">
        <v>412</v>
      </c>
      <c r="AJ193" s="936"/>
      <c r="AK193" s="936"/>
      <c r="AL193" s="936"/>
      <c r="AM193" s="936"/>
      <c r="AN193" s="936"/>
      <c r="AO193" s="937"/>
      <c r="AP193" s="938">
        <f>L203</f>
        <v>1.8</v>
      </c>
      <c r="AQ193" s="939"/>
      <c r="AR193" s="939"/>
      <c r="AS193" s="939"/>
      <c r="AT193" s="939"/>
      <c r="AU193" s="939"/>
      <c r="AV193" s="940"/>
      <c r="AW193" s="779"/>
      <c r="AX193" s="85"/>
      <c r="AY193" s="777"/>
      <c r="AZ193" s="85"/>
      <c r="BA193" s="85"/>
    </row>
    <row r="194" spans="1:53" ht="15.6">
      <c r="A194" s="780" t="s">
        <v>413</v>
      </c>
      <c r="B194" s="778"/>
      <c r="C194" s="781"/>
      <c r="D194" s="781"/>
      <c r="E194" s="781"/>
      <c r="F194" s="781"/>
      <c r="G194" s="781"/>
      <c r="H194" s="781"/>
      <c r="I194" s="781"/>
      <c r="J194" s="782"/>
      <c r="K194" s="781"/>
      <c r="L194" s="781"/>
      <c r="M194" s="1000"/>
      <c r="N194" s="1000"/>
      <c r="O194" s="1000"/>
      <c r="P194" s="1000"/>
      <c r="Q194" s="1000"/>
      <c r="R194" s="1000"/>
      <c r="S194" s="1000"/>
      <c r="T194" s="1000"/>
      <c r="U194" s="1000"/>
      <c r="V194" s="1000"/>
      <c r="W194" s="1000"/>
      <c r="X194" s="1000"/>
      <c r="Y194" s="1000"/>
      <c r="Z194" s="1000"/>
      <c r="AA194" s="1000"/>
      <c r="AB194" s="1000"/>
      <c r="AC194" s="1001"/>
      <c r="AD194" s="1000"/>
      <c r="AE194" s="1000"/>
      <c r="AF194" s="1000"/>
      <c r="AG194" s="1000"/>
      <c r="AH194" s="1000"/>
      <c r="AI194" s="1000"/>
      <c r="AJ194" s="1000"/>
      <c r="AK194" s="1000"/>
      <c r="AL194" s="1000"/>
      <c r="AM194" s="1000"/>
      <c r="AN194" s="1000"/>
      <c r="AO194" s="1000"/>
      <c r="AP194" s="1000"/>
      <c r="AQ194" s="1000"/>
      <c r="AR194" s="1000"/>
      <c r="AS194" s="1000"/>
      <c r="AT194" s="1000"/>
      <c r="AU194" s="1000"/>
      <c r="AV194" s="1000"/>
      <c r="AW194" s="779"/>
      <c r="AX194" s="85"/>
      <c r="AY194" s="777"/>
      <c r="AZ194" s="85"/>
      <c r="BA194" s="85"/>
    </row>
    <row r="195" spans="1:53" ht="15.6">
      <c r="A195" s="780" t="s">
        <v>414</v>
      </c>
      <c r="B195" s="778"/>
      <c r="C195" s="993" t="s">
        <v>415</v>
      </c>
      <c r="D195" s="994"/>
      <c r="E195" s="997" t="s">
        <v>416</v>
      </c>
      <c r="F195" s="997"/>
      <c r="G195" s="997"/>
      <c r="H195" s="997"/>
      <c r="I195" s="997" t="s">
        <v>417</v>
      </c>
      <c r="J195" s="998" t="s">
        <v>418</v>
      </c>
      <c r="K195" s="997" t="s">
        <v>233</v>
      </c>
      <c r="L195" s="997" t="s">
        <v>419</v>
      </c>
      <c r="M195" s="986"/>
      <c r="N195" s="986"/>
      <c r="O195" s="986"/>
      <c r="P195" s="986"/>
      <c r="Q195" s="986"/>
      <c r="R195" s="986"/>
      <c r="S195" s="986"/>
      <c r="T195" s="986"/>
      <c r="U195" s="986"/>
      <c r="V195" s="986"/>
      <c r="W195" s="986"/>
      <c r="X195" s="986"/>
      <c r="Y195" s="986"/>
      <c r="Z195" s="986"/>
      <c r="AA195" s="986"/>
      <c r="AB195" s="986"/>
      <c r="AC195" s="986"/>
      <c r="AD195" s="986"/>
      <c r="AE195" s="986"/>
      <c r="AF195" s="986"/>
      <c r="AG195" s="986"/>
      <c r="AH195" s="986"/>
      <c r="AI195" s="986"/>
      <c r="AJ195" s="986"/>
      <c r="AK195" s="986"/>
      <c r="AL195" s="986"/>
      <c r="AM195" s="986"/>
      <c r="AN195" s="986"/>
      <c r="AO195" s="986"/>
      <c r="AP195" s="986"/>
      <c r="AQ195" s="986"/>
      <c r="AR195" s="986"/>
      <c r="AS195" s="986"/>
      <c r="AT195" s="986"/>
      <c r="AU195" s="986"/>
      <c r="AV195" s="986"/>
      <c r="AW195" s="779"/>
      <c r="AX195" s="85"/>
      <c r="AY195" s="777"/>
      <c r="AZ195" s="85"/>
      <c r="BA195" s="85"/>
    </row>
    <row r="196" spans="1:53" ht="15.6">
      <c r="A196" s="780"/>
      <c r="B196" s="778"/>
      <c r="C196" s="995"/>
      <c r="D196" s="996"/>
      <c r="E196" s="783" t="s">
        <v>420</v>
      </c>
      <c r="F196" s="783" t="s">
        <v>421</v>
      </c>
      <c r="G196" s="783" t="s">
        <v>422</v>
      </c>
      <c r="H196" s="783" t="s">
        <v>423</v>
      </c>
      <c r="I196" s="997"/>
      <c r="J196" s="999"/>
      <c r="K196" s="997"/>
      <c r="L196" s="997"/>
      <c r="M196" s="986"/>
      <c r="N196" s="986"/>
      <c r="O196" s="986"/>
      <c r="P196" s="986"/>
      <c r="Q196" s="986"/>
      <c r="R196" s="986"/>
      <c r="S196" s="986"/>
      <c r="T196" s="986"/>
      <c r="U196" s="986"/>
      <c r="V196" s="986"/>
      <c r="W196" s="986"/>
      <c r="X196" s="986"/>
      <c r="Y196" s="986"/>
      <c r="Z196" s="986"/>
      <c r="AA196" s="986"/>
      <c r="AB196" s="986"/>
      <c r="AC196" s="986"/>
      <c r="AD196" s="986"/>
      <c r="AE196" s="986"/>
      <c r="AF196" s="986"/>
      <c r="AG196" s="986"/>
      <c r="AH196" s="986"/>
      <c r="AI196" s="986"/>
      <c r="AJ196" s="986"/>
      <c r="AK196" s="986"/>
      <c r="AL196" s="986"/>
      <c r="AM196" s="986"/>
      <c r="AN196" s="986"/>
      <c r="AO196" s="986"/>
      <c r="AP196" s="986"/>
      <c r="AQ196" s="986"/>
      <c r="AR196" s="986"/>
      <c r="AS196" s="986"/>
      <c r="AT196" s="986"/>
      <c r="AU196" s="986"/>
      <c r="AV196" s="986"/>
      <c r="AW196" s="779"/>
      <c r="AX196" s="85"/>
      <c r="AY196" s="777"/>
      <c r="AZ196" s="85"/>
      <c r="BA196" s="85"/>
    </row>
    <row r="197" spans="1:53" ht="15.6">
      <c r="A197" s="780" t="s">
        <v>424</v>
      </c>
      <c r="B197" s="778"/>
      <c r="C197" s="987" t="s">
        <v>454</v>
      </c>
      <c r="D197" s="988"/>
      <c r="E197" s="991"/>
      <c r="F197" s="991"/>
      <c r="G197" s="991"/>
      <c r="H197" s="991"/>
      <c r="I197" s="991"/>
      <c r="J197" s="991"/>
      <c r="K197" s="991"/>
      <c r="L197" s="991"/>
      <c r="M197" s="785"/>
      <c r="N197" s="786"/>
      <c r="O197" s="786"/>
      <c r="P197" s="786"/>
      <c r="Q197" s="786"/>
      <c r="R197" s="786"/>
      <c r="S197" s="786"/>
      <c r="T197" s="786"/>
      <c r="U197" s="786"/>
      <c r="V197" s="786"/>
      <c r="W197" s="786"/>
      <c r="X197" s="786"/>
      <c r="Y197" s="786"/>
      <c r="Z197" s="786"/>
      <c r="AA197" s="786"/>
      <c r="AB197" s="786"/>
      <c r="AC197" s="786"/>
      <c r="AD197" s="786"/>
      <c r="AE197" s="786"/>
      <c r="AF197" s="786"/>
      <c r="AG197" s="786"/>
      <c r="AH197" s="786"/>
      <c r="AI197" s="786"/>
      <c r="AJ197" s="786"/>
      <c r="AK197" s="786"/>
      <c r="AL197" s="786"/>
      <c r="AM197" s="786"/>
      <c r="AN197" s="786"/>
      <c r="AO197" s="786"/>
      <c r="AP197" s="786"/>
      <c r="AQ197" s="786"/>
      <c r="AR197" s="786"/>
      <c r="AS197" s="786"/>
      <c r="AT197" s="786"/>
      <c r="AU197" s="786"/>
      <c r="AV197" s="787"/>
      <c r="AW197" s="779"/>
      <c r="AX197" s="85"/>
      <c r="AY197" s="777"/>
      <c r="AZ197" s="85"/>
      <c r="BA197" s="85"/>
    </row>
    <row r="198" spans="1:53" ht="15.6">
      <c r="A198" s="780"/>
      <c r="B198" s="778"/>
      <c r="C198" s="989"/>
      <c r="D198" s="990"/>
      <c r="E198" s="992"/>
      <c r="F198" s="992"/>
      <c r="G198" s="992"/>
      <c r="H198" s="992"/>
      <c r="I198" s="992"/>
      <c r="J198" s="992"/>
      <c r="K198" s="992"/>
      <c r="L198" s="992"/>
      <c r="M198" s="785"/>
      <c r="N198" s="786"/>
      <c r="O198" s="786"/>
      <c r="P198" s="786"/>
      <c r="Q198" s="786"/>
      <c r="R198" s="786"/>
      <c r="S198" s="786"/>
      <c r="T198" s="786"/>
      <c r="U198" s="786"/>
      <c r="V198" s="786"/>
      <c r="W198" s="786"/>
      <c r="X198" s="786"/>
      <c r="Y198" s="786"/>
      <c r="Z198" s="786"/>
      <c r="AA198" s="786"/>
      <c r="AB198" s="786"/>
      <c r="AC198" s="786"/>
      <c r="AD198" s="786"/>
      <c r="AE198" s="786"/>
      <c r="AF198" s="786"/>
      <c r="AG198" s="786"/>
      <c r="AH198" s="786"/>
      <c r="AI198" s="786"/>
      <c r="AJ198" s="786"/>
      <c r="AK198" s="786"/>
      <c r="AL198" s="786"/>
      <c r="AM198" s="786"/>
      <c r="AN198" s="786"/>
      <c r="AO198" s="786"/>
      <c r="AP198" s="786"/>
      <c r="AQ198" s="786"/>
      <c r="AR198" s="786"/>
      <c r="AS198" s="786"/>
      <c r="AT198" s="786"/>
      <c r="AU198" s="786"/>
      <c r="AV198" s="787"/>
      <c r="AW198" s="779"/>
      <c r="AX198" s="85"/>
      <c r="AY198" s="777"/>
      <c r="AZ198" s="85"/>
      <c r="BA198" s="85"/>
    </row>
    <row r="199" spans="1:53" ht="15.6">
      <c r="A199" s="780" t="s">
        <v>425</v>
      </c>
      <c r="B199" s="778"/>
      <c r="C199" s="1018" t="s">
        <v>455</v>
      </c>
      <c r="D199" s="1019"/>
      <c r="E199" s="1005">
        <v>10</v>
      </c>
      <c r="F199" s="1005">
        <v>0.6</v>
      </c>
      <c r="G199" s="1020">
        <v>0.3</v>
      </c>
      <c r="H199" s="1005"/>
      <c r="I199" s="1005">
        <f>+G199*E199*F199</f>
        <v>1.7999999999999998</v>
      </c>
      <c r="J199" s="1005">
        <v>1</v>
      </c>
      <c r="K199" s="1005" t="str">
        <f>AP192</f>
        <v>M3</v>
      </c>
      <c r="L199" s="1007">
        <f>I199*J199</f>
        <v>1.7999999999999998</v>
      </c>
      <c r="M199" s="785"/>
      <c r="N199" s="786"/>
      <c r="O199" s="786"/>
      <c r="P199" s="786"/>
      <c r="Q199" s="786"/>
      <c r="R199" s="786"/>
      <c r="S199" s="786"/>
      <c r="T199" s="786"/>
      <c r="U199" s="786"/>
      <c r="V199" s="786"/>
      <c r="W199" s="786"/>
      <c r="X199" s="786"/>
      <c r="Y199" s="786"/>
      <c r="Z199" s="786"/>
      <c r="AA199" s="786"/>
      <c r="AB199" s="786"/>
      <c r="AC199" s="786"/>
      <c r="AD199" s="786"/>
      <c r="AE199" s="786"/>
      <c r="AF199" s="786"/>
      <c r="AG199" s="786"/>
      <c r="AH199" s="786"/>
      <c r="AI199" s="786"/>
      <c r="AJ199" s="786"/>
      <c r="AK199" s="786"/>
      <c r="AL199" s="786"/>
      <c r="AM199" s="786"/>
      <c r="AN199" s="786"/>
      <c r="AO199" s="786"/>
      <c r="AP199" s="786"/>
      <c r="AQ199" s="786"/>
      <c r="AR199" s="786"/>
      <c r="AS199" s="786"/>
      <c r="AT199" s="786"/>
      <c r="AU199" s="786"/>
      <c r="AV199" s="787"/>
      <c r="AW199" s="779"/>
      <c r="AX199" s="85"/>
      <c r="AY199" s="777"/>
      <c r="AZ199" s="85"/>
      <c r="BA199" s="85"/>
    </row>
    <row r="200" spans="1:53" ht="15.6">
      <c r="A200" s="780"/>
      <c r="B200" s="778"/>
      <c r="C200" s="1014"/>
      <c r="D200" s="1015"/>
      <c r="E200" s="1006"/>
      <c r="F200" s="1006"/>
      <c r="G200" s="1017"/>
      <c r="H200" s="1006"/>
      <c r="I200" s="1006"/>
      <c r="J200" s="1006"/>
      <c r="K200" s="1006"/>
      <c r="L200" s="1008"/>
      <c r="M200" s="785"/>
      <c r="N200" s="786"/>
      <c r="O200" s="786"/>
      <c r="P200" s="786"/>
      <c r="Q200" s="786"/>
      <c r="R200" s="786"/>
      <c r="S200" s="786"/>
      <c r="T200" s="786"/>
      <c r="U200" s="786"/>
      <c r="V200" s="786"/>
      <c r="W200" s="786"/>
      <c r="X200" s="786"/>
      <c r="Y200" s="786"/>
      <c r="Z200" s="786"/>
      <c r="AA200" s="786"/>
      <c r="AB200" s="786"/>
      <c r="AC200" s="786"/>
      <c r="AD200" s="786"/>
      <c r="AE200" s="786"/>
      <c r="AF200" s="786"/>
      <c r="AG200" s="786"/>
      <c r="AH200" s="786"/>
      <c r="AI200" s="786"/>
      <c r="AJ200" s="786"/>
      <c r="AK200" s="786"/>
      <c r="AL200" s="786"/>
      <c r="AM200" s="786"/>
      <c r="AN200" s="786"/>
      <c r="AO200" s="786"/>
      <c r="AP200" s="786"/>
      <c r="AQ200" s="786"/>
      <c r="AR200" s="786"/>
      <c r="AS200" s="786"/>
      <c r="AT200" s="786"/>
      <c r="AU200" s="786"/>
      <c r="AV200" s="787"/>
      <c r="AW200" s="779"/>
      <c r="AX200" s="85"/>
      <c r="AY200" s="777"/>
      <c r="AZ200" s="85"/>
      <c r="BA200" s="85"/>
    </row>
    <row r="201" spans="1:53" ht="15.6">
      <c r="A201" s="780" t="s">
        <v>425</v>
      </c>
      <c r="B201" s="778"/>
      <c r="C201" s="1014"/>
      <c r="D201" s="1015"/>
      <c r="E201" s="1006"/>
      <c r="F201" s="1006"/>
      <c r="G201" s="1016"/>
      <c r="H201" s="1006"/>
      <c r="I201" s="1005">
        <f>+G201*E201*F201</f>
        <v>0</v>
      </c>
      <c r="J201" s="1006"/>
      <c r="K201" s="1005" t="str">
        <f>AP192</f>
        <v>M3</v>
      </c>
      <c r="L201" s="1007">
        <f>I201*J201</f>
        <v>0</v>
      </c>
      <c r="M201" s="785"/>
      <c r="N201" s="786"/>
      <c r="O201" s="786"/>
      <c r="P201" s="786"/>
      <c r="Q201" s="786"/>
      <c r="R201" s="786"/>
      <c r="S201" s="786"/>
      <c r="T201" s="786"/>
      <c r="U201" s="786"/>
      <c r="V201" s="786"/>
      <c r="W201" s="786"/>
      <c r="X201" s="786"/>
      <c r="Y201" s="786"/>
      <c r="Z201" s="786"/>
      <c r="AA201" s="786"/>
      <c r="AB201" s="786"/>
      <c r="AC201" s="786"/>
      <c r="AD201" s="786"/>
      <c r="AE201" s="786"/>
      <c r="AF201" s="786"/>
      <c r="AG201" s="786"/>
      <c r="AH201" s="786"/>
      <c r="AI201" s="786"/>
      <c r="AJ201" s="786"/>
      <c r="AK201" s="786"/>
      <c r="AL201" s="786"/>
      <c r="AM201" s="786"/>
      <c r="AN201" s="786"/>
      <c r="AO201" s="786"/>
      <c r="AP201" s="786"/>
      <c r="AQ201" s="786"/>
      <c r="AR201" s="786"/>
      <c r="AS201" s="786"/>
      <c r="AT201" s="786"/>
      <c r="AU201" s="786"/>
      <c r="AV201" s="787"/>
      <c r="AW201" s="779"/>
      <c r="AX201" s="85"/>
      <c r="AY201" s="777"/>
      <c r="AZ201" s="85"/>
      <c r="BA201" s="85"/>
    </row>
    <row r="202" spans="1:53" ht="15.6">
      <c r="A202" s="780"/>
      <c r="B202" s="778"/>
      <c r="C202" s="1014"/>
      <c r="D202" s="1015"/>
      <c r="E202" s="1006"/>
      <c r="F202" s="1006"/>
      <c r="G202" s="1017"/>
      <c r="H202" s="1006"/>
      <c r="I202" s="1006"/>
      <c r="J202" s="1006"/>
      <c r="K202" s="1006"/>
      <c r="L202" s="1008"/>
      <c r="M202" s="785"/>
      <c r="N202" s="786"/>
      <c r="O202" s="786"/>
      <c r="P202" s="786"/>
      <c r="Q202" s="786"/>
      <c r="R202" s="786"/>
      <c r="S202" s="786"/>
      <c r="T202" s="786"/>
      <c r="U202" s="786"/>
      <c r="V202" s="786"/>
      <c r="W202" s="786"/>
      <c r="X202" s="786"/>
      <c r="Y202" s="786"/>
      <c r="Z202" s="786"/>
      <c r="AA202" s="786"/>
      <c r="AB202" s="786"/>
      <c r="AC202" s="786"/>
      <c r="AD202" s="786"/>
      <c r="AE202" s="786"/>
      <c r="AF202" s="786"/>
      <c r="AG202" s="786"/>
      <c r="AH202" s="786"/>
      <c r="AI202" s="786"/>
      <c r="AJ202" s="786"/>
      <c r="AK202" s="786"/>
      <c r="AL202" s="786"/>
      <c r="AM202" s="786"/>
      <c r="AN202" s="786"/>
      <c r="AO202" s="786"/>
      <c r="AP202" s="786"/>
      <c r="AQ202" s="786"/>
      <c r="AR202" s="786"/>
      <c r="AS202" s="786"/>
      <c r="AT202" s="786"/>
      <c r="AU202" s="786"/>
      <c r="AV202" s="787"/>
      <c r="AW202" s="779"/>
      <c r="AX202" s="85"/>
      <c r="AY202" s="777"/>
      <c r="AZ202" s="85"/>
      <c r="BA202" s="85"/>
    </row>
    <row r="203" spans="1:53" ht="15.6">
      <c r="A203" s="765" t="s">
        <v>427</v>
      </c>
      <c r="B203" s="778"/>
      <c r="C203" s="788"/>
      <c r="D203" s="789"/>
      <c r="E203" s="789"/>
      <c r="F203" s="789"/>
      <c r="G203" s="790" t="s">
        <v>428</v>
      </c>
      <c r="H203" s="791">
        <v>2</v>
      </c>
      <c r="I203" s="792" t="s">
        <v>5</v>
      </c>
      <c r="J203" s="793"/>
      <c r="K203" s="794" t="s">
        <v>419</v>
      </c>
      <c r="L203" s="795">
        <f>ROUND(SUM(L197:L202),H203)</f>
        <v>1.8</v>
      </c>
      <c r="M203" s="796"/>
      <c r="N203" s="797"/>
      <c r="O203" s="797"/>
      <c r="P203" s="797"/>
      <c r="Q203" s="797"/>
      <c r="R203" s="797"/>
      <c r="S203" s="786"/>
      <c r="T203" s="786"/>
      <c r="U203" s="786"/>
      <c r="V203" s="786"/>
      <c r="W203" s="786"/>
      <c r="X203" s="786"/>
      <c r="Y203" s="786"/>
      <c r="Z203" s="786"/>
      <c r="AA203" s="786"/>
      <c r="AB203" s="786"/>
      <c r="AC203" s="786"/>
      <c r="AD203" s="786"/>
      <c r="AE203" s="786"/>
      <c r="AF203" s="786"/>
      <c r="AG203" s="786"/>
      <c r="AH203" s="786"/>
      <c r="AI203" s="786"/>
      <c r="AJ203" s="786"/>
      <c r="AK203" s="786"/>
      <c r="AL203" s="786"/>
      <c r="AM203" s="786"/>
      <c r="AN203" s="786"/>
      <c r="AO203" s="786"/>
      <c r="AP203" s="786"/>
      <c r="AQ203" s="786"/>
      <c r="AR203" s="786"/>
      <c r="AS203" s="786"/>
      <c r="AT203" s="786"/>
      <c r="AU203" s="786"/>
      <c r="AV203" s="787"/>
      <c r="AW203" s="779"/>
      <c r="AX203" s="85"/>
      <c r="AY203" s="777"/>
      <c r="AZ203" s="85"/>
      <c r="BA203" s="85"/>
    </row>
    <row r="204" spans="1:53" ht="15.6">
      <c r="A204" s="780"/>
      <c r="B204" s="778"/>
      <c r="C204" s="798"/>
      <c r="D204" s="799"/>
      <c r="E204" s="799"/>
      <c r="F204" s="799"/>
      <c r="G204" s="799"/>
      <c r="H204" s="799"/>
      <c r="I204" s="799"/>
      <c r="J204" s="799"/>
      <c r="K204" s="800"/>
      <c r="L204" s="799"/>
      <c r="M204" s="801"/>
      <c r="N204" s="802"/>
      <c r="O204" s="802"/>
      <c r="P204" s="802"/>
      <c r="Q204" s="802"/>
      <c r="R204" s="802"/>
      <c r="S204" s="803"/>
      <c r="T204" s="803"/>
      <c r="U204" s="803"/>
      <c r="V204" s="803"/>
      <c r="W204" s="803"/>
      <c r="X204" s="803"/>
      <c r="Y204" s="803"/>
      <c r="Z204" s="803"/>
      <c r="AA204" s="803"/>
      <c r="AB204" s="803"/>
      <c r="AC204" s="803"/>
      <c r="AD204" s="803"/>
      <c r="AE204" s="803"/>
      <c r="AF204" s="803"/>
      <c r="AG204" s="803"/>
      <c r="AH204" s="803"/>
      <c r="AI204" s="803"/>
      <c r="AJ204" s="803"/>
      <c r="AK204" s="803"/>
      <c r="AL204" s="803"/>
      <c r="AM204" s="803"/>
      <c r="AN204" s="803"/>
      <c r="AO204" s="803"/>
      <c r="AP204" s="803"/>
      <c r="AQ204" s="803"/>
      <c r="AR204" s="803"/>
      <c r="AS204" s="803"/>
      <c r="AT204" s="803"/>
      <c r="AU204" s="803"/>
      <c r="AV204" s="804"/>
      <c r="AW204" s="779"/>
      <c r="AX204" s="85"/>
      <c r="AY204" s="777"/>
      <c r="AZ204" s="85"/>
      <c r="BA204" s="85"/>
    </row>
    <row r="205" spans="1:53" ht="15.6">
      <c r="A205" s="780"/>
      <c r="B205" s="778"/>
      <c r="C205" s="995"/>
      <c r="D205" s="996"/>
      <c r="E205" s="996"/>
      <c r="F205" s="996"/>
      <c r="G205" s="996"/>
      <c r="H205" s="996"/>
      <c r="I205" s="996"/>
      <c r="J205" s="996"/>
      <c r="K205" s="996"/>
      <c r="L205" s="805"/>
      <c r="M205" s="801"/>
      <c r="N205" s="802"/>
      <c r="O205" s="802"/>
      <c r="P205" s="802"/>
      <c r="Q205" s="802"/>
      <c r="R205" s="802"/>
      <c r="S205" s="803"/>
      <c r="T205" s="803"/>
      <c r="U205" s="803"/>
      <c r="V205" s="803"/>
      <c r="W205" s="803"/>
      <c r="X205" s="803"/>
      <c r="Y205" s="803"/>
      <c r="Z205" s="803"/>
      <c r="AA205" s="803"/>
      <c r="AB205" s="803"/>
      <c r="AC205" s="803"/>
      <c r="AD205" s="803"/>
      <c r="AE205" s="803"/>
      <c r="AF205" s="803"/>
      <c r="AG205" s="803"/>
      <c r="AH205" s="803"/>
      <c r="AI205" s="803"/>
      <c r="AJ205" s="803"/>
      <c r="AK205" s="803"/>
      <c r="AL205" s="803"/>
      <c r="AM205" s="803"/>
      <c r="AN205" s="803"/>
      <c r="AO205" s="803"/>
      <c r="AP205" s="803"/>
      <c r="AQ205" s="803"/>
      <c r="AR205" s="803"/>
      <c r="AS205" s="803"/>
      <c r="AT205" s="803"/>
      <c r="AU205" s="803"/>
      <c r="AV205" s="804"/>
      <c r="AW205" s="779"/>
      <c r="AX205" s="85"/>
      <c r="AY205" s="777"/>
      <c r="AZ205" s="85"/>
      <c r="BA205" s="85"/>
    </row>
    <row r="206" spans="1:53" ht="15.6">
      <c r="A206" s="780"/>
      <c r="B206" s="778"/>
      <c r="C206" s="806" t="s">
        <v>429</v>
      </c>
      <c r="D206" s="1009"/>
      <c r="E206" s="1009"/>
      <c r="F206" s="1009"/>
      <c r="G206" s="1009"/>
      <c r="H206" s="1009"/>
      <c r="I206" s="1009"/>
      <c r="J206" s="1009"/>
      <c r="K206" s="1009"/>
      <c r="L206" s="1009"/>
      <c r="M206" s="1009"/>
      <c r="N206" s="1009"/>
      <c r="O206" s="1009"/>
      <c r="P206" s="1009"/>
      <c r="Q206" s="1009"/>
      <c r="R206" s="1009"/>
      <c r="S206" s="1009"/>
      <c r="T206" s="1009"/>
      <c r="U206" s="1009"/>
      <c r="V206" s="1009"/>
      <c r="W206" s="1009"/>
      <c r="X206" s="1009"/>
      <c r="Y206" s="1009"/>
      <c r="Z206" s="1009"/>
      <c r="AA206" s="1009"/>
      <c r="AB206" s="1009"/>
      <c r="AC206" s="1009"/>
      <c r="AD206" s="1009"/>
      <c r="AE206" s="1009"/>
      <c r="AF206" s="1009"/>
      <c r="AG206" s="1009"/>
      <c r="AH206" s="1009"/>
      <c r="AI206" s="1009"/>
      <c r="AJ206" s="1009"/>
      <c r="AK206" s="1009"/>
      <c r="AL206" s="1009"/>
      <c r="AM206" s="1009"/>
      <c r="AN206" s="1009"/>
      <c r="AO206" s="1009"/>
      <c r="AP206" s="1009"/>
      <c r="AQ206" s="1009"/>
      <c r="AR206" s="1009"/>
      <c r="AS206" s="1009"/>
      <c r="AT206" s="1009"/>
      <c r="AU206" s="1009"/>
      <c r="AV206" s="807"/>
      <c r="AW206" s="779"/>
      <c r="AX206" s="85"/>
      <c r="AY206" s="777"/>
      <c r="AZ206" s="85"/>
      <c r="BA206" s="85"/>
    </row>
    <row r="207" spans="1:53" ht="15.6">
      <c r="A207" s="780"/>
      <c r="B207" s="778"/>
      <c r="C207" s="834"/>
      <c r="D207" s="1055"/>
      <c r="E207" s="1055"/>
      <c r="F207" s="1055"/>
      <c r="G207" s="1055"/>
      <c r="H207" s="1055"/>
      <c r="I207" s="1055"/>
      <c r="J207" s="1055"/>
      <c r="K207" s="1055"/>
      <c r="L207" s="1055"/>
      <c r="M207" s="1055"/>
      <c r="N207" s="1055"/>
      <c r="O207" s="1055"/>
      <c r="P207" s="1055"/>
      <c r="Q207" s="1055"/>
      <c r="R207" s="1055"/>
      <c r="S207" s="1055"/>
      <c r="T207" s="1055"/>
      <c r="U207" s="1055"/>
      <c r="V207" s="1055"/>
      <c r="W207" s="1055"/>
      <c r="X207" s="1055"/>
      <c r="Y207" s="1055"/>
      <c r="Z207" s="1055"/>
      <c r="AA207" s="1055"/>
      <c r="AB207" s="1055"/>
      <c r="AC207" s="1055"/>
      <c r="AD207" s="1055"/>
      <c r="AE207" s="1055"/>
      <c r="AF207" s="1055"/>
      <c r="AG207" s="1055"/>
      <c r="AH207" s="1055"/>
      <c r="AI207" s="1055"/>
      <c r="AJ207" s="1055"/>
      <c r="AK207" s="1055"/>
      <c r="AL207" s="1055"/>
      <c r="AM207" s="1055"/>
      <c r="AN207" s="1055"/>
      <c r="AO207" s="1055"/>
      <c r="AP207" s="1055"/>
      <c r="AQ207" s="1055"/>
      <c r="AR207" s="1055"/>
      <c r="AS207" s="1055"/>
      <c r="AT207" s="1055"/>
      <c r="AU207" s="1055"/>
      <c r="AV207" s="839"/>
      <c r="AW207" s="779"/>
      <c r="AX207" s="85"/>
      <c r="AY207" s="777"/>
      <c r="AZ207" s="85"/>
      <c r="BA207" s="85"/>
    </row>
    <row r="208" spans="1:53" ht="15.6">
      <c r="A208" s="780"/>
      <c r="B208" s="778"/>
      <c r="C208" s="784"/>
      <c r="D208" s="1011"/>
      <c r="E208" s="1011"/>
      <c r="F208" s="1011"/>
      <c r="G208" s="1011"/>
      <c r="H208" s="1011"/>
      <c r="I208" s="1011"/>
      <c r="J208" s="1011"/>
      <c r="K208" s="1011"/>
      <c r="L208" s="1011"/>
      <c r="M208" s="1011"/>
      <c r="N208" s="1011"/>
      <c r="O208" s="1011"/>
      <c r="P208" s="1011"/>
      <c r="Q208" s="1011"/>
      <c r="R208" s="1011"/>
      <c r="S208" s="1011"/>
      <c r="T208" s="1011"/>
      <c r="U208" s="1011"/>
      <c r="V208" s="1011"/>
      <c r="W208" s="1011"/>
      <c r="X208" s="1011"/>
      <c r="Y208" s="1011"/>
      <c r="Z208" s="1011"/>
      <c r="AA208" s="1011"/>
      <c r="AB208" s="1011"/>
      <c r="AC208" s="1011"/>
      <c r="AD208" s="1011"/>
      <c r="AE208" s="1011"/>
      <c r="AF208" s="1011"/>
      <c r="AG208" s="810"/>
      <c r="AH208" s="1012" t="str">
        <f>"Item    " &amp; E193 &amp; "    Página   1   de   1  "</f>
        <v xml:space="preserve">Item        Página   1   de   1  </v>
      </c>
      <c r="AI208" s="1013"/>
      <c r="AJ208" s="1013"/>
      <c r="AK208" s="1013"/>
      <c r="AL208" s="1013"/>
      <c r="AM208" s="1013"/>
      <c r="AN208" s="1013"/>
      <c r="AO208" s="1013"/>
      <c r="AP208" s="1013"/>
      <c r="AQ208" s="1013"/>
      <c r="AR208" s="1013"/>
      <c r="AS208" s="1013"/>
      <c r="AT208" s="1013"/>
      <c r="AU208" s="1013"/>
      <c r="AV208" s="1013"/>
      <c r="AW208" s="779"/>
      <c r="AX208" s="85"/>
      <c r="AY208" s="777"/>
      <c r="AZ208" s="85"/>
      <c r="BA208" s="85"/>
    </row>
    <row r="209" spans="1:53" ht="15.6">
      <c r="A209" s="780"/>
      <c r="B209" s="778"/>
      <c r="C209" s="799"/>
      <c r="D209" s="799"/>
      <c r="E209" s="799"/>
      <c r="F209" s="799"/>
      <c r="G209" s="799"/>
      <c r="H209" s="799"/>
      <c r="I209" s="799"/>
      <c r="J209" s="811"/>
      <c r="K209" s="799"/>
      <c r="L209" s="799"/>
      <c r="M209" s="799"/>
      <c r="N209" s="799"/>
      <c r="O209" s="799"/>
      <c r="P209" s="799"/>
      <c r="Q209" s="799"/>
      <c r="R209" s="799"/>
      <c r="S209" s="799"/>
      <c r="T209" s="799"/>
      <c r="U209" s="799"/>
      <c r="V209" s="799"/>
      <c r="W209" s="799"/>
      <c r="X209" s="799"/>
      <c r="Y209" s="799"/>
      <c r="Z209" s="799"/>
      <c r="AA209" s="799"/>
      <c r="AB209" s="799"/>
      <c r="AC209" s="799"/>
      <c r="AD209" s="799"/>
      <c r="AE209" s="799"/>
      <c r="AF209" s="799"/>
      <c r="AG209" s="799"/>
      <c r="AH209" s="799"/>
      <c r="AI209" s="799"/>
      <c r="AJ209" s="799"/>
      <c r="AK209" s="799"/>
      <c r="AL209" s="799"/>
      <c r="AM209" s="811"/>
      <c r="AN209" s="811"/>
      <c r="AO209" s="811"/>
      <c r="AP209" s="811"/>
      <c r="AQ209" s="811"/>
      <c r="AR209" s="811"/>
      <c r="AS209" s="811"/>
      <c r="AT209" s="811"/>
      <c r="AU209" s="811"/>
      <c r="AV209" s="811"/>
      <c r="AW209" s="779"/>
      <c r="AX209" s="85"/>
      <c r="AY209" s="777"/>
      <c r="AZ209" s="85"/>
      <c r="BA209" s="85"/>
    </row>
    <row r="210" spans="1:53" ht="15.6">
      <c r="A210" s="780"/>
      <c r="B210" s="778"/>
      <c r="C210" s="812" t="s">
        <v>430</v>
      </c>
      <c r="D210" s="799"/>
      <c r="E210" s="799"/>
      <c r="F210" s="799"/>
      <c r="G210" s="799"/>
      <c r="H210" s="799"/>
      <c r="I210" s="799"/>
      <c r="J210" s="811"/>
      <c r="K210" s="799"/>
      <c r="L210" s="812" t="s">
        <v>431</v>
      </c>
      <c r="M210" s="799"/>
      <c r="N210" s="799"/>
      <c r="O210" s="799"/>
      <c r="P210" s="799"/>
      <c r="Q210" s="799"/>
      <c r="R210" s="799"/>
      <c r="S210" s="799"/>
      <c r="T210" s="799"/>
      <c r="U210" s="799"/>
      <c r="V210" s="799"/>
      <c r="W210" s="799"/>
      <c r="X210" s="799"/>
      <c r="Y210" s="799"/>
      <c r="Z210" s="799"/>
      <c r="AA210" s="799"/>
      <c r="AB210" s="799"/>
      <c r="AC210" s="799"/>
      <c r="AD210" s="799"/>
      <c r="AE210" s="799"/>
      <c r="AF210" s="799"/>
      <c r="AG210" s="799"/>
      <c r="AH210" s="799"/>
      <c r="AI210" s="799"/>
      <c r="AJ210" s="799"/>
      <c r="AK210" s="799"/>
      <c r="AL210" s="799"/>
      <c r="AM210" s="811"/>
      <c r="AN210" s="811"/>
      <c r="AO210" s="811"/>
      <c r="AP210" s="811"/>
      <c r="AQ210" s="811"/>
      <c r="AR210" s="811"/>
      <c r="AS210" s="811"/>
      <c r="AT210" s="811"/>
      <c r="AU210" s="811"/>
      <c r="AV210" s="811"/>
      <c r="AW210" s="779"/>
      <c r="AX210" s="85"/>
      <c r="AY210" s="777"/>
      <c r="AZ210" s="85"/>
      <c r="BA210" s="85"/>
    </row>
    <row r="211" spans="1:53" ht="15.6">
      <c r="A211" s="780"/>
      <c r="B211" s="778"/>
      <c r="C211" s="813" t="s">
        <v>432</v>
      </c>
      <c r="D211" s="814"/>
      <c r="E211" s="815"/>
      <c r="F211" s="816"/>
      <c r="G211" s="799"/>
      <c r="H211" s="799"/>
      <c r="I211" s="799"/>
      <c r="J211" s="811"/>
      <c r="K211" s="799"/>
      <c r="L211" s="813" t="s">
        <v>432</v>
      </c>
      <c r="M211" s="1002"/>
      <c r="N211" s="1002"/>
      <c r="O211" s="1002"/>
      <c r="P211" s="1002"/>
      <c r="Q211" s="1002"/>
      <c r="R211" s="1002"/>
      <c r="S211" s="1002"/>
      <c r="T211" s="1002"/>
      <c r="U211" s="1002"/>
      <c r="V211" s="1002"/>
      <c r="W211" s="1002"/>
      <c r="X211" s="1002"/>
      <c r="Y211" s="1002"/>
      <c r="Z211" s="1002"/>
      <c r="AA211" s="1002"/>
      <c r="AB211" s="1002"/>
      <c r="AC211" s="817"/>
      <c r="AD211" s="817"/>
      <c r="AE211" s="817"/>
      <c r="AF211" s="817"/>
      <c r="AG211" s="817"/>
      <c r="AH211" s="817"/>
      <c r="AI211" s="817"/>
      <c r="AJ211" s="817"/>
      <c r="AK211" s="817"/>
      <c r="AL211" s="817"/>
      <c r="AM211" s="818"/>
      <c r="AN211" s="818"/>
      <c r="AO211" s="811"/>
      <c r="AP211" s="811"/>
      <c r="AQ211" s="811"/>
      <c r="AR211" s="811"/>
      <c r="AS211" s="811"/>
      <c r="AT211" s="811"/>
      <c r="AU211" s="811"/>
      <c r="AV211" s="811"/>
      <c r="AW211" s="779"/>
      <c r="AX211" s="85"/>
      <c r="AY211" s="777"/>
      <c r="AZ211" s="85"/>
      <c r="BA211" s="85"/>
    </row>
    <row r="212" spans="1:53" ht="15.6">
      <c r="A212" s="780" t="s">
        <v>433</v>
      </c>
      <c r="B212" s="778"/>
      <c r="C212" s="819"/>
      <c r="D212" s="820" t="s">
        <v>434</v>
      </c>
      <c r="E212" s="821"/>
      <c r="F212" s="821"/>
      <c r="G212" s="822"/>
      <c r="H212" s="819"/>
      <c r="I212" s="819"/>
      <c r="J212" s="823"/>
      <c r="K212" s="819"/>
      <c r="L212" s="819"/>
      <c r="M212" s="1003" t="s">
        <v>435</v>
      </c>
      <c r="N212" s="1003"/>
      <c r="O212" s="1003"/>
      <c r="P212" s="1003"/>
      <c r="Q212" s="1003"/>
      <c r="R212" s="1003"/>
      <c r="S212" s="1003"/>
      <c r="T212" s="1003"/>
      <c r="U212" s="1003"/>
      <c r="V212" s="1003"/>
      <c r="W212" s="1003"/>
      <c r="X212" s="1003"/>
      <c r="Y212" s="1003"/>
      <c r="Z212" s="1003"/>
      <c r="AA212" s="1003"/>
      <c r="AB212" s="1003"/>
      <c r="AC212" s="819"/>
      <c r="AD212" s="819"/>
      <c r="AE212" s="819"/>
      <c r="AF212" s="819"/>
      <c r="AG212" s="819"/>
      <c r="AH212" s="819"/>
      <c r="AI212" s="819"/>
      <c r="AJ212" s="819"/>
      <c r="AK212" s="819"/>
      <c r="AL212" s="819"/>
      <c r="AM212" s="819"/>
      <c r="AN212" s="819"/>
      <c r="AO212" s="823"/>
      <c r="AP212" s="823"/>
      <c r="AQ212" s="823"/>
      <c r="AR212" s="823"/>
      <c r="AS212" s="823"/>
      <c r="AT212" s="823"/>
      <c r="AU212" s="823"/>
      <c r="AV212" s="823"/>
      <c r="AW212" s="779"/>
      <c r="AX212" s="85"/>
      <c r="AY212" s="777"/>
      <c r="AZ212" s="85"/>
      <c r="BA212" s="85"/>
    </row>
    <row r="213" spans="1:53" ht="15.6">
      <c r="A213" s="780" t="s">
        <v>436</v>
      </c>
      <c r="B213" s="778"/>
      <c r="C213" s="819"/>
      <c r="D213" s="820" t="s">
        <v>437</v>
      </c>
      <c r="E213" s="824"/>
      <c r="F213" s="824"/>
      <c r="G213" s="824"/>
      <c r="H213" s="824"/>
      <c r="I213" s="819"/>
      <c r="J213" s="823"/>
      <c r="K213" s="819"/>
      <c r="L213" s="825"/>
      <c r="M213" s="1004" t="s">
        <v>438</v>
      </c>
      <c r="N213" s="1004"/>
      <c r="O213" s="1004"/>
      <c r="P213" s="1004"/>
      <c r="Q213" s="1004"/>
      <c r="R213" s="1004"/>
      <c r="S213" s="1004"/>
      <c r="T213" s="1004"/>
      <c r="U213" s="1004"/>
      <c r="V213" s="1004"/>
      <c r="W213" s="1004"/>
      <c r="X213" s="1004"/>
      <c r="Y213" s="1004"/>
      <c r="Z213" s="1004"/>
      <c r="AA213" s="1004"/>
      <c r="AB213" s="1004"/>
      <c r="AC213" s="85"/>
      <c r="AD213" s="85"/>
      <c r="AE213" s="85"/>
      <c r="AF213" s="85"/>
      <c r="AG213" s="85"/>
      <c r="AH213" s="85"/>
      <c r="AI213" s="85"/>
      <c r="AJ213" s="85"/>
      <c r="AK213" s="85"/>
      <c r="AL213" s="85"/>
      <c r="AM213" s="85"/>
      <c r="AN213" s="85"/>
      <c r="AO213" s="819"/>
      <c r="AP213" s="819"/>
      <c r="AQ213" s="819"/>
      <c r="AR213" s="819"/>
      <c r="AS213" s="819"/>
      <c r="AT213" s="819"/>
      <c r="AU213" s="819"/>
      <c r="AV213" s="819"/>
      <c r="AW213" s="779"/>
      <c r="AX213" s="85"/>
      <c r="AY213" s="777"/>
      <c r="AZ213" s="85"/>
      <c r="BA213" s="85"/>
    </row>
    <row r="214" spans="1:53" ht="16.2" thickBot="1">
      <c r="A214" s="765" t="s">
        <v>436</v>
      </c>
      <c r="B214" s="826"/>
      <c r="C214" s="827"/>
      <c r="D214" s="827"/>
      <c r="E214" s="828"/>
      <c r="F214" s="828"/>
      <c r="G214" s="828"/>
      <c r="H214" s="828"/>
      <c r="I214" s="827"/>
      <c r="J214" s="829"/>
      <c r="K214" s="827"/>
      <c r="L214" s="830"/>
      <c r="M214" s="830"/>
      <c r="N214" s="830"/>
      <c r="O214" s="830"/>
      <c r="P214" s="830"/>
      <c r="Q214" s="830"/>
      <c r="R214" s="830"/>
      <c r="S214" s="830"/>
      <c r="T214" s="830"/>
      <c r="U214" s="830"/>
      <c r="V214" s="830"/>
      <c r="W214" s="830"/>
      <c r="X214" s="830"/>
      <c r="Y214" s="830"/>
      <c r="Z214" s="830"/>
      <c r="AA214" s="830"/>
      <c r="AB214" s="827"/>
      <c r="AC214" s="827"/>
      <c r="AD214" s="827"/>
      <c r="AE214" s="827"/>
      <c r="AF214" s="827"/>
      <c r="AG214" s="827"/>
      <c r="AH214" s="827"/>
      <c r="AI214" s="827"/>
      <c r="AJ214" s="827"/>
      <c r="AK214" s="827"/>
      <c r="AL214" s="827"/>
      <c r="AM214" s="827"/>
      <c r="AN214" s="827"/>
      <c r="AO214" s="827"/>
      <c r="AP214" s="827"/>
      <c r="AQ214" s="827"/>
      <c r="AR214" s="827"/>
      <c r="AS214" s="827"/>
      <c r="AT214" s="827"/>
      <c r="AU214" s="827"/>
      <c r="AV214" s="827"/>
      <c r="AW214" s="831"/>
      <c r="AX214" s="85"/>
      <c r="AY214" s="777"/>
      <c r="AZ214" s="85"/>
      <c r="BA214" s="85"/>
    </row>
    <row r="215" spans="1:53" ht="15.6" thickTop="1">
      <c r="A215" s="832"/>
      <c r="B215" s="832"/>
      <c r="C215" s="832"/>
      <c r="D215" s="832"/>
      <c r="E215" s="832"/>
      <c r="F215" s="832"/>
      <c r="G215" s="832"/>
      <c r="H215" s="832"/>
      <c r="I215" s="832"/>
      <c r="J215" s="832"/>
      <c r="K215" s="832"/>
      <c r="L215" s="832"/>
      <c r="M215" s="832"/>
      <c r="N215" s="832"/>
      <c r="O215" s="832"/>
      <c r="P215" s="832"/>
      <c r="Q215" s="832"/>
      <c r="R215" s="832"/>
      <c r="S215" s="832"/>
      <c r="T215" s="832"/>
      <c r="U215" s="832"/>
      <c r="V215" s="832"/>
      <c r="W215" s="832"/>
      <c r="X215" s="832"/>
      <c r="Y215" s="832"/>
      <c r="Z215" s="832"/>
      <c r="AA215" s="832"/>
      <c r="AB215" s="832"/>
      <c r="AC215" s="832"/>
      <c r="AD215" s="832"/>
      <c r="AE215" s="832"/>
      <c r="AF215" s="832"/>
      <c r="AG215" s="832"/>
      <c r="AH215" s="832"/>
      <c r="AI215" s="832"/>
      <c r="AJ215" s="832"/>
      <c r="AK215" s="832"/>
      <c r="AL215" s="832"/>
      <c r="AM215" s="832"/>
      <c r="AN215" s="832"/>
      <c r="AO215" s="832"/>
      <c r="AP215" s="832"/>
      <c r="AQ215" s="832"/>
      <c r="AR215" s="832"/>
      <c r="AS215" s="832"/>
      <c r="AT215" s="832"/>
      <c r="AU215" s="832"/>
      <c r="AV215" s="832"/>
      <c r="AW215" s="832"/>
      <c r="AX215" s="628"/>
      <c r="AY215" s="833"/>
      <c r="AZ215" s="628"/>
      <c r="BA215" s="628"/>
    </row>
    <row r="216" spans="1:53" ht="15">
      <c r="A216" s="832"/>
      <c r="B216" s="832"/>
      <c r="C216" s="832"/>
      <c r="D216" s="832"/>
      <c r="E216" s="832"/>
      <c r="F216" s="832"/>
      <c r="G216" s="832"/>
      <c r="H216" s="832"/>
      <c r="I216" s="832"/>
      <c r="J216" s="832"/>
      <c r="K216" s="832"/>
      <c r="L216" s="832"/>
      <c r="M216" s="832"/>
      <c r="N216" s="832"/>
      <c r="O216" s="832"/>
      <c r="P216" s="832"/>
      <c r="Q216" s="832"/>
      <c r="R216" s="832"/>
      <c r="S216" s="832"/>
      <c r="T216" s="832"/>
      <c r="U216" s="832"/>
      <c r="V216" s="832"/>
      <c r="W216" s="832"/>
      <c r="X216" s="832"/>
      <c r="Y216" s="832"/>
      <c r="Z216" s="832"/>
      <c r="AA216" s="832"/>
      <c r="AB216" s="832"/>
      <c r="AC216" s="832"/>
      <c r="AD216" s="832"/>
      <c r="AE216" s="832"/>
      <c r="AF216" s="832"/>
      <c r="AG216" s="832"/>
      <c r="AH216" s="832"/>
      <c r="AI216" s="832"/>
      <c r="AJ216" s="832"/>
      <c r="AK216" s="832"/>
      <c r="AL216" s="832"/>
      <c r="AM216" s="832"/>
      <c r="AN216" s="832"/>
      <c r="AO216" s="832"/>
      <c r="AP216" s="832"/>
      <c r="AQ216" s="832"/>
      <c r="AR216" s="832"/>
      <c r="AS216" s="832"/>
      <c r="AT216" s="832"/>
      <c r="AU216" s="832"/>
      <c r="AV216" s="832"/>
      <c r="AW216" s="832"/>
      <c r="AX216" s="628"/>
      <c r="AY216" s="833"/>
      <c r="AZ216" s="628"/>
      <c r="BA216" s="628"/>
    </row>
    <row r="217" spans="1:53" ht="15.6" thickBot="1">
      <c r="A217" s="832"/>
      <c r="B217" s="832"/>
      <c r="C217" s="832"/>
      <c r="D217" s="832"/>
      <c r="E217" s="832"/>
      <c r="F217" s="832"/>
      <c r="G217" s="832"/>
      <c r="H217" s="832"/>
      <c r="I217" s="832"/>
      <c r="J217" s="832"/>
      <c r="K217" s="832"/>
      <c r="L217" s="832"/>
      <c r="M217" s="832"/>
      <c r="N217" s="832"/>
      <c r="O217" s="832"/>
      <c r="P217" s="832"/>
      <c r="Q217" s="832"/>
      <c r="R217" s="832"/>
      <c r="S217" s="832"/>
      <c r="T217" s="832"/>
      <c r="U217" s="832"/>
      <c r="V217" s="832"/>
      <c r="W217" s="832"/>
      <c r="X217" s="832"/>
      <c r="Y217" s="832"/>
      <c r="Z217" s="832"/>
      <c r="AA217" s="832"/>
      <c r="AB217" s="832"/>
      <c r="AC217" s="832"/>
      <c r="AD217" s="832"/>
      <c r="AE217" s="832"/>
      <c r="AF217" s="832"/>
      <c r="AG217" s="832"/>
      <c r="AH217" s="832"/>
      <c r="AI217" s="832"/>
      <c r="AJ217" s="832"/>
      <c r="AK217" s="832"/>
      <c r="AL217" s="832"/>
      <c r="AM217" s="832"/>
      <c r="AN217" s="832"/>
      <c r="AO217" s="832"/>
      <c r="AP217" s="832"/>
      <c r="AQ217" s="832"/>
      <c r="AR217" s="832"/>
      <c r="AS217" s="832"/>
      <c r="AT217" s="832"/>
      <c r="AU217" s="832"/>
      <c r="AV217" s="832"/>
      <c r="AW217" s="832"/>
      <c r="AX217" s="628"/>
      <c r="AY217" s="833"/>
      <c r="AZ217" s="628"/>
      <c r="BA217" s="628"/>
    </row>
    <row r="218" spans="1:53" ht="18.600000000000001" thickTop="1">
      <c r="A218" s="765" t="s">
        <v>407</v>
      </c>
      <c r="B218" s="766"/>
      <c r="C218" s="767" t="s">
        <v>408</v>
      </c>
      <c r="D218" s="768"/>
      <c r="E218" s="769"/>
      <c r="F218" s="770"/>
      <c r="G218" s="771"/>
      <c r="H218" s="771"/>
      <c r="I218" s="772"/>
      <c r="J218" s="773"/>
      <c r="K218" s="772"/>
      <c r="L218" s="774"/>
      <c r="M218" s="774"/>
      <c r="N218" s="774"/>
      <c r="O218" s="774"/>
      <c r="P218" s="774"/>
      <c r="Q218" s="774"/>
      <c r="R218" s="774"/>
      <c r="S218" s="774"/>
      <c r="T218" s="774"/>
      <c r="U218" s="774"/>
      <c r="V218" s="774"/>
      <c r="W218" s="774"/>
      <c r="X218" s="774"/>
      <c r="Y218" s="774"/>
      <c r="Z218" s="774"/>
      <c r="AA218" s="774"/>
      <c r="AB218" s="772"/>
      <c r="AC218" s="772"/>
      <c r="AD218" s="772"/>
      <c r="AE218" s="772"/>
      <c r="AF218" s="772"/>
      <c r="AG218" s="772"/>
      <c r="AH218" s="772"/>
      <c r="AI218" s="775"/>
      <c r="AJ218" s="775"/>
      <c r="AK218" s="775"/>
      <c r="AL218" s="775"/>
      <c r="AM218" s="775"/>
      <c r="AN218" s="775"/>
      <c r="AO218" s="775"/>
      <c r="AP218" s="775"/>
      <c r="AQ218" s="775"/>
      <c r="AR218" s="775"/>
      <c r="AS218" s="775"/>
      <c r="AT218" s="775"/>
      <c r="AU218" s="775"/>
      <c r="AV218" s="775"/>
      <c r="AW218" s="776"/>
      <c r="AX218" s="85"/>
      <c r="AY218" s="777" t="s">
        <v>100</v>
      </c>
      <c r="AZ218" s="85"/>
      <c r="BA218" s="85"/>
    </row>
    <row r="219" spans="1:53" ht="15.6">
      <c r="A219" s="765" t="s">
        <v>409</v>
      </c>
      <c r="B219" s="778"/>
      <c r="C219" s="927" t="str">
        <f>PRESUPUESTO!AG23</f>
        <v>CAP. 1: PUENTE GRAN COLOMBIA</v>
      </c>
      <c r="D219" s="928"/>
      <c r="E219" s="928"/>
      <c r="F219" s="928"/>
      <c r="G219" s="928"/>
      <c r="H219" s="928"/>
      <c r="I219" s="928"/>
      <c r="J219" s="929" t="str">
        <f>"ITEM  " &amp;PRESUPUESTO!$B$23 &amp;":   "&amp; PRESUPUESTO!$C$23</f>
        <v>ITEM  1.8:   ANCLAJE HIERRO ,1/2"-PERFORACION  ,3/4" 21-25C</v>
      </c>
      <c r="K219" s="930"/>
      <c r="L219" s="930"/>
      <c r="M219" s="930"/>
      <c r="N219" s="930"/>
      <c r="O219" s="930"/>
      <c r="P219" s="930"/>
      <c r="Q219" s="930"/>
      <c r="R219" s="930"/>
      <c r="S219" s="930"/>
      <c r="T219" s="930"/>
      <c r="U219" s="930"/>
      <c r="V219" s="930"/>
      <c r="W219" s="930"/>
      <c r="X219" s="930"/>
      <c r="Y219" s="930"/>
      <c r="Z219" s="930"/>
      <c r="AA219" s="930"/>
      <c r="AB219" s="930"/>
      <c r="AC219" s="930"/>
      <c r="AD219" s="930"/>
      <c r="AE219" s="930"/>
      <c r="AF219" s="930"/>
      <c r="AG219" s="930"/>
      <c r="AH219" s="931"/>
      <c r="AI219" s="935" t="s">
        <v>410</v>
      </c>
      <c r="AJ219" s="936"/>
      <c r="AK219" s="936"/>
      <c r="AL219" s="936"/>
      <c r="AM219" s="936"/>
      <c r="AN219" s="936"/>
      <c r="AO219" s="937"/>
      <c r="AP219" s="938" t="str">
        <f>PRESUPUESTO!$D$23</f>
        <v>PUNTO</v>
      </c>
      <c r="AQ219" s="939"/>
      <c r="AR219" s="939"/>
      <c r="AS219" s="939"/>
      <c r="AT219" s="939"/>
      <c r="AU219" s="939"/>
      <c r="AV219" s="940"/>
      <c r="AW219" s="779"/>
      <c r="AX219" s="85"/>
      <c r="AY219" s="777"/>
      <c r="AZ219" s="85"/>
      <c r="BA219" s="85"/>
    </row>
    <row r="220" spans="1:53" ht="15.6">
      <c r="A220" s="765" t="s">
        <v>456</v>
      </c>
      <c r="B220" s="778"/>
      <c r="C220" s="941">
        <f>PRESUPUESTO!AI23</f>
        <v>0</v>
      </c>
      <c r="D220" s="942"/>
      <c r="E220" s="942"/>
      <c r="F220" s="942"/>
      <c r="G220" s="942"/>
      <c r="H220" s="942"/>
      <c r="I220" s="942"/>
      <c r="J220" s="932"/>
      <c r="K220" s="933"/>
      <c r="L220" s="933"/>
      <c r="M220" s="933"/>
      <c r="N220" s="933"/>
      <c r="O220" s="933"/>
      <c r="P220" s="933"/>
      <c r="Q220" s="933"/>
      <c r="R220" s="933"/>
      <c r="S220" s="933"/>
      <c r="T220" s="933"/>
      <c r="U220" s="933"/>
      <c r="V220" s="933"/>
      <c r="W220" s="933"/>
      <c r="X220" s="933"/>
      <c r="Y220" s="933"/>
      <c r="Z220" s="933"/>
      <c r="AA220" s="933"/>
      <c r="AB220" s="933"/>
      <c r="AC220" s="933"/>
      <c r="AD220" s="933"/>
      <c r="AE220" s="933"/>
      <c r="AF220" s="933"/>
      <c r="AG220" s="933"/>
      <c r="AH220" s="934"/>
      <c r="AI220" s="935" t="s">
        <v>412</v>
      </c>
      <c r="AJ220" s="936"/>
      <c r="AK220" s="936"/>
      <c r="AL220" s="936"/>
      <c r="AM220" s="936"/>
      <c r="AN220" s="936"/>
      <c r="AO220" s="937"/>
      <c r="AP220" s="938">
        <f>L230</f>
        <v>17</v>
      </c>
      <c r="AQ220" s="939"/>
      <c r="AR220" s="939"/>
      <c r="AS220" s="939"/>
      <c r="AT220" s="939"/>
      <c r="AU220" s="939"/>
      <c r="AV220" s="940"/>
      <c r="AW220" s="779"/>
      <c r="AX220" s="85"/>
      <c r="AY220" s="777"/>
      <c r="AZ220" s="85"/>
      <c r="BA220" s="85"/>
    </row>
    <row r="221" spans="1:53" ht="15.6">
      <c r="A221" s="780" t="s">
        <v>413</v>
      </c>
      <c r="B221" s="778"/>
      <c r="C221" s="781"/>
      <c r="D221" s="781"/>
      <c r="E221" s="781"/>
      <c r="F221" s="781"/>
      <c r="G221" s="781"/>
      <c r="H221" s="781"/>
      <c r="I221" s="781"/>
      <c r="J221" s="782"/>
      <c r="K221" s="781"/>
      <c r="L221" s="781"/>
      <c r="M221" s="1000"/>
      <c r="N221" s="1000"/>
      <c r="O221" s="1000"/>
      <c r="P221" s="1000"/>
      <c r="Q221" s="1000"/>
      <c r="R221" s="1000"/>
      <c r="S221" s="1000"/>
      <c r="T221" s="1000"/>
      <c r="U221" s="1000"/>
      <c r="V221" s="1000"/>
      <c r="W221" s="1000"/>
      <c r="X221" s="1000"/>
      <c r="Y221" s="1000"/>
      <c r="Z221" s="1000"/>
      <c r="AA221" s="1000"/>
      <c r="AB221" s="1000"/>
      <c r="AC221" s="1001"/>
      <c r="AD221" s="1000"/>
      <c r="AE221" s="1000"/>
      <c r="AF221" s="1000"/>
      <c r="AG221" s="1000"/>
      <c r="AH221" s="1000"/>
      <c r="AI221" s="1000"/>
      <c r="AJ221" s="1000"/>
      <c r="AK221" s="1000"/>
      <c r="AL221" s="1000"/>
      <c r="AM221" s="1000"/>
      <c r="AN221" s="1000"/>
      <c r="AO221" s="1000"/>
      <c r="AP221" s="1000"/>
      <c r="AQ221" s="1000"/>
      <c r="AR221" s="1000"/>
      <c r="AS221" s="1000"/>
      <c r="AT221" s="1000"/>
      <c r="AU221" s="1000"/>
      <c r="AV221" s="1000"/>
      <c r="AW221" s="779"/>
      <c r="AX221" s="85"/>
      <c r="AY221" s="777"/>
      <c r="AZ221" s="85"/>
      <c r="BA221" s="85"/>
    </row>
    <row r="222" spans="1:53" ht="15.6">
      <c r="A222" s="780" t="s">
        <v>414</v>
      </c>
      <c r="B222" s="778"/>
      <c r="C222" s="993" t="s">
        <v>415</v>
      </c>
      <c r="D222" s="994"/>
      <c r="E222" s="997" t="s">
        <v>416</v>
      </c>
      <c r="F222" s="997"/>
      <c r="G222" s="997"/>
      <c r="H222" s="997"/>
      <c r="I222" s="997" t="s">
        <v>417</v>
      </c>
      <c r="J222" s="998" t="s">
        <v>418</v>
      </c>
      <c r="K222" s="997" t="s">
        <v>233</v>
      </c>
      <c r="L222" s="997" t="s">
        <v>419</v>
      </c>
      <c r="M222" s="986"/>
      <c r="N222" s="986"/>
      <c r="O222" s="986"/>
      <c r="P222" s="986"/>
      <c r="Q222" s="986"/>
      <c r="R222" s="986"/>
      <c r="S222" s="986"/>
      <c r="T222" s="986"/>
      <c r="U222" s="986"/>
      <c r="V222" s="986"/>
      <c r="W222" s="986"/>
      <c r="X222" s="986"/>
      <c r="Y222" s="986"/>
      <c r="Z222" s="986"/>
      <c r="AA222" s="986"/>
      <c r="AB222" s="986"/>
      <c r="AC222" s="986"/>
      <c r="AD222" s="986"/>
      <c r="AE222" s="986"/>
      <c r="AF222" s="986"/>
      <c r="AG222" s="986"/>
      <c r="AH222" s="986"/>
      <c r="AI222" s="986"/>
      <c r="AJ222" s="986"/>
      <c r="AK222" s="986"/>
      <c r="AL222" s="986"/>
      <c r="AM222" s="986"/>
      <c r="AN222" s="986"/>
      <c r="AO222" s="986"/>
      <c r="AP222" s="986"/>
      <c r="AQ222" s="986"/>
      <c r="AR222" s="986"/>
      <c r="AS222" s="986"/>
      <c r="AT222" s="986"/>
      <c r="AU222" s="986"/>
      <c r="AV222" s="986"/>
      <c r="AW222" s="779"/>
      <c r="AX222" s="85"/>
      <c r="AY222" s="777"/>
      <c r="AZ222" s="85"/>
      <c r="BA222" s="85"/>
    </row>
    <row r="223" spans="1:53" ht="15.6">
      <c r="A223" s="780"/>
      <c r="B223" s="778"/>
      <c r="C223" s="995"/>
      <c r="D223" s="996"/>
      <c r="E223" s="783" t="s">
        <v>420</v>
      </c>
      <c r="F223" s="783" t="s">
        <v>421</v>
      </c>
      <c r="G223" s="783" t="s">
        <v>422</v>
      </c>
      <c r="H223" s="783" t="s">
        <v>423</v>
      </c>
      <c r="I223" s="997"/>
      <c r="J223" s="999"/>
      <c r="K223" s="997"/>
      <c r="L223" s="997"/>
      <c r="M223" s="986"/>
      <c r="N223" s="986"/>
      <c r="O223" s="986"/>
      <c r="P223" s="986"/>
      <c r="Q223" s="986"/>
      <c r="R223" s="986"/>
      <c r="S223" s="986"/>
      <c r="T223" s="986"/>
      <c r="U223" s="986"/>
      <c r="V223" s="986"/>
      <c r="W223" s="986"/>
      <c r="X223" s="986"/>
      <c r="Y223" s="986"/>
      <c r="Z223" s="986"/>
      <c r="AA223" s="986"/>
      <c r="AB223" s="986"/>
      <c r="AC223" s="986"/>
      <c r="AD223" s="986"/>
      <c r="AE223" s="986"/>
      <c r="AF223" s="986"/>
      <c r="AG223" s="986"/>
      <c r="AH223" s="986"/>
      <c r="AI223" s="986"/>
      <c r="AJ223" s="986"/>
      <c r="AK223" s="986"/>
      <c r="AL223" s="986"/>
      <c r="AM223" s="986"/>
      <c r="AN223" s="986"/>
      <c r="AO223" s="986"/>
      <c r="AP223" s="986"/>
      <c r="AQ223" s="986"/>
      <c r="AR223" s="986"/>
      <c r="AS223" s="986"/>
      <c r="AT223" s="986"/>
      <c r="AU223" s="986"/>
      <c r="AV223" s="986"/>
      <c r="AW223" s="779"/>
      <c r="AX223" s="85"/>
      <c r="AY223" s="777"/>
      <c r="AZ223" s="85"/>
      <c r="BA223" s="85"/>
    </row>
    <row r="224" spans="1:53" ht="15">
      <c r="A224" s="780" t="s">
        <v>424</v>
      </c>
      <c r="B224" s="778"/>
      <c r="C224" s="987" t="s">
        <v>457</v>
      </c>
      <c r="D224" s="988"/>
      <c r="E224" s="991"/>
      <c r="F224" s="991"/>
      <c r="G224" s="991"/>
      <c r="H224" s="991"/>
      <c r="I224" s="991"/>
      <c r="J224" s="991"/>
      <c r="K224" s="991"/>
      <c r="L224" s="991"/>
      <c r="M224" s="1021" t="e" vm="6">
        <v>#VALUE!</v>
      </c>
      <c r="N224" s="1022"/>
      <c r="O224" s="1022"/>
      <c r="P224" s="1022"/>
      <c r="Q224" s="1022"/>
      <c r="R224" s="1022"/>
      <c r="S224" s="1022"/>
      <c r="T224" s="1022"/>
      <c r="U224" s="1022"/>
      <c r="V224" s="1022"/>
      <c r="W224" s="1022"/>
      <c r="X224" s="1022"/>
      <c r="Y224" s="1022"/>
      <c r="Z224" s="1022"/>
      <c r="AA224" s="1022"/>
      <c r="AB224" s="1022"/>
      <c r="AC224" s="1022"/>
      <c r="AD224" s="1022"/>
      <c r="AE224" s="1022"/>
      <c r="AF224" s="1022"/>
      <c r="AG224" s="1022"/>
      <c r="AH224" s="1022"/>
      <c r="AI224" s="1022"/>
      <c r="AJ224" s="1022"/>
      <c r="AK224" s="1022"/>
      <c r="AL224" s="1022"/>
      <c r="AM224" s="1022"/>
      <c r="AN224" s="1022"/>
      <c r="AO224" s="1022"/>
      <c r="AP224" s="1022"/>
      <c r="AQ224" s="1022"/>
      <c r="AR224" s="1022"/>
      <c r="AS224" s="1022"/>
      <c r="AT224" s="1022"/>
      <c r="AU224" s="1022"/>
      <c r="AV224" s="1023"/>
      <c r="AW224" s="779"/>
      <c r="AX224" s="85"/>
      <c r="AY224" s="777"/>
      <c r="AZ224" s="85"/>
      <c r="BA224" s="85"/>
    </row>
    <row r="225" spans="1:53" ht="15">
      <c r="A225" s="780"/>
      <c r="B225" s="778"/>
      <c r="C225" s="989"/>
      <c r="D225" s="990"/>
      <c r="E225" s="992"/>
      <c r="F225" s="992"/>
      <c r="G225" s="992"/>
      <c r="H225" s="992"/>
      <c r="I225" s="992"/>
      <c r="J225" s="992"/>
      <c r="K225" s="992"/>
      <c r="L225" s="992"/>
      <c r="M225" s="1024"/>
      <c r="N225" s="1025"/>
      <c r="O225" s="1025"/>
      <c r="P225" s="1025"/>
      <c r="Q225" s="1025"/>
      <c r="R225" s="1025"/>
      <c r="S225" s="1025"/>
      <c r="T225" s="1025"/>
      <c r="U225" s="1025"/>
      <c r="V225" s="1025"/>
      <c r="W225" s="1025"/>
      <c r="X225" s="1025"/>
      <c r="Y225" s="1025"/>
      <c r="Z225" s="1025"/>
      <c r="AA225" s="1025"/>
      <c r="AB225" s="1025"/>
      <c r="AC225" s="1025"/>
      <c r="AD225" s="1025"/>
      <c r="AE225" s="1025"/>
      <c r="AF225" s="1025"/>
      <c r="AG225" s="1025"/>
      <c r="AH225" s="1025"/>
      <c r="AI225" s="1025"/>
      <c r="AJ225" s="1025"/>
      <c r="AK225" s="1025"/>
      <c r="AL225" s="1025"/>
      <c r="AM225" s="1025"/>
      <c r="AN225" s="1025"/>
      <c r="AO225" s="1025"/>
      <c r="AP225" s="1025"/>
      <c r="AQ225" s="1025"/>
      <c r="AR225" s="1025"/>
      <c r="AS225" s="1025"/>
      <c r="AT225" s="1025"/>
      <c r="AU225" s="1025"/>
      <c r="AV225" s="1026"/>
      <c r="AW225" s="779"/>
      <c r="AX225" s="85"/>
      <c r="AY225" s="777"/>
      <c r="AZ225" s="85"/>
      <c r="BA225" s="85"/>
    </row>
    <row r="226" spans="1:53" ht="15">
      <c r="A226" s="780" t="s">
        <v>425</v>
      </c>
      <c r="B226" s="778"/>
      <c r="C226" s="1018" t="s">
        <v>458</v>
      </c>
      <c r="D226" s="1019"/>
      <c r="E226" s="1005"/>
      <c r="F226" s="1005"/>
      <c r="G226" s="1020"/>
      <c r="H226" s="1005"/>
      <c r="I226" s="1005">
        <f>+G226*E226*F226</f>
        <v>0</v>
      </c>
      <c r="J226" s="1005">
        <v>17</v>
      </c>
      <c r="K226" s="1005" t="str">
        <f>AP219</f>
        <v>PUNTO</v>
      </c>
      <c r="L226" s="1007">
        <f>+J226</f>
        <v>17</v>
      </c>
      <c r="M226" s="1024"/>
      <c r="N226" s="1025"/>
      <c r="O226" s="1025"/>
      <c r="P226" s="1025"/>
      <c r="Q226" s="1025"/>
      <c r="R226" s="1025"/>
      <c r="S226" s="1025"/>
      <c r="T226" s="1025"/>
      <c r="U226" s="1025"/>
      <c r="V226" s="1025"/>
      <c r="W226" s="1025"/>
      <c r="X226" s="1025"/>
      <c r="Y226" s="1025"/>
      <c r="Z226" s="1025"/>
      <c r="AA226" s="1025"/>
      <c r="AB226" s="1025"/>
      <c r="AC226" s="1025"/>
      <c r="AD226" s="1025"/>
      <c r="AE226" s="1025"/>
      <c r="AF226" s="1025"/>
      <c r="AG226" s="1025"/>
      <c r="AH226" s="1025"/>
      <c r="AI226" s="1025"/>
      <c r="AJ226" s="1025"/>
      <c r="AK226" s="1025"/>
      <c r="AL226" s="1025"/>
      <c r="AM226" s="1025"/>
      <c r="AN226" s="1025"/>
      <c r="AO226" s="1025"/>
      <c r="AP226" s="1025"/>
      <c r="AQ226" s="1025"/>
      <c r="AR226" s="1025"/>
      <c r="AS226" s="1025"/>
      <c r="AT226" s="1025"/>
      <c r="AU226" s="1025"/>
      <c r="AV226" s="1026"/>
      <c r="AW226" s="779"/>
      <c r="AX226" s="85"/>
      <c r="AY226" s="777"/>
      <c r="AZ226" s="85"/>
      <c r="BA226" s="85"/>
    </row>
    <row r="227" spans="1:53" ht="15">
      <c r="A227" s="780"/>
      <c r="B227" s="778"/>
      <c r="C227" s="1014"/>
      <c r="D227" s="1015"/>
      <c r="E227" s="1006"/>
      <c r="F227" s="1006"/>
      <c r="G227" s="1017"/>
      <c r="H227" s="1006"/>
      <c r="I227" s="1006"/>
      <c r="J227" s="1006"/>
      <c r="K227" s="1006"/>
      <c r="L227" s="1008"/>
      <c r="M227" s="1024"/>
      <c r="N227" s="1025"/>
      <c r="O227" s="1025"/>
      <c r="P227" s="1025"/>
      <c r="Q227" s="1025"/>
      <c r="R227" s="1025"/>
      <c r="S227" s="1025"/>
      <c r="T227" s="1025"/>
      <c r="U227" s="1025"/>
      <c r="V227" s="1025"/>
      <c r="W227" s="1025"/>
      <c r="X227" s="1025"/>
      <c r="Y227" s="1025"/>
      <c r="Z227" s="1025"/>
      <c r="AA227" s="1025"/>
      <c r="AB227" s="1025"/>
      <c r="AC227" s="1025"/>
      <c r="AD227" s="1025"/>
      <c r="AE227" s="1025"/>
      <c r="AF227" s="1025"/>
      <c r="AG227" s="1025"/>
      <c r="AH227" s="1025"/>
      <c r="AI227" s="1025"/>
      <c r="AJ227" s="1025"/>
      <c r="AK227" s="1025"/>
      <c r="AL227" s="1025"/>
      <c r="AM227" s="1025"/>
      <c r="AN227" s="1025"/>
      <c r="AO227" s="1025"/>
      <c r="AP227" s="1025"/>
      <c r="AQ227" s="1025"/>
      <c r="AR227" s="1025"/>
      <c r="AS227" s="1025"/>
      <c r="AT227" s="1025"/>
      <c r="AU227" s="1025"/>
      <c r="AV227" s="1026"/>
      <c r="AW227" s="779"/>
      <c r="AX227" s="85"/>
      <c r="AY227" s="777"/>
      <c r="AZ227" s="85"/>
      <c r="BA227" s="85"/>
    </row>
    <row r="228" spans="1:53" ht="15">
      <c r="A228" s="780" t="s">
        <v>425</v>
      </c>
      <c r="B228" s="778"/>
      <c r="C228" s="1014"/>
      <c r="D228" s="1015"/>
      <c r="E228" s="1006"/>
      <c r="F228" s="1006"/>
      <c r="G228" s="1016"/>
      <c r="H228" s="1006"/>
      <c r="I228" s="1005">
        <f>+G228*E228*F228</f>
        <v>0</v>
      </c>
      <c r="J228" s="1006"/>
      <c r="K228" s="1005" t="str">
        <f>AP219</f>
        <v>PUNTO</v>
      </c>
      <c r="L228" s="1007">
        <f>I228*J228</f>
        <v>0</v>
      </c>
      <c r="M228" s="1024"/>
      <c r="N228" s="1025"/>
      <c r="O228" s="1025"/>
      <c r="P228" s="1025"/>
      <c r="Q228" s="1025"/>
      <c r="R228" s="1025"/>
      <c r="S228" s="1025"/>
      <c r="T228" s="1025"/>
      <c r="U228" s="1025"/>
      <c r="V228" s="1025"/>
      <c r="W228" s="1025"/>
      <c r="X228" s="1025"/>
      <c r="Y228" s="1025"/>
      <c r="Z228" s="1025"/>
      <c r="AA228" s="1025"/>
      <c r="AB228" s="1025"/>
      <c r="AC228" s="1025"/>
      <c r="AD228" s="1025"/>
      <c r="AE228" s="1025"/>
      <c r="AF228" s="1025"/>
      <c r="AG228" s="1025"/>
      <c r="AH228" s="1025"/>
      <c r="AI228" s="1025"/>
      <c r="AJ228" s="1025"/>
      <c r="AK228" s="1025"/>
      <c r="AL228" s="1025"/>
      <c r="AM228" s="1025"/>
      <c r="AN228" s="1025"/>
      <c r="AO228" s="1025"/>
      <c r="AP228" s="1025"/>
      <c r="AQ228" s="1025"/>
      <c r="AR228" s="1025"/>
      <c r="AS228" s="1025"/>
      <c r="AT228" s="1025"/>
      <c r="AU228" s="1025"/>
      <c r="AV228" s="1026"/>
      <c r="AW228" s="779"/>
      <c r="AX228" s="85"/>
      <c r="AY228" s="777"/>
      <c r="AZ228" s="85"/>
      <c r="BA228" s="85"/>
    </row>
    <row r="229" spans="1:53" ht="15">
      <c r="A229" s="780"/>
      <c r="B229" s="778"/>
      <c r="C229" s="1014"/>
      <c r="D229" s="1015"/>
      <c r="E229" s="1006"/>
      <c r="F229" s="1006"/>
      <c r="G229" s="1017"/>
      <c r="H229" s="1006"/>
      <c r="I229" s="1006"/>
      <c r="J229" s="1006"/>
      <c r="K229" s="1006"/>
      <c r="L229" s="1008"/>
      <c r="M229" s="1024"/>
      <c r="N229" s="1025"/>
      <c r="O229" s="1025"/>
      <c r="P229" s="1025"/>
      <c r="Q229" s="1025"/>
      <c r="R229" s="1025"/>
      <c r="S229" s="1025"/>
      <c r="T229" s="1025"/>
      <c r="U229" s="1025"/>
      <c r="V229" s="1025"/>
      <c r="W229" s="1025"/>
      <c r="X229" s="1025"/>
      <c r="Y229" s="1025"/>
      <c r="Z229" s="1025"/>
      <c r="AA229" s="1025"/>
      <c r="AB229" s="1025"/>
      <c r="AC229" s="1025"/>
      <c r="AD229" s="1025"/>
      <c r="AE229" s="1025"/>
      <c r="AF229" s="1025"/>
      <c r="AG229" s="1025"/>
      <c r="AH229" s="1025"/>
      <c r="AI229" s="1025"/>
      <c r="AJ229" s="1025"/>
      <c r="AK229" s="1025"/>
      <c r="AL229" s="1025"/>
      <c r="AM229" s="1025"/>
      <c r="AN229" s="1025"/>
      <c r="AO229" s="1025"/>
      <c r="AP229" s="1025"/>
      <c r="AQ229" s="1025"/>
      <c r="AR229" s="1025"/>
      <c r="AS229" s="1025"/>
      <c r="AT229" s="1025"/>
      <c r="AU229" s="1025"/>
      <c r="AV229" s="1026"/>
      <c r="AW229" s="779"/>
      <c r="AX229" s="85"/>
      <c r="AY229" s="777"/>
      <c r="AZ229" s="85"/>
      <c r="BA229" s="85"/>
    </row>
    <row r="230" spans="1:53" ht="15.6">
      <c r="A230" s="765" t="s">
        <v>427</v>
      </c>
      <c r="B230" s="778"/>
      <c r="C230" s="788"/>
      <c r="D230" s="789"/>
      <c r="E230" s="789"/>
      <c r="F230" s="789"/>
      <c r="G230" s="790" t="s">
        <v>428</v>
      </c>
      <c r="H230" s="791">
        <v>2</v>
      </c>
      <c r="I230" s="792" t="s">
        <v>5</v>
      </c>
      <c r="J230" s="793"/>
      <c r="K230" s="794" t="s">
        <v>419</v>
      </c>
      <c r="L230" s="795">
        <f>ROUND(SUM(L224:L229),H230)</f>
        <v>17</v>
      </c>
      <c r="M230" s="1024"/>
      <c r="N230" s="1025"/>
      <c r="O230" s="1025"/>
      <c r="P230" s="1025"/>
      <c r="Q230" s="1025"/>
      <c r="R230" s="1025"/>
      <c r="S230" s="1025"/>
      <c r="T230" s="1025"/>
      <c r="U230" s="1025"/>
      <c r="V230" s="1025"/>
      <c r="W230" s="1025"/>
      <c r="X230" s="1025"/>
      <c r="Y230" s="1025"/>
      <c r="Z230" s="1025"/>
      <c r="AA230" s="1025"/>
      <c r="AB230" s="1025"/>
      <c r="AC230" s="1025"/>
      <c r="AD230" s="1025"/>
      <c r="AE230" s="1025"/>
      <c r="AF230" s="1025"/>
      <c r="AG230" s="1025"/>
      <c r="AH230" s="1025"/>
      <c r="AI230" s="1025"/>
      <c r="AJ230" s="1025"/>
      <c r="AK230" s="1025"/>
      <c r="AL230" s="1025"/>
      <c r="AM230" s="1025"/>
      <c r="AN230" s="1025"/>
      <c r="AO230" s="1025"/>
      <c r="AP230" s="1025"/>
      <c r="AQ230" s="1025"/>
      <c r="AR230" s="1025"/>
      <c r="AS230" s="1025"/>
      <c r="AT230" s="1025"/>
      <c r="AU230" s="1025"/>
      <c r="AV230" s="1026"/>
      <c r="AW230" s="779"/>
      <c r="AX230" s="85"/>
      <c r="AY230" s="777"/>
      <c r="AZ230" s="85"/>
      <c r="BA230" s="85"/>
    </row>
    <row r="231" spans="1:53" ht="15.6">
      <c r="A231" s="780"/>
      <c r="B231" s="778"/>
      <c r="C231" s="798"/>
      <c r="D231" s="799"/>
      <c r="E231" s="799"/>
      <c r="F231" s="799"/>
      <c r="G231" s="799"/>
      <c r="H231" s="799"/>
      <c r="I231" s="799"/>
      <c r="J231" s="799"/>
      <c r="K231" s="800"/>
      <c r="L231" s="799"/>
      <c r="M231" s="1024"/>
      <c r="N231" s="1025"/>
      <c r="O231" s="1025"/>
      <c r="P231" s="1025"/>
      <c r="Q231" s="1025"/>
      <c r="R231" s="1025"/>
      <c r="S231" s="1025"/>
      <c r="T231" s="1025"/>
      <c r="U231" s="1025"/>
      <c r="V231" s="1025"/>
      <c r="W231" s="1025"/>
      <c r="X231" s="1025"/>
      <c r="Y231" s="1025"/>
      <c r="Z231" s="1025"/>
      <c r="AA231" s="1025"/>
      <c r="AB231" s="1025"/>
      <c r="AC231" s="1025"/>
      <c r="AD231" s="1025"/>
      <c r="AE231" s="1025"/>
      <c r="AF231" s="1025"/>
      <c r="AG231" s="1025"/>
      <c r="AH231" s="1025"/>
      <c r="AI231" s="1025"/>
      <c r="AJ231" s="1025"/>
      <c r="AK231" s="1025"/>
      <c r="AL231" s="1025"/>
      <c r="AM231" s="1025"/>
      <c r="AN231" s="1025"/>
      <c r="AO231" s="1025"/>
      <c r="AP231" s="1025"/>
      <c r="AQ231" s="1025"/>
      <c r="AR231" s="1025"/>
      <c r="AS231" s="1025"/>
      <c r="AT231" s="1025"/>
      <c r="AU231" s="1025"/>
      <c r="AV231" s="1026"/>
      <c r="AW231" s="779"/>
      <c r="AX231" s="85"/>
      <c r="AY231" s="777"/>
      <c r="AZ231" s="85"/>
      <c r="BA231" s="85"/>
    </row>
    <row r="232" spans="1:53" ht="15.6">
      <c r="A232" s="780"/>
      <c r="B232" s="778"/>
      <c r="C232" s="995"/>
      <c r="D232" s="996"/>
      <c r="E232" s="996"/>
      <c r="F232" s="996"/>
      <c r="G232" s="996"/>
      <c r="H232" s="996"/>
      <c r="I232" s="996"/>
      <c r="J232" s="996"/>
      <c r="K232" s="996"/>
      <c r="L232" s="805"/>
      <c r="M232" s="1027"/>
      <c r="N232" s="1028"/>
      <c r="O232" s="1028"/>
      <c r="P232" s="1028"/>
      <c r="Q232" s="1028"/>
      <c r="R232" s="1028"/>
      <c r="S232" s="1028"/>
      <c r="T232" s="1028"/>
      <c r="U232" s="1028"/>
      <c r="V232" s="1028"/>
      <c r="W232" s="1028"/>
      <c r="X232" s="1028"/>
      <c r="Y232" s="1028"/>
      <c r="Z232" s="1028"/>
      <c r="AA232" s="1028"/>
      <c r="AB232" s="1028"/>
      <c r="AC232" s="1028"/>
      <c r="AD232" s="1028"/>
      <c r="AE232" s="1028"/>
      <c r="AF232" s="1028"/>
      <c r="AG232" s="1028"/>
      <c r="AH232" s="1028"/>
      <c r="AI232" s="1028"/>
      <c r="AJ232" s="1028"/>
      <c r="AK232" s="1028"/>
      <c r="AL232" s="1028"/>
      <c r="AM232" s="1028"/>
      <c r="AN232" s="1028"/>
      <c r="AO232" s="1028"/>
      <c r="AP232" s="1028"/>
      <c r="AQ232" s="1028"/>
      <c r="AR232" s="1028"/>
      <c r="AS232" s="1028"/>
      <c r="AT232" s="1028"/>
      <c r="AU232" s="1028"/>
      <c r="AV232" s="1029"/>
      <c r="AW232" s="779"/>
      <c r="AX232" s="85"/>
      <c r="AY232" s="777"/>
      <c r="AZ232" s="85"/>
      <c r="BA232" s="85"/>
    </row>
    <row r="233" spans="1:53" ht="15.6">
      <c r="A233" s="780"/>
      <c r="B233" s="778"/>
      <c r="C233" s="806" t="s">
        <v>429</v>
      </c>
      <c r="D233" s="1009"/>
      <c r="E233" s="1009"/>
      <c r="F233" s="1009"/>
      <c r="G233" s="1009"/>
      <c r="H233" s="1009"/>
      <c r="I233" s="1009"/>
      <c r="J233" s="1009"/>
      <c r="K233" s="1009"/>
      <c r="L233" s="1009"/>
      <c r="M233" s="1009"/>
      <c r="N233" s="1009"/>
      <c r="O233" s="1009"/>
      <c r="P233" s="1009"/>
      <c r="Q233" s="1009"/>
      <c r="R233" s="1009"/>
      <c r="S233" s="1009"/>
      <c r="T233" s="1009"/>
      <c r="U233" s="1009"/>
      <c r="V233" s="1009"/>
      <c r="W233" s="1009"/>
      <c r="X233" s="1009"/>
      <c r="Y233" s="1009"/>
      <c r="Z233" s="1009"/>
      <c r="AA233" s="1009"/>
      <c r="AB233" s="1009"/>
      <c r="AC233" s="1009"/>
      <c r="AD233" s="1009"/>
      <c r="AE233" s="1009"/>
      <c r="AF233" s="1009"/>
      <c r="AG233" s="1009"/>
      <c r="AH233" s="1009"/>
      <c r="AI233" s="1009"/>
      <c r="AJ233" s="1009"/>
      <c r="AK233" s="1009"/>
      <c r="AL233" s="1009"/>
      <c r="AM233" s="1009"/>
      <c r="AN233" s="1009"/>
      <c r="AO233" s="1009"/>
      <c r="AP233" s="1009"/>
      <c r="AQ233" s="1009"/>
      <c r="AR233" s="1009"/>
      <c r="AS233" s="1009"/>
      <c r="AT233" s="1009"/>
      <c r="AU233" s="1009"/>
      <c r="AV233" s="807"/>
      <c r="AW233" s="779"/>
      <c r="AX233" s="85"/>
      <c r="AY233" s="777"/>
      <c r="AZ233" s="85"/>
      <c r="BA233" s="85"/>
    </row>
    <row r="234" spans="1:53" ht="15.6">
      <c r="A234" s="780"/>
      <c r="B234" s="778"/>
      <c r="C234" s="834"/>
      <c r="D234" s="1055"/>
      <c r="E234" s="1055"/>
      <c r="F234" s="1055"/>
      <c r="G234" s="1055"/>
      <c r="H234" s="1055"/>
      <c r="I234" s="1055"/>
      <c r="J234" s="1055"/>
      <c r="K234" s="1055"/>
      <c r="L234" s="1055"/>
      <c r="M234" s="1055"/>
      <c r="N234" s="1055"/>
      <c r="O234" s="1055"/>
      <c r="P234" s="1055"/>
      <c r="Q234" s="1055"/>
      <c r="R234" s="1055"/>
      <c r="S234" s="1055"/>
      <c r="T234" s="1055"/>
      <c r="U234" s="1055"/>
      <c r="V234" s="1055"/>
      <c r="W234" s="1055"/>
      <c r="X234" s="1055"/>
      <c r="Y234" s="1055"/>
      <c r="Z234" s="1055"/>
      <c r="AA234" s="1055"/>
      <c r="AB234" s="1055"/>
      <c r="AC234" s="1055"/>
      <c r="AD234" s="1055"/>
      <c r="AE234" s="1055"/>
      <c r="AF234" s="1055"/>
      <c r="AG234" s="1055"/>
      <c r="AH234" s="1055"/>
      <c r="AI234" s="1055"/>
      <c r="AJ234" s="1055"/>
      <c r="AK234" s="1055"/>
      <c r="AL234" s="1055"/>
      <c r="AM234" s="1055"/>
      <c r="AN234" s="1055"/>
      <c r="AO234" s="1055"/>
      <c r="AP234" s="1055"/>
      <c r="AQ234" s="1055"/>
      <c r="AR234" s="1055"/>
      <c r="AS234" s="1055"/>
      <c r="AT234" s="1055"/>
      <c r="AU234" s="1055"/>
      <c r="AV234" s="839"/>
      <c r="AW234" s="779"/>
      <c r="AX234" s="85"/>
      <c r="AY234" s="777"/>
      <c r="AZ234" s="85"/>
      <c r="BA234" s="85"/>
    </row>
    <row r="235" spans="1:53" ht="15.6">
      <c r="A235" s="780"/>
      <c r="B235" s="778"/>
      <c r="C235" s="784"/>
      <c r="D235" s="1011"/>
      <c r="E235" s="1011"/>
      <c r="F235" s="1011"/>
      <c r="G235" s="1011"/>
      <c r="H235" s="1011"/>
      <c r="I235" s="1011"/>
      <c r="J235" s="1011"/>
      <c r="K235" s="1011"/>
      <c r="L235" s="1011"/>
      <c r="M235" s="1011"/>
      <c r="N235" s="1011"/>
      <c r="O235" s="1011"/>
      <c r="P235" s="1011"/>
      <c r="Q235" s="1011"/>
      <c r="R235" s="1011"/>
      <c r="S235" s="1011"/>
      <c r="T235" s="1011"/>
      <c r="U235" s="1011"/>
      <c r="V235" s="1011"/>
      <c r="W235" s="1011"/>
      <c r="X235" s="1011"/>
      <c r="Y235" s="1011"/>
      <c r="Z235" s="1011"/>
      <c r="AA235" s="1011"/>
      <c r="AB235" s="1011"/>
      <c r="AC235" s="1011"/>
      <c r="AD235" s="1011"/>
      <c r="AE235" s="1011"/>
      <c r="AF235" s="1011"/>
      <c r="AG235" s="810"/>
      <c r="AH235" s="1012" t="str">
        <f>"Item    " &amp; E220 &amp; "    Página   1   de   1  "</f>
        <v xml:space="preserve">Item        Página   1   de   1  </v>
      </c>
      <c r="AI235" s="1013"/>
      <c r="AJ235" s="1013"/>
      <c r="AK235" s="1013"/>
      <c r="AL235" s="1013"/>
      <c r="AM235" s="1013"/>
      <c r="AN235" s="1013"/>
      <c r="AO235" s="1013"/>
      <c r="AP235" s="1013"/>
      <c r="AQ235" s="1013"/>
      <c r="AR235" s="1013"/>
      <c r="AS235" s="1013"/>
      <c r="AT235" s="1013"/>
      <c r="AU235" s="1013"/>
      <c r="AV235" s="1013"/>
      <c r="AW235" s="779"/>
      <c r="AX235" s="85"/>
      <c r="AY235" s="777"/>
      <c r="AZ235" s="85"/>
      <c r="BA235" s="85"/>
    </row>
    <row r="236" spans="1:53" ht="15.6">
      <c r="A236" s="780"/>
      <c r="B236" s="778"/>
      <c r="C236" s="799"/>
      <c r="D236" s="799"/>
      <c r="E236" s="799"/>
      <c r="F236" s="799"/>
      <c r="G236" s="799"/>
      <c r="H236" s="799"/>
      <c r="I236" s="799"/>
      <c r="J236" s="811"/>
      <c r="K236" s="799"/>
      <c r="L236" s="799"/>
      <c r="M236" s="799"/>
      <c r="N236" s="799"/>
      <c r="O236" s="799"/>
      <c r="P236" s="799"/>
      <c r="Q236" s="799"/>
      <c r="R236" s="799"/>
      <c r="S236" s="799"/>
      <c r="T236" s="799"/>
      <c r="U236" s="799"/>
      <c r="V236" s="799"/>
      <c r="W236" s="799"/>
      <c r="X236" s="799"/>
      <c r="Y236" s="799"/>
      <c r="Z236" s="799"/>
      <c r="AA236" s="799"/>
      <c r="AB236" s="799"/>
      <c r="AC236" s="799"/>
      <c r="AD236" s="799"/>
      <c r="AE236" s="799"/>
      <c r="AF236" s="799"/>
      <c r="AG236" s="799"/>
      <c r="AH236" s="799"/>
      <c r="AI236" s="799"/>
      <c r="AJ236" s="799"/>
      <c r="AK236" s="799"/>
      <c r="AL236" s="799"/>
      <c r="AM236" s="811"/>
      <c r="AN236" s="811"/>
      <c r="AO236" s="811"/>
      <c r="AP236" s="811"/>
      <c r="AQ236" s="811"/>
      <c r="AR236" s="811"/>
      <c r="AS236" s="811"/>
      <c r="AT236" s="811"/>
      <c r="AU236" s="811"/>
      <c r="AV236" s="811"/>
      <c r="AW236" s="779"/>
      <c r="AX236" s="85"/>
      <c r="AY236" s="777"/>
      <c r="AZ236" s="85"/>
      <c r="BA236" s="85"/>
    </row>
    <row r="237" spans="1:53" ht="15.6">
      <c r="A237" s="780"/>
      <c r="B237" s="778"/>
      <c r="C237" s="812" t="s">
        <v>430</v>
      </c>
      <c r="D237" s="799"/>
      <c r="E237" s="799"/>
      <c r="F237" s="799"/>
      <c r="G237" s="799"/>
      <c r="H237" s="799"/>
      <c r="I237" s="799"/>
      <c r="J237" s="811"/>
      <c r="K237" s="799"/>
      <c r="L237" s="812" t="s">
        <v>431</v>
      </c>
      <c r="M237" s="799"/>
      <c r="N237" s="799"/>
      <c r="O237" s="799"/>
      <c r="P237" s="799"/>
      <c r="Q237" s="799"/>
      <c r="R237" s="799"/>
      <c r="S237" s="799"/>
      <c r="T237" s="799"/>
      <c r="U237" s="799"/>
      <c r="V237" s="799"/>
      <c r="W237" s="799"/>
      <c r="X237" s="799"/>
      <c r="Y237" s="799"/>
      <c r="Z237" s="799"/>
      <c r="AA237" s="799"/>
      <c r="AB237" s="799"/>
      <c r="AC237" s="799"/>
      <c r="AD237" s="799"/>
      <c r="AE237" s="799"/>
      <c r="AF237" s="799"/>
      <c r="AG237" s="799"/>
      <c r="AH237" s="799"/>
      <c r="AI237" s="799"/>
      <c r="AJ237" s="799"/>
      <c r="AK237" s="799"/>
      <c r="AL237" s="799"/>
      <c r="AM237" s="811"/>
      <c r="AN237" s="811"/>
      <c r="AO237" s="811"/>
      <c r="AP237" s="811"/>
      <c r="AQ237" s="811"/>
      <c r="AR237" s="811"/>
      <c r="AS237" s="811"/>
      <c r="AT237" s="811"/>
      <c r="AU237" s="811"/>
      <c r="AV237" s="811"/>
      <c r="AW237" s="779"/>
      <c r="AX237" s="85"/>
      <c r="AY237" s="777"/>
      <c r="AZ237" s="85"/>
      <c r="BA237" s="85"/>
    </row>
    <row r="238" spans="1:53" ht="15.6">
      <c r="A238" s="780"/>
      <c r="B238" s="778"/>
      <c r="C238" s="813" t="s">
        <v>432</v>
      </c>
      <c r="D238" s="814"/>
      <c r="E238" s="815"/>
      <c r="F238" s="816"/>
      <c r="G238" s="799"/>
      <c r="H238" s="799"/>
      <c r="I238" s="799"/>
      <c r="J238" s="811"/>
      <c r="K238" s="799"/>
      <c r="L238" s="813" t="s">
        <v>432</v>
      </c>
      <c r="M238" s="1002"/>
      <c r="N238" s="1002"/>
      <c r="O238" s="1002"/>
      <c r="P238" s="1002"/>
      <c r="Q238" s="1002"/>
      <c r="R238" s="1002"/>
      <c r="S238" s="1002"/>
      <c r="T238" s="1002"/>
      <c r="U238" s="1002"/>
      <c r="V238" s="1002"/>
      <c r="W238" s="1002"/>
      <c r="X238" s="1002"/>
      <c r="Y238" s="1002"/>
      <c r="Z238" s="1002"/>
      <c r="AA238" s="1002"/>
      <c r="AB238" s="1002"/>
      <c r="AC238" s="817"/>
      <c r="AD238" s="817"/>
      <c r="AE238" s="817"/>
      <c r="AF238" s="817"/>
      <c r="AG238" s="817"/>
      <c r="AH238" s="817"/>
      <c r="AI238" s="817"/>
      <c r="AJ238" s="817"/>
      <c r="AK238" s="817"/>
      <c r="AL238" s="817"/>
      <c r="AM238" s="818"/>
      <c r="AN238" s="818"/>
      <c r="AO238" s="811"/>
      <c r="AP238" s="811"/>
      <c r="AQ238" s="811"/>
      <c r="AR238" s="811"/>
      <c r="AS238" s="811"/>
      <c r="AT238" s="811"/>
      <c r="AU238" s="811"/>
      <c r="AV238" s="811"/>
      <c r="AW238" s="779"/>
      <c r="AX238" s="85"/>
      <c r="AY238" s="777"/>
      <c r="AZ238" s="85"/>
      <c r="BA238" s="85"/>
    </row>
    <row r="239" spans="1:53" ht="15.6">
      <c r="A239" s="780" t="s">
        <v>433</v>
      </c>
      <c r="B239" s="778"/>
      <c r="C239" s="819"/>
      <c r="D239" s="820" t="s">
        <v>434</v>
      </c>
      <c r="E239" s="821"/>
      <c r="F239" s="821"/>
      <c r="G239" s="822"/>
      <c r="H239" s="819"/>
      <c r="I239" s="819"/>
      <c r="J239" s="823"/>
      <c r="K239" s="819"/>
      <c r="L239" s="819"/>
      <c r="M239" s="1003" t="s">
        <v>435</v>
      </c>
      <c r="N239" s="1003"/>
      <c r="O239" s="1003"/>
      <c r="P239" s="1003"/>
      <c r="Q239" s="1003"/>
      <c r="R239" s="1003"/>
      <c r="S239" s="1003"/>
      <c r="T239" s="1003"/>
      <c r="U239" s="1003"/>
      <c r="V239" s="1003"/>
      <c r="W239" s="1003"/>
      <c r="X239" s="1003"/>
      <c r="Y239" s="1003"/>
      <c r="Z239" s="1003"/>
      <c r="AA239" s="1003"/>
      <c r="AB239" s="1003"/>
      <c r="AC239" s="819"/>
      <c r="AD239" s="819"/>
      <c r="AE239" s="819"/>
      <c r="AF239" s="819"/>
      <c r="AG239" s="819"/>
      <c r="AH239" s="819"/>
      <c r="AI239" s="819"/>
      <c r="AJ239" s="819"/>
      <c r="AK239" s="819"/>
      <c r="AL239" s="819"/>
      <c r="AM239" s="819"/>
      <c r="AN239" s="819"/>
      <c r="AO239" s="823"/>
      <c r="AP239" s="823"/>
      <c r="AQ239" s="823"/>
      <c r="AR239" s="823"/>
      <c r="AS239" s="823"/>
      <c r="AT239" s="823"/>
      <c r="AU239" s="823"/>
      <c r="AV239" s="823"/>
      <c r="AW239" s="779"/>
      <c r="AX239" s="85"/>
      <c r="AY239" s="777"/>
      <c r="AZ239" s="85"/>
      <c r="BA239" s="85"/>
    </row>
    <row r="240" spans="1:53" ht="15.6">
      <c r="A240" s="780" t="s">
        <v>436</v>
      </c>
      <c r="B240" s="778"/>
      <c r="C240" s="819"/>
      <c r="D240" s="820" t="s">
        <v>437</v>
      </c>
      <c r="E240" s="824"/>
      <c r="F240" s="824"/>
      <c r="G240" s="824"/>
      <c r="H240" s="824"/>
      <c r="I240" s="819"/>
      <c r="J240" s="823"/>
      <c r="K240" s="819"/>
      <c r="L240" s="825"/>
      <c r="M240" s="1004" t="s">
        <v>438</v>
      </c>
      <c r="N240" s="1004"/>
      <c r="O240" s="1004"/>
      <c r="P240" s="1004"/>
      <c r="Q240" s="1004"/>
      <c r="R240" s="1004"/>
      <c r="S240" s="1004"/>
      <c r="T240" s="1004"/>
      <c r="U240" s="1004"/>
      <c r="V240" s="1004"/>
      <c r="W240" s="1004"/>
      <c r="X240" s="1004"/>
      <c r="Y240" s="1004"/>
      <c r="Z240" s="1004"/>
      <c r="AA240" s="1004"/>
      <c r="AB240" s="1004"/>
      <c r="AC240" s="85"/>
      <c r="AD240" s="85"/>
      <c r="AE240" s="85"/>
      <c r="AF240" s="85"/>
      <c r="AG240" s="85"/>
      <c r="AH240" s="85"/>
      <c r="AI240" s="85"/>
      <c r="AJ240" s="85"/>
      <c r="AK240" s="85"/>
      <c r="AL240" s="85"/>
      <c r="AM240" s="85"/>
      <c r="AN240" s="85"/>
      <c r="AO240" s="819"/>
      <c r="AP240" s="819"/>
      <c r="AQ240" s="819"/>
      <c r="AR240" s="819"/>
      <c r="AS240" s="819"/>
      <c r="AT240" s="819"/>
      <c r="AU240" s="819"/>
      <c r="AV240" s="819"/>
      <c r="AW240" s="779"/>
      <c r="AX240" s="85"/>
      <c r="AY240" s="777"/>
      <c r="AZ240" s="85"/>
      <c r="BA240" s="85"/>
    </row>
    <row r="241" spans="1:53" ht="16.2" thickBot="1">
      <c r="A241" s="765" t="s">
        <v>436</v>
      </c>
      <c r="B241" s="826"/>
      <c r="C241" s="827"/>
      <c r="D241" s="827"/>
      <c r="E241" s="828"/>
      <c r="F241" s="828"/>
      <c r="G241" s="828"/>
      <c r="H241" s="828"/>
      <c r="I241" s="827"/>
      <c r="J241" s="829"/>
      <c r="K241" s="827"/>
      <c r="L241" s="830"/>
      <c r="M241" s="830"/>
      <c r="N241" s="830"/>
      <c r="O241" s="830"/>
      <c r="P241" s="830"/>
      <c r="Q241" s="830"/>
      <c r="R241" s="830"/>
      <c r="S241" s="830"/>
      <c r="T241" s="830"/>
      <c r="U241" s="830"/>
      <c r="V241" s="830"/>
      <c r="W241" s="830"/>
      <c r="X241" s="830"/>
      <c r="Y241" s="830"/>
      <c r="Z241" s="830"/>
      <c r="AA241" s="830"/>
      <c r="AB241" s="827"/>
      <c r="AC241" s="827"/>
      <c r="AD241" s="827"/>
      <c r="AE241" s="827"/>
      <c r="AF241" s="827"/>
      <c r="AG241" s="827"/>
      <c r="AH241" s="827"/>
      <c r="AI241" s="827"/>
      <c r="AJ241" s="827"/>
      <c r="AK241" s="827"/>
      <c r="AL241" s="827"/>
      <c r="AM241" s="827"/>
      <c r="AN241" s="827"/>
      <c r="AO241" s="827"/>
      <c r="AP241" s="827"/>
      <c r="AQ241" s="827"/>
      <c r="AR241" s="827"/>
      <c r="AS241" s="827"/>
      <c r="AT241" s="827"/>
      <c r="AU241" s="827"/>
      <c r="AV241" s="827"/>
      <c r="AW241" s="831"/>
      <c r="AX241" s="85"/>
      <c r="AY241" s="777"/>
      <c r="AZ241" s="85"/>
      <c r="BA241" s="85"/>
    </row>
    <row r="242" spans="1:53" ht="15.6" thickTop="1">
      <c r="A242" s="832"/>
      <c r="B242" s="832"/>
      <c r="C242" s="832"/>
      <c r="D242" s="832"/>
      <c r="E242" s="832"/>
      <c r="F242" s="832"/>
      <c r="G242" s="832"/>
      <c r="H242" s="832"/>
      <c r="I242" s="832"/>
      <c r="J242" s="832"/>
      <c r="K242" s="832"/>
      <c r="L242" s="832"/>
      <c r="M242" s="832"/>
      <c r="N242" s="832"/>
      <c r="O242" s="832"/>
      <c r="P242" s="832"/>
      <c r="Q242" s="832"/>
      <c r="R242" s="832"/>
      <c r="S242" s="832"/>
      <c r="T242" s="832"/>
      <c r="U242" s="832"/>
      <c r="V242" s="832"/>
      <c r="W242" s="832"/>
      <c r="X242" s="832"/>
      <c r="Y242" s="832"/>
      <c r="Z242" s="832"/>
      <c r="AA242" s="832"/>
      <c r="AB242" s="832"/>
      <c r="AC242" s="832"/>
      <c r="AD242" s="832"/>
      <c r="AE242" s="832"/>
      <c r="AF242" s="832"/>
      <c r="AG242" s="832"/>
      <c r="AH242" s="832"/>
      <c r="AI242" s="832"/>
      <c r="AJ242" s="832"/>
      <c r="AK242" s="832"/>
      <c r="AL242" s="832"/>
      <c r="AM242" s="832"/>
      <c r="AN242" s="832"/>
      <c r="AO242" s="832"/>
      <c r="AP242" s="832"/>
      <c r="AQ242" s="832"/>
      <c r="AR242" s="832"/>
      <c r="AS242" s="832"/>
      <c r="AT242" s="832"/>
      <c r="AU242" s="832"/>
      <c r="AV242" s="832"/>
      <c r="AW242" s="832"/>
      <c r="AX242" s="628"/>
      <c r="AY242" s="833"/>
      <c r="AZ242" s="628"/>
      <c r="BA242" s="628"/>
    </row>
    <row r="243" spans="1:53" ht="15">
      <c r="A243" s="832"/>
      <c r="B243" s="832"/>
      <c r="C243" s="832"/>
      <c r="D243" s="832"/>
      <c r="E243" s="832"/>
      <c r="F243" s="832"/>
      <c r="G243" s="832"/>
      <c r="H243" s="832"/>
      <c r="I243" s="832"/>
      <c r="J243" s="832"/>
      <c r="K243" s="832"/>
      <c r="L243" s="832"/>
      <c r="M243" s="832"/>
      <c r="N243" s="832"/>
      <c r="O243" s="832"/>
      <c r="P243" s="832"/>
      <c r="Q243" s="832"/>
      <c r="R243" s="832"/>
      <c r="S243" s="832"/>
      <c r="T243" s="832"/>
      <c r="U243" s="832"/>
      <c r="V243" s="832"/>
      <c r="W243" s="832"/>
      <c r="X243" s="832"/>
      <c r="Y243" s="832"/>
      <c r="Z243" s="832"/>
      <c r="AA243" s="832"/>
      <c r="AB243" s="832"/>
      <c r="AC243" s="832"/>
      <c r="AD243" s="832"/>
      <c r="AE243" s="832"/>
      <c r="AF243" s="832"/>
      <c r="AG243" s="832"/>
      <c r="AH243" s="832"/>
      <c r="AI243" s="832"/>
      <c r="AJ243" s="832"/>
      <c r="AK243" s="832"/>
      <c r="AL243" s="832"/>
      <c r="AM243" s="832"/>
      <c r="AN243" s="832"/>
      <c r="AO243" s="832"/>
      <c r="AP243" s="832"/>
      <c r="AQ243" s="832"/>
      <c r="AR243" s="832"/>
      <c r="AS243" s="832"/>
      <c r="AT243" s="832"/>
      <c r="AU243" s="832"/>
      <c r="AV243" s="832"/>
      <c r="AW243" s="832"/>
      <c r="AX243" s="628"/>
      <c r="AY243" s="833"/>
      <c r="AZ243" s="628"/>
      <c r="BA243" s="628"/>
    </row>
    <row r="244" spans="1:53" ht="15.6" thickBot="1">
      <c r="A244" s="832"/>
      <c r="B244" s="832"/>
      <c r="C244" s="832"/>
      <c r="D244" s="832"/>
      <c r="E244" s="832"/>
      <c r="F244" s="832"/>
      <c r="G244" s="832"/>
      <c r="H244" s="832"/>
      <c r="I244" s="832"/>
      <c r="J244" s="832"/>
      <c r="K244" s="832"/>
      <c r="L244" s="832"/>
      <c r="M244" s="832"/>
      <c r="N244" s="832"/>
      <c r="O244" s="832"/>
      <c r="P244" s="832"/>
      <c r="Q244" s="832"/>
      <c r="R244" s="832"/>
      <c r="S244" s="832"/>
      <c r="T244" s="832"/>
      <c r="U244" s="832"/>
      <c r="V244" s="832"/>
      <c r="W244" s="832"/>
      <c r="X244" s="832"/>
      <c r="Y244" s="832"/>
      <c r="Z244" s="832"/>
      <c r="AA244" s="832"/>
      <c r="AB244" s="832"/>
      <c r="AC244" s="832"/>
      <c r="AD244" s="832"/>
      <c r="AE244" s="832"/>
      <c r="AF244" s="832"/>
      <c r="AG244" s="832"/>
      <c r="AH244" s="832"/>
      <c r="AI244" s="832"/>
      <c r="AJ244" s="832"/>
      <c r="AK244" s="832"/>
      <c r="AL244" s="832"/>
      <c r="AM244" s="832"/>
      <c r="AN244" s="832"/>
      <c r="AO244" s="832"/>
      <c r="AP244" s="832"/>
      <c r="AQ244" s="832"/>
      <c r="AR244" s="832"/>
      <c r="AS244" s="832"/>
      <c r="AT244" s="832"/>
      <c r="AU244" s="832"/>
      <c r="AV244" s="832"/>
      <c r="AW244" s="832"/>
      <c r="AX244" s="628"/>
      <c r="AY244" s="833"/>
      <c r="AZ244" s="628"/>
      <c r="BA244" s="628"/>
    </row>
    <row r="245" spans="1:53" ht="18.600000000000001" thickTop="1">
      <c r="A245" s="765" t="s">
        <v>407</v>
      </c>
      <c r="B245" s="766"/>
      <c r="C245" s="767" t="s">
        <v>408</v>
      </c>
      <c r="D245" s="768"/>
      <c r="E245" s="769"/>
      <c r="F245" s="770"/>
      <c r="G245" s="771"/>
      <c r="H245" s="771"/>
      <c r="I245" s="772"/>
      <c r="J245" s="773"/>
      <c r="K245" s="772"/>
      <c r="L245" s="774"/>
      <c r="M245" s="774"/>
      <c r="N245" s="774"/>
      <c r="O245" s="774"/>
      <c r="P245" s="774"/>
      <c r="Q245" s="774"/>
      <c r="R245" s="774"/>
      <c r="S245" s="774"/>
      <c r="T245" s="774"/>
      <c r="U245" s="774"/>
      <c r="V245" s="774"/>
      <c r="W245" s="774"/>
      <c r="X245" s="774"/>
      <c r="Y245" s="774"/>
      <c r="Z245" s="774"/>
      <c r="AA245" s="774"/>
      <c r="AB245" s="772"/>
      <c r="AC245" s="772"/>
      <c r="AD245" s="772"/>
      <c r="AE245" s="772"/>
      <c r="AF245" s="772"/>
      <c r="AG245" s="772"/>
      <c r="AH245" s="772"/>
      <c r="AI245" s="775"/>
      <c r="AJ245" s="775"/>
      <c r="AK245" s="775"/>
      <c r="AL245" s="775"/>
      <c r="AM245" s="775"/>
      <c r="AN245" s="775"/>
      <c r="AO245" s="775"/>
      <c r="AP245" s="775"/>
      <c r="AQ245" s="775"/>
      <c r="AR245" s="775"/>
      <c r="AS245" s="775"/>
      <c r="AT245" s="775"/>
      <c r="AU245" s="775"/>
      <c r="AV245" s="775"/>
      <c r="AW245" s="776"/>
      <c r="AX245" s="85"/>
      <c r="AY245" s="777" t="s">
        <v>100</v>
      </c>
      <c r="AZ245" s="85"/>
      <c r="BA245" s="85"/>
    </row>
    <row r="246" spans="1:53" ht="15.6">
      <c r="A246" s="765" t="s">
        <v>409</v>
      </c>
      <c r="B246" s="778"/>
      <c r="C246" s="927" t="str">
        <f>PRESUPUESTO!AG24</f>
        <v>CAP. 1: PUENTE GRAN COLOMBIA</v>
      </c>
      <c r="D246" s="928"/>
      <c r="E246" s="928"/>
      <c r="F246" s="928"/>
      <c r="G246" s="928"/>
      <c r="H246" s="928"/>
      <c r="I246" s="928"/>
      <c r="J246" s="929" t="str">
        <f>"ITEM  " &amp;PRESUPUESTO!$B$24 &amp;":   "&amp; PRESUPUESTO!$C$24</f>
        <v>ITEM  1.9:   ACERO REFUERZO FLEJADO 60000 PSI 420Mpa</v>
      </c>
      <c r="K246" s="930"/>
      <c r="L246" s="930"/>
      <c r="M246" s="930"/>
      <c r="N246" s="930"/>
      <c r="O246" s="930"/>
      <c r="P246" s="930"/>
      <c r="Q246" s="930"/>
      <c r="R246" s="930"/>
      <c r="S246" s="930"/>
      <c r="T246" s="930"/>
      <c r="U246" s="930"/>
      <c r="V246" s="930"/>
      <c r="W246" s="930"/>
      <c r="X246" s="930"/>
      <c r="Y246" s="930"/>
      <c r="Z246" s="930"/>
      <c r="AA246" s="930"/>
      <c r="AB246" s="930"/>
      <c r="AC246" s="930"/>
      <c r="AD246" s="930"/>
      <c r="AE246" s="930"/>
      <c r="AF246" s="930"/>
      <c r="AG246" s="930"/>
      <c r="AH246" s="931"/>
      <c r="AI246" s="935" t="s">
        <v>410</v>
      </c>
      <c r="AJ246" s="936"/>
      <c r="AK246" s="936"/>
      <c r="AL246" s="936"/>
      <c r="AM246" s="936"/>
      <c r="AN246" s="936"/>
      <c r="AO246" s="937"/>
      <c r="AP246" s="938" t="str">
        <f>PRESUPUESTO!$D$24</f>
        <v>KG</v>
      </c>
      <c r="AQ246" s="939"/>
      <c r="AR246" s="939"/>
      <c r="AS246" s="939"/>
      <c r="AT246" s="939"/>
      <c r="AU246" s="939"/>
      <c r="AV246" s="940"/>
      <c r="AW246" s="779"/>
      <c r="AX246" s="85"/>
      <c r="AY246" s="777"/>
      <c r="AZ246" s="85"/>
      <c r="BA246" s="85"/>
    </row>
    <row r="247" spans="1:53" ht="15.6">
      <c r="A247" s="765" t="s">
        <v>459</v>
      </c>
      <c r="B247" s="778"/>
      <c r="C247" s="941">
        <f>PRESUPUESTO!AI24</f>
        <v>0</v>
      </c>
      <c r="D247" s="942"/>
      <c r="E247" s="942"/>
      <c r="F247" s="942"/>
      <c r="G247" s="942"/>
      <c r="H247" s="942"/>
      <c r="I247" s="942"/>
      <c r="J247" s="932"/>
      <c r="K247" s="933"/>
      <c r="L247" s="933"/>
      <c r="M247" s="933"/>
      <c r="N247" s="933"/>
      <c r="O247" s="933"/>
      <c r="P247" s="933"/>
      <c r="Q247" s="933"/>
      <c r="R247" s="933"/>
      <c r="S247" s="933"/>
      <c r="T247" s="933"/>
      <c r="U247" s="933"/>
      <c r="V247" s="933"/>
      <c r="W247" s="933"/>
      <c r="X247" s="933"/>
      <c r="Y247" s="933"/>
      <c r="Z247" s="933"/>
      <c r="AA247" s="933"/>
      <c r="AB247" s="933"/>
      <c r="AC247" s="933"/>
      <c r="AD247" s="933"/>
      <c r="AE247" s="933"/>
      <c r="AF247" s="933"/>
      <c r="AG247" s="933"/>
      <c r="AH247" s="934"/>
      <c r="AI247" s="935" t="s">
        <v>412</v>
      </c>
      <c r="AJ247" s="936"/>
      <c r="AK247" s="936"/>
      <c r="AL247" s="936"/>
      <c r="AM247" s="936"/>
      <c r="AN247" s="936"/>
      <c r="AO247" s="937"/>
      <c r="AP247" s="938">
        <f>L257</f>
        <v>136.66999999999999</v>
      </c>
      <c r="AQ247" s="939"/>
      <c r="AR247" s="939"/>
      <c r="AS247" s="939"/>
      <c r="AT247" s="939"/>
      <c r="AU247" s="939"/>
      <c r="AV247" s="940"/>
      <c r="AW247" s="779"/>
      <c r="AX247" s="85"/>
      <c r="AY247" s="777"/>
      <c r="AZ247" s="85"/>
      <c r="BA247" s="85"/>
    </row>
    <row r="248" spans="1:53" ht="15.6">
      <c r="A248" s="780" t="s">
        <v>413</v>
      </c>
      <c r="B248" s="778"/>
      <c r="C248" s="781"/>
      <c r="D248" s="781"/>
      <c r="E248" s="781"/>
      <c r="F248" s="781"/>
      <c r="G248" s="781"/>
      <c r="H248" s="781"/>
      <c r="I248" s="781"/>
      <c r="J248" s="782"/>
      <c r="K248" s="781"/>
      <c r="L248" s="781"/>
      <c r="M248" s="1000"/>
      <c r="N248" s="1000"/>
      <c r="O248" s="1000"/>
      <c r="P248" s="1000"/>
      <c r="Q248" s="1000"/>
      <c r="R248" s="1000"/>
      <c r="S248" s="1000"/>
      <c r="T248" s="1000"/>
      <c r="U248" s="1000"/>
      <c r="V248" s="1000"/>
      <c r="W248" s="1000"/>
      <c r="X248" s="1000"/>
      <c r="Y248" s="1000"/>
      <c r="Z248" s="1000"/>
      <c r="AA248" s="1000"/>
      <c r="AB248" s="1000"/>
      <c r="AC248" s="1001"/>
      <c r="AD248" s="1000"/>
      <c r="AE248" s="1000"/>
      <c r="AF248" s="1000"/>
      <c r="AG248" s="1000"/>
      <c r="AH248" s="1000"/>
      <c r="AI248" s="1000"/>
      <c r="AJ248" s="1000"/>
      <c r="AK248" s="1000"/>
      <c r="AL248" s="1000"/>
      <c r="AM248" s="1000"/>
      <c r="AN248" s="1000"/>
      <c r="AO248" s="1000"/>
      <c r="AP248" s="1000"/>
      <c r="AQ248" s="1000"/>
      <c r="AR248" s="1000"/>
      <c r="AS248" s="1000"/>
      <c r="AT248" s="1000"/>
      <c r="AU248" s="1000"/>
      <c r="AV248" s="1000"/>
      <c r="AW248" s="779"/>
      <c r="AX248" s="85"/>
      <c r="AY248" s="777"/>
      <c r="AZ248" s="85"/>
      <c r="BA248" s="85"/>
    </row>
    <row r="249" spans="1:53" ht="15.6">
      <c r="A249" s="780" t="s">
        <v>414</v>
      </c>
      <c r="B249" s="778"/>
      <c r="C249" s="993" t="s">
        <v>415</v>
      </c>
      <c r="D249" s="994"/>
      <c r="E249" s="997" t="s">
        <v>416</v>
      </c>
      <c r="F249" s="997"/>
      <c r="G249" s="997"/>
      <c r="H249" s="997"/>
      <c r="I249" s="997" t="s">
        <v>417</v>
      </c>
      <c r="J249" s="998" t="s">
        <v>418</v>
      </c>
      <c r="K249" s="997" t="s">
        <v>233</v>
      </c>
      <c r="L249" s="997" t="s">
        <v>419</v>
      </c>
      <c r="M249" s="986"/>
      <c r="N249" s="986"/>
      <c r="O249" s="986"/>
      <c r="P249" s="986"/>
      <c r="Q249" s="986"/>
      <c r="R249" s="986"/>
      <c r="S249" s="986"/>
      <c r="T249" s="986"/>
      <c r="U249" s="986"/>
      <c r="V249" s="986"/>
      <c r="W249" s="986"/>
      <c r="X249" s="986"/>
      <c r="Y249" s="986"/>
      <c r="Z249" s="986"/>
      <c r="AA249" s="986"/>
      <c r="AB249" s="986"/>
      <c r="AC249" s="986"/>
      <c r="AD249" s="986"/>
      <c r="AE249" s="986"/>
      <c r="AF249" s="986"/>
      <c r="AG249" s="986"/>
      <c r="AH249" s="986"/>
      <c r="AI249" s="986"/>
      <c r="AJ249" s="986"/>
      <c r="AK249" s="986"/>
      <c r="AL249" s="986"/>
      <c r="AM249" s="986"/>
      <c r="AN249" s="986"/>
      <c r="AO249" s="986"/>
      <c r="AP249" s="986"/>
      <c r="AQ249" s="986"/>
      <c r="AR249" s="986"/>
      <c r="AS249" s="986"/>
      <c r="AT249" s="986"/>
      <c r="AU249" s="986"/>
      <c r="AV249" s="986"/>
      <c r="AW249" s="779"/>
      <c r="AX249" s="85"/>
      <c r="AY249" s="777"/>
      <c r="AZ249" s="85"/>
      <c r="BA249" s="85"/>
    </row>
    <row r="250" spans="1:53" ht="15.6">
      <c r="A250" s="780"/>
      <c r="B250" s="778"/>
      <c r="C250" s="995"/>
      <c r="D250" s="996"/>
      <c r="E250" s="783" t="s">
        <v>420</v>
      </c>
      <c r="F250" s="783" t="s">
        <v>421</v>
      </c>
      <c r="G250" s="783" t="s">
        <v>422</v>
      </c>
      <c r="H250" s="783" t="s">
        <v>423</v>
      </c>
      <c r="I250" s="997"/>
      <c r="J250" s="999"/>
      <c r="K250" s="997"/>
      <c r="L250" s="997"/>
      <c r="M250" s="986"/>
      <c r="N250" s="986"/>
      <c r="O250" s="986"/>
      <c r="P250" s="986"/>
      <c r="Q250" s="986"/>
      <c r="R250" s="986"/>
      <c r="S250" s="986"/>
      <c r="T250" s="986"/>
      <c r="U250" s="986"/>
      <c r="V250" s="986"/>
      <c r="W250" s="986"/>
      <c r="X250" s="986"/>
      <c r="Y250" s="986"/>
      <c r="Z250" s="986"/>
      <c r="AA250" s="986"/>
      <c r="AB250" s="986"/>
      <c r="AC250" s="986"/>
      <c r="AD250" s="986"/>
      <c r="AE250" s="986"/>
      <c r="AF250" s="986"/>
      <c r="AG250" s="986"/>
      <c r="AH250" s="986"/>
      <c r="AI250" s="986"/>
      <c r="AJ250" s="986"/>
      <c r="AK250" s="986"/>
      <c r="AL250" s="986"/>
      <c r="AM250" s="986"/>
      <c r="AN250" s="986"/>
      <c r="AO250" s="986"/>
      <c r="AP250" s="986"/>
      <c r="AQ250" s="986"/>
      <c r="AR250" s="986"/>
      <c r="AS250" s="986"/>
      <c r="AT250" s="986"/>
      <c r="AU250" s="986"/>
      <c r="AV250" s="986"/>
      <c r="AW250" s="779"/>
      <c r="AX250" s="85"/>
      <c r="AY250" s="777"/>
      <c r="AZ250" s="85"/>
      <c r="BA250" s="85"/>
    </row>
    <row r="251" spans="1:53" ht="15">
      <c r="A251" s="780" t="s">
        <v>424</v>
      </c>
      <c r="B251" s="778"/>
      <c r="C251" s="987"/>
      <c r="D251" s="988"/>
      <c r="E251" s="991"/>
      <c r="F251" s="991"/>
      <c r="G251" s="991"/>
      <c r="H251" s="991"/>
      <c r="I251" s="991"/>
      <c r="J251" s="991"/>
      <c r="K251" s="991"/>
      <c r="L251" s="991"/>
      <c r="M251" s="1021" t="e" vm="7">
        <v>#VALUE!</v>
      </c>
      <c r="N251" s="1022"/>
      <c r="O251" s="1022"/>
      <c r="P251" s="1022"/>
      <c r="Q251" s="1022"/>
      <c r="R251" s="1022"/>
      <c r="S251" s="1022"/>
      <c r="T251" s="1022"/>
      <c r="U251" s="1022"/>
      <c r="V251" s="1022"/>
      <c r="W251" s="1022"/>
      <c r="X251" s="1022"/>
      <c r="Y251" s="1022"/>
      <c r="Z251" s="1022"/>
      <c r="AA251" s="1022"/>
      <c r="AB251" s="1022"/>
      <c r="AC251" s="1022"/>
      <c r="AD251" s="1022"/>
      <c r="AE251" s="1022"/>
      <c r="AF251" s="1022"/>
      <c r="AG251" s="1022"/>
      <c r="AH251" s="1022"/>
      <c r="AI251" s="1022"/>
      <c r="AJ251" s="1022"/>
      <c r="AK251" s="1022"/>
      <c r="AL251" s="1022"/>
      <c r="AM251" s="1022"/>
      <c r="AN251" s="1022"/>
      <c r="AO251" s="1022"/>
      <c r="AP251" s="1022"/>
      <c r="AQ251" s="1022"/>
      <c r="AR251" s="1022"/>
      <c r="AS251" s="1022"/>
      <c r="AT251" s="1022"/>
      <c r="AU251" s="1022"/>
      <c r="AV251" s="1023"/>
      <c r="AW251" s="779"/>
      <c r="AX251" s="85"/>
      <c r="AY251" s="777"/>
      <c r="AZ251" s="85"/>
      <c r="BA251" s="85"/>
    </row>
    <row r="252" spans="1:53" ht="15">
      <c r="A252" s="780"/>
      <c r="B252" s="778"/>
      <c r="C252" s="989"/>
      <c r="D252" s="990"/>
      <c r="E252" s="992"/>
      <c r="F252" s="992"/>
      <c r="G252" s="992"/>
      <c r="H252" s="992"/>
      <c r="I252" s="992"/>
      <c r="J252" s="992"/>
      <c r="K252" s="992"/>
      <c r="L252" s="992"/>
      <c r="M252" s="1024"/>
      <c r="N252" s="1025"/>
      <c r="O252" s="1025"/>
      <c r="P252" s="1025"/>
      <c r="Q252" s="1025"/>
      <c r="R252" s="1025"/>
      <c r="S252" s="1025"/>
      <c r="T252" s="1025"/>
      <c r="U252" s="1025"/>
      <c r="V252" s="1025"/>
      <c r="W252" s="1025"/>
      <c r="X252" s="1025"/>
      <c r="Y252" s="1025"/>
      <c r="Z252" s="1025"/>
      <c r="AA252" s="1025"/>
      <c r="AB252" s="1025"/>
      <c r="AC252" s="1025"/>
      <c r="AD252" s="1025"/>
      <c r="AE252" s="1025"/>
      <c r="AF252" s="1025"/>
      <c r="AG252" s="1025"/>
      <c r="AH252" s="1025"/>
      <c r="AI252" s="1025"/>
      <c r="AJ252" s="1025"/>
      <c r="AK252" s="1025"/>
      <c r="AL252" s="1025"/>
      <c r="AM252" s="1025"/>
      <c r="AN252" s="1025"/>
      <c r="AO252" s="1025"/>
      <c r="AP252" s="1025"/>
      <c r="AQ252" s="1025"/>
      <c r="AR252" s="1025"/>
      <c r="AS252" s="1025"/>
      <c r="AT252" s="1025"/>
      <c r="AU252" s="1025"/>
      <c r="AV252" s="1026"/>
      <c r="AW252" s="779"/>
      <c r="AX252" s="85"/>
      <c r="AY252" s="777"/>
      <c r="AZ252" s="85"/>
      <c r="BA252" s="85"/>
    </row>
    <row r="253" spans="1:53" ht="15">
      <c r="A253" s="780" t="s">
        <v>425</v>
      </c>
      <c r="B253" s="778"/>
      <c r="C253" s="1018" t="s">
        <v>460</v>
      </c>
      <c r="D253" s="1019"/>
      <c r="E253" s="1005">
        <v>10</v>
      </c>
      <c r="F253" s="1005"/>
      <c r="G253" s="1020"/>
      <c r="H253" s="1005">
        <v>1</v>
      </c>
      <c r="I253" s="1005">
        <f>+H253*E253</f>
        <v>10</v>
      </c>
      <c r="J253" s="1056">
        <f>1/0.15</f>
        <v>6.666666666666667</v>
      </c>
      <c r="K253" s="1005" t="str">
        <f>AP246</f>
        <v>KG</v>
      </c>
      <c r="L253" s="1007">
        <f>I253*J253</f>
        <v>66.666666666666671</v>
      </c>
      <c r="M253" s="1024"/>
      <c r="N253" s="1025"/>
      <c r="O253" s="1025"/>
      <c r="P253" s="1025"/>
      <c r="Q253" s="1025"/>
      <c r="R253" s="1025"/>
      <c r="S253" s="1025"/>
      <c r="T253" s="1025"/>
      <c r="U253" s="1025"/>
      <c r="V253" s="1025"/>
      <c r="W253" s="1025"/>
      <c r="X253" s="1025"/>
      <c r="Y253" s="1025"/>
      <c r="Z253" s="1025"/>
      <c r="AA253" s="1025"/>
      <c r="AB253" s="1025"/>
      <c r="AC253" s="1025"/>
      <c r="AD253" s="1025"/>
      <c r="AE253" s="1025"/>
      <c r="AF253" s="1025"/>
      <c r="AG253" s="1025"/>
      <c r="AH253" s="1025"/>
      <c r="AI253" s="1025"/>
      <c r="AJ253" s="1025"/>
      <c r="AK253" s="1025"/>
      <c r="AL253" s="1025"/>
      <c r="AM253" s="1025"/>
      <c r="AN253" s="1025"/>
      <c r="AO253" s="1025"/>
      <c r="AP253" s="1025"/>
      <c r="AQ253" s="1025"/>
      <c r="AR253" s="1025"/>
      <c r="AS253" s="1025"/>
      <c r="AT253" s="1025"/>
      <c r="AU253" s="1025"/>
      <c r="AV253" s="1026"/>
      <c r="AW253" s="779"/>
      <c r="AX253" s="85"/>
      <c r="AY253" s="777"/>
      <c r="AZ253" s="85"/>
      <c r="BA253" s="85"/>
    </row>
    <row r="254" spans="1:53" ht="15">
      <c r="A254" s="780"/>
      <c r="B254" s="778"/>
      <c r="C254" s="1014"/>
      <c r="D254" s="1015"/>
      <c r="E254" s="1006"/>
      <c r="F254" s="1006"/>
      <c r="G254" s="1017"/>
      <c r="H254" s="1006"/>
      <c r="I254" s="1006"/>
      <c r="J254" s="1057"/>
      <c r="K254" s="1006"/>
      <c r="L254" s="1008"/>
      <c r="M254" s="1024"/>
      <c r="N254" s="1025"/>
      <c r="O254" s="1025"/>
      <c r="P254" s="1025"/>
      <c r="Q254" s="1025"/>
      <c r="R254" s="1025"/>
      <c r="S254" s="1025"/>
      <c r="T254" s="1025"/>
      <c r="U254" s="1025"/>
      <c r="V254" s="1025"/>
      <c r="W254" s="1025"/>
      <c r="X254" s="1025"/>
      <c r="Y254" s="1025"/>
      <c r="Z254" s="1025"/>
      <c r="AA254" s="1025"/>
      <c r="AB254" s="1025"/>
      <c r="AC254" s="1025"/>
      <c r="AD254" s="1025"/>
      <c r="AE254" s="1025"/>
      <c r="AF254" s="1025"/>
      <c r="AG254" s="1025"/>
      <c r="AH254" s="1025"/>
      <c r="AI254" s="1025"/>
      <c r="AJ254" s="1025"/>
      <c r="AK254" s="1025"/>
      <c r="AL254" s="1025"/>
      <c r="AM254" s="1025"/>
      <c r="AN254" s="1025"/>
      <c r="AO254" s="1025"/>
      <c r="AP254" s="1025"/>
      <c r="AQ254" s="1025"/>
      <c r="AR254" s="1025"/>
      <c r="AS254" s="1025"/>
      <c r="AT254" s="1025"/>
      <c r="AU254" s="1025"/>
      <c r="AV254" s="1026"/>
      <c r="AW254" s="779"/>
      <c r="AX254" s="85"/>
      <c r="AY254" s="777"/>
      <c r="AZ254" s="85"/>
      <c r="BA254" s="85"/>
    </row>
    <row r="255" spans="1:53" ht="15">
      <c r="A255" s="780" t="s">
        <v>425</v>
      </c>
      <c r="B255" s="778"/>
      <c r="C255" s="1014" t="s">
        <v>461</v>
      </c>
      <c r="D255" s="1015"/>
      <c r="E255" s="1006">
        <v>1.4</v>
      </c>
      <c r="F255" s="1006"/>
      <c r="G255" s="1016"/>
      <c r="H255" s="1006">
        <v>1</v>
      </c>
      <c r="I255" s="1005">
        <f>+H255*E255</f>
        <v>1.4</v>
      </c>
      <c r="J255" s="1006">
        <f>10/0.2</f>
        <v>50</v>
      </c>
      <c r="K255" s="1005" t="str">
        <f>AP246</f>
        <v>KG</v>
      </c>
      <c r="L255" s="1007">
        <f>I255*J255</f>
        <v>70</v>
      </c>
      <c r="M255" s="1024"/>
      <c r="N255" s="1025"/>
      <c r="O255" s="1025"/>
      <c r="P255" s="1025"/>
      <c r="Q255" s="1025"/>
      <c r="R255" s="1025"/>
      <c r="S255" s="1025"/>
      <c r="T255" s="1025"/>
      <c r="U255" s="1025"/>
      <c r="V255" s="1025"/>
      <c r="W255" s="1025"/>
      <c r="X255" s="1025"/>
      <c r="Y255" s="1025"/>
      <c r="Z255" s="1025"/>
      <c r="AA255" s="1025"/>
      <c r="AB255" s="1025"/>
      <c r="AC255" s="1025"/>
      <c r="AD255" s="1025"/>
      <c r="AE255" s="1025"/>
      <c r="AF255" s="1025"/>
      <c r="AG255" s="1025"/>
      <c r="AH255" s="1025"/>
      <c r="AI255" s="1025"/>
      <c r="AJ255" s="1025"/>
      <c r="AK255" s="1025"/>
      <c r="AL255" s="1025"/>
      <c r="AM255" s="1025"/>
      <c r="AN255" s="1025"/>
      <c r="AO255" s="1025"/>
      <c r="AP255" s="1025"/>
      <c r="AQ255" s="1025"/>
      <c r="AR255" s="1025"/>
      <c r="AS255" s="1025"/>
      <c r="AT255" s="1025"/>
      <c r="AU255" s="1025"/>
      <c r="AV255" s="1026"/>
      <c r="AW255" s="779"/>
      <c r="AX255" s="85"/>
      <c r="AY255" s="777"/>
      <c r="AZ255" s="85"/>
      <c r="BA255" s="85"/>
    </row>
    <row r="256" spans="1:53" ht="15">
      <c r="A256" s="780"/>
      <c r="B256" s="778"/>
      <c r="C256" s="1014"/>
      <c r="D256" s="1015"/>
      <c r="E256" s="1006"/>
      <c r="F256" s="1006"/>
      <c r="G256" s="1017"/>
      <c r="H256" s="1006"/>
      <c r="I256" s="1006"/>
      <c r="J256" s="1006"/>
      <c r="K256" s="1006"/>
      <c r="L256" s="1008"/>
      <c r="M256" s="1024"/>
      <c r="N256" s="1025"/>
      <c r="O256" s="1025"/>
      <c r="P256" s="1025"/>
      <c r="Q256" s="1025"/>
      <c r="R256" s="1025"/>
      <c r="S256" s="1025"/>
      <c r="T256" s="1025"/>
      <c r="U256" s="1025"/>
      <c r="V256" s="1025"/>
      <c r="W256" s="1025"/>
      <c r="X256" s="1025"/>
      <c r="Y256" s="1025"/>
      <c r="Z256" s="1025"/>
      <c r="AA256" s="1025"/>
      <c r="AB256" s="1025"/>
      <c r="AC256" s="1025"/>
      <c r="AD256" s="1025"/>
      <c r="AE256" s="1025"/>
      <c r="AF256" s="1025"/>
      <c r="AG256" s="1025"/>
      <c r="AH256" s="1025"/>
      <c r="AI256" s="1025"/>
      <c r="AJ256" s="1025"/>
      <c r="AK256" s="1025"/>
      <c r="AL256" s="1025"/>
      <c r="AM256" s="1025"/>
      <c r="AN256" s="1025"/>
      <c r="AO256" s="1025"/>
      <c r="AP256" s="1025"/>
      <c r="AQ256" s="1025"/>
      <c r="AR256" s="1025"/>
      <c r="AS256" s="1025"/>
      <c r="AT256" s="1025"/>
      <c r="AU256" s="1025"/>
      <c r="AV256" s="1026"/>
      <c r="AW256" s="779"/>
      <c r="AX256" s="85"/>
      <c r="AY256" s="777"/>
      <c r="AZ256" s="85"/>
      <c r="BA256" s="85"/>
    </row>
    <row r="257" spans="1:53" ht="15.6">
      <c r="A257" s="765" t="s">
        <v>427</v>
      </c>
      <c r="B257" s="778"/>
      <c r="C257" s="788"/>
      <c r="D257" s="789"/>
      <c r="E257" s="789"/>
      <c r="F257" s="789"/>
      <c r="G257" s="790" t="s">
        <v>428</v>
      </c>
      <c r="H257" s="791">
        <v>2</v>
      </c>
      <c r="I257" s="792" t="s">
        <v>5</v>
      </c>
      <c r="J257" s="793"/>
      <c r="K257" s="794" t="s">
        <v>419</v>
      </c>
      <c r="L257" s="795">
        <f>ROUND(SUM(L251:L256),H257)</f>
        <v>136.66999999999999</v>
      </c>
      <c r="M257" s="1024"/>
      <c r="N257" s="1025"/>
      <c r="O257" s="1025"/>
      <c r="P257" s="1025"/>
      <c r="Q257" s="1025"/>
      <c r="R257" s="1025"/>
      <c r="S257" s="1025"/>
      <c r="T257" s="1025"/>
      <c r="U257" s="1025"/>
      <c r="V257" s="1025"/>
      <c r="W257" s="1025"/>
      <c r="X257" s="1025"/>
      <c r="Y257" s="1025"/>
      <c r="Z257" s="1025"/>
      <c r="AA257" s="1025"/>
      <c r="AB257" s="1025"/>
      <c r="AC257" s="1025"/>
      <c r="AD257" s="1025"/>
      <c r="AE257" s="1025"/>
      <c r="AF257" s="1025"/>
      <c r="AG257" s="1025"/>
      <c r="AH257" s="1025"/>
      <c r="AI257" s="1025"/>
      <c r="AJ257" s="1025"/>
      <c r="AK257" s="1025"/>
      <c r="AL257" s="1025"/>
      <c r="AM257" s="1025"/>
      <c r="AN257" s="1025"/>
      <c r="AO257" s="1025"/>
      <c r="AP257" s="1025"/>
      <c r="AQ257" s="1025"/>
      <c r="AR257" s="1025"/>
      <c r="AS257" s="1025"/>
      <c r="AT257" s="1025"/>
      <c r="AU257" s="1025"/>
      <c r="AV257" s="1026"/>
      <c r="AW257" s="779"/>
      <c r="AX257" s="85"/>
      <c r="AY257" s="777"/>
      <c r="AZ257" s="85"/>
      <c r="BA257" s="85"/>
    </row>
    <row r="258" spans="1:53" ht="15.6">
      <c r="A258" s="780"/>
      <c r="B258" s="778"/>
      <c r="C258" s="798"/>
      <c r="D258" s="799"/>
      <c r="E258" s="799"/>
      <c r="F258" s="799"/>
      <c r="G258" s="799"/>
      <c r="H258" s="799"/>
      <c r="I258" s="799"/>
      <c r="J258" s="799"/>
      <c r="K258" s="800"/>
      <c r="L258" s="799"/>
      <c r="M258" s="1024"/>
      <c r="N258" s="1025"/>
      <c r="O258" s="1025"/>
      <c r="P258" s="1025"/>
      <c r="Q258" s="1025"/>
      <c r="R258" s="1025"/>
      <c r="S258" s="1025"/>
      <c r="T258" s="1025"/>
      <c r="U258" s="1025"/>
      <c r="V258" s="1025"/>
      <c r="W258" s="1025"/>
      <c r="X258" s="1025"/>
      <c r="Y258" s="1025"/>
      <c r="Z258" s="1025"/>
      <c r="AA258" s="1025"/>
      <c r="AB258" s="1025"/>
      <c r="AC258" s="1025"/>
      <c r="AD258" s="1025"/>
      <c r="AE258" s="1025"/>
      <c r="AF258" s="1025"/>
      <c r="AG258" s="1025"/>
      <c r="AH258" s="1025"/>
      <c r="AI258" s="1025"/>
      <c r="AJ258" s="1025"/>
      <c r="AK258" s="1025"/>
      <c r="AL258" s="1025"/>
      <c r="AM258" s="1025"/>
      <c r="AN258" s="1025"/>
      <c r="AO258" s="1025"/>
      <c r="AP258" s="1025"/>
      <c r="AQ258" s="1025"/>
      <c r="AR258" s="1025"/>
      <c r="AS258" s="1025"/>
      <c r="AT258" s="1025"/>
      <c r="AU258" s="1025"/>
      <c r="AV258" s="1026"/>
      <c r="AW258" s="779"/>
      <c r="AX258" s="85"/>
      <c r="AY258" s="777"/>
      <c r="AZ258" s="85"/>
      <c r="BA258" s="85"/>
    </row>
    <row r="259" spans="1:53" ht="15.6">
      <c r="A259" s="780"/>
      <c r="B259" s="778"/>
      <c r="C259" s="995"/>
      <c r="D259" s="996"/>
      <c r="E259" s="996"/>
      <c r="F259" s="996"/>
      <c r="G259" s="996"/>
      <c r="H259" s="996"/>
      <c r="I259" s="996"/>
      <c r="J259" s="996"/>
      <c r="K259" s="996"/>
      <c r="L259" s="805"/>
      <c r="M259" s="1027"/>
      <c r="N259" s="1028"/>
      <c r="O259" s="1028"/>
      <c r="P259" s="1028"/>
      <c r="Q259" s="1028"/>
      <c r="R259" s="1028"/>
      <c r="S259" s="1028"/>
      <c r="T259" s="1028"/>
      <c r="U259" s="1028"/>
      <c r="V259" s="1028"/>
      <c r="W259" s="1028"/>
      <c r="X259" s="1028"/>
      <c r="Y259" s="1028"/>
      <c r="Z259" s="1028"/>
      <c r="AA259" s="1028"/>
      <c r="AB259" s="1028"/>
      <c r="AC259" s="1028"/>
      <c r="AD259" s="1028"/>
      <c r="AE259" s="1028"/>
      <c r="AF259" s="1028"/>
      <c r="AG259" s="1028"/>
      <c r="AH259" s="1028"/>
      <c r="AI259" s="1028"/>
      <c r="AJ259" s="1028"/>
      <c r="AK259" s="1028"/>
      <c r="AL259" s="1028"/>
      <c r="AM259" s="1028"/>
      <c r="AN259" s="1028"/>
      <c r="AO259" s="1028"/>
      <c r="AP259" s="1028"/>
      <c r="AQ259" s="1028"/>
      <c r="AR259" s="1028"/>
      <c r="AS259" s="1028"/>
      <c r="AT259" s="1028"/>
      <c r="AU259" s="1028"/>
      <c r="AV259" s="1029"/>
      <c r="AW259" s="779"/>
      <c r="AX259" s="85"/>
      <c r="AY259" s="777"/>
      <c r="AZ259" s="85"/>
      <c r="BA259" s="85"/>
    </row>
    <row r="260" spans="1:53" ht="15.6">
      <c r="A260" s="780"/>
      <c r="B260" s="778"/>
      <c r="C260" s="806" t="s">
        <v>429</v>
      </c>
      <c r="D260" s="1009"/>
      <c r="E260" s="1009"/>
      <c r="F260" s="1009"/>
      <c r="G260" s="1009"/>
      <c r="H260" s="1009"/>
      <c r="I260" s="1009"/>
      <c r="J260" s="1009"/>
      <c r="K260" s="1009"/>
      <c r="L260" s="1009"/>
      <c r="M260" s="1009"/>
      <c r="N260" s="1009"/>
      <c r="O260" s="1009"/>
      <c r="P260" s="1009"/>
      <c r="Q260" s="1009"/>
      <c r="R260" s="1009"/>
      <c r="S260" s="1009"/>
      <c r="T260" s="1009"/>
      <c r="U260" s="1009"/>
      <c r="V260" s="1009"/>
      <c r="W260" s="1009"/>
      <c r="X260" s="1009"/>
      <c r="Y260" s="1009"/>
      <c r="Z260" s="1009"/>
      <c r="AA260" s="1009"/>
      <c r="AB260" s="1009"/>
      <c r="AC260" s="1009"/>
      <c r="AD260" s="1009"/>
      <c r="AE260" s="1009"/>
      <c r="AF260" s="1009"/>
      <c r="AG260" s="1009"/>
      <c r="AH260" s="1009"/>
      <c r="AI260" s="1009"/>
      <c r="AJ260" s="1009"/>
      <c r="AK260" s="1009"/>
      <c r="AL260" s="1009"/>
      <c r="AM260" s="1009"/>
      <c r="AN260" s="1009"/>
      <c r="AO260" s="1009"/>
      <c r="AP260" s="1009"/>
      <c r="AQ260" s="1009"/>
      <c r="AR260" s="1009"/>
      <c r="AS260" s="1009"/>
      <c r="AT260" s="1009"/>
      <c r="AU260" s="1009"/>
      <c r="AV260" s="807"/>
      <c r="AW260" s="779"/>
      <c r="AX260" s="85"/>
      <c r="AY260" s="777"/>
      <c r="AZ260" s="85"/>
      <c r="BA260" s="85"/>
    </row>
    <row r="261" spans="1:53" ht="15.6">
      <c r="A261" s="780"/>
      <c r="B261" s="778"/>
      <c r="C261" s="834"/>
      <c r="D261" s="1055"/>
      <c r="E261" s="1055"/>
      <c r="F261" s="1055"/>
      <c r="G261" s="1055"/>
      <c r="H261" s="1055"/>
      <c r="I261" s="1055"/>
      <c r="J261" s="1055"/>
      <c r="K261" s="1055"/>
      <c r="L261" s="1055"/>
      <c r="M261" s="1055"/>
      <c r="N261" s="1055"/>
      <c r="O261" s="1055"/>
      <c r="P261" s="1055"/>
      <c r="Q261" s="1055"/>
      <c r="R261" s="1055"/>
      <c r="S261" s="1055"/>
      <c r="T261" s="1055"/>
      <c r="U261" s="1055"/>
      <c r="V261" s="1055"/>
      <c r="W261" s="1055"/>
      <c r="X261" s="1055"/>
      <c r="Y261" s="1055"/>
      <c r="Z261" s="1055"/>
      <c r="AA261" s="1055"/>
      <c r="AB261" s="1055"/>
      <c r="AC261" s="1055"/>
      <c r="AD261" s="1055"/>
      <c r="AE261" s="1055"/>
      <c r="AF261" s="1055"/>
      <c r="AG261" s="1055"/>
      <c r="AH261" s="1055"/>
      <c r="AI261" s="1055"/>
      <c r="AJ261" s="1055"/>
      <c r="AK261" s="1055"/>
      <c r="AL261" s="1055"/>
      <c r="AM261" s="1055"/>
      <c r="AN261" s="1055"/>
      <c r="AO261" s="1055"/>
      <c r="AP261" s="1055"/>
      <c r="AQ261" s="1055"/>
      <c r="AR261" s="1055"/>
      <c r="AS261" s="1055"/>
      <c r="AT261" s="1055"/>
      <c r="AU261" s="1055"/>
      <c r="AV261" s="839"/>
      <c r="AW261" s="779"/>
      <c r="AX261" s="85"/>
      <c r="AY261" s="777"/>
      <c r="AZ261" s="85"/>
      <c r="BA261" s="85"/>
    </row>
    <row r="262" spans="1:53" ht="15.6">
      <c r="A262" s="780"/>
      <c r="B262" s="778"/>
      <c r="C262" s="784"/>
      <c r="D262" s="1011"/>
      <c r="E262" s="1011"/>
      <c r="F262" s="1011"/>
      <c r="G262" s="1011"/>
      <c r="H262" s="1011"/>
      <c r="I262" s="1011"/>
      <c r="J262" s="1011"/>
      <c r="K262" s="1011"/>
      <c r="L262" s="1011"/>
      <c r="M262" s="1011"/>
      <c r="N262" s="1011"/>
      <c r="O262" s="1011"/>
      <c r="P262" s="1011"/>
      <c r="Q262" s="1011"/>
      <c r="R262" s="1011"/>
      <c r="S262" s="1011"/>
      <c r="T262" s="1011"/>
      <c r="U262" s="1011"/>
      <c r="V262" s="1011"/>
      <c r="W262" s="1011"/>
      <c r="X262" s="1011"/>
      <c r="Y262" s="1011"/>
      <c r="Z262" s="1011"/>
      <c r="AA262" s="1011"/>
      <c r="AB262" s="1011"/>
      <c r="AC262" s="1011"/>
      <c r="AD262" s="1011"/>
      <c r="AE262" s="1011"/>
      <c r="AF262" s="1011"/>
      <c r="AG262" s="810"/>
      <c r="AH262" s="1012" t="str">
        <f>"Item    " &amp; E247 &amp; "    Página   1   de   1  "</f>
        <v xml:space="preserve">Item        Página   1   de   1  </v>
      </c>
      <c r="AI262" s="1013"/>
      <c r="AJ262" s="1013"/>
      <c r="AK262" s="1013"/>
      <c r="AL262" s="1013"/>
      <c r="AM262" s="1013"/>
      <c r="AN262" s="1013"/>
      <c r="AO262" s="1013"/>
      <c r="AP262" s="1013"/>
      <c r="AQ262" s="1013"/>
      <c r="AR262" s="1013"/>
      <c r="AS262" s="1013"/>
      <c r="AT262" s="1013"/>
      <c r="AU262" s="1013"/>
      <c r="AV262" s="1013"/>
      <c r="AW262" s="779"/>
      <c r="AX262" s="85"/>
      <c r="AY262" s="777"/>
      <c r="AZ262" s="85"/>
      <c r="BA262" s="85"/>
    </row>
    <row r="263" spans="1:53" ht="15.6">
      <c r="A263" s="780"/>
      <c r="B263" s="778"/>
      <c r="C263" s="799"/>
      <c r="D263" s="799"/>
      <c r="E263" s="799"/>
      <c r="F263" s="799"/>
      <c r="G263" s="799"/>
      <c r="H263" s="799"/>
      <c r="I263" s="799"/>
      <c r="J263" s="811"/>
      <c r="K263" s="799"/>
      <c r="L263" s="799"/>
      <c r="M263" s="799"/>
      <c r="N263" s="799"/>
      <c r="O263" s="799"/>
      <c r="P263" s="799"/>
      <c r="Q263" s="799"/>
      <c r="R263" s="799"/>
      <c r="S263" s="799"/>
      <c r="T263" s="799"/>
      <c r="U263" s="799"/>
      <c r="V263" s="799"/>
      <c r="W263" s="799"/>
      <c r="X263" s="799"/>
      <c r="Y263" s="799"/>
      <c r="Z263" s="799"/>
      <c r="AA263" s="799"/>
      <c r="AB263" s="799"/>
      <c r="AC263" s="799"/>
      <c r="AD263" s="799"/>
      <c r="AE263" s="799"/>
      <c r="AF263" s="799"/>
      <c r="AG263" s="799"/>
      <c r="AH263" s="799"/>
      <c r="AI263" s="799"/>
      <c r="AJ263" s="799"/>
      <c r="AK263" s="799"/>
      <c r="AL263" s="799"/>
      <c r="AM263" s="811"/>
      <c r="AN263" s="811"/>
      <c r="AO263" s="811"/>
      <c r="AP263" s="811"/>
      <c r="AQ263" s="811"/>
      <c r="AR263" s="811"/>
      <c r="AS263" s="811"/>
      <c r="AT263" s="811"/>
      <c r="AU263" s="811"/>
      <c r="AV263" s="811"/>
      <c r="AW263" s="779"/>
      <c r="AX263" s="85"/>
      <c r="AY263" s="777"/>
      <c r="AZ263" s="85"/>
      <c r="BA263" s="85"/>
    </row>
    <row r="264" spans="1:53" ht="15.6">
      <c r="A264" s="780"/>
      <c r="B264" s="778"/>
      <c r="C264" s="812" t="s">
        <v>430</v>
      </c>
      <c r="D264" s="799"/>
      <c r="E264" s="799"/>
      <c r="F264" s="799"/>
      <c r="G264" s="799"/>
      <c r="H264" s="799"/>
      <c r="I264" s="799"/>
      <c r="J264" s="811"/>
      <c r="K264" s="799"/>
      <c r="L264" s="812" t="s">
        <v>431</v>
      </c>
      <c r="M264" s="799"/>
      <c r="N264" s="799"/>
      <c r="O264" s="799"/>
      <c r="P264" s="799"/>
      <c r="Q264" s="799"/>
      <c r="R264" s="799"/>
      <c r="S264" s="799"/>
      <c r="T264" s="799"/>
      <c r="U264" s="799"/>
      <c r="V264" s="799"/>
      <c r="W264" s="799"/>
      <c r="X264" s="799"/>
      <c r="Y264" s="799"/>
      <c r="Z264" s="799"/>
      <c r="AA264" s="799"/>
      <c r="AB264" s="799"/>
      <c r="AC264" s="799"/>
      <c r="AD264" s="799"/>
      <c r="AE264" s="799"/>
      <c r="AF264" s="799"/>
      <c r="AG264" s="799"/>
      <c r="AH264" s="799"/>
      <c r="AI264" s="799"/>
      <c r="AJ264" s="799"/>
      <c r="AK264" s="799"/>
      <c r="AL264" s="799"/>
      <c r="AM264" s="811"/>
      <c r="AN264" s="811"/>
      <c r="AO264" s="811"/>
      <c r="AP264" s="811"/>
      <c r="AQ264" s="811"/>
      <c r="AR264" s="811"/>
      <c r="AS264" s="811"/>
      <c r="AT264" s="811"/>
      <c r="AU264" s="811"/>
      <c r="AV264" s="811"/>
      <c r="AW264" s="779"/>
      <c r="AX264" s="85"/>
      <c r="AY264" s="777"/>
      <c r="AZ264" s="85"/>
      <c r="BA264" s="85"/>
    </row>
    <row r="265" spans="1:53" ht="15.6">
      <c r="A265" s="780"/>
      <c r="B265" s="778"/>
      <c r="C265" s="813" t="s">
        <v>432</v>
      </c>
      <c r="D265" s="814"/>
      <c r="E265" s="815"/>
      <c r="F265" s="816"/>
      <c r="G265" s="799"/>
      <c r="H265" s="799"/>
      <c r="I265" s="799"/>
      <c r="J265" s="811"/>
      <c r="K265" s="799"/>
      <c r="L265" s="813" t="s">
        <v>432</v>
      </c>
      <c r="M265" s="1002"/>
      <c r="N265" s="1002"/>
      <c r="O265" s="1002"/>
      <c r="P265" s="1002"/>
      <c r="Q265" s="1002"/>
      <c r="R265" s="1002"/>
      <c r="S265" s="1002"/>
      <c r="T265" s="1002"/>
      <c r="U265" s="1002"/>
      <c r="V265" s="1002"/>
      <c r="W265" s="1002"/>
      <c r="X265" s="1002"/>
      <c r="Y265" s="1002"/>
      <c r="Z265" s="1002"/>
      <c r="AA265" s="1002"/>
      <c r="AB265" s="1002"/>
      <c r="AC265" s="817"/>
      <c r="AD265" s="817"/>
      <c r="AE265" s="817"/>
      <c r="AF265" s="817"/>
      <c r="AG265" s="817"/>
      <c r="AH265" s="817"/>
      <c r="AI265" s="817"/>
      <c r="AJ265" s="817"/>
      <c r="AK265" s="817"/>
      <c r="AL265" s="817"/>
      <c r="AM265" s="818"/>
      <c r="AN265" s="818"/>
      <c r="AO265" s="811"/>
      <c r="AP265" s="811"/>
      <c r="AQ265" s="811"/>
      <c r="AR265" s="811"/>
      <c r="AS265" s="811"/>
      <c r="AT265" s="811"/>
      <c r="AU265" s="811"/>
      <c r="AV265" s="811"/>
      <c r="AW265" s="779"/>
      <c r="AX265" s="85"/>
      <c r="AY265" s="777"/>
      <c r="AZ265" s="85"/>
      <c r="BA265" s="85"/>
    </row>
    <row r="266" spans="1:53" ht="15.6">
      <c r="A266" s="780" t="s">
        <v>433</v>
      </c>
      <c r="B266" s="778"/>
      <c r="C266" s="819"/>
      <c r="D266" s="820" t="s">
        <v>434</v>
      </c>
      <c r="E266" s="821"/>
      <c r="F266" s="821"/>
      <c r="G266" s="822"/>
      <c r="H266" s="819"/>
      <c r="I266" s="819"/>
      <c r="J266" s="823"/>
      <c r="K266" s="819"/>
      <c r="L266" s="819"/>
      <c r="M266" s="1003" t="s">
        <v>435</v>
      </c>
      <c r="N266" s="1003"/>
      <c r="O266" s="1003"/>
      <c r="P266" s="1003"/>
      <c r="Q266" s="1003"/>
      <c r="R266" s="1003"/>
      <c r="S266" s="1003"/>
      <c r="T266" s="1003"/>
      <c r="U266" s="1003"/>
      <c r="V266" s="1003"/>
      <c r="W266" s="1003"/>
      <c r="X266" s="1003"/>
      <c r="Y266" s="1003"/>
      <c r="Z266" s="1003"/>
      <c r="AA266" s="1003"/>
      <c r="AB266" s="1003"/>
      <c r="AC266" s="819"/>
      <c r="AD266" s="819"/>
      <c r="AE266" s="819"/>
      <c r="AF266" s="819"/>
      <c r="AG266" s="819"/>
      <c r="AH266" s="819"/>
      <c r="AI266" s="819"/>
      <c r="AJ266" s="819"/>
      <c r="AK266" s="819"/>
      <c r="AL266" s="819"/>
      <c r="AM266" s="819"/>
      <c r="AN266" s="819"/>
      <c r="AO266" s="823"/>
      <c r="AP266" s="823"/>
      <c r="AQ266" s="823"/>
      <c r="AR266" s="823"/>
      <c r="AS266" s="823"/>
      <c r="AT266" s="823"/>
      <c r="AU266" s="823"/>
      <c r="AV266" s="823"/>
      <c r="AW266" s="779"/>
      <c r="AX266" s="85"/>
      <c r="AY266" s="777"/>
      <c r="AZ266" s="85"/>
      <c r="BA266" s="85"/>
    </row>
    <row r="267" spans="1:53" ht="15.6">
      <c r="A267" s="780" t="s">
        <v>436</v>
      </c>
      <c r="B267" s="778"/>
      <c r="C267" s="819"/>
      <c r="D267" s="820" t="s">
        <v>437</v>
      </c>
      <c r="E267" s="824"/>
      <c r="F267" s="824"/>
      <c r="G267" s="824"/>
      <c r="H267" s="824"/>
      <c r="I267" s="819"/>
      <c r="J267" s="823"/>
      <c r="K267" s="819"/>
      <c r="L267" s="825"/>
      <c r="M267" s="1004" t="s">
        <v>438</v>
      </c>
      <c r="N267" s="1004"/>
      <c r="O267" s="1004"/>
      <c r="P267" s="1004"/>
      <c r="Q267" s="1004"/>
      <c r="R267" s="1004"/>
      <c r="S267" s="1004"/>
      <c r="T267" s="1004"/>
      <c r="U267" s="1004"/>
      <c r="V267" s="1004"/>
      <c r="W267" s="1004"/>
      <c r="X267" s="1004"/>
      <c r="Y267" s="1004"/>
      <c r="Z267" s="1004"/>
      <c r="AA267" s="1004"/>
      <c r="AB267" s="1004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19"/>
      <c r="AP267" s="819"/>
      <c r="AQ267" s="819"/>
      <c r="AR267" s="819"/>
      <c r="AS267" s="819"/>
      <c r="AT267" s="819"/>
      <c r="AU267" s="819"/>
      <c r="AV267" s="819"/>
      <c r="AW267" s="779"/>
      <c r="AX267" s="85"/>
      <c r="AY267" s="777"/>
      <c r="AZ267" s="85"/>
      <c r="BA267" s="85"/>
    </row>
    <row r="268" spans="1:53" ht="16.2" thickBot="1">
      <c r="A268" s="765" t="s">
        <v>436</v>
      </c>
      <c r="B268" s="826"/>
      <c r="C268" s="827"/>
      <c r="D268" s="827"/>
      <c r="E268" s="828"/>
      <c r="F268" s="828"/>
      <c r="G268" s="828"/>
      <c r="H268" s="828"/>
      <c r="I268" s="827"/>
      <c r="J268" s="829"/>
      <c r="K268" s="827"/>
      <c r="L268" s="830"/>
      <c r="M268" s="830"/>
      <c r="N268" s="830"/>
      <c r="O268" s="830"/>
      <c r="P268" s="830"/>
      <c r="Q268" s="830"/>
      <c r="R268" s="830"/>
      <c r="S268" s="830"/>
      <c r="T268" s="830"/>
      <c r="U268" s="830"/>
      <c r="V268" s="830"/>
      <c r="W268" s="830"/>
      <c r="X268" s="830"/>
      <c r="Y268" s="830"/>
      <c r="Z268" s="830"/>
      <c r="AA268" s="830"/>
      <c r="AB268" s="827"/>
      <c r="AC268" s="827"/>
      <c r="AD268" s="827"/>
      <c r="AE268" s="827"/>
      <c r="AF268" s="827"/>
      <c r="AG268" s="827"/>
      <c r="AH268" s="827"/>
      <c r="AI268" s="827"/>
      <c r="AJ268" s="827"/>
      <c r="AK268" s="827"/>
      <c r="AL268" s="827"/>
      <c r="AM268" s="827"/>
      <c r="AN268" s="827"/>
      <c r="AO268" s="827"/>
      <c r="AP268" s="827"/>
      <c r="AQ268" s="827"/>
      <c r="AR268" s="827"/>
      <c r="AS268" s="827"/>
      <c r="AT268" s="827"/>
      <c r="AU268" s="827"/>
      <c r="AV268" s="827"/>
      <c r="AW268" s="831"/>
      <c r="AX268" s="85"/>
      <c r="AY268" s="777"/>
      <c r="AZ268" s="85"/>
      <c r="BA268" s="85"/>
    </row>
    <row r="269" spans="1:53" ht="15.6" thickTop="1">
      <c r="A269" s="832"/>
      <c r="B269" s="832"/>
      <c r="C269" s="832"/>
      <c r="D269" s="832"/>
      <c r="E269" s="832"/>
      <c r="F269" s="832"/>
      <c r="G269" s="832"/>
      <c r="H269" s="832"/>
      <c r="I269" s="832"/>
      <c r="J269" s="832"/>
      <c r="K269" s="832"/>
      <c r="L269" s="832"/>
      <c r="M269" s="832"/>
      <c r="N269" s="832"/>
      <c r="O269" s="832"/>
      <c r="P269" s="832"/>
      <c r="Q269" s="832"/>
      <c r="R269" s="832"/>
      <c r="S269" s="832"/>
      <c r="T269" s="832"/>
      <c r="U269" s="832"/>
      <c r="V269" s="832"/>
      <c r="W269" s="832"/>
      <c r="X269" s="832"/>
      <c r="Y269" s="832"/>
      <c r="Z269" s="832"/>
      <c r="AA269" s="832"/>
      <c r="AB269" s="832"/>
      <c r="AC269" s="832"/>
      <c r="AD269" s="832"/>
      <c r="AE269" s="832"/>
      <c r="AF269" s="832"/>
      <c r="AG269" s="832"/>
      <c r="AH269" s="832"/>
      <c r="AI269" s="832"/>
      <c r="AJ269" s="832"/>
      <c r="AK269" s="832"/>
      <c r="AL269" s="832"/>
      <c r="AM269" s="832"/>
      <c r="AN269" s="832"/>
      <c r="AO269" s="832"/>
      <c r="AP269" s="832"/>
      <c r="AQ269" s="832"/>
      <c r="AR269" s="832"/>
      <c r="AS269" s="832"/>
      <c r="AT269" s="832"/>
      <c r="AU269" s="832"/>
      <c r="AV269" s="832"/>
      <c r="AW269" s="832"/>
      <c r="AX269" s="628"/>
      <c r="AY269" s="833"/>
      <c r="AZ269" s="628"/>
      <c r="BA269" s="628"/>
    </row>
    <row r="270" spans="1:53" ht="15">
      <c r="A270" s="832"/>
      <c r="B270" s="832"/>
      <c r="C270" s="832"/>
      <c r="D270" s="832"/>
      <c r="E270" s="832"/>
      <c r="F270" s="832"/>
      <c r="G270" s="832"/>
      <c r="H270" s="832"/>
      <c r="I270" s="832"/>
      <c r="J270" s="832"/>
      <c r="K270" s="832"/>
      <c r="L270" s="832"/>
      <c r="M270" s="832"/>
      <c r="N270" s="832"/>
      <c r="O270" s="832"/>
      <c r="P270" s="832"/>
      <c r="Q270" s="832"/>
      <c r="R270" s="832"/>
      <c r="S270" s="832"/>
      <c r="T270" s="832"/>
      <c r="U270" s="832"/>
      <c r="V270" s="832"/>
      <c r="W270" s="832"/>
      <c r="X270" s="832"/>
      <c r="Y270" s="832"/>
      <c r="Z270" s="832"/>
      <c r="AA270" s="832"/>
      <c r="AB270" s="832"/>
      <c r="AC270" s="832"/>
      <c r="AD270" s="832"/>
      <c r="AE270" s="832"/>
      <c r="AF270" s="832"/>
      <c r="AG270" s="832"/>
      <c r="AH270" s="832"/>
      <c r="AI270" s="832"/>
      <c r="AJ270" s="832"/>
      <c r="AK270" s="832"/>
      <c r="AL270" s="832"/>
      <c r="AM270" s="832"/>
      <c r="AN270" s="832"/>
      <c r="AO270" s="832"/>
      <c r="AP270" s="832"/>
      <c r="AQ270" s="832"/>
      <c r="AR270" s="832"/>
      <c r="AS270" s="832"/>
      <c r="AT270" s="832"/>
      <c r="AU270" s="832"/>
      <c r="AV270" s="832"/>
      <c r="AW270" s="832"/>
      <c r="AX270" s="628"/>
      <c r="AY270" s="833"/>
      <c r="AZ270" s="628"/>
      <c r="BA270" s="628"/>
    </row>
    <row r="271" spans="1:53" ht="15.6" thickBot="1">
      <c r="A271" s="832"/>
      <c r="B271" s="832"/>
      <c r="C271" s="832"/>
      <c r="D271" s="832"/>
      <c r="E271" s="832"/>
      <c r="F271" s="832"/>
      <c r="G271" s="832"/>
      <c r="H271" s="832"/>
      <c r="I271" s="832"/>
      <c r="J271" s="832"/>
      <c r="K271" s="832"/>
      <c r="L271" s="832"/>
      <c r="M271" s="832"/>
      <c r="N271" s="832"/>
      <c r="O271" s="832"/>
      <c r="P271" s="832"/>
      <c r="Q271" s="832"/>
      <c r="R271" s="832"/>
      <c r="S271" s="832"/>
      <c r="T271" s="832"/>
      <c r="U271" s="832"/>
      <c r="V271" s="832"/>
      <c r="W271" s="832"/>
      <c r="X271" s="832"/>
      <c r="Y271" s="832"/>
      <c r="Z271" s="832"/>
      <c r="AA271" s="832"/>
      <c r="AB271" s="832"/>
      <c r="AC271" s="832"/>
      <c r="AD271" s="832"/>
      <c r="AE271" s="832"/>
      <c r="AF271" s="832"/>
      <c r="AG271" s="832"/>
      <c r="AH271" s="832"/>
      <c r="AI271" s="832"/>
      <c r="AJ271" s="832"/>
      <c r="AK271" s="832"/>
      <c r="AL271" s="832"/>
      <c r="AM271" s="832"/>
      <c r="AN271" s="832"/>
      <c r="AO271" s="832"/>
      <c r="AP271" s="832"/>
      <c r="AQ271" s="832"/>
      <c r="AR271" s="832"/>
      <c r="AS271" s="832"/>
      <c r="AT271" s="832"/>
      <c r="AU271" s="832"/>
      <c r="AV271" s="832"/>
      <c r="AW271" s="832"/>
      <c r="AX271" s="628"/>
      <c r="AY271" s="833"/>
      <c r="AZ271" s="628"/>
      <c r="BA271" s="628"/>
    </row>
    <row r="272" spans="1:53" ht="18.600000000000001" thickTop="1">
      <c r="A272" s="765" t="s">
        <v>407</v>
      </c>
      <c r="B272" s="766"/>
      <c r="C272" s="767" t="s">
        <v>408</v>
      </c>
      <c r="D272" s="768"/>
      <c r="E272" s="769"/>
      <c r="F272" s="770"/>
      <c r="G272" s="771"/>
      <c r="H272" s="771"/>
      <c r="I272" s="772"/>
      <c r="J272" s="773"/>
      <c r="K272" s="772"/>
      <c r="L272" s="774"/>
      <c r="M272" s="774"/>
      <c r="N272" s="774"/>
      <c r="O272" s="774"/>
      <c r="P272" s="774"/>
      <c r="Q272" s="774"/>
      <c r="R272" s="774"/>
      <c r="S272" s="774"/>
      <c r="T272" s="774"/>
      <c r="U272" s="774"/>
      <c r="V272" s="774"/>
      <c r="W272" s="774"/>
      <c r="X272" s="774"/>
      <c r="Y272" s="774"/>
      <c r="Z272" s="774"/>
      <c r="AA272" s="774"/>
      <c r="AB272" s="772"/>
      <c r="AC272" s="772"/>
      <c r="AD272" s="772"/>
      <c r="AE272" s="772"/>
      <c r="AF272" s="772"/>
      <c r="AG272" s="772"/>
      <c r="AH272" s="772"/>
      <c r="AI272" s="775"/>
      <c r="AJ272" s="775"/>
      <c r="AK272" s="775"/>
      <c r="AL272" s="775"/>
      <c r="AM272" s="775"/>
      <c r="AN272" s="775"/>
      <c r="AO272" s="775"/>
      <c r="AP272" s="775"/>
      <c r="AQ272" s="775"/>
      <c r="AR272" s="775"/>
      <c r="AS272" s="775"/>
      <c r="AT272" s="775"/>
      <c r="AU272" s="775"/>
      <c r="AV272" s="775"/>
      <c r="AW272" s="776"/>
      <c r="AX272" s="85"/>
      <c r="AY272" s="777" t="s">
        <v>100</v>
      </c>
      <c r="AZ272" s="85"/>
      <c r="BA272" s="85"/>
    </row>
    <row r="273" spans="1:53" ht="15.6">
      <c r="A273" s="765" t="s">
        <v>409</v>
      </c>
      <c r="B273" s="778"/>
      <c r="C273" s="927" t="str">
        <f>PRESUPUESTO!AG25</f>
        <v>CAP. 1: PUENTE GRAN COLOMBIA</v>
      </c>
      <c r="D273" s="928"/>
      <c r="E273" s="928"/>
      <c r="F273" s="928"/>
      <c r="G273" s="928"/>
      <c r="H273" s="928"/>
      <c r="I273" s="928"/>
      <c r="J273" s="929" t="str">
        <f>"ITEM  " &amp;PRESUPUESTO!$B$25 &amp;":   "&amp; PRESUPUESTO!$C$25</f>
        <v>ITEM  1.10:   PERFIL IPE-360</v>
      </c>
      <c r="K273" s="930"/>
      <c r="L273" s="930"/>
      <c r="M273" s="930"/>
      <c r="N273" s="930"/>
      <c r="O273" s="930"/>
      <c r="P273" s="930"/>
      <c r="Q273" s="930"/>
      <c r="R273" s="930"/>
      <c r="S273" s="930"/>
      <c r="T273" s="930"/>
      <c r="U273" s="930"/>
      <c r="V273" s="930"/>
      <c r="W273" s="930"/>
      <c r="X273" s="930"/>
      <c r="Y273" s="930"/>
      <c r="Z273" s="930"/>
      <c r="AA273" s="930"/>
      <c r="AB273" s="930"/>
      <c r="AC273" s="930"/>
      <c r="AD273" s="930"/>
      <c r="AE273" s="930"/>
      <c r="AF273" s="930"/>
      <c r="AG273" s="930"/>
      <c r="AH273" s="931"/>
      <c r="AI273" s="935" t="s">
        <v>410</v>
      </c>
      <c r="AJ273" s="936"/>
      <c r="AK273" s="936"/>
      <c r="AL273" s="936"/>
      <c r="AM273" s="936"/>
      <c r="AN273" s="936"/>
      <c r="AO273" s="937"/>
      <c r="AP273" s="938" t="str">
        <f>PRESUPUESTO!$D$25</f>
        <v>M</v>
      </c>
      <c r="AQ273" s="939"/>
      <c r="AR273" s="939"/>
      <c r="AS273" s="939"/>
      <c r="AT273" s="939"/>
      <c r="AU273" s="939"/>
      <c r="AV273" s="940"/>
      <c r="AW273" s="779"/>
      <c r="AX273" s="85"/>
      <c r="AY273" s="777"/>
      <c r="AZ273" s="85"/>
      <c r="BA273" s="85"/>
    </row>
    <row r="274" spans="1:53" ht="15.6">
      <c r="A274" s="765" t="s">
        <v>462</v>
      </c>
      <c r="B274" s="778"/>
      <c r="C274" s="941">
        <f>PRESUPUESTO!AI25</f>
        <v>0</v>
      </c>
      <c r="D274" s="942"/>
      <c r="E274" s="942"/>
      <c r="F274" s="942"/>
      <c r="G274" s="942"/>
      <c r="H274" s="942"/>
      <c r="I274" s="942"/>
      <c r="J274" s="932"/>
      <c r="K274" s="933"/>
      <c r="L274" s="933"/>
      <c r="M274" s="933"/>
      <c r="N274" s="933"/>
      <c r="O274" s="933"/>
      <c r="P274" s="933"/>
      <c r="Q274" s="933"/>
      <c r="R274" s="933"/>
      <c r="S274" s="933"/>
      <c r="T274" s="933"/>
      <c r="U274" s="933"/>
      <c r="V274" s="933"/>
      <c r="W274" s="933"/>
      <c r="X274" s="933"/>
      <c r="Y274" s="933"/>
      <c r="Z274" s="933"/>
      <c r="AA274" s="933"/>
      <c r="AB274" s="933"/>
      <c r="AC274" s="933"/>
      <c r="AD274" s="933"/>
      <c r="AE274" s="933"/>
      <c r="AF274" s="933"/>
      <c r="AG274" s="933"/>
      <c r="AH274" s="934"/>
      <c r="AI274" s="935" t="s">
        <v>412</v>
      </c>
      <c r="AJ274" s="936"/>
      <c r="AK274" s="936"/>
      <c r="AL274" s="936"/>
      <c r="AM274" s="936"/>
      <c r="AN274" s="936"/>
      <c r="AO274" s="937"/>
      <c r="AP274" s="938">
        <f>L284</f>
        <v>30</v>
      </c>
      <c r="AQ274" s="939"/>
      <c r="AR274" s="939"/>
      <c r="AS274" s="939"/>
      <c r="AT274" s="939"/>
      <c r="AU274" s="939"/>
      <c r="AV274" s="940"/>
      <c r="AW274" s="779"/>
      <c r="AX274" s="85"/>
      <c r="AY274" s="777"/>
      <c r="AZ274" s="85"/>
      <c r="BA274" s="85"/>
    </row>
    <row r="275" spans="1:53" ht="15.6">
      <c r="A275" s="780" t="s">
        <v>413</v>
      </c>
      <c r="B275" s="778"/>
      <c r="C275" s="781"/>
      <c r="D275" s="781"/>
      <c r="E275" s="781"/>
      <c r="F275" s="781"/>
      <c r="G275" s="781"/>
      <c r="H275" s="781"/>
      <c r="I275" s="781"/>
      <c r="J275" s="782"/>
      <c r="K275" s="781"/>
      <c r="L275" s="781"/>
      <c r="M275" s="1000"/>
      <c r="N275" s="1000"/>
      <c r="O275" s="1000"/>
      <c r="P275" s="1000"/>
      <c r="Q275" s="1000"/>
      <c r="R275" s="1000"/>
      <c r="S275" s="1000"/>
      <c r="T275" s="1000"/>
      <c r="U275" s="1000"/>
      <c r="V275" s="1000"/>
      <c r="W275" s="1000"/>
      <c r="X275" s="1000"/>
      <c r="Y275" s="1000"/>
      <c r="Z275" s="1000"/>
      <c r="AA275" s="1000"/>
      <c r="AB275" s="1000"/>
      <c r="AC275" s="1001"/>
      <c r="AD275" s="1000"/>
      <c r="AE275" s="1000"/>
      <c r="AF275" s="1000"/>
      <c r="AG275" s="1000"/>
      <c r="AH275" s="1000"/>
      <c r="AI275" s="1000"/>
      <c r="AJ275" s="1000"/>
      <c r="AK275" s="1000"/>
      <c r="AL275" s="1000"/>
      <c r="AM275" s="1000"/>
      <c r="AN275" s="1000"/>
      <c r="AO275" s="1000"/>
      <c r="AP275" s="1000"/>
      <c r="AQ275" s="1000"/>
      <c r="AR275" s="1000"/>
      <c r="AS275" s="1000"/>
      <c r="AT275" s="1000"/>
      <c r="AU275" s="1000"/>
      <c r="AV275" s="1000"/>
      <c r="AW275" s="779"/>
      <c r="AX275" s="85"/>
      <c r="AY275" s="777"/>
      <c r="AZ275" s="85"/>
      <c r="BA275" s="85"/>
    </row>
    <row r="276" spans="1:53" ht="15.6">
      <c r="A276" s="780" t="s">
        <v>414</v>
      </c>
      <c r="B276" s="778"/>
      <c r="C276" s="993" t="s">
        <v>415</v>
      </c>
      <c r="D276" s="994"/>
      <c r="E276" s="997" t="s">
        <v>416</v>
      </c>
      <c r="F276" s="997"/>
      <c r="G276" s="997"/>
      <c r="H276" s="997"/>
      <c r="I276" s="997" t="s">
        <v>417</v>
      </c>
      <c r="J276" s="998" t="s">
        <v>418</v>
      </c>
      <c r="K276" s="997" t="s">
        <v>233</v>
      </c>
      <c r="L276" s="997" t="s">
        <v>419</v>
      </c>
      <c r="M276" s="986"/>
      <c r="N276" s="986"/>
      <c r="O276" s="986"/>
      <c r="P276" s="986"/>
      <c r="Q276" s="986"/>
      <c r="R276" s="986"/>
      <c r="S276" s="986"/>
      <c r="T276" s="986"/>
      <c r="U276" s="986"/>
      <c r="V276" s="986"/>
      <c r="W276" s="986"/>
      <c r="X276" s="986"/>
      <c r="Y276" s="986"/>
      <c r="Z276" s="986"/>
      <c r="AA276" s="986"/>
      <c r="AB276" s="986"/>
      <c r="AC276" s="986"/>
      <c r="AD276" s="986"/>
      <c r="AE276" s="986"/>
      <c r="AF276" s="986"/>
      <c r="AG276" s="986"/>
      <c r="AH276" s="986"/>
      <c r="AI276" s="986"/>
      <c r="AJ276" s="986"/>
      <c r="AK276" s="986"/>
      <c r="AL276" s="986"/>
      <c r="AM276" s="986"/>
      <c r="AN276" s="986"/>
      <c r="AO276" s="986"/>
      <c r="AP276" s="986"/>
      <c r="AQ276" s="986"/>
      <c r="AR276" s="986"/>
      <c r="AS276" s="986"/>
      <c r="AT276" s="986"/>
      <c r="AU276" s="986"/>
      <c r="AV276" s="986"/>
      <c r="AW276" s="779"/>
      <c r="AX276" s="85"/>
      <c r="AY276" s="777"/>
      <c r="AZ276" s="85"/>
      <c r="BA276" s="85"/>
    </row>
    <row r="277" spans="1:53" ht="15.6">
      <c r="A277" s="780"/>
      <c r="B277" s="778"/>
      <c r="C277" s="995"/>
      <c r="D277" s="996"/>
      <c r="E277" s="783" t="s">
        <v>420</v>
      </c>
      <c r="F277" s="783" t="s">
        <v>421</v>
      </c>
      <c r="G277" s="783" t="s">
        <v>422</v>
      </c>
      <c r="H277" s="783" t="s">
        <v>423</v>
      </c>
      <c r="I277" s="997"/>
      <c r="J277" s="999"/>
      <c r="K277" s="997"/>
      <c r="L277" s="997"/>
      <c r="M277" s="986"/>
      <c r="N277" s="986"/>
      <c r="O277" s="986"/>
      <c r="P277" s="986"/>
      <c r="Q277" s="986"/>
      <c r="R277" s="986"/>
      <c r="S277" s="986"/>
      <c r="T277" s="986"/>
      <c r="U277" s="986"/>
      <c r="V277" s="986"/>
      <c r="W277" s="986"/>
      <c r="X277" s="986"/>
      <c r="Y277" s="986"/>
      <c r="Z277" s="986"/>
      <c r="AA277" s="986"/>
      <c r="AB277" s="986"/>
      <c r="AC277" s="986"/>
      <c r="AD277" s="986"/>
      <c r="AE277" s="986"/>
      <c r="AF277" s="986"/>
      <c r="AG277" s="986"/>
      <c r="AH277" s="986"/>
      <c r="AI277" s="986"/>
      <c r="AJ277" s="986"/>
      <c r="AK277" s="986"/>
      <c r="AL277" s="986"/>
      <c r="AM277" s="986"/>
      <c r="AN277" s="986"/>
      <c r="AO277" s="986"/>
      <c r="AP277" s="986"/>
      <c r="AQ277" s="986"/>
      <c r="AR277" s="986"/>
      <c r="AS277" s="986"/>
      <c r="AT277" s="986"/>
      <c r="AU277" s="986"/>
      <c r="AV277" s="986"/>
      <c r="AW277" s="779"/>
      <c r="AX277" s="85"/>
      <c r="AY277" s="777"/>
      <c r="AZ277" s="85"/>
      <c r="BA277" s="85"/>
    </row>
    <row r="278" spans="1:53" ht="15">
      <c r="A278" s="780" t="s">
        <v>424</v>
      </c>
      <c r="B278" s="778"/>
      <c r="C278" s="987" t="s">
        <v>463</v>
      </c>
      <c r="D278" s="988"/>
      <c r="E278" s="991"/>
      <c r="F278" s="991"/>
      <c r="G278" s="991"/>
      <c r="H278" s="991"/>
      <c r="I278" s="991"/>
      <c r="J278" s="991"/>
      <c r="K278" s="991"/>
      <c r="L278" s="991"/>
      <c r="M278" s="1021" t="e" vm="8">
        <v>#VALUE!</v>
      </c>
      <c r="N278" s="1022"/>
      <c r="O278" s="1022"/>
      <c r="P278" s="1022"/>
      <c r="Q278" s="1022"/>
      <c r="R278" s="1022"/>
      <c r="S278" s="1022"/>
      <c r="T278" s="1022"/>
      <c r="U278" s="1022"/>
      <c r="V278" s="1022"/>
      <c r="W278" s="1022"/>
      <c r="X278" s="1022"/>
      <c r="Y278" s="1022"/>
      <c r="Z278" s="1022"/>
      <c r="AA278" s="1022"/>
      <c r="AB278" s="1022"/>
      <c r="AC278" s="1022"/>
      <c r="AD278" s="1022"/>
      <c r="AE278" s="1022"/>
      <c r="AF278" s="1022"/>
      <c r="AG278" s="1022"/>
      <c r="AH278" s="1022"/>
      <c r="AI278" s="1022"/>
      <c r="AJ278" s="1022"/>
      <c r="AK278" s="1022"/>
      <c r="AL278" s="1022"/>
      <c r="AM278" s="1022"/>
      <c r="AN278" s="1022"/>
      <c r="AO278" s="1022"/>
      <c r="AP278" s="1022"/>
      <c r="AQ278" s="1022"/>
      <c r="AR278" s="1022"/>
      <c r="AS278" s="1022"/>
      <c r="AT278" s="1022"/>
      <c r="AU278" s="1022"/>
      <c r="AV278" s="1023"/>
      <c r="AW278" s="779"/>
      <c r="AX278" s="85"/>
      <c r="AY278" s="777"/>
      <c r="AZ278" s="85"/>
      <c r="BA278" s="85"/>
    </row>
    <row r="279" spans="1:53" ht="15">
      <c r="A279" s="780"/>
      <c r="B279" s="778"/>
      <c r="C279" s="989"/>
      <c r="D279" s="990"/>
      <c r="E279" s="992"/>
      <c r="F279" s="992"/>
      <c r="G279" s="992"/>
      <c r="H279" s="992"/>
      <c r="I279" s="992"/>
      <c r="J279" s="992"/>
      <c r="K279" s="992"/>
      <c r="L279" s="992"/>
      <c r="M279" s="1024"/>
      <c r="N279" s="1025"/>
      <c r="O279" s="1025"/>
      <c r="P279" s="1025"/>
      <c r="Q279" s="1025"/>
      <c r="R279" s="1025"/>
      <c r="S279" s="1025"/>
      <c r="T279" s="1025"/>
      <c r="U279" s="1025"/>
      <c r="V279" s="1025"/>
      <c r="W279" s="1025"/>
      <c r="X279" s="1025"/>
      <c r="Y279" s="1025"/>
      <c r="Z279" s="1025"/>
      <c r="AA279" s="1025"/>
      <c r="AB279" s="1025"/>
      <c r="AC279" s="1025"/>
      <c r="AD279" s="1025"/>
      <c r="AE279" s="1025"/>
      <c r="AF279" s="1025"/>
      <c r="AG279" s="1025"/>
      <c r="AH279" s="1025"/>
      <c r="AI279" s="1025"/>
      <c r="AJ279" s="1025"/>
      <c r="AK279" s="1025"/>
      <c r="AL279" s="1025"/>
      <c r="AM279" s="1025"/>
      <c r="AN279" s="1025"/>
      <c r="AO279" s="1025"/>
      <c r="AP279" s="1025"/>
      <c r="AQ279" s="1025"/>
      <c r="AR279" s="1025"/>
      <c r="AS279" s="1025"/>
      <c r="AT279" s="1025"/>
      <c r="AU279" s="1025"/>
      <c r="AV279" s="1026"/>
      <c r="AW279" s="779"/>
      <c r="AX279" s="85"/>
      <c r="AY279" s="777"/>
      <c r="AZ279" s="85"/>
      <c r="BA279" s="85"/>
    </row>
    <row r="280" spans="1:53" ht="15">
      <c r="A280" s="780" t="s">
        <v>425</v>
      </c>
      <c r="B280" s="778"/>
      <c r="C280" s="1018" t="s">
        <v>460</v>
      </c>
      <c r="D280" s="1019"/>
      <c r="E280" s="1005">
        <v>15</v>
      </c>
      <c r="F280" s="1005"/>
      <c r="G280" s="1020"/>
      <c r="H280" s="1005"/>
      <c r="I280" s="1005">
        <f>+E280</f>
        <v>15</v>
      </c>
      <c r="J280" s="1005">
        <v>2</v>
      </c>
      <c r="K280" s="1005" t="str">
        <f>AP273</f>
        <v>M</v>
      </c>
      <c r="L280" s="1007">
        <f>I280*J280</f>
        <v>30</v>
      </c>
      <c r="M280" s="1024"/>
      <c r="N280" s="1025"/>
      <c r="O280" s="1025"/>
      <c r="P280" s="1025"/>
      <c r="Q280" s="1025"/>
      <c r="R280" s="1025"/>
      <c r="S280" s="1025"/>
      <c r="T280" s="1025"/>
      <c r="U280" s="1025"/>
      <c r="V280" s="1025"/>
      <c r="W280" s="1025"/>
      <c r="X280" s="1025"/>
      <c r="Y280" s="1025"/>
      <c r="Z280" s="1025"/>
      <c r="AA280" s="1025"/>
      <c r="AB280" s="1025"/>
      <c r="AC280" s="1025"/>
      <c r="AD280" s="1025"/>
      <c r="AE280" s="1025"/>
      <c r="AF280" s="1025"/>
      <c r="AG280" s="1025"/>
      <c r="AH280" s="1025"/>
      <c r="AI280" s="1025"/>
      <c r="AJ280" s="1025"/>
      <c r="AK280" s="1025"/>
      <c r="AL280" s="1025"/>
      <c r="AM280" s="1025"/>
      <c r="AN280" s="1025"/>
      <c r="AO280" s="1025"/>
      <c r="AP280" s="1025"/>
      <c r="AQ280" s="1025"/>
      <c r="AR280" s="1025"/>
      <c r="AS280" s="1025"/>
      <c r="AT280" s="1025"/>
      <c r="AU280" s="1025"/>
      <c r="AV280" s="1026"/>
      <c r="AW280" s="779"/>
      <c r="AX280" s="85"/>
      <c r="AY280" s="777"/>
      <c r="AZ280" s="85"/>
      <c r="BA280" s="85"/>
    </row>
    <row r="281" spans="1:53" ht="15">
      <c r="A281" s="780"/>
      <c r="B281" s="778"/>
      <c r="C281" s="1014"/>
      <c r="D281" s="1015"/>
      <c r="E281" s="1006"/>
      <c r="F281" s="1006"/>
      <c r="G281" s="1017"/>
      <c r="H281" s="1006"/>
      <c r="I281" s="1006"/>
      <c r="J281" s="1006"/>
      <c r="K281" s="1006"/>
      <c r="L281" s="1008"/>
      <c r="M281" s="1024"/>
      <c r="N281" s="1025"/>
      <c r="O281" s="1025"/>
      <c r="P281" s="1025"/>
      <c r="Q281" s="1025"/>
      <c r="R281" s="1025"/>
      <c r="S281" s="1025"/>
      <c r="T281" s="1025"/>
      <c r="U281" s="1025"/>
      <c r="V281" s="1025"/>
      <c r="W281" s="1025"/>
      <c r="X281" s="1025"/>
      <c r="Y281" s="1025"/>
      <c r="Z281" s="1025"/>
      <c r="AA281" s="1025"/>
      <c r="AB281" s="1025"/>
      <c r="AC281" s="1025"/>
      <c r="AD281" s="1025"/>
      <c r="AE281" s="1025"/>
      <c r="AF281" s="1025"/>
      <c r="AG281" s="1025"/>
      <c r="AH281" s="1025"/>
      <c r="AI281" s="1025"/>
      <c r="AJ281" s="1025"/>
      <c r="AK281" s="1025"/>
      <c r="AL281" s="1025"/>
      <c r="AM281" s="1025"/>
      <c r="AN281" s="1025"/>
      <c r="AO281" s="1025"/>
      <c r="AP281" s="1025"/>
      <c r="AQ281" s="1025"/>
      <c r="AR281" s="1025"/>
      <c r="AS281" s="1025"/>
      <c r="AT281" s="1025"/>
      <c r="AU281" s="1025"/>
      <c r="AV281" s="1026"/>
      <c r="AW281" s="779"/>
      <c r="AX281" s="85"/>
      <c r="AY281" s="777"/>
      <c r="AZ281" s="85"/>
      <c r="BA281" s="85"/>
    </row>
    <row r="282" spans="1:53" ht="15">
      <c r="A282" s="780" t="s">
        <v>425</v>
      </c>
      <c r="B282" s="778"/>
      <c r="C282" s="1014"/>
      <c r="D282" s="1015"/>
      <c r="E282" s="1006"/>
      <c r="F282" s="1006"/>
      <c r="G282" s="1016"/>
      <c r="H282" s="1006"/>
      <c r="I282" s="1005">
        <f>+G282*E282*F282</f>
        <v>0</v>
      </c>
      <c r="J282" s="1006"/>
      <c r="K282" s="1005" t="str">
        <f>AP273</f>
        <v>M</v>
      </c>
      <c r="L282" s="1007">
        <f>I282*J282</f>
        <v>0</v>
      </c>
      <c r="M282" s="1024"/>
      <c r="N282" s="1025"/>
      <c r="O282" s="1025"/>
      <c r="P282" s="1025"/>
      <c r="Q282" s="1025"/>
      <c r="R282" s="1025"/>
      <c r="S282" s="1025"/>
      <c r="T282" s="1025"/>
      <c r="U282" s="1025"/>
      <c r="V282" s="1025"/>
      <c r="W282" s="1025"/>
      <c r="X282" s="1025"/>
      <c r="Y282" s="1025"/>
      <c r="Z282" s="1025"/>
      <c r="AA282" s="1025"/>
      <c r="AB282" s="1025"/>
      <c r="AC282" s="1025"/>
      <c r="AD282" s="1025"/>
      <c r="AE282" s="1025"/>
      <c r="AF282" s="1025"/>
      <c r="AG282" s="1025"/>
      <c r="AH282" s="1025"/>
      <c r="AI282" s="1025"/>
      <c r="AJ282" s="1025"/>
      <c r="AK282" s="1025"/>
      <c r="AL282" s="1025"/>
      <c r="AM282" s="1025"/>
      <c r="AN282" s="1025"/>
      <c r="AO282" s="1025"/>
      <c r="AP282" s="1025"/>
      <c r="AQ282" s="1025"/>
      <c r="AR282" s="1025"/>
      <c r="AS282" s="1025"/>
      <c r="AT282" s="1025"/>
      <c r="AU282" s="1025"/>
      <c r="AV282" s="1026"/>
      <c r="AW282" s="779"/>
      <c r="AX282" s="85"/>
      <c r="AY282" s="777"/>
      <c r="AZ282" s="85"/>
      <c r="BA282" s="85"/>
    </row>
    <row r="283" spans="1:53" ht="15">
      <c r="A283" s="780"/>
      <c r="B283" s="778"/>
      <c r="C283" s="1014"/>
      <c r="D283" s="1015"/>
      <c r="E283" s="1006"/>
      <c r="F283" s="1006"/>
      <c r="G283" s="1017"/>
      <c r="H283" s="1006"/>
      <c r="I283" s="1006"/>
      <c r="J283" s="1006"/>
      <c r="K283" s="1006"/>
      <c r="L283" s="1008"/>
      <c r="M283" s="1024"/>
      <c r="N283" s="1025"/>
      <c r="O283" s="1025"/>
      <c r="P283" s="1025"/>
      <c r="Q283" s="1025"/>
      <c r="R283" s="1025"/>
      <c r="S283" s="1025"/>
      <c r="T283" s="1025"/>
      <c r="U283" s="1025"/>
      <c r="V283" s="1025"/>
      <c r="W283" s="1025"/>
      <c r="X283" s="1025"/>
      <c r="Y283" s="1025"/>
      <c r="Z283" s="1025"/>
      <c r="AA283" s="1025"/>
      <c r="AB283" s="1025"/>
      <c r="AC283" s="1025"/>
      <c r="AD283" s="1025"/>
      <c r="AE283" s="1025"/>
      <c r="AF283" s="1025"/>
      <c r="AG283" s="1025"/>
      <c r="AH283" s="1025"/>
      <c r="AI283" s="1025"/>
      <c r="AJ283" s="1025"/>
      <c r="AK283" s="1025"/>
      <c r="AL283" s="1025"/>
      <c r="AM283" s="1025"/>
      <c r="AN283" s="1025"/>
      <c r="AO283" s="1025"/>
      <c r="AP283" s="1025"/>
      <c r="AQ283" s="1025"/>
      <c r="AR283" s="1025"/>
      <c r="AS283" s="1025"/>
      <c r="AT283" s="1025"/>
      <c r="AU283" s="1025"/>
      <c r="AV283" s="1026"/>
      <c r="AW283" s="779"/>
      <c r="AX283" s="85"/>
      <c r="AY283" s="777"/>
      <c r="AZ283" s="85"/>
      <c r="BA283" s="85"/>
    </row>
    <row r="284" spans="1:53" ht="15.6">
      <c r="A284" s="765" t="s">
        <v>427</v>
      </c>
      <c r="B284" s="778"/>
      <c r="C284" s="788"/>
      <c r="D284" s="789"/>
      <c r="E284" s="789"/>
      <c r="F284" s="789"/>
      <c r="G284" s="790" t="s">
        <v>428</v>
      </c>
      <c r="H284" s="791">
        <v>2</v>
      </c>
      <c r="I284" s="792" t="s">
        <v>5</v>
      </c>
      <c r="J284" s="793"/>
      <c r="K284" s="794" t="s">
        <v>419</v>
      </c>
      <c r="L284" s="795">
        <f>ROUND(SUM(L278:L283),H284)</f>
        <v>30</v>
      </c>
      <c r="M284" s="1024"/>
      <c r="N284" s="1025"/>
      <c r="O284" s="1025"/>
      <c r="P284" s="1025"/>
      <c r="Q284" s="1025"/>
      <c r="R284" s="1025"/>
      <c r="S284" s="1025"/>
      <c r="T284" s="1025"/>
      <c r="U284" s="1025"/>
      <c r="V284" s="1025"/>
      <c r="W284" s="1025"/>
      <c r="X284" s="1025"/>
      <c r="Y284" s="1025"/>
      <c r="Z284" s="1025"/>
      <c r="AA284" s="1025"/>
      <c r="AB284" s="1025"/>
      <c r="AC284" s="1025"/>
      <c r="AD284" s="1025"/>
      <c r="AE284" s="1025"/>
      <c r="AF284" s="1025"/>
      <c r="AG284" s="1025"/>
      <c r="AH284" s="1025"/>
      <c r="AI284" s="1025"/>
      <c r="AJ284" s="1025"/>
      <c r="AK284" s="1025"/>
      <c r="AL284" s="1025"/>
      <c r="AM284" s="1025"/>
      <c r="AN284" s="1025"/>
      <c r="AO284" s="1025"/>
      <c r="AP284" s="1025"/>
      <c r="AQ284" s="1025"/>
      <c r="AR284" s="1025"/>
      <c r="AS284" s="1025"/>
      <c r="AT284" s="1025"/>
      <c r="AU284" s="1025"/>
      <c r="AV284" s="1026"/>
      <c r="AW284" s="779"/>
      <c r="AX284" s="85"/>
      <c r="AY284" s="777"/>
      <c r="AZ284" s="85"/>
      <c r="BA284" s="85"/>
    </row>
    <row r="285" spans="1:53" ht="15.6">
      <c r="A285" s="780"/>
      <c r="B285" s="778"/>
      <c r="C285" s="798"/>
      <c r="D285" s="799"/>
      <c r="E285" s="799"/>
      <c r="F285" s="799"/>
      <c r="G285" s="799"/>
      <c r="H285" s="799"/>
      <c r="I285" s="799"/>
      <c r="J285" s="799"/>
      <c r="K285" s="800"/>
      <c r="L285" s="799"/>
      <c r="M285" s="1024"/>
      <c r="N285" s="1025"/>
      <c r="O285" s="1025"/>
      <c r="P285" s="1025"/>
      <c r="Q285" s="1025"/>
      <c r="R285" s="1025"/>
      <c r="S285" s="1025"/>
      <c r="T285" s="1025"/>
      <c r="U285" s="1025"/>
      <c r="V285" s="1025"/>
      <c r="W285" s="1025"/>
      <c r="X285" s="1025"/>
      <c r="Y285" s="1025"/>
      <c r="Z285" s="1025"/>
      <c r="AA285" s="1025"/>
      <c r="AB285" s="1025"/>
      <c r="AC285" s="1025"/>
      <c r="AD285" s="1025"/>
      <c r="AE285" s="1025"/>
      <c r="AF285" s="1025"/>
      <c r="AG285" s="1025"/>
      <c r="AH285" s="1025"/>
      <c r="AI285" s="1025"/>
      <c r="AJ285" s="1025"/>
      <c r="AK285" s="1025"/>
      <c r="AL285" s="1025"/>
      <c r="AM285" s="1025"/>
      <c r="AN285" s="1025"/>
      <c r="AO285" s="1025"/>
      <c r="AP285" s="1025"/>
      <c r="AQ285" s="1025"/>
      <c r="AR285" s="1025"/>
      <c r="AS285" s="1025"/>
      <c r="AT285" s="1025"/>
      <c r="AU285" s="1025"/>
      <c r="AV285" s="1026"/>
      <c r="AW285" s="779"/>
      <c r="AX285" s="85"/>
      <c r="AY285" s="777"/>
      <c r="AZ285" s="85"/>
      <c r="BA285" s="85"/>
    </row>
    <row r="286" spans="1:53" ht="15.6">
      <c r="A286" s="780"/>
      <c r="B286" s="778"/>
      <c r="C286" s="995"/>
      <c r="D286" s="996"/>
      <c r="E286" s="996"/>
      <c r="F286" s="996"/>
      <c r="G286" s="996"/>
      <c r="H286" s="996"/>
      <c r="I286" s="996"/>
      <c r="J286" s="996"/>
      <c r="K286" s="996"/>
      <c r="L286" s="805"/>
      <c r="M286" s="1027"/>
      <c r="N286" s="1028"/>
      <c r="O286" s="1028"/>
      <c r="P286" s="1028"/>
      <c r="Q286" s="1028"/>
      <c r="R286" s="1028"/>
      <c r="S286" s="1028"/>
      <c r="T286" s="1028"/>
      <c r="U286" s="1028"/>
      <c r="V286" s="1028"/>
      <c r="W286" s="1028"/>
      <c r="X286" s="1028"/>
      <c r="Y286" s="1028"/>
      <c r="Z286" s="1028"/>
      <c r="AA286" s="1028"/>
      <c r="AB286" s="1028"/>
      <c r="AC286" s="1028"/>
      <c r="AD286" s="1028"/>
      <c r="AE286" s="1028"/>
      <c r="AF286" s="1028"/>
      <c r="AG286" s="1028"/>
      <c r="AH286" s="1028"/>
      <c r="AI286" s="1028"/>
      <c r="AJ286" s="1028"/>
      <c r="AK286" s="1028"/>
      <c r="AL286" s="1028"/>
      <c r="AM286" s="1028"/>
      <c r="AN286" s="1028"/>
      <c r="AO286" s="1028"/>
      <c r="AP286" s="1028"/>
      <c r="AQ286" s="1028"/>
      <c r="AR286" s="1028"/>
      <c r="AS286" s="1028"/>
      <c r="AT286" s="1028"/>
      <c r="AU286" s="1028"/>
      <c r="AV286" s="1029"/>
      <c r="AW286" s="779"/>
      <c r="AX286" s="85"/>
      <c r="AY286" s="777"/>
      <c r="AZ286" s="85"/>
      <c r="BA286" s="85"/>
    </row>
    <row r="287" spans="1:53" ht="15.6">
      <c r="A287" s="780"/>
      <c r="B287" s="778"/>
      <c r="C287" s="806" t="s">
        <v>429</v>
      </c>
      <c r="D287" s="1009"/>
      <c r="E287" s="1009"/>
      <c r="F287" s="1009"/>
      <c r="G287" s="1009"/>
      <c r="H287" s="1009"/>
      <c r="I287" s="1009"/>
      <c r="J287" s="1009"/>
      <c r="K287" s="1009"/>
      <c r="L287" s="1009"/>
      <c r="M287" s="1009"/>
      <c r="N287" s="1009"/>
      <c r="O287" s="1009"/>
      <c r="P287" s="1009"/>
      <c r="Q287" s="1009"/>
      <c r="R287" s="1009"/>
      <c r="S287" s="1009"/>
      <c r="T287" s="1009"/>
      <c r="U287" s="1009"/>
      <c r="V287" s="1009"/>
      <c r="W287" s="1009"/>
      <c r="X287" s="1009"/>
      <c r="Y287" s="1009"/>
      <c r="Z287" s="1009"/>
      <c r="AA287" s="1009"/>
      <c r="AB287" s="1009"/>
      <c r="AC287" s="1009"/>
      <c r="AD287" s="1009"/>
      <c r="AE287" s="1009"/>
      <c r="AF287" s="1009"/>
      <c r="AG287" s="1009"/>
      <c r="AH287" s="1009"/>
      <c r="AI287" s="1009"/>
      <c r="AJ287" s="1009"/>
      <c r="AK287" s="1009"/>
      <c r="AL287" s="1009"/>
      <c r="AM287" s="1009"/>
      <c r="AN287" s="1009"/>
      <c r="AO287" s="1009"/>
      <c r="AP287" s="1009"/>
      <c r="AQ287" s="1009"/>
      <c r="AR287" s="1009"/>
      <c r="AS287" s="1009"/>
      <c r="AT287" s="1009"/>
      <c r="AU287" s="1009"/>
      <c r="AV287" s="807"/>
      <c r="AW287" s="779"/>
      <c r="AX287" s="85"/>
      <c r="AY287" s="777"/>
      <c r="AZ287" s="85"/>
      <c r="BA287" s="85"/>
    </row>
    <row r="288" spans="1:53" ht="15.6">
      <c r="A288" s="780"/>
      <c r="B288" s="778"/>
      <c r="C288" s="808"/>
      <c r="D288" s="1010"/>
      <c r="E288" s="1010"/>
      <c r="F288" s="1010"/>
      <c r="G288" s="1010"/>
      <c r="H288" s="1010"/>
      <c r="I288" s="1010"/>
      <c r="J288" s="1010"/>
      <c r="K288" s="1010"/>
      <c r="L288" s="1010"/>
      <c r="M288" s="1010"/>
      <c r="N288" s="1010"/>
      <c r="O288" s="1010"/>
      <c r="P288" s="1010"/>
      <c r="Q288" s="1010"/>
      <c r="R288" s="1010"/>
      <c r="S288" s="1010"/>
      <c r="T288" s="1010"/>
      <c r="U288" s="1010"/>
      <c r="V288" s="1010"/>
      <c r="W288" s="1010"/>
      <c r="X288" s="1010"/>
      <c r="Y288" s="1010"/>
      <c r="Z288" s="1010"/>
      <c r="AA288" s="1010"/>
      <c r="AB288" s="1010"/>
      <c r="AC288" s="1010"/>
      <c r="AD288" s="1010"/>
      <c r="AE288" s="1010"/>
      <c r="AF288" s="1010"/>
      <c r="AG288" s="1010"/>
      <c r="AH288" s="1010"/>
      <c r="AI288" s="1010"/>
      <c r="AJ288" s="1010"/>
      <c r="AK288" s="1010"/>
      <c r="AL288" s="1010"/>
      <c r="AM288" s="1010"/>
      <c r="AN288" s="1010"/>
      <c r="AO288" s="1010"/>
      <c r="AP288" s="1010"/>
      <c r="AQ288" s="1010"/>
      <c r="AR288" s="1010"/>
      <c r="AS288" s="1010"/>
      <c r="AT288" s="1010"/>
      <c r="AU288" s="1010"/>
      <c r="AV288" s="809"/>
      <c r="AW288" s="779"/>
      <c r="AX288" s="85"/>
      <c r="AY288" s="777"/>
      <c r="AZ288" s="85"/>
      <c r="BA288" s="85"/>
    </row>
    <row r="289" spans="1:53" ht="15.6">
      <c r="A289" s="780"/>
      <c r="B289" s="778"/>
      <c r="C289" s="784"/>
      <c r="D289" s="1011"/>
      <c r="E289" s="1011"/>
      <c r="F289" s="1011"/>
      <c r="G289" s="1011"/>
      <c r="H289" s="1011"/>
      <c r="I289" s="1011"/>
      <c r="J289" s="1011"/>
      <c r="K289" s="1011"/>
      <c r="L289" s="1011"/>
      <c r="M289" s="1011"/>
      <c r="N289" s="1011"/>
      <c r="O289" s="1011"/>
      <c r="P289" s="1011"/>
      <c r="Q289" s="1011"/>
      <c r="R289" s="1011"/>
      <c r="S289" s="1011"/>
      <c r="T289" s="1011"/>
      <c r="U289" s="1011"/>
      <c r="V289" s="1011"/>
      <c r="W289" s="1011"/>
      <c r="X289" s="1011"/>
      <c r="Y289" s="1011"/>
      <c r="Z289" s="1011"/>
      <c r="AA289" s="1011"/>
      <c r="AB289" s="1011"/>
      <c r="AC289" s="1011"/>
      <c r="AD289" s="1011"/>
      <c r="AE289" s="1011"/>
      <c r="AF289" s="1011"/>
      <c r="AG289" s="810"/>
      <c r="AH289" s="1012" t="str">
        <f>"Item    " &amp; E274 &amp; "    Página   1   de   1  "</f>
        <v xml:space="preserve">Item        Página   1   de   1  </v>
      </c>
      <c r="AI289" s="1013"/>
      <c r="AJ289" s="1013"/>
      <c r="AK289" s="1013"/>
      <c r="AL289" s="1013"/>
      <c r="AM289" s="1013"/>
      <c r="AN289" s="1013"/>
      <c r="AO289" s="1013"/>
      <c r="AP289" s="1013"/>
      <c r="AQ289" s="1013"/>
      <c r="AR289" s="1013"/>
      <c r="AS289" s="1013"/>
      <c r="AT289" s="1013"/>
      <c r="AU289" s="1013"/>
      <c r="AV289" s="1013"/>
      <c r="AW289" s="779"/>
      <c r="AX289" s="85"/>
      <c r="AY289" s="777"/>
      <c r="AZ289" s="85"/>
      <c r="BA289" s="85"/>
    </row>
    <row r="290" spans="1:53" ht="15.6">
      <c r="A290" s="780"/>
      <c r="B290" s="778"/>
      <c r="C290" s="799"/>
      <c r="D290" s="799"/>
      <c r="E290" s="799"/>
      <c r="F290" s="799"/>
      <c r="G290" s="799"/>
      <c r="H290" s="799"/>
      <c r="I290" s="799"/>
      <c r="J290" s="811"/>
      <c r="K290" s="799"/>
      <c r="L290" s="799"/>
      <c r="M290" s="799"/>
      <c r="N290" s="799"/>
      <c r="O290" s="799"/>
      <c r="P290" s="799"/>
      <c r="Q290" s="799"/>
      <c r="R290" s="799"/>
      <c r="S290" s="799"/>
      <c r="T290" s="799"/>
      <c r="U290" s="799"/>
      <c r="V290" s="799"/>
      <c r="W290" s="799"/>
      <c r="X290" s="799"/>
      <c r="Y290" s="799"/>
      <c r="Z290" s="799"/>
      <c r="AA290" s="799"/>
      <c r="AB290" s="799"/>
      <c r="AC290" s="799"/>
      <c r="AD290" s="799"/>
      <c r="AE290" s="799"/>
      <c r="AF290" s="799"/>
      <c r="AG290" s="799"/>
      <c r="AH290" s="799"/>
      <c r="AI290" s="799"/>
      <c r="AJ290" s="799"/>
      <c r="AK290" s="799"/>
      <c r="AL290" s="799"/>
      <c r="AM290" s="811"/>
      <c r="AN290" s="811"/>
      <c r="AO290" s="811"/>
      <c r="AP290" s="811"/>
      <c r="AQ290" s="811"/>
      <c r="AR290" s="811"/>
      <c r="AS290" s="811"/>
      <c r="AT290" s="811"/>
      <c r="AU290" s="811"/>
      <c r="AV290" s="811"/>
      <c r="AW290" s="779"/>
      <c r="AX290" s="85"/>
      <c r="AY290" s="777"/>
      <c r="AZ290" s="85"/>
      <c r="BA290" s="85"/>
    </row>
    <row r="291" spans="1:53" ht="15.6">
      <c r="A291" s="780"/>
      <c r="B291" s="778"/>
      <c r="C291" s="812" t="s">
        <v>430</v>
      </c>
      <c r="D291" s="799"/>
      <c r="E291" s="799"/>
      <c r="F291" s="799"/>
      <c r="G291" s="799"/>
      <c r="H291" s="799"/>
      <c r="I291" s="799"/>
      <c r="J291" s="811"/>
      <c r="K291" s="799"/>
      <c r="L291" s="812" t="s">
        <v>431</v>
      </c>
      <c r="M291" s="799"/>
      <c r="N291" s="799"/>
      <c r="O291" s="799"/>
      <c r="P291" s="799"/>
      <c r="Q291" s="799"/>
      <c r="R291" s="799"/>
      <c r="S291" s="799"/>
      <c r="T291" s="799"/>
      <c r="U291" s="799"/>
      <c r="V291" s="799"/>
      <c r="W291" s="799"/>
      <c r="X291" s="799"/>
      <c r="Y291" s="799"/>
      <c r="Z291" s="799"/>
      <c r="AA291" s="799"/>
      <c r="AB291" s="799"/>
      <c r="AC291" s="799"/>
      <c r="AD291" s="799"/>
      <c r="AE291" s="799"/>
      <c r="AF291" s="799"/>
      <c r="AG291" s="799"/>
      <c r="AH291" s="799"/>
      <c r="AI291" s="799"/>
      <c r="AJ291" s="799"/>
      <c r="AK291" s="799"/>
      <c r="AL291" s="799"/>
      <c r="AM291" s="811"/>
      <c r="AN291" s="811"/>
      <c r="AO291" s="811"/>
      <c r="AP291" s="811"/>
      <c r="AQ291" s="811"/>
      <c r="AR291" s="811"/>
      <c r="AS291" s="811"/>
      <c r="AT291" s="811"/>
      <c r="AU291" s="811"/>
      <c r="AV291" s="811"/>
      <c r="AW291" s="779"/>
      <c r="AX291" s="85"/>
      <c r="AY291" s="777"/>
      <c r="AZ291" s="85"/>
      <c r="BA291" s="85"/>
    </row>
    <row r="292" spans="1:53" ht="15.6">
      <c r="A292" s="780"/>
      <c r="B292" s="778"/>
      <c r="C292" s="813" t="s">
        <v>432</v>
      </c>
      <c r="D292" s="814"/>
      <c r="E292" s="815"/>
      <c r="F292" s="816"/>
      <c r="G292" s="799"/>
      <c r="H292" s="799"/>
      <c r="I292" s="799"/>
      <c r="J292" s="811"/>
      <c r="K292" s="799"/>
      <c r="L292" s="813" t="s">
        <v>432</v>
      </c>
      <c r="M292" s="1002"/>
      <c r="N292" s="1002"/>
      <c r="O292" s="1002"/>
      <c r="P292" s="1002"/>
      <c r="Q292" s="1002"/>
      <c r="R292" s="1002"/>
      <c r="S292" s="1002"/>
      <c r="T292" s="1002"/>
      <c r="U292" s="1002"/>
      <c r="V292" s="1002"/>
      <c r="W292" s="1002"/>
      <c r="X292" s="1002"/>
      <c r="Y292" s="1002"/>
      <c r="Z292" s="1002"/>
      <c r="AA292" s="1002"/>
      <c r="AB292" s="1002"/>
      <c r="AC292" s="817"/>
      <c r="AD292" s="817"/>
      <c r="AE292" s="817"/>
      <c r="AF292" s="817"/>
      <c r="AG292" s="817"/>
      <c r="AH292" s="817"/>
      <c r="AI292" s="817"/>
      <c r="AJ292" s="817"/>
      <c r="AK292" s="817"/>
      <c r="AL292" s="817"/>
      <c r="AM292" s="818"/>
      <c r="AN292" s="818"/>
      <c r="AO292" s="811"/>
      <c r="AP292" s="811"/>
      <c r="AQ292" s="811"/>
      <c r="AR292" s="811"/>
      <c r="AS292" s="811"/>
      <c r="AT292" s="811"/>
      <c r="AU292" s="811"/>
      <c r="AV292" s="811"/>
      <c r="AW292" s="779"/>
      <c r="AX292" s="85"/>
      <c r="AY292" s="777"/>
      <c r="AZ292" s="85"/>
      <c r="BA292" s="85"/>
    </row>
    <row r="293" spans="1:53" ht="15.6">
      <c r="A293" s="780" t="s">
        <v>433</v>
      </c>
      <c r="B293" s="778"/>
      <c r="C293" s="819"/>
      <c r="D293" s="820" t="s">
        <v>434</v>
      </c>
      <c r="E293" s="821"/>
      <c r="F293" s="821"/>
      <c r="G293" s="822"/>
      <c r="H293" s="819"/>
      <c r="I293" s="819"/>
      <c r="J293" s="823"/>
      <c r="K293" s="819"/>
      <c r="L293" s="819"/>
      <c r="M293" s="1003" t="s">
        <v>435</v>
      </c>
      <c r="N293" s="1003"/>
      <c r="O293" s="1003"/>
      <c r="P293" s="1003"/>
      <c r="Q293" s="1003"/>
      <c r="R293" s="1003"/>
      <c r="S293" s="1003"/>
      <c r="T293" s="1003"/>
      <c r="U293" s="1003"/>
      <c r="V293" s="1003"/>
      <c r="W293" s="1003"/>
      <c r="X293" s="1003"/>
      <c r="Y293" s="1003"/>
      <c r="Z293" s="1003"/>
      <c r="AA293" s="1003"/>
      <c r="AB293" s="1003"/>
      <c r="AC293" s="819"/>
      <c r="AD293" s="819"/>
      <c r="AE293" s="819"/>
      <c r="AF293" s="819"/>
      <c r="AG293" s="819"/>
      <c r="AH293" s="819"/>
      <c r="AI293" s="819"/>
      <c r="AJ293" s="819"/>
      <c r="AK293" s="819"/>
      <c r="AL293" s="819"/>
      <c r="AM293" s="819"/>
      <c r="AN293" s="819"/>
      <c r="AO293" s="823"/>
      <c r="AP293" s="823"/>
      <c r="AQ293" s="823"/>
      <c r="AR293" s="823"/>
      <c r="AS293" s="823"/>
      <c r="AT293" s="823"/>
      <c r="AU293" s="823"/>
      <c r="AV293" s="823"/>
      <c r="AW293" s="779"/>
      <c r="AX293" s="85"/>
      <c r="AY293" s="777"/>
      <c r="AZ293" s="85"/>
      <c r="BA293" s="85"/>
    </row>
    <row r="294" spans="1:53" ht="15.6">
      <c r="A294" s="780" t="s">
        <v>436</v>
      </c>
      <c r="B294" s="778"/>
      <c r="C294" s="819"/>
      <c r="D294" s="820" t="s">
        <v>437</v>
      </c>
      <c r="E294" s="824"/>
      <c r="F294" s="824"/>
      <c r="G294" s="824"/>
      <c r="H294" s="824"/>
      <c r="I294" s="819"/>
      <c r="J294" s="823"/>
      <c r="K294" s="819"/>
      <c r="L294" s="825"/>
      <c r="M294" s="1004" t="s">
        <v>438</v>
      </c>
      <c r="N294" s="1004"/>
      <c r="O294" s="1004"/>
      <c r="P294" s="1004"/>
      <c r="Q294" s="1004"/>
      <c r="R294" s="1004"/>
      <c r="S294" s="1004"/>
      <c r="T294" s="1004"/>
      <c r="U294" s="1004"/>
      <c r="V294" s="1004"/>
      <c r="W294" s="1004"/>
      <c r="X294" s="1004"/>
      <c r="Y294" s="1004"/>
      <c r="Z294" s="1004"/>
      <c r="AA294" s="1004"/>
      <c r="AB294" s="1004"/>
      <c r="AC294" s="85"/>
      <c r="AD294" s="85"/>
      <c r="AE294" s="85"/>
      <c r="AF294" s="85"/>
      <c r="AG294" s="85"/>
      <c r="AH294" s="85"/>
      <c r="AI294" s="85"/>
      <c r="AJ294" s="85"/>
      <c r="AK294" s="85"/>
      <c r="AL294" s="85"/>
      <c r="AM294" s="85"/>
      <c r="AN294" s="85"/>
      <c r="AO294" s="819"/>
      <c r="AP294" s="819"/>
      <c r="AQ294" s="819"/>
      <c r="AR294" s="819"/>
      <c r="AS294" s="819"/>
      <c r="AT294" s="819"/>
      <c r="AU294" s="819"/>
      <c r="AV294" s="819"/>
      <c r="AW294" s="779"/>
      <c r="AX294" s="85"/>
      <c r="AY294" s="777"/>
      <c r="AZ294" s="85"/>
      <c r="BA294" s="85"/>
    </row>
    <row r="295" spans="1:53" ht="16.2" thickBot="1">
      <c r="A295" s="765" t="s">
        <v>436</v>
      </c>
      <c r="B295" s="826"/>
      <c r="C295" s="827"/>
      <c r="D295" s="827"/>
      <c r="E295" s="828"/>
      <c r="F295" s="828"/>
      <c r="G295" s="828"/>
      <c r="H295" s="828"/>
      <c r="I295" s="827"/>
      <c r="J295" s="829"/>
      <c r="K295" s="827"/>
      <c r="L295" s="830"/>
      <c r="M295" s="830"/>
      <c r="N295" s="830"/>
      <c r="O295" s="830"/>
      <c r="P295" s="830"/>
      <c r="Q295" s="830"/>
      <c r="R295" s="830"/>
      <c r="S295" s="830"/>
      <c r="T295" s="830"/>
      <c r="U295" s="830"/>
      <c r="V295" s="830"/>
      <c r="W295" s="830"/>
      <c r="X295" s="830"/>
      <c r="Y295" s="830"/>
      <c r="Z295" s="830"/>
      <c r="AA295" s="830"/>
      <c r="AB295" s="827"/>
      <c r="AC295" s="827"/>
      <c r="AD295" s="827"/>
      <c r="AE295" s="827"/>
      <c r="AF295" s="827"/>
      <c r="AG295" s="827"/>
      <c r="AH295" s="827"/>
      <c r="AI295" s="827"/>
      <c r="AJ295" s="827"/>
      <c r="AK295" s="827"/>
      <c r="AL295" s="827"/>
      <c r="AM295" s="827"/>
      <c r="AN295" s="827"/>
      <c r="AO295" s="827"/>
      <c r="AP295" s="827"/>
      <c r="AQ295" s="827"/>
      <c r="AR295" s="827"/>
      <c r="AS295" s="827"/>
      <c r="AT295" s="827"/>
      <c r="AU295" s="827"/>
      <c r="AV295" s="827"/>
      <c r="AW295" s="831"/>
      <c r="AX295" s="85"/>
      <c r="AY295" s="777"/>
      <c r="AZ295" s="85"/>
      <c r="BA295" s="85"/>
    </row>
    <row r="296" spans="1:53" ht="15.6" thickTop="1">
      <c r="A296" s="832"/>
      <c r="B296" s="832"/>
      <c r="C296" s="832"/>
      <c r="D296" s="832"/>
      <c r="E296" s="832"/>
      <c r="F296" s="832"/>
      <c r="G296" s="832"/>
      <c r="H296" s="832"/>
      <c r="I296" s="832"/>
      <c r="J296" s="832"/>
      <c r="K296" s="832"/>
      <c r="L296" s="832"/>
      <c r="M296" s="832"/>
      <c r="N296" s="832"/>
      <c r="O296" s="832"/>
      <c r="P296" s="832"/>
      <c r="Q296" s="832"/>
      <c r="R296" s="832"/>
      <c r="S296" s="832"/>
      <c r="T296" s="832"/>
      <c r="U296" s="832"/>
      <c r="V296" s="832"/>
      <c r="W296" s="832"/>
      <c r="X296" s="832"/>
      <c r="Y296" s="832"/>
      <c r="Z296" s="832"/>
      <c r="AA296" s="832"/>
      <c r="AB296" s="832"/>
      <c r="AC296" s="832"/>
      <c r="AD296" s="832"/>
      <c r="AE296" s="832"/>
      <c r="AF296" s="832"/>
      <c r="AG296" s="832"/>
      <c r="AH296" s="832"/>
      <c r="AI296" s="832"/>
      <c r="AJ296" s="832"/>
      <c r="AK296" s="832"/>
      <c r="AL296" s="832"/>
      <c r="AM296" s="832"/>
      <c r="AN296" s="832"/>
      <c r="AO296" s="832"/>
      <c r="AP296" s="832"/>
      <c r="AQ296" s="832"/>
      <c r="AR296" s="832"/>
      <c r="AS296" s="832"/>
      <c r="AT296" s="832"/>
      <c r="AU296" s="832"/>
      <c r="AV296" s="832"/>
      <c r="AW296" s="832"/>
      <c r="AX296" s="628"/>
      <c r="AY296" s="833"/>
      <c r="AZ296" s="628"/>
      <c r="BA296" s="628"/>
    </row>
    <row r="297" spans="1:53" ht="15">
      <c r="A297" s="832"/>
      <c r="B297" s="832"/>
      <c r="C297" s="832"/>
      <c r="D297" s="832"/>
      <c r="E297" s="832"/>
      <c r="F297" s="832"/>
      <c r="G297" s="832"/>
      <c r="H297" s="832"/>
      <c r="I297" s="832"/>
      <c r="J297" s="832"/>
      <c r="K297" s="832"/>
      <c r="L297" s="832"/>
      <c r="M297" s="832"/>
      <c r="N297" s="832"/>
      <c r="O297" s="832"/>
      <c r="P297" s="832"/>
      <c r="Q297" s="832"/>
      <c r="R297" s="832"/>
      <c r="S297" s="832"/>
      <c r="T297" s="832"/>
      <c r="U297" s="832"/>
      <c r="V297" s="832"/>
      <c r="W297" s="832"/>
      <c r="X297" s="832"/>
      <c r="Y297" s="832"/>
      <c r="Z297" s="832"/>
      <c r="AA297" s="832"/>
      <c r="AB297" s="832"/>
      <c r="AC297" s="832"/>
      <c r="AD297" s="832"/>
      <c r="AE297" s="832"/>
      <c r="AF297" s="832"/>
      <c r="AG297" s="832"/>
      <c r="AH297" s="832"/>
      <c r="AI297" s="832"/>
      <c r="AJ297" s="832"/>
      <c r="AK297" s="832"/>
      <c r="AL297" s="832"/>
      <c r="AM297" s="832"/>
      <c r="AN297" s="832"/>
      <c r="AO297" s="832"/>
      <c r="AP297" s="832"/>
      <c r="AQ297" s="832"/>
      <c r="AR297" s="832"/>
      <c r="AS297" s="832"/>
      <c r="AT297" s="832"/>
      <c r="AU297" s="832"/>
      <c r="AV297" s="832"/>
      <c r="AW297" s="832"/>
      <c r="AX297" s="628"/>
      <c r="AY297" s="833"/>
      <c r="AZ297" s="628"/>
      <c r="BA297" s="628"/>
    </row>
    <row r="298" spans="1:53" ht="15.6" thickBot="1">
      <c r="A298" s="832"/>
      <c r="B298" s="832"/>
      <c r="C298" s="832"/>
      <c r="D298" s="832"/>
      <c r="E298" s="832"/>
      <c r="F298" s="832"/>
      <c r="G298" s="832"/>
      <c r="H298" s="832"/>
      <c r="I298" s="832"/>
      <c r="J298" s="832"/>
      <c r="K298" s="832"/>
      <c r="L298" s="832"/>
      <c r="M298" s="832"/>
      <c r="N298" s="832"/>
      <c r="O298" s="832"/>
      <c r="P298" s="832"/>
      <c r="Q298" s="832"/>
      <c r="R298" s="832"/>
      <c r="S298" s="832"/>
      <c r="T298" s="832"/>
      <c r="U298" s="832"/>
      <c r="V298" s="832"/>
      <c r="W298" s="832"/>
      <c r="X298" s="832"/>
      <c r="Y298" s="832"/>
      <c r="Z298" s="832"/>
      <c r="AA298" s="832"/>
      <c r="AB298" s="832"/>
      <c r="AC298" s="832"/>
      <c r="AD298" s="832"/>
      <c r="AE298" s="832"/>
      <c r="AF298" s="832"/>
      <c r="AG298" s="832"/>
      <c r="AH298" s="832"/>
      <c r="AI298" s="832"/>
      <c r="AJ298" s="832"/>
      <c r="AK298" s="832"/>
      <c r="AL298" s="832"/>
      <c r="AM298" s="832"/>
      <c r="AN298" s="832"/>
      <c r="AO298" s="832"/>
      <c r="AP298" s="832"/>
      <c r="AQ298" s="832"/>
      <c r="AR298" s="832"/>
      <c r="AS298" s="832"/>
      <c r="AT298" s="832"/>
      <c r="AU298" s="832"/>
      <c r="AV298" s="832"/>
      <c r="AW298" s="832"/>
      <c r="AX298" s="628"/>
      <c r="AY298" s="833"/>
      <c r="AZ298" s="628"/>
      <c r="BA298" s="628"/>
    </row>
    <row r="299" spans="1:53" ht="18.600000000000001" thickTop="1">
      <c r="A299" s="765" t="s">
        <v>407</v>
      </c>
      <c r="B299" s="766"/>
      <c r="C299" s="767" t="s">
        <v>408</v>
      </c>
      <c r="D299" s="768"/>
      <c r="E299" s="769"/>
      <c r="F299" s="770"/>
      <c r="G299" s="771"/>
      <c r="H299" s="771"/>
      <c r="I299" s="772"/>
      <c r="J299" s="773"/>
      <c r="K299" s="772"/>
      <c r="L299" s="774"/>
      <c r="M299" s="774"/>
      <c r="N299" s="774"/>
      <c r="O299" s="774"/>
      <c r="P299" s="774"/>
      <c r="Q299" s="774"/>
      <c r="R299" s="774"/>
      <c r="S299" s="774"/>
      <c r="T299" s="774"/>
      <c r="U299" s="774"/>
      <c r="V299" s="774"/>
      <c r="W299" s="774"/>
      <c r="X299" s="774"/>
      <c r="Y299" s="774"/>
      <c r="Z299" s="774"/>
      <c r="AA299" s="774"/>
      <c r="AB299" s="772"/>
      <c r="AC299" s="772"/>
      <c r="AD299" s="772"/>
      <c r="AE299" s="772"/>
      <c r="AF299" s="772"/>
      <c r="AG299" s="772"/>
      <c r="AH299" s="772"/>
      <c r="AI299" s="775"/>
      <c r="AJ299" s="775"/>
      <c r="AK299" s="775"/>
      <c r="AL299" s="775"/>
      <c r="AM299" s="775"/>
      <c r="AN299" s="775"/>
      <c r="AO299" s="775"/>
      <c r="AP299" s="775"/>
      <c r="AQ299" s="775"/>
      <c r="AR299" s="775"/>
      <c r="AS299" s="775"/>
      <c r="AT299" s="775"/>
      <c r="AU299" s="775"/>
      <c r="AV299" s="775"/>
      <c r="AW299" s="776"/>
      <c r="AX299" s="85"/>
      <c r="AY299" s="777" t="s">
        <v>100</v>
      </c>
      <c r="AZ299" s="85"/>
      <c r="BA299" s="85"/>
    </row>
    <row r="300" spans="1:53" ht="15.6">
      <c r="A300" s="765" t="s">
        <v>409</v>
      </c>
      <c r="B300" s="778"/>
      <c r="C300" s="927" t="str">
        <f>PRESUPUESTO!AG26</f>
        <v>CAP. 1: PUENTE GRAN COLOMBIA</v>
      </c>
      <c r="D300" s="928"/>
      <c r="E300" s="928"/>
      <c r="F300" s="928"/>
      <c r="G300" s="928"/>
      <c r="H300" s="928"/>
      <c r="I300" s="928"/>
      <c r="J300" s="929" t="str">
        <f>"ITEM  " &amp;PRESUPUESTO!$B$26 &amp;":   "&amp; PRESUPUESTO!$C$26</f>
        <v>ITEM  1.11:   LOSA CONCRETO STEEL DECK 2" E=14.1-15.0C</v>
      </c>
      <c r="K300" s="930"/>
      <c r="L300" s="930"/>
      <c r="M300" s="930"/>
      <c r="N300" s="930"/>
      <c r="O300" s="930"/>
      <c r="P300" s="930"/>
      <c r="Q300" s="930"/>
      <c r="R300" s="930"/>
      <c r="S300" s="930"/>
      <c r="T300" s="930"/>
      <c r="U300" s="930"/>
      <c r="V300" s="930"/>
      <c r="W300" s="930"/>
      <c r="X300" s="930"/>
      <c r="Y300" s="930"/>
      <c r="Z300" s="930"/>
      <c r="AA300" s="930"/>
      <c r="AB300" s="930"/>
      <c r="AC300" s="930"/>
      <c r="AD300" s="930"/>
      <c r="AE300" s="930"/>
      <c r="AF300" s="930"/>
      <c r="AG300" s="930"/>
      <c r="AH300" s="931"/>
      <c r="AI300" s="935" t="s">
        <v>410</v>
      </c>
      <c r="AJ300" s="936"/>
      <c r="AK300" s="936"/>
      <c r="AL300" s="936"/>
      <c r="AM300" s="936"/>
      <c r="AN300" s="936"/>
      <c r="AO300" s="937"/>
      <c r="AP300" s="938" t="str">
        <f>PRESUPUESTO!$D$26</f>
        <v>M2</v>
      </c>
      <c r="AQ300" s="939"/>
      <c r="AR300" s="939"/>
      <c r="AS300" s="939"/>
      <c r="AT300" s="939"/>
      <c r="AU300" s="939"/>
      <c r="AV300" s="940"/>
      <c r="AW300" s="779"/>
      <c r="AX300" s="85"/>
      <c r="AY300" s="777"/>
      <c r="AZ300" s="85"/>
      <c r="BA300" s="85"/>
    </row>
    <row r="301" spans="1:53" ht="15.6">
      <c r="A301" s="765" t="s">
        <v>464</v>
      </c>
      <c r="B301" s="778"/>
      <c r="C301" s="941">
        <f>PRESUPUESTO!AI26</f>
        <v>0</v>
      </c>
      <c r="D301" s="942"/>
      <c r="E301" s="942"/>
      <c r="F301" s="942"/>
      <c r="G301" s="942"/>
      <c r="H301" s="942"/>
      <c r="I301" s="942"/>
      <c r="J301" s="932"/>
      <c r="K301" s="933"/>
      <c r="L301" s="933"/>
      <c r="M301" s="933"/>
      <c r="N301" s="933"/>
      <c r="O301" s="933"/>
      <c r="P301" s="933"/>
      <c r="Q301" s="933"/>
      <c r="R301" s="933"/>
      <c r="S301" s="933"/>
      <c r="T301" s="933"/>
      <c r="U301" s="933"/>
      <c r="V301" s="933"/>
      <c r="W301" s="933"/>
      <c r="X301" s="933"/>
      <c r="Y301" s="933"/>
      <c r="Z301" s="933"/>
      <c r="AA301" s="933"/>
      <c r="AB301" s="933"/>
      <c r="AC301" s="933"/>
      <c r="AD301" s="933"/>
      <c r="AE301" s="933"/>
      <c r="AF301" s="933"/>
      <c r="AG301" s="933"/>
      <c r="AH301" s="934"/>
      <c r="AI301" s="935" t="s">
        <v>412</v>
      </c>
      <c r="AJ301" s="936"/>
      <c r="AK301" s="936"/>
      <c r="AL301" s="936"/>
      <c r="AM301" s="936"/>
      <c r="AN301" s="936"/>
      <c r="AO301" s="937"/>
      <c r="AP301" s="938">
        <f>L311</f>
        <v>15</v>
      </c>
      <c r="AQ301" s="939"/>
      <c r="AR301" s="939"/>
      <c r="AS301" s="939"/>
      <c r="AT301" s="939"/>
      <c r="AU301" s="939"/>
      <c r="AV301" s="940"/>
      <c r="AW301" s="779"/>
      <c r="AX301" s="85"/>
      <c r="AY301" s="777"/>
      <c r="AZ301" s="85"/>
      <c r="BA301" s="85"/>
    </row>
    <row r="302" spans="1:53" ht="15.6">
      <c r="A302" s="780" t="s">
        <v>413</v>
      </c>
      <c r="B302" s="778"/>
      <c r="C302" s="781"/>
      <c r="D302" s="781"/>
      <c r="E302" s="781"/>
      <c r="F302" s="781"/>
      <c r="G302" s="781"/>
      <c r="H302" s="781"/>
      <c r="I302" s="781"/>
      <c r="J302" s="782"/>
      <c r="K302" s="781"/>
      <c r="L302" s="781"/>
      <c r="M302" s="1000"/>
      <c r="N302" s="1000"/>
      <c r="O302" s="1000"/>
      <c r="P302" s="1000"/>
      <c r="Q302" s="1000"/>
      <c r="R302" s="1000"/>
      <c r="S302" s="1000"/>
      <c r="T302" s="1000"/>
      <c r="U302" s="1000"/>
      <c r="V302" s="1000"/>
      <c r="W302" s="1000"/>
      <c r="X302" s="1000"/>
      <c r="Y302" s="1000"/>
      <c r="Z302" s="1000"/>
      <c r="AA302" s="1000"/>
      <c r="AB302" s="1000"/>
      <c r="AC302" s="1001"/>
      <c r="AD302" s="1000"/>
      <c r="AE302" s="1000"/>
      <c r="AF302" s="1000"/>
      <c r="AG302" s="1000"/>
      <c r="AH302" s="1000"/>
      <c r="AI302" s="1000"/>
      <c r="AJ302" s="1000"/>
      <c r="AK302" s="1000"/>
      <c r="AL302" s="1000"/>
      <c r="AM302" s="1000"/>
      <c r="AN302" s="1000"/>
      <c r="AO302" s="1000"/>
      <c r="AP302" s="1000"/>
      <c r="AQ302" s="1000"/>
      <c r="AR302" s="1000"/>
      <c r="AS302" s="1000"/>
      <c r="AT302" s="1000"/>
      <c r="AU302" s="1000"/>
      <c r="AV302" s="1000"/>
      <c r="AW302" s="779"/>
      <c r="AX302" s="85"/>
      <c r="AY302" s="777"/>
      <c r="AZ302" s="85"/>
      <c r="BA302" s="85"/>
    </row>
    <row r="303" spans="1:53" ht="15.6">
      <c r="A303" s="780" t="s">
        <v>414</v>
      </c>
      <c r="B303" s="778"/>
      <c r="C303" s="993" t="s">
        <v>415</v>
      </c>
      <c r="D303" s="994"/>
      <c r="E303" s="997" t="s">
        <v>416</v>
      </c>
      <c r="F303" s="997"/>
      <c r="G303" s="997"/>
      <c r="H303" s="997"/>
      <c r="I303" s="997" t="s">
        <v>417</v>
      </c>
      <c r="J303" s="998" t="s">
        <v>418</v>
      </c>
      <c r="K303" s="997" t="s">
        <v>233</v>
      </c>
      <c r="L303" s="997" t="s">
        <v>419</v>
      </c>
      <c r="M303" s="986"/>
      <c r="N303" s="986"/>
      <c r="O303" s="986"/>
      <c r="P303" s="986"/>
      <c r="Q303" s="986"/>
      <c r="R303" s="986"/>
      <c r="S303" s="986"/>
      <c r="T303" s="986"/>
      <c r="U303" s="986"/>
      <c r="V303" s="986"/>
      <c r="W303" s="986"/>
      <c r="X303" s="986"/>
      <c r="Y303" s="986"/>
      <c r="Z303" s="986"/>
      <c r="AA303" s="986"/>
      <c r="AB303" s="986"/>
      <c r="AC303" s="986"/>
      <c r="AD303" s="986"/>
      <c r="AE303" s="986"/>
      <c r="AF303" s="986"/>
      <c r="AG303" s="986"/>
      <c r="AH303" s="986"/>
      <c r="AI303" s="986"/>
      <c r="AJ303" s="986"/>
      <c r="AK303" s="986"/>
      <c r="AL303" s="986"/>
      <c r="AM303" s="986"/>
      <c r="AN303" s="986"/>
      <c r="AO303" s="986"/>
      <c r="AP303" s="986"/>
      <c r="AQ303" s="986"/>
      <c r="AR303" s="986"/>
      <c r="AS303" s="986"/>
      <c r="AT303" s="986"/>
      <c r="AU303" s="986"/>
      <c r="AV303" s="986"/>
      <c r="AW303" s="779"/>
      <c r="AX303" s="85"/>
      <c r="AY303" s="777"/>
      <c r="AZ303" s="85"/>
      <c r="BA303" s="85"/>
    </row>
    <row r="304" spans="1:53" ht="15.6">
      <c r="A304" s="780"/>
      <c r="B304" s="778"/>
      <c r="C304" s="995"/>
      <c r="D304" s="996"/>
      <c r="E304" s="783" t="s">
        <v>420</v>
      </c>
      <c r="F304" s="783" t="s">
        <v>421</v>
      </c>
      <c r="G304" s="783" t="s">
        <v>422</v>
      </c>
      <c r="H304" s="783" t="s">
        <v>423</v>
      </c>
      <c r="I304" s="997"/>
      <c r="J304" s="999"/>
      <c r="K304" s="997"/>
      <c r="L304" s="997"/>
      <c r="M304" s="986"/>
      <c r="N304" s="986"/>
      <c r="O304" s="986"/>
      <c r="P304" s="986"/>
      <c r="Q304" s="986"/>
      <c r="R304" s="986"/>
      <c r="S304" s="986"/>
      <c r="T304" s="986"/>
      <c r="U304" s="986"/>
      <c r="V304" s="986"/>
      <c r="W304" s="986"/>
      <c r="X304" s="986"/>
      <c r="Y304" s="986"/>
      <c r="Z304" s="986"/>
      <c r="AA304" s="986"/>
      <c r="AB304" s="986"/>
      <c r="AC304" s="986"/>
      <c r="AD304" s="986"/>
      <c r="AE304" s="986"/>
      <c r="AF304" s="986"/>
      <c r="AG304" s="986"/>
      <c r="AH304" s="986"/>
      <c r="AI304" s="986"/>
      <c r="AJ304" s="986"/>
      <c r="AK304" s="986"/>
      <c r="AL304" s="986"/>
      <c r="AM304" s="986"/>
      <c r="AN304" s="986"/>
      <c r="AO304" s="986"/>
      <c r="AP304" s="986"/>
      <c r="AQ304" s="986"/>
      <c r="AR304" s="986"/>
      <c r="AS304" s="986"/>
      <c r="AT304" s="986"/>
      <c r="AU304" s="986"/>
      <c r="AV304" s="986"/>
      <c r="AW304" s="779"/>
      <c r="AX304" s="85"/>
      <c r="AY304" s="777"/>
      <c r="AZ304" s="85"/>
      <c r="BA304" s="85"/>
    </row>
    <row r="305" spans="1:53" ht="15">
      <c r="A305" s="780" t="s">
        <v>424</v>
      </c>
      <c r="B305" s="778"/>
      <c r="C305" s="987" t="s">
        <v>465</v>
      </c>
      <c r="D305" s="988"/>
      <c r="E305" s="991"/>
      <c r="F305" s="991"/>
      <c r="G305" s="991"/>
      <c r="H305" s="991"/>
      <c r="I305" s="991"/>
      <c r="J305" s="991"/>
      <c r="K305" s="991"/>
      <c r="L305" s="991"/>
      <c r="M305" s="1021" t="e" vm="9">
        <v>#VALUE!</v>
      </c>
      <c r="N305" s="1022"/>
      <c r="O305" s="1022"/>
      <c r="P305" s="1022"/>
      <c r="Q305" s="1022"/>
      <c r="R305" s="1022"/>
      <c r="S305" s="1022"/>
      <c r="T305" s="1022"/>
      <c r="U305" s="1022"/>
      <c r="V305" s="1022"/>
      <c r="W305" s="1022"/>
      <c r="X305" s="1022"/>
      <c r="Y305" s="1022"/>
      <c r="Z305" s="1022"/>
      <c r="AA305" s="1022"/>
      <c r="AB305" s="1022"/>
      <c r="AC305" s="1022"/>
      <c r="AD305" s="1022"/>
      <c r="AE305" s="1022"/>
      <c r="AF305" s="1022"/>
      <c r="AG305" s="1022"/>
      <c r="AH305" s="1022"/>
      <c r="AI305" s="1022"/>
      <c r="AJ305" s="1022"/>
      <c r="AK305" s="1022"/>
      <c r="AL305" s="1022"/>
      <c r="AM305" s="1022"/>
      <c r="AN305" s="1022"/>
      <c r="AO305" s="1022"/>
      <c r="AP305" s="1022"/>
      <c r="AQ305" s="1022"/>
      <c r="AR305" s="1022"/>
      <c r="AS305" s="1022"/>
      <c r="AT305" s="1022"/>
      <c r="AU305" s="1022"/>
      <c r="AV305" s="1023"/>
      <c r="AW305" s="779"/>
      <c r="AX305" s="85"/>
      <c r="AY305" s="777"/>
      <c r="AZ305" s="85"/>
      <c r="BA305" s="85"/>
    </row>
    <row r="306" spans="1:53" ht="15">
      <c r="A306" s="780"/>
      <c r="B306" s="778"/>
      <c r="C306" s="989"/>
      <c r="D306" s="990"/>
      <c r="E306" s="992"/>
      <c r="F306" s="992"/>
      <c r="G306" s="992"/>
      <c r="H306" s="992"/>
      <c r="I306" s="992"/>
      <c r="J306" s="992"/>
      <c r="K306" s="992"/>
      <c r="L306" s="992"/>
      <c r="M306" s="1024"/>
      <c r="N306" s="1025"/>
      <c r="O306" s="1025"/>
      <c r="P306" s="1025"/>
      <c r="Q306" s="1025"/>
      <c r="R306" s="1025"/>
      <c r="S306" s="1025"/>
      <c r="T306" s="1025"/>
      <c r="U306" s="1025"/>
      <c r="V306" s="1025"/>
      <c r="W306" s="1025"/>
      <c r="X306" s="1025"/>
      <c r="Y306" s="1025"/>
      <c r="Z306" s="1025"/>
      <c r="AA306" s="1025"/>
      <c r="AB306" s="1025"/>
      <c r="AC306" s="1025"/>
      <c r="AD306" s="1025"/>
      <c r="AE306" s="1025"/>
      <c r="AF306" s="1025"/>
      <c r="AG306" s="1025"/>
      <c r="AH306" s="1025"/>
      <c r="AI306" s="1025"/>
      <c r="AJ306" s="1025"/>
      <c r="AK306" s="1025"/>
      <c r="AL306" s="1025"/>
      <c r="AM306" s="1025"/>
      <c r="AN306" s="1025"/>
      <c r="AO306" s="1025"/>
      <c r="AP306" s="1025"/>
      <c r="AQ306" s="1025"/>
      <c r="AR306" s="1025"/>
      <c r="AS306" s="1025"/>
      <c r="AT306" s="1025"/>
      <c r="AU306" s="1025"/>
      <c r="AV306" s="1026"/>
      <c r="AW306" s="779"/>
      <c r="AX306" s="85"/>
      <c r="AY306" s="777"/>
      <c r="AZ306" s="85"/>
      <c r="BA306" s="85"/>
    </row>
    <row r="307" spans="1:53" ht="15">
      <c r="A307" s="780" t="s">
        <v>425</v>
      </c>
      <c r="B307" s="778"/>
      <c r="C307" s="1018" t="s">
        <v>465</v>
      </c>
      <c r="D307" s="1019"/>
      <c r="E307" s="1005">
        <v>15</v>
      </c>
      <c r="F307" s="1005">
        <v>1</v>
      </c>
      <c r="G307" s="1020"/>
      <c r="H307" s="1005"/>
      <c r="I307" s="1005">
        <f>+E307*F307</f>
        <v>15</v>
      </c>
      <c r="J307" s="1005">
        <v>1</v>
      </c>
      <c r="K307" s="1005" t="str">
        <f>AP300</f>
        <v>M2</v>
      </c>
      <c r="L307" s="1007">
        <f>I307*J307</f>
        <v>15</v>
      </c>
      <c r="M307" s="1024"/>
      <c r="N307" s="1025"/>
      <c r="O307" s="1025"/>
      <c r="P307" s="1025"/>
      <c r="Q307" s="1025"/>
      <c r="R307" s="1025"/>
      <c r="S307" s="1025"/>
      <c r="T307" s="1025"/>
      <c r="U307" s="1025"/>
      <c r="V307" s="1025"/>
      <c r="W307" s="1025"/>
      <c r="X307" s="1025"/>
      <c r="Y307" s="1025"/>
      <c r="Z307" s="1025"/>
      <c r="AA307" s="1025"/>
      <c r="AB307" s="1025"/>
      <c r="AC307" s="1025"/>
      <c r="AD307" s="1025"/>
      <c r="AE307" s="1025"/>
      <c r="AF307" s="1025"/>
      <c r="AG307" s="1025"/>
      <c r="AH307" s="1025"/>
      <c r="AI307" s="1025"/>
      <c r="AJ307" s="1025"/>
      <c r="AK307" s="1025"/>
      <c r="AL307" s="1025"/>
      <c r="AM307" s="1025"/>
      <c r="AN307" s="1025"/>
      <c r="AO307" s="1025"/>
      <c r="AP307" s="1025"/>
      <c r="AQ307" s="1025"/>
      <c r="AR307" s="1025"/>
      <c r="AS307" s="1025"/>
      <c r="AT307" s="1025"/>
      <c r="AU307" s="1025"/>
      <c r="AV307" s="1026"/>
      <c r="AW307" s="779"/>
      <c r="AX307" s="85"/>
      <c r="AY307" s="777"/>
      <c r="AZ307" s="85"/>
      <c r="BA307" s="85"/>
    </row>
    <row r="308" spans="1:53" ht="15">
      <c r="A308" s="780"/>
      <c r="B308" s="778"/>
      <c r="C308" s="1014"/>
      <c r="D308" s="1015"/>
      <c r="E308" s="1006"/>
      <c r="F308" s="1006"/>
      <c r="G308" s="1017"/>
      <c r="H308" s="1006"/>
      <c r="I308" s="1006"/>
      <c r="J308" s="1006"/>
      <c r="K308" s="1006"/>
      <c r="L308" s="1008"/>
      <c r="M308" s="1024"/>
      <c r="N308" s="1025"/>
      <c r="O308" s="1025"/>
      <c r="P308" s="1025"/>
      <c r="Q308" s="1025"/>
      <c r="R308" s="1025"/>
      <c r="S308" s="1025"/>
      <c r="T308" s="1025"/>
      <c r="U308" s="1025"/>
      <c r="V308" s="1025"/>
      <c r="W308" s="1025"/>
      <c r="X308" s="1025"/>
      <c r="Y308" s="1025"/>
      <c r="Z308" s="1025"/>
      <c r="AA308" s="1025"/>
      <c r="AB308" s="1025"/>
      <c r="AC308" s="1025"/>
      <c r="AD308" s="1025"/>
      <c r="AE308" s="1025"/>
      <c r="AF308" s="1025"/>
      <c r="AG308" s="1025"/>
      <c r="AH308" s="1025"/>
      <c r="AI308" s="1025"/>
      <c r="AJ308" s="1025"/>
      <c r="AK308" s="1025"/>
      <c r="AL308" s="1025"/>
      <c r="AM308" s="1025"/>
      <c r="AN308" s="1025"/>
      <c r="AO308" s="1025"/>
      <c r="AP308" s="1025"/>
      <c r="AQ308" s="1025"/>
      <c r="AR308" s="1025"/>
      <c r="AS308" s="1025"/>
      <c r="AT308" s="1025"/>
      <c r="AU308" s="1025"/>
      <c r="AV308" s="1026"/>
      <c r="AW308" s="779"/>
      <c r="AX308" s="85"/>
      <c r="AY308" s="777"/>
      <c r="AZ308" s="85"/>
      <c r="BA308" s="85"/>
    </row>
    <row r="309" spans="1:53" ht="15">
      <c r="A309" s="780" t="s">
        <v>425</v>
      </c>
      <c r="B309" s="778"/>
      <c r="C309" s="1014"/>
      <c r="D309" s="1015"/>
      <c r="E309" s="1006"/>
      <c r="F309" s="1006"/>
      <c r="G309" s="1016"/>
      <c r="H309" s="1006"/>
      <c r="I309" s="1005">
        <f>+G309*E309*F309</f>
        <v>0</v>
      </c>
      <c r="J309" s="1006"/>
      <c r="K309" s="1005" t="str">
        <f>AP300</f>
        <v>M2</v>
      </c>
      <c r="L309" s="1007">
        <f>I309*J309</f>
        <v>0</v>
      </c>
      <c r="M309" s="1024"/>
      <c r="N309" s="1025"/>
      <c r="O309" s="1025"/>
      <c r="P309" s="1025"/>
      <c r="Q309" s="1025"/>
      <c r="R309" s="1025"/>
      <c r="S309" s="1025"/>
      <c r="T309" s="1025"/>
      <c r="U309" s="1025"/>
      <c r="V309" s="1025"/>
      <c r="W309" s="1025"/>
      <c r="X309" s="1025"/>
      <c r="Y309" s="1025"/>
      <c r="Z309" s="1025"/>
      <c r="AA309" s="1025"/>
      <c r="AB309" s="1025"/>
      <c r="AC309" s="1025"/>
      <c r="AD309" s="1025"/>
      <c r="AE309" s="1025"/>
      <c r="AF309" s="1025"/>
      <c r="AG309" s="1025"/>
      <c r="AH309" s="1025"/>
      <c r="AI309" s="1025"/>
      <c r="AJ309" s="1025"/>
      <c r="AK309" s="1025"/>
      <c r="AL309" s="1025"/>
      <c r="AM309" s="1025"/>
      <c r="AN309" s="1025"/>
      <c r="AO309" s="1025"/>
      <c r="AP309" s="1025"/>
      <c r="AQ309" s="1025"/>
      <c r="AR309" s="1025"/>
      <c r="AS309" s="1025"/>
      <c r="AT309" s="1025"/>
      <c r="AU309" s="1025"/>
      <c r="AV309" s="1026"/>
      <c r="AW309" s="779"/>
      <c r="AX309" s="85"/>
      <c r="AY309" s="777"/>
      <c r="AZ309" s="85"/>
      <c r="BA309" s="85"/>
    </row>
    <row r="310" spans="1:53" ht="15">
      <c r="A310" s="780"/>
      <c r="B310" s="778"/>
      <c r="C310" s="1014"/>
      <c r="D310" s="1015"/>
      <c r="E310" s="1006"/>
      <c r="F310" s="1006"/>
      <c r="G310" s="1017"/>
      <c r="H310" s="1006"/>
      <c r="I310" s="1006"/>
      <c r="J310" s="1006"/>
      <c r="K310" s="1006"/>
      <c r="L310" s="1008"/>
      <c r="M310" s="1024"/>
      <c r="N310" s="1025"/>
      <c r="O310" s="1025"/>
      <c r="P310" s="1025"/>
      <c r="Q310" s="1025"/>
      <c r="R310" s="1025"/>
      <c r="S310" s="1025"/>
      <c r="T310" s="1025"/>
      <c r="U310" s="1025"/>
      <c r="V310" s="1025"/>
      <c r="W310" s="1025"/>
      <c r="X310" s="1025"/>
      <c r="Y310" s="1025"/>
      <c r="Z310" s="1025"/>
      <c r="AA310" s="1025"/>
      <c r="AB310" s="1025"/>
      <c r="AC310" s="1025"/>
      <c r="AD310" s="1025"/>
      <c r="AE310" s="1025"/>
      <c r="AF310" s="1025"/>
      <c r="AG310" s="1025"/>
      <c r="AH310" s="1025"/>
      <c r="AI310" s="1025"/>
      <c r="AJ310" s="1025"/>
      <c r="AK310" s="1025"/>
      <c r="AL310" s="1025"/>
      <c r="AM310" s="1025"/>
      <c r="AN310" s="1025"/>
      <c r="AO310" s="1025"/>
      <c r="AP310" s="1025"/>
      <c r="AQ310" s="1025"/>
      <c r="AR310" s="1025"/>
      <c r="AS310" s="1025"/>
      <c r="AT310" s="1025"/>
      <c r="AU310" s="1025"/>
      <c r="AV310" s="1026"/>
      <c r="AW310" s="779"/>
      <c r="AX310" s="85"/>
      <c r="AY310" s="777"/>
      <c r="AZ310" s="85"/>
      <c r="BA310" s="85"/>
    </row>
    <row r="311" spans="1:53" ht="15.6">
      <c r="A311" s="765" t="s">
        <v>427</v>
      </c>
      <c r="B311" s="778"/>
      <c r="C311" s="788"/>
      <c r="D311" s="789"/>
      <c r="E311" s="789"/>
      <c r="F311" s="789"/>
      <c r="G311" s="790" t="s">
        <v>428</v>
      </c>
      <c r="H311" s="791">
        <v>2</v>
      </c>
      <c r="I311" s="792" t="s">
        <v>5</v>
      </c>
      <c r="J311" s="793"/>
      <c r="K311" s="794" t="s">
        <v>419</v>
      </c>
      <c r="L311" s="795">
        <f>ROUND(SUM(L305:L310),H311)</f>
        <v>15</v>
      </c>
      <c r="M311" s="1024"/>
      <c r="N311" s="1025"/>
      <c r="O311" s="1025"/>
      <c r="P311" s="1025"/>
      <c r="Q311" s="1025"/>
      <c r="R311" s="1025"/>
      <c r="S311" s="1025"/>
      <c r="T311" s="1025"/>
      <c r="U311" s="1025"/>
      <c r="V311" s="1025"/>
      <c r="W311" s="1025"/>
      <c r="X311" s="1025"/>
      <c r="Y311" s="1025"/>
      <c r="Z311" s="1025"/>
      <c r="AA311" s="1025"/>
      <c r="AB311" s="1025"/>
      <c r="AC311" s="1025"/>
      <c r="AD311" s="1025"/>
      <c r="AE311" s="1025"/>
      <c r="AF311" s="1025"/>
      <c r="AG311" s="1025"/>
      <c r="AH311" s="1025"/>
      <c r="AI311" s="1025"/>
      <c r="AJ311" s="1025"/>
      <c r="AK311" s="1025"/>
      <c r="AL311" s="1025"/>
      <c r="AM311" s="1025"/>
      <c r="AN311" s="1025"/>
      <c r="AO311" s="1025"/>
      <c r="AP311" s="1025"/>
      <c r="AQ311" s="1025"/>
      <c r="AR311" s="1025"/>
      <c r="AS311" s="1025"/>
      <c r="AT311" s="1025"/>
      <c r="AU311" s="1025"/>
      <c r="AV311" s="1026"/>
      <c r="AW311" s="779"/>
      <c r="AX311" s="85"/>
      <c r="AY311" s="777"/>
      <c r="AZ311" s="85"/>
      <c r="BA311" s="85"/>
    </row>
    <row r="312" spans="1:53" ht="15.6">
      <c r="A312" s="780"/>
      <c r="B312" s="778"/>
      <c r="C312" s="798"/>
      <c r="D312" s="799"/>
      <c r="E312" s="799"/>
      <c r="F312" s="799"/>
      <c r="G312" s="799"/>
      <c r="H312" s="799"/>
      <c r="I312" s="799"/>
      <c r="J312" s="799"/>
      <c r="K312" s="800"/>
      <c r="L312" s="799"/>
      <c r="M312" s="1024"/>
      <c r="N312" s="1025"/>
      <c r="O312" s="1025"/>
      <c r="P312" s="1025"/>
      <c r="Q312" s="1025"/>
      <c r="R312" s="1025"/>
      <c r="S312" s="1025"/>
      <c r="T312" s="1025"/>
      <c r="U312" s="1025"/>
      <c r="V312" s="1025"/>
      <c r="W312" s="1025"/>
      <c r="X312" s="1025"/>
      <c r="Y312" s="1025"/>
      <c r="Z312" s="1025"/>
      <c r="AA312" s="1025"/>
      <c r="AB312" s="1025"/>
      <c r="AC312" s="1025"/>
      <c r="AD312" s="1025"/>
      <c r="AE312" s="1025"/>
      <c r="AF312" s="1025"/>
      <c r="AG312" s="1025"/>
      <c r="AH312" s="1025"/>
      <c r="AI312" s="1025"/>
      <c r="AJ312" s="1025"/>
      <c r="AK312" s="1025"/>
      <c r="AL312" s="1025"/>
      <c r="AM312" s="1025"/>
      <c r="AN312" s="1025"/>
      <c r="AO312" s="1025"/>
      <c r="AP312" s="1025"/>
      <c r="AQ312" s="1025"/>
      <c r="AR312" s="1025"/>
      <c r="AS312" s="1025"/>
      <c r="AT312" s="1025"/>
      <c r="AU312" s="1025"/>
      <c r="AV312" s="1026"/>
      <c r="AW312" s="779"/>
      <c r="AX312" s="85"/>
      <c r="AY312" s="777"/>
      <c r="AZ312" s="85"/>
      <c r="BA312" s="85"/>
    </row>
    <row r="313" spans="1:53" ht="15.6">
      <c r="A313" s="780"/>
      <c r="B313" s="778"/>
      <c r="C313" s="995"/>
      <c r="D313" s="996"/>
      <c r="E313" s="996"/>
      <c r="F313" s="996"/>
      <c r="G313" s="996"/>
      <c r="H313" s="996"/>
      <c r="I313" s="996"/>
      <c r="J313" s="996"/>
      <c r="K313" s="996"/>
      <c r="L313" s="805"/>
      <c r="M313" s="1027"/>
      <c r="N313" s="1028"/>
      <c r="O313" s="1028"/>
      <c r="P313" s="1028"/>
      <c r="Q313" s="1028"/>
      <c r="R313" s="1028"/>
      <c r="S313" s="1028"/>
      <c r="T313" s="1028"/>
      <c r="U313" s="1028"/>
      <c r="V313" s="1028"/>
      <c r="W313" s="1028"/>
      <c r="X313" s="1028"/>
      <c r="Y313" s="1028"/>
      <c r="Z313" s="1028"/>
      <c r="AA313" s="1028"/>
      <c r="AB313" s="1028"/>
      <c r="AC313" s="1028"/>
      <c r="AD313" s="1028"/>
      <c r="AE313" s="1028"/>
      <c r="AF313" s="1028"/>
      <c r="AG313" s="1028"/>
      <c r="AH313" s="1028"/>
      <c r="AI313" s="1028"/>
      <c r="AJ313" s="1028"/>
      <c r="AK313" s="1028"/>
      <c r="AL313" s="1028"/>
      <c r="AM313" s="1028"/>
      <c r="AN313" s="1028"/>
      <c r="AO313" s="1028"/>
      <c r="AP313" s="1028"/>
      <c r="AQ313" s="1028"/>
      <c r="AR313" s="1028"/>
      <c r="AS313" s="1028"/>
      <c r="AT313" s="1028"/>
      <c r="AU313" s="1028"/>
      <c r="AV313" s="1029"/>
      <c r="AW313" s="779"/>
      <c r="AX313" s="85"/>
      <c r="AY313" s="777"/>
      <c r="AZ313" s="85"/>
      <c r="BA313" s="85"/>
    </row>
    <row r="314" spans="1:53" ht="15.6">
      <c r="A314" s="780"/>
      <c r="B314" s="778"/>
      <c r="C314" s="806" t="s">
        <v>429</v>
      </c>
      <c r="D314" s="1009"/>
      <c r="E314" s="1009"/>
      <c r="F314" s="1009"/>
      <c r="G314" s="1009"/>
      <c r="H314" s="1009"/>
      <c r="I314" s="1009"/>
      <c r="J314" s="1009"/>
      <c r="K314" s="1009"/>
      <c r="L314" s="1009"/>
      <c r="M314" s="1009"/>
      <c r="N314" s="1009"/>
      <c r="O314" s="1009"/>
      <c r="P314" s="1009"/>
      <c r="Q314" s="1009"/>
      <c r="R314" s="1009"/>
      <c r="S314" s="1009"/>
      <c r="T314" s="1009"/>
      <c r="U314" s="1009"/>
      <c r="V314" s="1009"/>
      <c r="W314" s="1009"/>
      <c r="X314" s="1009"/>
      <c r="Y314" s="1009"/>
      <c r="Z314" s="1009"/>
      <c r="AA314" s="1009"/>
      <c r="AB314" s="1009"/>
      <c r="AC314" s="1009"/>
      <c r="AD314" s="1009"/>
      <c r="AE314" s="1009"/>
      <c r="AF314" s="1009"/>
      <c r="AG314" s="1009"/>
      <c r="AH314" s="1009"/>
      <c r="AI314" s="1009"/>
      <c r="AJ314" s="1009"/>
      <c r="AK314" s="1009"/>
      <c r="AL314" s="1009"/>
      <c r="AM314" s="1009"/>
      <c r="AN314" s="1009"/>
      <c r="AO314" s="1009"/>
      <c r="AP314" s="1009"/>
      <c r="AQ314" s="1009"/>
      <c r="AR314" s="1009"/>
      <c r="AS314" s="1009"/>
      <c r="AT314" s="1009"/>
      <c r="AU314" s="1009"/>
      <c r="AV314" s="807"/>
      <c r="AW314" s="779"/>
      <c r="AX314" s="85"/>
      <c r="AY314" s="777"/>
      <c r="AZ314" s="85"/>
      <c r="BA314" s="85"/>
    </row>
    <row r="315" spans="1:53" ht="15.6">
      <c r="A315" s="780"/>
      <c r="B315" s="778"/>
      <c r="C315" s="808"/>
      <c r="D315" s="1010"/>
      <c r="E315" s="1010"/>
      <c r="F315" s="1010"/>
      <c r="G315" s="1010"/>
      <c r="H315" s="1010"/>
      <c r="I315" s="1010"/>
      <c r="J315" s="1010"/>
      <c r="K315" s="1010"/>
      <c r="L315" s="1010"/>
      <c r="M315" s="1010"/>
      <c r="N315" s="1010"/>
      <c r="O315" s="1010"/>
      <c r="P315" s="1010"/>
      <c r="Q315" s="1010"/>
      <c r="R315" s="1010"/>
      <c r="S315" s="1010"/>
      <c r="T315" s="1010"/>
      <c r="U315" s="1010"/>
      <c r="V315" s="1010"/>
      <c r="W315" s="1010"/>
      <c r="X315" s="1010"/>
      <c r="Y315" s="1010"/>
      <c r="Z315" s="1010"/>
      <c r="AA315" s="1010"/>
      <c r="AB315" s="1010"/>
      <c r="AC315" s="1010"/>
      <c r="AD315" s="1010"/>
      <c r="AE315" s="1010"/>
      <c r="AF315" s="1010"/>
      <c r="AG315" s="1010"/>
      <c r="AH315" s="1010"/>
      <c r="AI315" s="1010"/>
      <c r="AJ315" s="1010"/>
      <c r="AK315" s="1010"/>
      <c r="AL315" s="1010"/>
      <c r="AM315" s="1010"/>
      <c r="AN315" s="1010"/>
      <c r="AO315" s="1010"/>
      <c r="AP315" s="1010"/>
      <c r="AQ315" s="1010"/>
      <c r="AR315" s="1010"/>
      <c r="AS315" s="1010"/>
      <c r="AT315" s="1010"/>
      <c r="AU315" s="1010"/>
      <c r="AV315" s="809"/>
      <c r="AW315" s="779"/>
      <c r="AX315" s="85"/>
      <c r="AY315" s="777"/>
      <c r="AZ315" s="85"/>
      <c r="BA315" s="85"/>
    </row>
    <row r="316" spans="1:53" ht="15.6">
      <c r="A316" s="780"/>
      <c r="B316" s="778"/>
      <c r="C316" s="784"/>
      <c r="D316" s="1011"/>
      <c r="E316" s="1011"/>
      <c r="F316" s="1011"/>
      <c r="G316" s="1011"/>
      <c r="H316" s="1011"/>
      <c r="I316" s="1011"/>
      <c r="J316" s="1011"/>
      <c r="K316" s="1011"/>
      <c r="L316" s="1011"/>
      <c r="M316" s="1011"/>
      <c r="N316" s="1011"/>
      <c r="O316" s="1011"/>
      <c r="P316" s="1011"/>
      <c r="Q316" s="1011"/>
      <c r="R316" s="1011"/>
      <c r="S316" s="1011"/>
      <c r="T316" s="1011"/>
      <c r="U316" s="1011"/>
      <c r="V316" s="1011"/>
      <c r="W316" s="1011"/>
      <c r="X316" s="1011"/>
      <c r="Y316" s="1011"/>
      <c r="Z316" s="1011"/>
      <c r="AA316" s="1011"/>
      <c r="AB316" s="1011"/>
      <c r="AC316" s="1011"/>
      <c r="AD316" s="1011"/>
      <c r="AE316" s="1011"/>
      <c r="AF316" s="1011"/>
      <c r="AG316" s="810"/>
      <c r="AH316" s="1012" t="str">
        <f>"Item    " &amp; E301 &amp; "    Página   1   de   1  "</f>
        <v xml:space="preserve">Item        Página   1   de   1  </v>
      </c>
      <c r="AI316" s="1013"/>
      <c r="AJ316" s="1013"/>
      <c r="AK316" s="1013"/>
      <c r="AL316" s="1013"/>
      <c r="AM316" s="1013"/>
      <c r="AN316" s="1013"/>
      <c r="AO316" s="1013"/>
      <c r="AP316" s="1013"/>
      <c r="AQ316" s="1013"/>
      <c r="AR316" s="1013"/>
      <c r="AS316" s="1013"/>
      <c r="AT316" s="1013"/>
      <c r="AU316" s="1013"/>
      <c r="AV316" s="1013"/>
      <c r="AW316" s="779"/>
      <c r="AX316" s="85"/>
      <c r="AY316" s="777"/>
      <c r="AZ316" s="85"/>
      <c r="BA316" s="85"/>
    </row>
    <row r="317" spans="1:53" ht="15.6">
      <c r="A317" s="780"/>
      <c r="B317" s="778"/>
      <c r="C317" s="799"/>
      <c r="D317" s="799"/>
      <c r="E317" s="799"/>
      <c r="F317" s="799"/>
      <c r="G317" s="799"/>
      <c r="H317" s="799"/>
      <c r="I317" s="799"/>
      <c r="J317" s="811"/>
      <c r="K317" s="799"/>
      <c r="L317" s="799"/>
      <c r="M317" s="799"/>
      <c r="N317" s="799"/>
      <c r="O317" s="799"/>
      <c r="P317" s="799"/>
      <c r="Q317" s="799"/>
      <c r="R317" s="799"/>
      <c r="S317" s="799"/>
      <c r="T317" s="799"/>
      <c r="U317" s="799"/>
      <c r="V317" s="799"/>
      <c r="W317" s="799"/>
      <c r="X317" s="799"/>
      <c r="Y317" s="799"/>
      <c r="Z317" s="799"/>
      <c r="AA317" s="799"/>
      <c r="AB317" s="799"/>
      <c r="AC317" s="799"/>
      <c r="AD317" s="799"/>
      <c r="AE317" s="799"/>
      <c r="AF317" s="799"/>
      <c r="AG317" s="799"/>
      <c r="AH317" s="799"/>
      <c r="AI317" s="799"/>
      <c r="AJ317" s="799"/>
      <c r="AK317" s="799"/>
      <c r="AL317" s="799"/>
      <c r="AM317" s="811"/>
      <c r="AN317" s="811"/>
      <c r="AO317" s="811"/>
      <c r="AP317" s="811"/>
      <c r="AQ317" s="811"/>
      <c r="AR317" s="811"/>
      <c r="AS317" s="811"/>
      <c r="AT317" s="811"/>
      <c r="AU317" s="811"/>
      <c r="AV317" s="811"/>
      <c r="AW317" s="779"/>
      <c r="AX317" s="85"/>
      <c r="AY317" s="777"/>
      <c r="AZ317" s="85"/>
      <c r="BA317" s="85"/>
    </row>
    <row r="318" spans="1:53" ht="15.6">
      <c r="A318" s="780"/>
      <c r="B318" s="778"/>
      <c r="C318" s="812" t="s">
        <v>430</v>
      </c>
      <c r="D318" s="799"/>
      <c r="E318" s="799"/>
      <c r="F318" s="799"/>
      <c r="G318" s="799"/>
      <c r="H318" s="799"/>
      <c r="I318" s="799"/>
      <c r="J318" s="811"/>
      <c r="K318" s="799"/>
      <c r="L318" s="812" t="s">
        <v>431</v>
      </c>
      <c r="M318" s="799"/>
      <c r="N318" s="799"/>
      <c r="O318" s="799"/>
      <c r="P318" s="799"/>
      <c r="Q318" s="799"/>
      <c r="R318" s="799"/>
      <c r="S318" s="799"/>
      <c r="T318" s="799"/>
      <c r="U318" s="799"/>
      <c r="V318" s="799"/>
      <c r="W318" s="799"/>
      <c r="X318" s="799"/>
      <c r="Y318" s="799"/>
      <c r="Z318" s="799"/>
      <c r="AA318" s="799"/>
      <c r="AB318" s="799"/>
      <c r="AC318" s="799"/>
      <c r="AD318" s="799"/>
      <c r="AE318" s="799"/>
      <c r="AF318" s="799"/>
      <c r="AG318" s="799"/>
      <c r="AH318" s="799"/>
      <c r="AI318" s="799"/>
      <c r="AJ318" s="799"/>
      <c r="AK318" s="799"/>
      <c r="AL318" s="799"/>
      <c r="AM318" s="811"/>
      <c r="AN318" s="811"/>
      <c r="AO318" s="811"/>
      <c r="AP318" s="811"/>
      <c r="AQ318" s="811"/>
      <c r="AR318" s="811"/>
      <c r="AS318" s="811"/>
      <c r="AT318" s="811"/>
      <c r="AU318" s="811"/>
      <c r="AV318" s="811"/>
      <c r="AW318" s="779"/>
      <c r="AX318" s="85"/>
      <c r="AY318" s="777"/>
      <c r="AZ318" s="85"/>
      <c r="BA318" s="85"/>
    </row>
    <row r="319" spans="1:53" ht="15.6">
      <c r="A319" s="780"/>
      <c r="B319" s="778"/>
      <c r="C319" s="813" t="s">
        <v>432</v>
      </c>
      <c r="D319" s="814"/>
      <c r="E319" s="815"/>
      <c r="F319" s="816"/>
      <c r="G319" s="799"/>
      <c r="H319" s="799"/>
      <c r="I319" s="799"/>
      <c r="J319" s="811"/>
      <c r="K319" s="799"/>
      <c r="L319" s="813" t="s">
        <v>432</v>
      </c>
      <c r="M319" s="1002"/>
      <c r="N319" s="1002"/>
      <c r="O319" s="1002"/>
      <c r="P319" s="1002"/>
      <c r="Q319" s="1002"/>
      <c r="R319" s="1002"/>
      <c r="S319" s="1002"/>
      <c r="T319" s="1002"/>
      <c r="U319" s="1002"/>
      <c r="V319" s="1002"/>
      <c r="W319" s="1002"/>
      <c r="X319" s="1002"/>
      <c r="Y319" s="1002"/>
      <c r="Z319" s="1002"/>
      <c r="AA319" s="1002"/>
      <c r="AB319" s="1002"/>
      <c r="AC319" s="817"/>
      <c r="AD319" s="817"/>
      <c r="AE319" s="817"/>
      <c r="AF319" s="817"/>
      <c r="AG319" s="817"/>
      <c r="AH319" s="817"/>
      <c r="AI319" s="817"/>
      <c r="AJ319" s="817"/>
      <c r="AK319" s="817"/>
      <c r="AL319" s="817"/>
      <c r="AM319" s="818"/>
      <c r="AN319" s="818"/>
      <c r="AO319" s="811"/>
      <c r="AP319" s="811"/>
      <c r="AQ319" s="811"/>
      <c r="AR319" s="811"/>
      <c r="AS319" s="811"/>
      <c r="AT319" s="811"/>
      <c r="AU319" s="811"/>
      <c r="AV319" s="811"/>
      <c r="AW319" s="779"/>
      <c r="AX319" s="85"/>
      <c r="AY319" s="777"/>
      <c r="AZ319" s="85"/>
      <c r="BA319" s="85"/>
    </row>
    <row r="320" spans="1:53" ht="15.6">
      <c r="A320" s="780" t="s">
        <v>433</v>
      </c>
      <c r="B320" s="778"/>
      <c r="C320" s="819"/>
      <c r="D320" s="820" t="s">
        <v>434</v>
      </c>
      <c r="E320" s="821"/>
      <c r="F320" s="821"/>
      <c r="G320" s="822"/>
      <c r="H320" s="819"/>
      <c r="I320" s="819"/>
      <c r="J320" s="823"/>
      <c r="K320" s="819"/>
      <c r="L320" s="819"/>
      <c r="M320" s="1003" t="s">
        <v>435</v>
      </c>
      <c r="N320" s="1003"/>
      <c r="O320" s="1003"/>
      <c r="P320" s="1003"/>
      <c r="Q320" s="1003"/>
      <c r="R320" s="1003"/>
      <c r="S320" s="1003"/>
      <c r="T320" s="1003"/>
      <c r="U320" s="1003"/>
      <c r="V320" s="1003"/>
      <c r="W320" s="1003"/>
      <c r="X320" s="1003"/>
      <c r="Y320" s="1003"/>
      <c r="Z320" s="1003"/>
      <c r="AA320" s="1003"/>
      <c r="AB320" s="1003"/>
      <c r="AC320" s="819"/>
      <c r="AD320" s="819"/>
      <c r="AE320" s="819"/>
      <c r="AF320" s="819"/>
      <c r="AG320" s="819"/>
      <c r="AH320" s="819"/>
      <c r="AI320" s="819"/>
      <c r="AJ320" s="819"/>
      <c r="AK320" s="819"/>
      <c r="AL320" s="819"/>
      <c r="AM320" s="819"/>
      <c r="AN320" s="819"/>
      <c r="AO320" s="823"/>
      <c r="AP320" s="823"/>
      <c r="AQ320" s="823"/>
      <c r="AR320" s="823"/>
      <c r="AS320" s="823"/>
      <c r="AT320" s="823"/>
      <c r="AU320" s="823"/>
      <c r="AV320" s="823"/>
      <c r="AW320" s="779"/>
      <c r="AX320" s="85"/>
      <c r="AY320" s="777"/>
      <c r="AZ320" s="85"/>
      <c r="BA320" s="85"/>
    </row>
    <row r="321" spans="1:53" ht="15.6">
      <c r="A321" s="780" t="s">
        <v>436</v>
      </c>
      <c r="B321" s="778"/>
      <c r="C321" s="819"/>
      <c r="D321" s="820" t="s">
        <v>437</v>
      </c>
      <c r="E321" s="824"/>
      <c r="F321" s="824"/>
      <c r="G321" s="824"/>
      <c r="H321" s="824"/>
      <c r="I321" s="819"/>
      <c r="J321" s="823"/>
      <c r="K321" s="819"/>
      <c r="L321" s="825"/>
      <c r="M321" s="1004" t="s">
        <v>438</v>
      </c>
      <c r="N321" s="1004"/>
      <c r="O321" s="1004"/>
      <c r="P321" s="1004"/>
      <c r="Q321" s="1004"/>
      <c r="R321" s="1004"/>
      <c r="S321" s="1004"/>
      <c r="T321" s="1004"/>
      <c r="U321" s="1004"/>
      <c r="V321" s="1004"/>
      <c r="W321" s="1004"/>
      <c r="X321" s="1004"/>
      <c r="Y321" s="1004"/>
      <c r="Z321" s="1004"/>
      <c r="AA321" s="1004"/>
      <c r="AB321" s="1004"/>
      <c r="AC321" s="85"/>
      <c r="AD321" s="85"/>
      <c r="AE321" s="85"/>
      <c r="AF321" s="85"/>
      <c r="AG321" s="85"/>
      <c r="AH321" s="85"/>
      <c r="AI321" s="85"/>
      <c r="AJ321" s="85"/>
      <c r="AK321" s="85"/>
      <c r="AL321" s="85"/>
      <c r="AM321" s="85"/>
      <c r="AN321" s="85"/>
      <c r="AO321" s="819"/>
      <c r="AP321" s="819"/>
      <c r="AQ321" s="819"/>
      <c r="AR321" s="819"/>
      <c r="AS321" s="819"/>
      <c r="AT321" s="819"/>
      <c r="AU321" s="819"/>
      <c r="AV321" s="819"/>
      <c r="AW321" s="779"/>
      <c r="AX321" s="85"/>
      <c r="AY321" s="777"/>
      <c r="AZ321" s="85"/>
      <c r="BA321" s="85"/>
    </row>
    <row r="322" spans="1:53" ht="16.2" thickBot="1">
      <c r="A322" s="765" t="s">
        <v>436</v>
      </c>
      <c r="B322" s="826"/>
      <c r="C322" s="827"/>
      <c r="D322" s="827"/>
      <c r="E322" s="828"/>
      <c r="F322" s="828"/>
      <c r="G322" s="828"/>
      <c r="H322" s="828"/>
      <c r="I322" s="827"/>
      <c r="J322" s="829"/>
      <c r="K322" s="827"/>
      <c r="L322" s="830"/>
      <c r="M322" s="830"/>
      <c r="N322" s="830"/>
      <c r="O322" s="830"/>
      <c r="P322" s="830"/>
      <c r="Q322" s="830"/>
      <c r="R322" s="830"/>
      <c r="S322" s="830"/>
      <c r="T322" s="830"/>
      <c r="U322" s="830"/>
      <c r="V322" s="830"/>
      <c r="W322" s="830"/>
      <c r="X322" s="830"/>
      <c r="Y322" s="830"/>
      <c r="Z322" s="830"/>
      <c r="AA322" s="830"/>
      <c r="AB322" s="827"/>
      <c r="AC322" s="827"/>
      <c r="AD322" s="827"/>
      <c r="AE322" s="827"/>
      <c r="AF322" s="827"/>
      <c r="AG322" s="827"/>
      <c r="AH322" s="827"/>
      <c r="AI322" s="827"/>
      <c r="AJ322" s="827"/>
      <c r="AK322" s="827"/>
      <c r="AL322" s="827"/>
      <c r="AM322" s="827"/>
      <c r="AN322" s="827"/>
      <c r="AO322" s="827"/>
      <c r="AP322" s="827"/>
      <c r="AQ322" s="827"/>
      <c r="AR322" s="827"/>
      <c r="AS322" s="827"/>
      <c r="AT322" s="827"/>
      <c r="AU322" s="827"/>
      <c r="AV322" s="827"/>
      <c r="AW322" s="831"/>
      <c r="AX322" s="85"/>
      <c r="AY322" s="777"/>
      <c r="AZ322" s="85"/>
      <c r="BA322" s="85"/>
    </row>
    <row r="323" spans="1:53" ht="15.6" thickTop="1">
      <c r="A323" s="832"/>
      <c r="B323" s="832"/>
      <c r="C323" s="832"/>
      <c r="D323" s="832"/>
      <c r="E323" s="832"/>
      <c r="F323" s="832"/>
      <c r="G323" s="832"/>
      <c r="H323" s="832"/>
      <c r="I323" s="832"/>
      <c r="J323" s="832"/>
      <c r="K323" s="832"/>
      <c r="L323" s="832"/>
      <c r="M323" s="832"/>
      <c r="N323" s="832"/>
      <c r="O323" s="832"/>
      <c r="P323" s="832"/>
      <c r="Q323" s="832"/>
      <c r="R323" s="832"/>
      <c r="S323" s="832"/>
      <c r="T323" s="832"/>
      <c r="U323" s="832"/>
      <c r="V323" s="832"/>
      <c r="W323" s="832"/>
      <c r="X323" s="832"/>
      <c r="Y323" s="832"/>
      <c r="Z323" s="832"/>
      <c r="AA323" s="832"/>
      <c r="AB323" s="832"/>
      <c r="AC323" s="832"/>
      <c r="AD323" s="832"/>
      <c r="AE323" s="832"/>
      <c r="AF323" s="832"/>
      <c r="AG323" s="832"/>
      <c r="AH323" s="832"/>
      <c r="AI323" s="832"/>
      <c r="AJ323" s="832"/>
      <c r="AK323" s="832"/>
      <c r="AL323" s="832"/>
      <c r="AM323" s="832"/>
      <c r="AN323" s="832"/>
      <c r="AO323" s="832"/>
      <c r="AP323" s="832"/>
      <c r="AQ323" s="832"/>
      <c r="AR323" s="832"/>
      <c r="AS323" s="832"/>
      <c r="AT323" s="832"/>
      <c r="AU323" s="832"/>
      <c r="AV323" s="832"/>
      <c r="AW323" s="832"/>
      <c r="AX323" s="628"/>
      <c r="AY323" s="833"/>
      <c r="AZ323" s="628"/>
      <c r="BA323" s="628"/>
    </row>
    <row r="324" spans="1:53" ht="15">
      <c r="A324" s="832"/>
      <c r="B324" s="832"/>
      <c r="C324" s="832"/>
      <c r="D324" s="832"/>
      <c r="E324" s="832"/>
      <c r="F324" s="832"/>
      <c r="G324" s="832"/>
      <c r="H324" s="832"/>
      <c r="I324" s="832"/>
      <c r="J324" s="832"/>
      <c r="K324" s="832"/>
      <c r="L324" s="832"/>
      <c r="M324" s="832"/>
      <c r="N324" s="832"/>
      <c r="O324" s="832"/>
      <c r="P324" s="832"/>
      <c r="Q324" s="832"/>
      <c r="R324" s="832"/>
      <c r="S324" s="832"/>
      <c r="T324" s="832"/>
      <c r="U324" s="832"/>
      <c r="V324" s="832"/>
      <c r="W324" s="832"/>
      <c r="X324" s="832"/>
      <c r="Y324" s="832"/>
      <c r="Z324" s="832"/>
      <c r="AA324" s="832"/>
      <c r="AB324" s="832"/>
      <c r="AC324" s="832"/>
      <c r="AD324" s="832"/>
      <c r="AE324" s="832"/>
      <c r="AF324" s="832"/>
      <c r="AG324" s="832"/>
      <c r="AH324" s="832"/>
      <c r="AI324" s="832"/>
      <c r="AJ324" s="832"/>
      <c r="AK324" s="832"/>
      <c r="AL324" s="832"/>
      <c r="AM324" s="832"/>
      <c r="AN324" s="832"/>
      <c r="AO324" s="832"/>
      <c r="AP324" s="832"/>
      <c r="AQ324" s="832"/>
      <c r="AR324" s="832"/>
      <c r="AS324" s="832"/>
      <c r="AT324" s="832"/>
      <c r="AU324" s="832"/>
      <c r="AV324" s="832"/>
      <c r="AW324" s="832"/>
      <c r="AX324" s="628"/>
      <c r="AY324" s="833"/>
      <c r="AZ324" s="628"/>
      <c r="BA324" s="628"/>
    </row>
    <row r="325" spans="1:53" ht="15.6" thickBot="1">
      <c r="A325" s="832"/>
      <c r="B325" s="832"/>
      <c r="C325" s="832"/>
      <c r="D325" s="832"/>
      <c r="E325" s="832"/>
      <c r="F325" s="832"/>
      <c r="G325" s="832"/>
      <c r="H325" s="832"/>
      <c r="I325" s="832"/>
      <c r="J325" s="832"/>
      <c r="K325" s="832"/>
      <c r="L325" s="832"/>
      <c r="M325" s="832"/>
      <c r="N325" s="832"/>
      <c r="O325" s="832"/>
      <c r="P325" s="832"/>
      <c r="Q325" s="832"/>
      <c r="R325" s="832"/>
      <c r="S325" s="832"/>
      <c r="T325" s="832"/>
      <c r="U325" s="832"/>
      <c r="V325" s="832"/>
      <c r="W325" s="832"/>
      <c r="X325" s="832"/>
      <c r="Y325" s="832"/>
      <c r="Z325" s="832"/>
      <c r="AA325" s="832"/>
      <c r="AB325" s="832"/>
      <c r="AC325" s="832"/>
      <c r="AD325" s="832"/>
      <c r="AE325" s="832"/>
      <c r="AF325" s="832"/>
      <c r="AG325" s="832"/>
      <c r="AH325" s="832"/>
      <c r="AI325" s="832"/>
      <c r="AJ325" s="832"/>
      <c r="AK325" s="832"/>
      <c r="AL325" s="832"/>
      <c r="AM325" s="832"/>
      <c r="AN325" s="832"/>
      <c r="AO325" s="832"/>
      <c r="AP325" s="832"/>
      <c r="AQ325" s="832"/>
      <c r="AR325" s="832"/>
      <c r="AS325" s="832"/>
      <c r="AT325" s="832"/>
      <c r="AU325" s="832"/>
      <c r="AV325" s="832"/>
      <c r="AW325" s="832"/>
      <c r="AX325" s="628"/>
      <c r="AY325" s="833"/>
      <c r="AZ325" s="628"/>
      <c r="BA325" s="628"/>
    </row>
    <row r="326" spans="1:53" ht="18.600000000000001" thickTop="1">
      <c r="A326" s="765" t="s">
        <v>407</v>
      </c>
      <c r="B326" s="766"/>
      <c r="C326" s="767" t="s">
        <v>408</v>
      </c>
      <c r="D326" s="768"/>
      <c r="E326" s="769"/>
      <c r="F326" s="770"/>
      <c r="G326" s="771"/>
      <c r="H326" s="771"/>
      <c r="I326" s="772"/>
      <c r="J326" s="773"/>
      <c r="K326" s="772"/>
      <c r="L326" s="774"/>
      <c r="M326" s="774"/>
      <c r="N326" s="774"/>
      <c r="O326" s="774"/>
      <c r="P326" s="774"/>
      <c r="Q326" s="774"/>
      <c r="R326" s="774"/>
      <c r="S326" s="774"/>
      <c r="T326" s="774"/>
      <c r="U326" s="774"/>
      <c r="V326" s="774"/>
      <c r="W326" s="774"/>
      <c r="X326" s="774"/>
      <c r="Y326" s="774"/>
      <c r="Z326" s="774"/>
      <c r="AA326" s="774"/>
      <c r="AB326" s="772"/>
      <c r="AC326" s="772"/>
      <c r="AD326" s="772"/>
      <c r="AE326" s="772"/>
      <c r="AF326" s="772"/>
      <c r="AG326" s="772"/>
      <c r="AH326" s="772"/>
      <c r="AI326" s="775"/>
      <c r="AJ326" s="775"/>
      <c r="AK326" s="775"/>
      <c r="AL326" s="775"/>
      <c r="AM326" s="775"/>
      <c r="AN326" s="775"/>
      <c r="AO326" s="775"/>
      <c r="AP326" s="775"/>
      <c r="AQ326" s="775"/>
      <c r="AR326" s="775"/>
      <c r="AS326" s="775"/>
      <c r="AT326" s="775"/>
      <c r="AU326" s="775"/>
      <c r="AV326" s="775"/>
      <c r="AW326" s="776"/>
      <c r="AX326" s="85"/>
      <c r="AY326" s="777" t="s">
        <v>100</v>
      </c>
      <c r="AZ326" s="85"/>
      <c r="BA326" s="85"/>
    </row>
    <row r="327" spans="1:53" ht="15.6">
      <c r="A327" s="765" t="s">
        <v>409</v>
      </c>
      <c r="B327" s="778"/>
      <c r="C327" s="927" t="str">
        <f>PRESUPUESTO!AG27</f>
        <v>CAP. 1: PUENTE GRAN COLOMBIA</v>
      </c>
      <c r="D327" s="928"/>
      <c r="E327" s="928"/>
      <c r="F327" s="928"/>
      <c r="G327" s="928"/>
      <c r="H327" s="928"/>
      <c r="I327" s="928"/>
      <c r="J327" s="929" t="str">
        <f>"ITEM  " &amp;PRESUPUESTO!$B$27 &amp;":   "&amp; PRESUPUESTO!$C$27</f>
        <v>ITEM  1.12:   LAMINA METALDECK 2" CAL.16 COLABORANTE"</v>
      </c>
      <c r="K327" s="930"/>
      <c r="L327" s="930"/>
      <c r="M327" s="930"/>
      <c r="N327" s="930"/>
      <c r="O327" s="930"/>
      <c r="P327" s="930"/>
      <c r="Q327" s="930"/>
      <c r="R327" s="930"/>
      <c r="S327" s="930"/>
      <c r="T327" s="930"/>
      <c r="U327" s="930"/>
      <c r="V327" s="930"/>
      <c r="W327" s="930"/>
      <c r="X327" s="930"/>
      <c r="Y327" s="930"/>
      <c r="Z327" s="930"/>
      <c r="AA327" s="930"/>
      <c r="AB327" s="930"/>
      <c r="AC327" s="930"/>
      <c r="AD327" s="930"/>
      <c r="AE327" s="930"/>
      <c r="AF327" s="930"/>
      <c r="AG327" s="930"/>
      <c r="AH327" s="931"/>
      <c r="AI327" s="935" t="s">
        <v>410</v>
      </c>
      <c r="AJ327" s="936"/>
      <c r="AK327" s="936"/>
      <c r="AL327" s="936"/>
      <c r="AM327" s="936"/>
      <c r="AN327" s="936"/>
      <c r="AO327" s="937"/>
      <c r="AP327" s="938" t="str">
        <f>PRESUPUESTO!$D$27</f>
        <v>M2</v>
      </c>
      <c r="AQ327" s="939"/>
      <c r="AR327" s="939"/>
      <c r="AS327" s="939"/>
      <c r="AT327" s="939"/>
      <c r="AU327" s="939"/>
      <c r="AV327" s="940"/>
      <c r="AW327" s="779"/>
      <c r="AX327" s="85"/>
      <c r="AY327" s="777"/>
      <c r="AZ327" s="85"/>
      <c r="BA327" s="85"/>
    </row>
    <row r="328" spans="1:53" ht="15.6">
      <c r="A328" s="765" t="s">
        <v>466</v>
      </c>
      <c r="B328" s="778"/>
      <c r="C328" s="941">
        <f>PRESUPUESTO!AI27</f>
        <v>0</v>
      </c>
      <c r="D328" s="942"/>
      <c r="E328" s="942"/>
      <c r="F328" s="942"/>
      <c r="G328" s="942"/>
      <c r="H328" s="942"/>
      <c r="I328" s="942"/>
      <c r="J328" s="932"/>
      <c r="K328" s="933"/>
      <c r="L328" s="933"/>
      <c r="M328" s="933"/>
      <c r="N328" s="933"/>
      <c r="O328" s="933"/>
      <c r="P328" s="933"/>
      <c r="Q328" s="933"/>
      <c r="R328" s="933"/>
      <c r="S328" s="933"/>
      <c r="T328" s="933"/>
      <c r="U328" s="933"/>
      <c r="V328" s="933"/>
      <c r="W328" s="933"/>
      <c r="X328" s="933"/>
      <c r="Y328" s="933"/>
      <c r="Z328" s="933"/>
      <c r="AA328" s="933"/>
      <c r="AB328" s="933"/>
      <c r="AC328" s="933"/>
      <c r="AD328" s="933"/>
      <c r="AE328" s="933"/>
      <c r="AF328" s="933"/>
      <c r="AG328" s="933"/>
      <c r="AH328" s="934"/>
      <c r="AI328" s="935" t="s">
        <v>412</v>
      </c>
      <c r="AJ328" s="936"/>
      <c r="AK328" s="936"/>
      <c r="AL328" s="936"/>
      <c r="AM328" s="936"/>
      <c r="AN328" s="936"/>
      <c r="AO328" s="937"/>
      <c r="AP328" s="938">
        <f>L338</f>
        <v>15</v>
      </c>
      <c r="AQ328" s="939"/>
      <c r="AR328" s="939"/>
      <c r="AS328" s="939"/>
      <c r="AT328" s="939"/>
      <c r="AU328" s="939"/>
      <c r="AV328" s="940"/>
      <c r="AW328" s="779"/>
      <c r="AX328" s="85"/>
      <c r="AY328" s="777"/>
      <c r="AZ328" s="85"/>
      <c r="BA328" s="85"/>
    </row>
    <row r="329" spans="1:53" ht="15.6">
      <c r="A329" s="780" t="s">
        <v>413</v>
      </c>
      <c r="B329" s="778"/>
      <c r="C329" s="781"/>
      <c r="D329" s="781"/>
      <c r="E329" s="781"/>
      <c r="F329" s="781"/>
      <c r="G329" s="781"/>
      <c r="H329" s="781"/>
      <c r="I329" s="781"/>
      <c r="J329" s="782"/>
      <c r="K329" s="781"/>
      <c r="L329" s="781"/>
      <c r="M329" s="1000"/>
      <c r="N329" s="1000"/>
      <c r="O329" s="1000"/>
      <c r="P329" s="1000"/>
      <c r="Q329" s="1000"/>
      <c r="R329" s="1000"/>
      <c r="S329" s="1000"/>
      <c r="T329" s="1000"/>
      <c r="U329" s="1000"/>
      <c r="V329" s="1000"/>
      <c r="W329" s="1000"/>
      <c r="X329" s="1000"/>
      <c r="Y329" s="1000"/>
      <c r="Z329" s="1000"/>
      <c r="AA329" s="1000"/>
      <c r="AB329" s="1000"/>
      <c r="AC329" s="1001"/>
      <c r="AD329" s="1000"/>
      <c r="AE329" s="1000"/>
      <c r="AF329" s="1000"/>
      <c r="AG329" s="1000"/>
      <c r="AH329" s="1000"/>
      <c r="AI329" s="1000"/>
      <c r="AJ329" s="1000"/>
      <c r="AK329" s="1000"/>
      <c r="AL329" s="1000"/>
      <c r="AM329" s="1000"/>
      <c r="AN329" s="1000"/>
      <c r="AO329" s="1000"/>
      <c r="AP329" s="1000"/>
      <c r="AQ329" s="1000"/>
      <c r="AR329" s="1000"/>
      <c r="AS329" s="1000"/>
      <c r="AT329" s="1000"/>
      <c r="AU329" s="1000"/>
      <c r="AV329" s="1000"/>
      <c r="AW329" s="779"/>
      <c r="AX329" s="85"/>
      <c r="AY329" s="777"/>
      <c r="AZ329" s="85"/>
      <c r="BA329" s="85"/>
    </row>
    <row r="330" spans="1:53" ht="15.6">
      <c r="A330" s="780" t="s">
        <v>414</v>
      </c>
      <c r="B330" s="778"/>
      <c r="C330" s="993" t="s">
        <v>415</v>
      </c>
      <c r="D330" s="994"/>
      <c r="E330" s="997" t="s">
        <v>416</v>
      </c>
      <c r="F330" s="997"/>
      <c r="G330" s="997"/>
      <c r="H330" s="997"/>
      <c r="I330" s="997" t="s">
        <v>417</v>
      </c>
      <c r="J330" s="998" t="s">
        <v>418</v>
      </c>
      <c r="K330" s="997" t="s">
        <v>233</v>
      </c>
      <c r="L330" s="997" t="s">
        <v>419</v>
      </c>
      <c r="M330" s="986"/>
      <c r="N330" s="986"/>
      <c r="O330" s="986"/>
      <c r="P330" s="986"/>
      <c r="Q330" s="986"/>
      <c r="R330" s="986"/>
      <c r="S330" s="986"/>
      <c r="T330" s="986"/>
      <c r="U330" s="986"/>
      <c r="V330" s="986"/>
      <c r="W330" s="986"/>
      <c r="X330" s="986"/>
      <c r="Y330" s="986"/>
      <c r="Z330" s="986"/>
      <c r="AA330" s="986"/>
      <c r="AB330" s="986"/>
      <c r="AC330" s="986"/>
      <c r="AD330" s="986"/>
      <c r="AE330" s="986"/>
      <c r="AF330" s="986"/>
      <c r="AG330" s="986"/>
      <c r="AH330" s="986"/>
      <c r="AI330" s="986"/>
      <c r="AJ330" s="986"/>
      <c r="AK330" s="986"/>
      <c r="AL330" s="986"/>
      <c r="AM330" s="986"/>
      <c r="AN330" s="986"/>
      <c r="AO330" s="986"/>
      <c r="AP330" s="986"/>
      <c r="AQ330" s="986"/>
      <c r="AR330" s="986"/>
      <c r="AS330" s="986"/>
      <c r="AT330" s="986"/>
      <c r="AU330" s="986"/>
      <c r="AV330" s="986"/>
      <c r="AW330" s="779"/>
      <c r="AX330" s="85"/>
      <c r="AY330" s="777"/>
      <c r="AZ330" s="85"/>
      <c r="BA330" s="85"/>
    </row>
    <row r="331" spans="1:53" ht="15.6">
      <c r="A331" s="780"/>
      <c r="B331" s="778"/>
      <c r="C331" s="995"/>
      <c r="D331" s="996"/>
      <c r="E331" s="783" t="s">
        <v>420</v>
      </c>
      <c r="F331" s="783" t="s">
        <v>421</v>
      </c>
      <c r="G331" s="783" t="s">
        <v>422</v>
      </c>
      <c r="H331" s="783" t="s">
        <v>423</v>
      </c>
      <c r="I331" s="997"/>
      <c r="J331" s="999"/>
      <c r="K331" s="997"/>
      <c r="L331" s="997"/>
      <c r="M331" s="986"/>
      <c r="N331" s="986"/>
      <c r="O331" s="986"/>
      <c r="P331" s="986"/>
      <c r="Q331" s="986"/>
      <c r="R331" s="986"/>
      <c r="S331" s="986"/>
      <c r="T331" s="986"/>
      <c r="U331" s="986"/>
      <c r="V331" s="986"/>
      <c r="W331" s="986"/>
      <c r="X331" s="986"/>
      <c r="Y331" s="986"/>
      <c r="Z331" s="986"/>
      <c r="AA331" s="986"/>
      <c r="AB331" s="986"/>
      <c r="AC331" s="986"/>
      <c r="AD331" s="986"/>
      <c r="AE331" s="986"/>
      <c r="AF331" s="986"/>
      <c r="AG331" s="986"/>
      <c r="AH331" s="986"/>
      <c r="AI331" s="986"/>
      <c r="AJ331" s="986"/>
      <c r="AK331" s="986"/>
      <c r="AL331" s="986"/>
      <c r="AM331" s="986"/>
      <c r="AN331" s="986"/>
      <c r="AO331" s="986"/>
      <c r="AP331" s="986"/>
      <c r="AQ331" s="986"/>
      <c r="AR331" s="986"/>
      <c r="AS331" s="986"/>
      <c r="AT331" s="986"/>
      <c r="AU331" s="986"/>
      <c r="AV331" s="986"/>
      <c r="AW331" s="779"/>
      <c r="AX331" s="85"/>
      <c r="AY331" s="777"/>
      <c r="AZ331" s="85"/>
      <c r="BA331" s="85"/>
    </row>
    <row r="332" spans="1:53" ht="15">
      <c r="A332" s="780" t="s">
        <v>424</v>
      </c>
      <c r="B332" s="778"/>
      <c r="C332" s="987" t="s">
        <v>465</v>
      </c>
      <c r="D332" s="988"/>
      <c r="E332" s="991"/>
      <c r="F332" s="991"/>
      <c r="G332" s="991"/>
      <c r="H332" s="991"/>
      <c r="I332" s="991"/>
      <c r="J332" s="991"/>
      <c r="K332" s="991"/>
      <c r="L332" s="991"/>
      <c r="M332" s="1021" t="e" vm="10">
        <f>+M305</f>
        <v>#VALUE!</v>
      </c>
      <c r="N332" s="1022"/>
      <c r="O332" s="1022"/>
      <c r="P332" s="1022"/>
      <c r="Q332" s="1022"/>
      <c r="R332" s="1022"/>
      <c r="S332" s="1022"/>
      <c r="T332" s="1022"/>
      <c r="U332" s="1022"/>
      <c r="V332" s="1022"/>
      <c r="W332" s="1022"/>
      <c r="X332" s="1022"/>
      <c r="Y332" s="1022"/>
      <c r="Z332" s="1022"/>
      <c r="AA332" s="1022"/>
      <c r="AB332" s="1022"/>
      <c r="AC332" s="1022"/>
      <c r="AD332" s="1022"/>
      <c r="AE332" s="1022"/>
      <c r="AF332" s="1022"/>
      <c r="AG332" s="1022"/>
      <c r="AH332" s="1022"/>
      <c r="AI332" s="1022"/>
      <c r="AJ332" s="1022"/>
      <c r="AK332" s="1022"/>
      <c r="AL332" s="1022"/>
      <c r="AM332" s="1022"/>
      <c r="AN332" s="1022"/>
      <c r="AO332" s="1022"/>
      <c r="AP332" s="1022"/>
      <c r="AQ332" s="1022"/>
      <c r="AR332" s="1022"/>
      <c r="AS332" s="1022"/>
      <c r="AT332" s="1022"/>
      <c r="AU332" s="1022"/>
      <c r="AV332" s="1023"/>
      <c r="AW332" s="779"/>
      <c r="AX332" s="85"/>
      <c r="AY332" s="777"/>
      <c r="AZ332" s="85"/>
      <c r="BA332" s="85"/>
    </row>
    <row r="333" spans="1:53" ht="15">
      <c r="A333" s="780"/>
      <c r="B333" s="778"/>
      <c r="C333" s="989"/>
      <c r="D333" s="990"/>
      <c r="E333" s="992"/>
      <c r="F333" s="992"/>
      <c r="G333" s="992"/>
      <c r="H333" s="992"/>
      <c r="I333" s="992"/>
      <c r="J333" s="992"/>
      <c r="K333" s="992"/>
      <c r="L333" s="992"/>
      <c r="M333" s="1024"/>
      <c r="N333" s="1025"/>
      <c r="O333" s="1025"/>
      <c r="P333" s="1025"/>
      <c r="Q333" s="1025"/>
      <c r="R333" s="1025"/>
      <c r="S333" s="1025"/>
      <c r="T333" s="1025"/>
      <c r="U333" s="1025"/>
      <c r="V333" s="1025"/>
      <c r="W333" s="1025"/>
      <c r="X333" s="1025"/>
      <c r="Y333" s="1025"/>
      <c r="Z333" s="1025"/>
      <c r="AA333" s="1025"/>
      <c r="AB333" s="1025"/>
      <c r="AC333" s="1025"/>
      <c r="AD333" s="1025"/>
      <c r="AE333" s="1025"/>
      <c r="AF333" s="1025"/>
      <c r="AG333" s="1025"/>
      <c r="AH333" s="1025"/>
      <c r="AI333" s="1025"/>
      <c r="AJ333" s="1025"/>
      <c r="AK333" s="1025"/>
      <c r="AL333" s="1025"/>
      <c r="AM333" s="1025"/>
      <c r="AN333" s="1025"/>
      <c r="AO333" s="1025"/>
      <c r="AP333" s="1025"/>
      <c r="AQ333" s="1025"/>
      <c r="AR333" s="1025"/>
      <c r="AS333" s="1025"/>
      <c r="AT333" s="1025"/>
      <c r="AU333" s="1025"/>
      <c r="AV333" s="1026"/>
      <c r="AW333" s="779"/>
      <c r="AX333" s="85"/>
      <c r="AY333" s="777"/>
      <c r="AZ333" s="85"/>
      <c r="BA333" s="85"/>
    </row>
    <row r="334" spans="1:53" ht="15">
      <c r="A334" s="780" t="s">
        <v>425</v>
      </c>
      <c r="B334" s="778"/>
      <c r="C334" s="1018" t="s">
        <v>465</v>
      </c>
      <c r="D334" s="1019"/>
      <c r="E334" s="1005">
        <v>15</v>
      </c>
      <c r="F334" s="1005">
        <v>1</v>
      </c>
      <c r="G334" s="1020"/>
      <c r="H334" s="1005"/>
      <c r="I334" s="1005">
        <f>+E334*F334</f>
        <v>15</v>
      </c>
      <c r="J334" s="1005">
        <v>1</v>
      </c>
      <c r="K334" s="1005" t="str">
        <f>AP327</f>
        <v>M2</v>
      </c>
      <c r="L334" s="1007">
        <f>I334*J334</f>
        <v>15</v>
      </c>
      <c r="M334" s="1024"/>
      <c r="N334" s="1025"/>
      <c r="O334" s="1025"/>
      <c r="P334" s="1025"/>
      <c r="Q334" s="1025"/>
      <c r="R334" s="1025"/>
      <c r="S334" s="1025"/>
      <c r="T334" s="1025"/>
      <c r="U334" s="1025"/>
      <c r="V334" s="1025"/>
      <c r="W334" s="1025"/>
      <c r="X334" s="1025"/>
      <c r="Y334" s="1025"/>
      <c r="Z334" s="1025"/>
      <c r="AA334" s="1025"/>
      <c r="AB334" s="1025"/>
      <c r="AC334" s="1025"/>
      <c r="AD334" s="1025"/>
      <c r="AE334" s="1025"/>
      <c r="AF334" s="1025"/>
      <c r="AG334" s="1025"/>
      <c r="AH334" s="1025"/>
      <c r="AI334" s="1025"/>
      <c r="AJ334" s="1025"/>
      <c r="AK334" s="1025"/>
      <c r="AL334" s="1025"/>
      <c r="AM334" s="1025"/>
      <c r="AN334" s="1025"/>
      <c r="AO334" s="1025"/>
      <c r="AP334" s="1025"/>
      <c r="AQ334" s="1025"/>
      <c r="AR334" s="1025"/>
      <c r="AS334" s="1025"/>
      <c r="AT334" s="1025"/>
      <c r="AU334" s="1025"/>
      <c r="AV334" s="1026"/>
      <c r="AW334" s="779"/>
      <c r="AX334" s="85"/>
      <c r="AY334" s="777"/>
      <c r="AZ334" s="85"/>
      <c r="BA334" s="85"/>
    </row>
    <row r="335" spans="1:53" ht="15">
      <c r="A335" s="780"/>
      <c r="B335" s="778"/>
      <c r="C335" s="1014"/>
      <c r="D335" s="1015"/>
      <c r="E335" s="1006"/>
      <c r="F335" s="1006"/>
      <c r="G335" s="1017"/>
      <c r="H335" s="1006"/>
      <c r="I335" s="1006"/>
      <c r="J335" s="1006"/>
      <c r="K335" s="1006"/>
      <c r="L335" s="1008"/>
      <c r="M335" s="1024"/>
      <c r="N335" s="1025"/>
      <c r="O335" s="1025"/>
      <c r="P335" s="1025"/>
      <c r="Q335" s="1025"/>
      <c r="R335" s="1025"/>
      <c r="S335" s="1025"/>
      <c r="T335" s="1025"/>
      <c r="U335" s="1025"/>
      <c r="V335" s="1025"/>
      <c r="W335" s="1025"/>
      <c r="X335" s="1025"/>
      <c r="Y335" s="1025"/>
      <c r="Z335" s="1025"/>
      <c r="AA335" s="1025"/>
      <c r="AB335" s="1025"/>
      <c r="AC335" s="1025"/>
      <c r="AD335" s="1025"/>
      <c r="AE335" s="1025"/>
      <c r="AF335" s="1025"/>
      <c r="AG335" s="1025"/>
      <c r="AH335" s="1025"/>
      <c r="AI335" s="1025"/>
      <c r="AJ335" s="1025"/>
      <c r="AK335" s="1025"/>
      <c r="AL335" s="1025"/>
      <c r="AM335" s="1025"/>
      <c r="AN335" s="1025"/>
      <c r="AO335" s="1025"/>
      <c r="AP335" s="1025"/>
      <c r="AQ335" s="1025"/>
      <c r="AR335" s="1025"/>
      <c r="AS335" s="1025"/>
      <c r="AT335" s="1025"/>
      <c r="AU335" s="1025"/>
      <c r="AV335" s="1026"/>
      <c r="AW335" s="779"/>
      <c r="AX335" s="85"/>
      <c r="AY335" s="777"/>
      <c r="AZ335" s="85"/>
      <c r="BA335" s="85"/>
    </row>
    <row r="336" spans="1:53" ht="15">
      <c r="A336" s="780" t="s">
        <v>425</v>
      </c>
      <c r="B336" s="778"/>
      <c r="C336" s="1014"/>
      <c r="D336" s="1015"/>
      <c r="E336" s="1006"/>
      <c r="F336" s="1006"/>
      <c r="G336" s="1016"/>
      <c r="H336" s="1006"/>
      <c r="I336" s="1005">
        <f>+G336*E336*F336</f>
        <v>0</v>
      </c>
      <c r="J336" s="1006"/>
      <c r="K336" s="1005" t="str">
        <f>AP327</f>
        <v>M2</v>
      </c>
      <c r="L336" s="1007">
        <f>I336*J336</f>
        <v>0</v>
      </c>
      <c r="M336" s="1024"/>
      <c r="N336" s="1025"/>
      <c r="O336" s="1025"/>
      <c r="P336" s="1025"/>
      <c r="Q336" s="1025"/>
      <c r="R336" s="1025"/>
      <c r="S336" s="1025"/>
      <c r="T336" s="1025"/>
      <c r="U336" s="1025"/>
      <c r="V336" s="1025"/>
      <c r="W336" s="1025"/>
      <c r="X336" s="1025"/>
      <c r="Y336" s="1025"/>
      <c r="Z336" s="1025"/>
      <c r="AA336" s="1025"/>
      <c r="AB336" s="1025"/>
      <c r="AC336" s="1025"/>
      <c r="AD336" s="1025"/>
      <c r="AE336" s="1025"/>
      <c r="AF336" s="1025"/>
      <c r="AG336" s="1025"/>
      <c r="AH336" s="1025"/>
      <c r="AI336" s="1025"/>
      <c r="AJ336" s="1025"/>
      <c r="AK336" s="1025"/>
      <c r="AL336" s="1025"/>
      <c r="AM336" s="1025"/>
      <c r="AN336" s="1025"/>
      <c r="AO336" s="1025"/>
      <c r="AP336" s="1025"/>
      <c r="AQ336" s="1025"/>
      <c r="AR336" s="1025"/>
      <c r="AS336" s="1025"/>
      <c r="AT336" s="1025"/>
      <c r="AU336" s="1025"/>
      <c r="AV336" s="1026"/>
      <c r="AW336" s="779"/>
      <c r="AX336" s="85"/>
      <c r="AY336" s="777"/>
      <c r="AZ336" s="85"/>
      <c r="BA336" s="85"/>
    </row>
    <row r="337" spans="1:53" ht="15">
      <c r="A337" s="780"/>
      <c r="B337" s="778"/>
      <c r="C337" s="1014"/>
      <c r="D337" s="1015"/>
      <c r="E337" s="1006"/>
      <c r="F337" s="1006"/>
      <c r="G337" s="1017"/>
      <c r="H337" s="1006"/>
      <c r="I337" s="1006"/>
      <c r="J337" s="1006"/>
      <c r="K337" s="1006"/>
      <c r="L337" s="1008"/>
      <c r="M337" s="1024"/>
      <c r="N337" s="1025"/>
      <c r="O337" s="1025"/>
      <c r="P337" s="1025"/>
      <c r="Q337" s="1025"/>
      <c r="R337" s="1025"/>
      <c r="S337" s="1025"/>
      <c r="T337" s="1025"/>
      <c r="U337" s="1025"/>
      <c r="V337" s="1025"/>
      <c r="W337" s="1025"/>
      <c r="X337" s="1025"/>
      <c r="Y337" s="1025"/>
      <c r="Z337" s="1025"/>
      <c r="AA337" s="1025"/>
      <c r="AB337" s="1025"/>
      <c r="AC337" s="1025"/>
      <c r="AD337" s="1025"/>
      <c r="AE337" s="1025"/>
      <c r="AF337" s="1025"/>
      <c r="AG337" s="1025"/>
      <c r="AH337" s="1025"/>
      <c r="AI337" s="1025"/>
      <c r="AJ337" s="1025"/>
      <c r="AK337" s="1025"/>
      <c r="AL337" s="1025"/>
      <c r="AM337" s="1025"/>
      <c r="AN337" s="1025"/>
      <c r="AO337" s="1025"/>
      <c r="AP337" s="1025"/>
      <c r="AQ337" s="1025"/>
      <c r="AR337" s="1025"/>
      <c r="AS337" s="1025"/>
      <c r="AT337" s="1025"/>
      <c r="AU337" s="1025"/>
      <c r="AV337" s="1026"/>
      <c r="AW337" s="779"/>
      <c r="AX337" s="85"/>
      <c r="AY337" s="777"/>
      <c r="AZ337" s="85"/>
      <c r="BA337" s="85"/>
    </row>
    <row r="338" spans="1:53" ht="15.6">
      <c r="A338" s="765" t="s">
        <v>427</v>
      </c>
      <c r="B338" s="778"/>
      <c r="C338" s="788"/>
      <c r="D338" s="789"/>
      <c r="E338" s="789"/>
      <c r="F338" s="789"/>
      <c r="G338" s="790" t="s">
        <v>428</v>
      </c>
      <c r="H338" s="791">
        <v>2</v>
      </c>
      <c r="I338" s="792" t="s">
        <v>5</v>
      </c>
      <c r="J338" s="793"/>
      <c r="K338" s="794" t="s">
        <v>419</v>
      </c>
      <c r="L338" s="795">
        <f>ROUND(SUM(L332:L337),H338)</f>
        <v>15</v>
      </c>
      <c r="M338" s="1024"/>
      <c r="N338" s="1025"/>
      <c r="O338" s="1025"/>
      <c r="P338" s="1025"/>
      <c r="Q338" s="1025"/>
      <c r="R338" s="1025"/>
      <c r="S338" s="1025"/>
      <c r="T338" s="1025"/>
      <c r="U338" s="1025"/>
      <c r="V338" s="1025"/>
      <c r="W338" s="1025"/>
      <c r="X338" s="1025"/>
      <c r="Y338" s="1025"/>
      <c r="Z338" s="1025"/>
      <c r="AA338" s="1025"/>
      <c r="AB338" s="1025"/>
      <c r="AC338" s="1025"/>
      <c r="AD338" s="1025"/>
      <c r="AE338" s="1025"/>
      <c r="AF338" s="1025"/>
      <c r="AG338" s="1025"/>
      <c r="AH338" s="1025"/>
      <c r="AI338" s="1025"/>
      <c r="AJ338" s="1025"/>
      <c r="AK338" s="1025"/>
      <c r="AL338" s="1025"/>
      <c r="AM338" s="1025"/>
      <c r="AN338" s="1025"/>
      <c r="AO338" s="1025"/>
      <c r="AP338" s="1025"/>
      <c r="AQ338" s="1025"/>
      <c r="AR338" s="1025"/>
      <c r="AS338" s="1025"/>
      <c r="AT338" s="1025"/>
      <c r="AU338" s="1025"/>
      <c r="AV338" s="1026"/>
      <c r="AW338" s="779"/>
      <c r="AX338" s="85"/>
      <c r="AY338" s="777"/>
      <c r="AZ338" s="85"/>
      <c r="BA338" s="85"/>
    </row>
    <row r="339" spans="1:53" ht="15.6">
      <c r="A339" s="780"/>
      <c r="B339" s="778"/>
      <c r="C339" s="798"/>
      <c r="D339" s="799"/>
      <c r="E339" s="799"/>
      <c r="F339" s="799"/>
      <c r="G339" s="799"/>
      <c r="H339" s="799"/>
      <c r="I339" s="799"/>
      <c r="J339" s="799"/>
      <c r="K339" s="800"/>
      <c r="L339" s="799"/>
      <c r="M339" s="1024"/>
      <c r="N339" s="1025"/>
      <c r="O339" s="1025"/>
      <c r="P339" s="1025"/>
      <c r="Q339" s="1025"/>
      <c r="R339" s="1025"/>
      <c r="S339" s="1025"/>
      <c r="T339" s="1025"/>
      <c r="U339" s="1025"/>
      <c r="V339" s="1025"/>
      <c r="W339" s="1025"/>
      <c r="X339" s="1025"/>
      <c r="Y339" s="1025"/>
      <c r="Z339" s="1025"/>
      <c r="AA339" s="1025"/>
      <c r="AB339" s="1025"/>
      <c r="AC339" s="1025"/>
      <c r="AD339" s="1025"/>
      <c r="AE339" s="1025"/>
      <c r="AF339" s="1025"/>
      <c r="AG339" s="1025"/>
      <c r="AH339" s="1025"/>
      <c r="AI339" s="1025"/>
      <c r="AJ339" s="1025"/>
      <c r="AK339" s="1025"/>
      <c r="AL339" s="1025"/>
      <c r="AM339" s="1025"/>
      <c r="AN339" s="1025"/>
      <c r="AO339" s="1025"/>
      <c r="AP339" s="1025"/>
      <c r="AQ339" s="1025"/>
      <c r="AR339" s="1025"/>
      <c r="AS339" s="1025"/>
      <c r="AT339" s="1025"/>
      <c r="AU339" s="1025"/>
      <c r="AV339" s="1026"/>
      <c r="AW339" s="779"/>
      <c r="AX339" s="85"/>
      <c r="AY339" s="777"/>
      <c r="AZ339" s="85"/>
      <c r="BA339" s="85"/>
    </row>
    <row r="340" spans="1:53" ht="15.6">
      <c r="A340" s="780"/>
      <c r="B340" s="778"/>
      <c r="C340" s="995"/>
      <c r="D340" s="996"/>
      <c r="E340" s="996"/>
      <c r="F340" s="996"/>
      <c r="G340" s="996"/>
      <c r="H340" s="996"/>
      <c r="I340" s="996"/>
      <c r="J340" s="996"/>
      <c r="K340" s="996"/>
      <c r="L340" s="805"/>
      <c r="M340" s="1027"/>
      <c r="N340" s="1028"/>
      <c r="O340" s="1028"/>
      <c r="P340" s="1028"/>
      <c r="Q340" s="1028"/>
      <c r="R340" s="1028"/>
      <c r="S340" s="1028"/>
      <c r="T340" s="1028"/>
      <c r="U340" s="1028"/>
      <c r="V340" s="1028"/>
      <c r="W340" s="1028"/>
      <c r="X340" s="1028"/>
      <c r="Y340" s="1028"/>
      <c r="Z340" s="1028"/>
      <c r="AA340" s="1028"/>
      <c r="AB340" s="1028"/>
      <c r="AC340" s="1028"/>
      <c r="AD340" s="1028"/>
      <c r="AE340" s="1028"/>
      <c r="AF340" s="1028"/>
      <c r="AG340" s="1028"/>
      <c r="AH340" s="1028"/>
      <c r="AI340" s="1028"/>
      <c r="AJ340" s="1028"/>
      <c r="AK340" s="1028"/>
      <c r="AL340" s="1028"/>
      <c r="AM340" s="1028"/>
      <c r="AN340" s="1028"/>
      <c r="AO340" s="1028"/>
      <c r="AP340" s="1028"/>
      <c r="AQ340" s="1028"/>
      <c r="AR340" s="1028"/>
      <c r="AS340" s="1028"/>
      <c r="AT340" s="1028"/>
      <c r="AU340" s="1028"/>
      <c r="AV340" s="1029"/>
      <c r="AW340" s="779"/>
      <c r="AX340" s="85"/>
      <c r="AY340" s="777"/>
      <c r="AZ340" s="85"/>
      <c r="BA340" s="85"/>
    </row>
    <row r="341" spans="1:53" ht="15.6">
      <c r="A341" s="780"/>
      <c r="B341" s="778"/>
      <c r="C341" s="806" t="s">
        <v>429</v>
      </c>
      <c r="D341" s="1009"/>
      <c r="E341" s="1009"/>
      <c r="F341" s="1009"/>
      <c r="G341" s="1009"/>
      <c r="H341" s="1009"/>
      <c r="I341" s="1009"/>
      <c r="J341" s="1009"/>
      <c r="K341" s="1009"/>
      <c r="L341" s="1009"/>
      <c r="M341" s="1009"/>
      <c r="N341" s="1009"/>
      <c r="O341" s="1009"/>
      <c r="P341" s="1009"/>
      <c r="Q341" s="1009"/>
      <c r="R341" s="1009"/>
      <c r="S341" s="1009"/>
      <c r="T341" s="1009"/>
      <c r="U341" s="1009"/>
      <c r="V341" s="1009"/>
      <c r="W341" s="1009"/>
      <c r="X341" s="1009"/>
      <c r="Y341" s="1009"/>
      <c r="Z341" s="1009"/>
      <c r="AA341" s="1009"/>
      <c r="AB341" s="1009"/>
      <c r="AC341" s="1009"/>
      <c r="AD341" s="1009"/>
      <c r="AE341" s="1009"/>
      <c r="AF341" s="1009"/>
      <c r="AG341" s="1009"/>
      <c r="AH341" s="1009"/>
      <c r="AI341" s="1009"/>
      <c r="AJ341" s="1009"/>
      <c r="AK341" s="1009"/>
      <c r="AL341" s="1009"/>
      <c r="AM341" s="1009"/>
      <c r="AN341" s="1009"/>
      <c r="AO341" s="1009"/>
      <c r="AP341" s="1009"/>
      <c r="AQ341" s="1009"/>
      <c r="AR341" s="1009"/>
      <c r="AS341" s="1009"/>
      <c r="AT341" s="1009"/>
      <c r="AU341" s="1009"/>
      <c r="AV341" s="807"/>
      <c r="AW341" s="779"/>
      <c r="AX341" s="85"/>
      <c r="AY341" s="777"/>
      <c r="AZ341" s="85"/>
      <c r="BA341" s="85"/>
    </row>
    <row r="342" spans="1:53" ht="15.6">
      <c r="A342" s="780"/>
      <c r="B342" s="778"/>
      <c r="C342" s="808"/>
      <c r="D342" s="1010"/>
      <c r="E342" s="1010"/>
      <c r="F342" s="1010"/>
      <c r="G342" s="1010"/>
      <c r="H342" s="1010"/>
      <c r="I342" s="1010"/>
      <c r="J342" s="1010"/>
      <c r="K342" s="1010"/>
      <c r="L342" s="1010"/>
      <c r="M342" s="1010"/>
      <c r="N342" s="1010"/>
      <c r="O342" s="1010"/>
      <c r="P342" s="1010"/>
      <c r="Q342" s="1010"/>
      <c r="R342" s="1010"/>
      <c r="S342" s="1010"/>
      <c r="T342" s="1010"/>
      <c r="U342" s="1010"/>
      <c r="V342" s="1010"/>
      <c r="W342" s="1010"/>
      <c r="X342" s="1010"/>
      <c r="Y342" s="1010"/>
      <c r="Z342" s="1010"/>
      <c r="AA342" s="1010"/>
      <c r="AB342" s="1010"/>
      <c r="AC342" s="1010"/>
      <c r="AD342" s="1010"/>
      <c r="AE342" s="1010"/>
      <c r="AF342" s="1010"/>
      <c r="AG342" s="1010"/>
      <c r="AH342" s="1010"/>
      <c r="AI342" s="1010"/>
      <c r="AJ342" s="1010"/>
      <c r="AK342" s="1010"/>
      <c r="AL342" s="1010"/>
      <c r="AM342" s="1010"/>
      <c r="AN342" s="1010"/>
      <c r="AO342" s="1010"/>
      <c r="AP342" s="1010"/>
      <c r="AQ342" s="1010"/>
      <c r="AR342" s="1010"/>
      <c r="AS342" s="1010"/>
      <c r="AT342" s="1010"/>
      <c r="AU342" s="1010"/>
      <c r="AV342" s="809"/>
      <c r="AW342" s="779"/>
      <c r="AX342" s="85"/>
      <c r="AY342" s="777"/>
      <c r="AZ342" s="85"/>
      <c r="BA342" s="85"/>
    </row>
    <row r="343" spans="1:53" ht="15.6">
      <c r="A343" s="780"/>
      <c r="B343" s="778"/>
      <c r="C343" s="784"/>
      <c r="D343" s="1011"/>
      <c r="E343" s="1011"/>
      <c r="F343" s="1011"/>
      <c r="G343" s="1011"/>
      <c r="H343" s="1011"/>
      <c r="I343" s="1011"/>
      <c r="J343" s="1011"/>
      <c r="K343" s="1011"/>
      <c r="L343" s="1011"/>
      <c r="M343" s="1011"/>
      <c r="N343" s="1011"/>
      <c r="O343" s="1011"/>
      <c r="P343" s="1011"/>
      <c r="Q343" s="1011"/>
      <c r="R343" s="1011"/>
      <c r="S343" s="1011"/>
      <c r="T343" s="1011"/>
      <c r="U343" s="1011"/>
      <c r="V343" s="1011"/>
      <c r="W343" s="1011"/>
      <c r="X343" s="1011"/>
      <c r="Y343" s="1011"/>
      <c r="Z343" s="1011"/>
      <c r="AA343" s="1011"/>
      <c r="AB343" s="1011"/>
      <c r="AC343" s="1011"/>
      <c r="AD343" s="1011"/>
      <c r="AE343" s="1011"/>
      <c r="AF343" s="1011"/>
      <c r="AG343" s="810"/>
      <c r="AH343" s="1012" t="str">
        <f>"Item    " &amp; E328 &amp; "    Página   1   de   1  "</f>
        <v xml:space="preserve">Item        Página   1   de   1  </v>
      </c>
      <c r="AI343" s="1013"/>
      <c r="AJ343" s="1013"/>
      <c r="AK343" s="1013"/>
      <c r="AL343" s="1013"/>
      <c r="AM343" s="1013"/>
      <c r="AN343" s="1013"/>
      <c r="AO343" s="1013"/>
      <c r="AP343" s="1013"/>
      <c r="AQ343" s="1013"/>
      <c r="AR343" s="1013"/>
      <c r="AS343" s="1013"/>
      <c r="AT343" s="1013"/>
      <c r="AU343" s="1013"/>
      <c r="AV343" s="1013"/>
      <c r="AW343" s="779"/>
      <c r="AX343" s="85"/>
      <c r="AY343" s="777"/>
      <c r="AZ343" s="85"/>
      <c r="BA343" s="85"/>
    </row>
    <row r="344" spans="1:53" ht="15.6">
      <c r="A344" s="780"/>
      <c r="B344" s="778"/>
      <c r="C344" s="799"/>
      <c r="D344" s="799"/>
      <c r="E344" s="799"/>
      <c r="F344" s="799"/>
      <c r="G344" s="799"/>
      <c r="H344" s="799"/>
      <c r="I344" s="799"/>
      <c r="J344" s="811"/>
      <c r="K344" s="799"/>
      <c r="L344" s="799"/>
      <c r="M344" s="799"/>
      <c r="N344" s="799"/>
      <c r="O344" s="799"/>
      <c r="P344" s="799"/>
      <c r="Q344" s="799"/>
      <c r="R344" s="799"/>
      <c r="S344" s="799"/>
      <c r="T344" s="799"/>
      <c r="U344" s="799"/>
      <c r="V344" s="799"/>
      <c r="W344" s="799"/>
      <c r="X344" s="799"/>
      <c r="Y344" s="799"/>
      <c r="Z344" s="799"/>
      <c r="AA344" s="799"/>
      <c r="AB344" s="799"/>
      <c r="AC344" s="799"/>
      <c r="AD344" s="799"/>
      <c r="AE344" s="799"/>
      <c r="AF344" s="799"/>
      <c r="AG344" s="799"/>
      <c r="AH344" s="799"/>
      <c r="AI344" s="799"/>
      <c r="AJ344" s="799"/>
      <c r="AK344" s="799"/>
      <c r="AL344" s="799"/>
      <c r="AM344" s="811"/>
      <c r="AN344" s="811"/>
      <c r="AO344" s="811"/>
      <c r="AP344" s="811"/>
      <c r="AQ344" s="811"/>
      <c r="AR344" s="811"/>
      <c r="AS344" s="811"/>
      <c r="AT344" s="811"/>
      <c r="AU344" s="811"/>
      <c r="AV344" s="811"/>
      <c r="AW344" s="779"/>
      <c r="AX344" s="85"/>
      <c r="AY344" s="777"/>
      <c r="AZ344" s="85"/>
      <c r="BA344" s="85"/>
    </row>
    <row r="345" spans="1:53" ht="15.6">
      <c r="A345" s="780"/>
      <c r="B345" s="778"/>
      <c r="C345" s="812" t="s">
        <v>430</v>
      </c>
      <c r="D345" s="799"/>
      <c r="E345" s="799"/>
      <c r="F345" s="799"/>
      <c r="G345" s="799"/>
      <c r="H345" s="799"/>
      <c r="I345" s="799"/>
      <c r="J345" s="811"/>
      <c r="K345" s="799"/>
      <c r="L345" s="812" t="s">
        <v>431</v>
      </c>
      <c r="M345" s="799"/>
      <c r="N345" s="799"/>
      <c r="O345" s="799"/>
      <c r="P345" s="799"/>
      <c r="Q345" s="799"/>
      <c r="R345" s="799"/>
      <c r="S345" s="799"/>
      <c r="T345" s="799"/>
      <c r="U345" s="799"/>
      <c r="V345" s="799"/>
      <c r="W345" s="799"/>
      <c r="X345" s="799"/>
      <c r="Y345" s="799"/>
      <c r="Z345" s="799"/>
      <c r="AA345" s="799"/>
      <c r="AB345" s="799"/>
      <c r="AC345" s="799"/>
      <c r="AD345" s="799"/>
      <c r="AE345" s="799"/>
      <c r="AF345" s="799"/>
      <c r="AG345" s="799"/>
      <c r="AH345" s="799"/>
      <c r="AI345" s="799"/>
      <c r="AJ345" s="799"/>
      <c r="AK345" s="799"/>
      <c r="AL345" s="799"/>
      <c r="AM345" s="811"/>
      <c r="AN345" s="811"/>
      <c r="AO345" s="811"/>
      <c r="AP345" s="811"/>
      <c r="AQ345" s="811"/>
      <c r="AR345" s="811"/>
      <c r="AS345" s="811"/>
      <c r="AT345" s="811"/>
      <c r="AU345" s="811"/>
      <c r="AV345" s="811"/>
      <c r="AW345" s="779"/>
      <c r="AX345" s="85"/>
      <c r="AY345" s="777"/>
      <c r="AZ345" s="85"/>
      <c r="BA345" s="85"/>
    </row>
    <row r="346" spans="1:53" ht="15.6">
      <c r="A346" s="780"/>
      <c r="B346" s="778"/>
      <c r="C346" s="813" t="s">
        <v>432</v>
      </c>
      <c r="D346" s="814"/>
      <c r="E346" s="815"/>
      <c r="F346" s="816"/>
      <c r="G346" s="799"/>
      <c r="H346" s="799"/>
      <c r="I346" s="799"/>
      <c r="J346" s="811"/>
      <c r="K346" s="799"/>
      <c r="L346" s="813" t="s">
        <v>432</v>
      </c>
      <c r="M346" s="1002"/>
      <c r="N346" s="1002"/>
      <c r="O346" s="1002"/>
      <c r="P346" s="1002"/>
      <c r="Q346" s="1002"/>
      <c r="R346" s="1002"/>
      <c r="S346" s="1002"/>
      <c r="T346" s="1002"/>
      <c r="U346" s="1002"/>
      <c r="V346" s="1002"/>
      <c r="W346" s="1002"/>
      <c r="X346" s="1002"/>
      <c r="Y346" s="1002"/>
      <c r="Z346" s="1002"/>
      <c r="AA346" s="1002"/>
      <c r="AB346" s="1002"/>
      <c r="AC346" s="817"/>
      <c r="AD346" s="817"/>
      <c r="AE346" s="817"/>
      <c r="AF346" s="817"/>
      <c r="AG346" s="817"/>
      <c r="AH346" s="817"/>
      <c r="AI346" s="817"/>
      <c r="AJ346" s="817"/>
      <c r="AK346" s="817"/>
      <c r="AL346" s="817"/>
      <c r="AM346" s="818"/>
      <c r="AN346" s="818"/>
      <c r="AO346" s="811"/>
      <c r="AP346" s="811"/>
      <c r="AQ346" s="811"/>
      <c r="AR346" s="811"/>
      <c r="AS346" s="811"/>
      <c r="AT346" s="811"/>
      <c r="AU346" s="811"/>
      <c r="AV346" s="811"/>
      <c r="AW346" s="779"/>
      <c r="AX346" s="85"/>
      <c r="AY346" s="777"/>
      <c r="AZ346" s="85"/>
      <c r="BA346" s="85"/>
    </row>
    <row r="347" spans="1:53" ht="15.6">
      <c r="A347" s="780" t="s">
        <v>433</v>
      </c>
      <c r="B347" s="778"/>
      <c r="C347" s="819"/>
      <c r="D347" s="820" t="s">
        <v>434</v>
      </c>
      <c r="E347" s="821"/>
      <c r="F347" s="821"/>
      <c r="G347" s="822"/>
      <c r="H347" s="819"/>
      <c r="I347" s="819"/>
      <c r="J347" s="823"/>
      <c r="K347" s="819"/>
      <c r="L347" s="819"/>
      <c r="M347" s="1003" t="s">
        <v>435</v>
      </c>
      <c r="N347" s="1003"/>
      <c r="O347" s="1003"/>
      <c r="P347" s="1003"/>
      <c r="Q347" s="1003"/>
      <c r="R347" s="1003"/>
      <c r="S347" s="1003"/>
      <c r="T347" s="1003"/>
      <c r="U347" s="1003"/>
      <c r="V347" s="1003"/>
      <c r="W347" s="1003"/>
      <c r="X347" s="1003"/>
      <c r="Y347" s="1003"/>
      <c r="Z347" s="1003"/>
      <c r="AA347" s="1003"/>
      <c r="AB347" s="1003"/>
      <c r="AC347" s="819"/>
      <c r="AD347" s="819"/>
      <c r="AE347" s="819"/>
      <c r="AF347" s="819"/>
      <c r="AG347" s="819"/>
      <c r="AH347" s="819"/>
      <c r="AI347" s="819"/>
      <c r="AJ347" s="819"/>
      <c r="AK347" s="819"/>
      <c r="AL347" s="819"/>
      <c r="AM347" s="819"/>
      <c r="AN347" s="819"/>
      <c r="AO347" s="823"/>
      <c r="AP347" s="823"/>
      <c r="AQ347" s="823"/>
      <c r="AR347" s="823"/>
      <c r="AS347" s="823"/>
      <c r="AT347" s="823"/>
      <c r="AU347" s="823"/>
      <c r="AV347" s="823"/>
      <c r="AW347" s="779"/>
      <c r="AX347" s="85"/>
      <c r="AY347" s="777"/>
      <c r="AZ347" s="85"/>
      <c r="BA347" s="85"/>
    </row>
    <row r="348" spans="1:53" ht="15.6">
      <c r="A348" s="780" t="s">
        <v>436</v>
      </c>
      <c r="B348" s="778"/>
      <c r="C348" s="819"/>
      <c r="D348" s="820" t="s">
        <v>437</v>
      </c>
      <c r="E348" s="824"/>
      <c r="F348" s="824"/>
      <c r="G348" s="824"/>
      <c r="H348" s="824"/>
      <c r="I348" s="819"/>
      <c r="J348" s="823"/>
      <c r="K348" s="819"/>
      <c r="L348" s="825"/>
      <c r="M348" s="1004" t="s">
        <v>438</v>
      </c>
      <c r="N348" s="1004"/>
      <c r="O348" s="1004"/>
      <c r="P348" s="1004"/>
      <c r="Q348" s="1004"/>
      <c r="R348" s="1004"/>
      <c r="S348" s="1004"/>
      <c r="T348" s="1004"/>
      <c r="U348" s="1004"/>
      <c r="V348" s="1004"/>
      <c r="W348" s="1004"/>
      <c r="X348" s="1004"/>
      <c r="Y348" s="1004"/>
      <c r="Z348" s="1004"/>
      <c r="AA348" s="1004"/>
      <c r="AB348" s="1004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N348" s="85"/>
      <c r="AO348" s="819"/>
      <c r="AP348" s="819"/>
      <c r="AQ348" s="819"/>
      <c r="AR348" s="819"/>
      <c r="AS348" s="819"/>
      <c r="AT348" s="819"/>
      <c r="AU348" s="819"/>
      <c r="AV348" s="819"/>
      <c r="AW348" s="779"/>
      <c r="AX348" s="85"/>
      <c r="AY348" s="777"/>
      <c r="AZ348" s="85"/>
      <c r="BA348" s="85"/>
    </row>
    <row r="349" spans="1:53" ht="16.2" thickBot="1">
      <c r="A349" s="765" t="s">
        <v>436</v>
      </c>
      <c r="B349" s="826"/>
      <c r="C349" s="827"/>
      <c r="D349" s="827"/>
      <c r="E349" s="828"/>
      <c r="F349" s="828"/>
      <c r="G349" s="828"/>
      <c r="H349" s="828"/>
      <c r="I349" s="827"/>
      <c r="J349" s="829"/>
      <c r="K349" s="827"/>
      <c r="L349" s="830"/>
      <c r="M349" s="830"/>
      <c r="N349" s="830"/>
      <c r="O349" s="830"/>
      <c r="P349" s="830"/>
      <c r="Q349" s="830"/>
      <c r="R349" s="830"/>
      <c r="S349" s="830"/>
      <c r="T349" s="830"/>
      <c r="U349" s="830"/>
      <c r="V349" s="830"/>
      <c r="W349" s="830"/>
      <c r="X349" s="830"/>
      <c r="Y349" s="830"/>
      <c r="Z349" s="830"/>
      <c r="AA349" s="830"/>
      <c r="AB349" s="827"/>
      <c r="AC349" s="827"/>
      <c r="AD349" s="827"/>
      <c r="AE349" s="827"/>
      <c r="AF349" s="827"/>
      <c r="AG349" s="827"/>
      <c r="AH349" s="827"/>
      <c r="AI349" s="827"/>
      <c r="AJ349" s="827"/>
      <c r="AK349" s="827"/>
      <c r="AL349" s="827"/>
      <c r="AM349" s="827"/>
      <c r="AN349" s="827"/>
      <c r="AO349" s="827"/>
      <c r="AP349" s="827"/>
      <c r="AQ349" s="827"/>
      <c r="AR349" s="827"/>
      <c r="AS349" s="827"/>
      <c r="AT349" s="827"/>
      <c r="AU349" s="827"/>
      <c r="AV349" s="827"/>
      <c r="AW349" s="831"/>
      <c r="AX349" s="85"/>
      <c r="AY349" s="777"/>
      <c r="AZ349" s="85"/>
      <c r="BA349" s="85"/>
    </row>
    <row r="350" spans="1:53" ht="15.6" thickTop="1">
      <c r="A350" s="832"/>
      <c r="B350" s="832"/>
      <c r="C350" s="832"/>
      <c r="D350" s="832"/>
      <c r="E350" s="832"/>
      <c r="F350" s="832"/>
      <c r="G350" s="832"/>
      <c r="H350" s="832"/>
      <c r="I350" s="832"/>
      <c r="J350" s="832"/>
      <c r="K350" s="832"/>
      <c r="L350" s="832"/>
      <c r="M350" s="832"/>
      <c r="N350" s="832"/>
      <c r="O350" s="832"/>
      <c r="P350" s="832"/>
      <c r="Q350" s="832"/>
      <c r="R350" s="832"/>
      <c r="S350" s="832"/>
      <c r="T350" s="832"/>
      <c r="U350" s="832"/>
      <c r="V350" s="832"/>
      <c r="W350" s="832"/>
      <c r="X350" s="832"/>
      <c r="Y350" s="832"/>
      <c r="Z350" s="832"/>
      <c r="AA350" s="832"/>
      <c r="AB350" s="832"/>
      <c r="AC350" s="832"/>
      <c r="AD350" s="832"/>
      <c r="AE350" s="832"/>
      <c r="AF350" s="832"/>
      <c r="AG350" s="832"/>
      <c r="AH350" s="832"/>
      <c r="AI350" s="832"/>
      <c r="AJ350" s="832"/>
      <c r="AK350" s="832"/>
      <c r="AL350" s="832"/>
      <c r="AM350" s="832"/>
      <c r="AN350" s="832"/>
      <c r="AO350" s="832"/>
      <c r="AP350" s="832"/>
      <c r="AQ350" s="832"/>
      <c r="AR350" s="832"/>
      <c r="AS350" s="832"/>
      <c r="AT350" s="832"/>
      <c r="AU350" s="832"/>
      <c r="AV350" s="832"/>
      <c r="AW350" s="832"/>
      <c r="AX350" s="628"/>
      <c r="AY350" s="833"/>
      <c r="AZ350" s="628"/>
      <c r="BA350" s="628"/>
    </row>
    <row r="351" spans="1:53" ht="15">
      <c r="A351" s="832"/>
      <c r="B351" s="832"/>
      <c r="C351" s="832"/>
      <c r="D351" s="832"/>
      <c r="E351" s="832"/>
      <c r="F351" s="832"/>
      <c r="G351" s="832"/>
      <c r="H351" s="832"/>
      <c r="I351" s="832"/>
      <c r="J351" s="832"/>
      <c r="K351" s="832"/>
      <c r="L351" s="832"/>
      <c r="M351" s="832"/>
      <c r="N351" s="832"/>
      <c r="O351" s="832"/>
      <c r="P351" s="832"/>
      <c r="Q351" s="832"/>
      <c r="R351" s="832"/>
      <c r="S351" s="832"/>
      <c r="T351" s="832"/>
      <c r="U351" s="832"/>
      <c r="V351" s="832"/>
      <c r="W351" s="832"/>
      <c r="X351" s="832"/>
      <c r="Y351" s="832"/>
      <c r="Z351" s="832"/>
      <c r="AA351" s="832"/>
      <c r="AB351" s="832"/>
      <c r="AC351" s="832"/>
      <c r="AD351" s="832"/>
      <c r="AE351" s="832"/>
      <c r="AF351" s="832"/>
      <c r="AG351" s="832"/>
      <c r="AH351" s="832"/>
      <c r="AI351" s="832"/>
      <c r="AJ351" s="832"/>
      <c r="AK351" s="832"/>
      <c r="AL351" s="832"/>
      <c r="AM351" s="832"/>
      <c r="AN351" s="832"/>
      <c r="AO351" s="832"/>
      <c r="AP351" s="832"/>
      <c r="AQ351" s="832"/>
      <c r="AR351" s="832"/>
      <c r="AS351" s="832"/>
      <c r="AT351" s="832"/>
      <c r="AU351" s="832"/>
      <c r="AV351" s="832"/>
      <c r="AW351" s="832"/>
      <c r="AX351" s="628"/>
      <c r="AY351" s="833"/>
      <c r="AZ351" s="628"/>
      <c r="BA351" s="628"/>
    </row>
    <row r="352" spans="1:53" ht="15.6" thickBot="1">
      <c r="A352" s="832"/>
      <c r="B352" s="832"/>
      <c r="C352" s="832"/>
      <c r="D352" s="832"/>
      <c r="E352" s="832"/>
      <c r="F352" s="832"/>
      <c r="G352" s="832"/>
      <c r="H352" s="832"/>
      <c r="I352" s="832"/>
      <c r="J352" s="832"/>
      <c r="K352" s="832"/>
      <c r="L352" s="832"/>
      <c r="M352" s="832"/>
      <c r="N352" s="832"/>
      <c r="O352" s="832"/>
      <c r="P352" s="832"/>
      <c r="Q352" s="832"/>
      <c r="R352" s="832"/>
      <c r="S352" s="832"/>
      <c r="T352" s="832"/>
      <c r="U352" s="832"/>
      <c r="V352" s="832"/>
      <c r="W352" s="832"/>
      <c r="X352" s="832"/>
      <c r="Y352" s="832"/>
      <c r="Z352" s="832"/>
      <c r="AA352" s="832"/>
      <c r="AB352" s="832"/>
      <c r="AC352" s="832"/>
      <c r="AD352" s="832"/>
      <c r="AE352" s="832"/>
      <c r="AF352" s="832"/>
      <c r="AG352" s="832"/>
      <c r="AH352" s="832"/>
      <c r="AI352" s="832"/>
      <c r="AJ352" s="832"/>
      <c r="AK352" s="832"/>
      <c r="AL352" s="832"/>
      <c r="AM352" s="832"/>
      <c r="AN352" s="832"/>
      <c r="AO352" s="832"/>
      <c r="AP352" s="832"/>
      <c r="AQ352" s="832"/>
      <c r="AR352" s="832"/>
      <c r="AS352" s="832"/>
      <c r="AT352" s="832"/>
      <c r="AU352" s="832"/>
      <c r="AV352" s="832"/>
      <c r="AW352" s="832"/>
      <c r="AX352" s="628"/>
      <c r="AY352" s="833"/>
      <c r="AZ352" s="628"/>
      <c r="BA352" s="628"/>
    </row>
    <row r="353" spans="1:53" ht="18.600000000000001" thickTop="1">
      <c r="A353" s="765" t="s">
        <v>407</v>
      </c>
      <c r="B353" s="766"/>
      <c r="C353" s="767" t="s">
        <v>408</v>
      </c>
      <c r="D353" s="768"/>
      <c r="E353" s="769"/>
      <c r="F353" s="770"/>
      <c r="G353" s="771"/>
      <c r="H353" s="771"/>
      <c r="I353" s="772"/>
      <c r="J353" s="773"/>
      <c r="K353" s="772"/>
      <c r="L353" s="774"/>
      <c r="M353" s="774"/>
      <c r="N353" s="774"/>
      <c r="O353" s="774"/>
      <c r="P353" s="774"/>
      <c r="Q353" s="774"/>
      <c r="R353" s="774"/>
      <c r="S353" s="774"/>
      <c r="T353" s="774"/>
      <c r="U353" s="774"/>
      <c r="V353" s="774"/>
      <c r="W353" s="774"/>
      <c r="X353" s="774"/>
      <c r="Y353" s="774"/>
      <c r="Z353" s="774"/>
      <c r="AA353" s="774"/>
      <c r="AB353" s="772"/>
      <c r="AC353" s="772"/>
      <c r="AD353" s="772"/>
      <c r="AE353" s="772"/>
      <c r="AF353" s="772"/>
      <c r="AG353" s="772"/>
      <c r="AH353" s="772"/>
      <c r="AI353" s="775"/>
      <c r="AJ353" s="775"/>
      <c r="AK353" s="775"/>
      <c r="AL353" s="775"/>
      <c r="AM353" s="775"/>
      <c r="AN353" s="775"/>
      <c r="AO353" s="775"/>
      <c r="AP353" s="775"/>
      <c r="AQ353" s="775"/>
      <c r="AR353" s="775"/>
      <c r="AS353" s="775"/>
      <c r="AT353" s="775"/>
      <c r="AU353" s="775"/>
      <c r="AV353" s="775"/>
      <c r="AW353" s="776"/>
      <c r="AX353" s="85"/>
      <c r="AY353" s="777" t="s">
        <v>100</v>
      </c>
      <c r="AZ353" s="85"/>
      <c r="BA353" s="85"/>
    </row>
    <row r="354" spans="1:53" ht="15.6">
      <c r="A354" s="765" t="s">
        <v>409</v>
      </c>
      <c r="B354" s="778"/>
      <c r="C354" s="927" t="str">
        <f>PRESUPUESTO!AG28</f>
        <v>CAP. 1: PUENTE GRAN COLOMBIA</v>
      </c>
      <c r="D354" s="928"/>
      <c r="E354" s="928"/>
      <c r="F354" s="928"/>
      <c r="G354" s="928"/>
      <c r="H354" s="928"/>
      <c r="I354" s="928"/>
      <c r="J354" s="929" t="str">
        <f>"ITEM  " &amp;PRESUPUESTO!$B$28 &amp;":   "&amp; PRESUPUESTO!$C$28</f>
        <v>ITEM  1.13:   TUBO ESTRUCTURAL 100x100x6.3MM</v>
      </c>
      <c r="K354" s="930"/>
      <c r="L354" s="930"/>
      <c r="M354" s="930"/>
      <c r="N354" s="930"/>
      <c r="O354" s="930"/>
      <c r="P354" s="930"/>
      <c r="Q354" s="930"/>
      <c r="R354" s="930"/>
      <c r="S354" s="930"/>
      <c r="T354" s="930"/>
      <c r="U354" s="930"/>
      <c r="V354" s="930"/>
      <c r="W354" s="930"/>
      <c r="X354" s="930"/>
      <c r="Y354" s="930"/>
      <c r="Z354" s="930"/>
      <c r="AA354" s="930"/>
      <c r="AB354" s="930"/>
      <c r="AC354" s="930"/>
      <c r="AD354" s="930"/>
      <c r="AE354" s="930"/>
      <c r="AF354" s="930"/>
      <c r="AG354" s="930"/>
      <c r="AH354" s="931"/>
      <c r="AI354" s="935" t="s">
        <v>410</v>
      </c>
      <c r="AJ354" s="936"/>
      <c r="AK354" s="936"/>
      <c r="AL354" s="936"/>
      <c r="AM354" s="936"/>
      <c r="AN354" s="936"/>
      <c r="AO354" s="937"/>
      <c r="AP354" s="938" t="str">
        <f>PRESUPUESTO!$D$28</f>
        <v>M</v>
      </c>
      <c r="AQ354" s="939"/>
      <c r="AR354" s="939"/>
      <c r="AS354" s="939"/>
      <c r="AT354" s="939"/>
      <c r="AU354" s="939"/>
      <c r="AV354" s="940"/>
      <c r="AW354" s="779"/>
      <c r="AX354" s="85"/>
      <c r="AY354" s="777"/>
      <c r="AZ354" s="85"/>
      <c r="BA354" s="85"/>
    </row>
    <row r="355" spans="1:53" ht="15.6">
      <c r="A355" s="765" t="s">
        <v>467</v>
      </c>
      <c r="B355" s="778"/>
      <c r="C355" s="941">
        <f>PRESUPUESTO!AI28</f>
        <v>0</v>
      </c>
      <c r="D355" s="942"/>
      <c r="E355" s="942"/>
      <c r="F355" s="942"/>
      <c r="G355" s="942"/>
      <c r="H355" s="942"/>
      <c r="I355" s="942"/>
      <c r="J355" s="932"/>
      <c r="K355" s="933"/>
      <c r="L355" s="933"/>
      <c r="M355" s="933"/>
      <c r="N355" s="933"/>
      <c r="O355" s="933"/>
      <c r="P355" s="933"/>
      <c r="Q355" s="933"/>
      <c r="R355" s="933"/>
      <c r="S355" s="933"/>
      <c r="T355" s="933"/>
      <c r="U355" s="933"/>
      <c r="V355" s="933"/>
      <c r="W355" s="933"/>
      <c r="X355" s="933"/>
      <c r="Y355" s="933"/>
      <c r="Z355" s="933"/>
      <c r="AA355" s="933"/>
      <c r="AB355" s="933"/>
      <c r="AC355" s="933"/>
      <c r="AD355" s="933"/>
      <c r="AE355" s="933"/>
      <c r="AF355" s="933"/>
      <c r="AG355" s="933"/>
      <c r="AH355" s="934"/>
      <c r="AI355" s="935" t="s">
        <v>412</v>
      </c>
      <c r="AJ355" s="936"/>
      <c r="AK355" s="936"/>
      <c r="AL355" s="936"/>
      <c r="AM355" s="936"/>
      <c r="AN355" s="936"/>
      <c r="AO355" s="937"/>
      <c r="AP355" s="938">
        <f>L365</f>
        <v>11</v>
      </c>
      <c r="AQ355" s="939"/>
      <c r="AR355" s="939"/>
      <c r="AS355" s="939"/>
      <c r="AT355" s="939"/>
      <c r="AU355" s="939"/>
      <c r="AV355" s="940"/>
      <c r="AW355" s="779"/>
      <c r="AX355" s="85"/>
      <c r="AY355" s="777"/>
      <c r="AZ355" s="85"/>
      <c r="BA355" s="85"/>
    </row>
    <row r="356" spans="1:53" ht="15.6">
      <c r="A356" s="780" t="s">
        <v>413</v>
      </c>
      <c r="B356" s="778"/>
      <c r="C356" s="781"/>
      <c r="D356" s="781"/>
      <c r="E356" s="781"/>
      <c r="F356" s="781"/>
      <c r="G356" s="781"/>
      <c r="H356" s="781"/>
      <c r="I356" s="781"/>
      <c r="J356" s="782"/>
      <c r="K356" s="781"/>
      <c r="L356" s="781"/>
      <c r="M356" s="1000"/>
      <c r="N356" s="1000"/>
      <c r="O356" s="1000"/>
      <c r="P356" s="1000"/>
      <c r="Q356" s="1000"/>
      <c r="R356" s="1000"/>
      <c r="S356" s="1000"/>
      <c r="T356" s="1000"/>
      <c r="U356" s="1000"/>
      <c r="V356" s="1000"/>
      <c r="W356" s="1000"/>
      <c r="X356" s="1000"/>
      <c r="Y356" s="1000"/>
      <c r="Z356" s="1000"/>
      <c r="AA356" s="1000"/>
      <c r="AB356" s="1000"/>
      <c r="AC356" s="1001"/>
      <c r="AD356" s="1000"/>
      <c r="AE356" s="1000"/>
      <c r="AF356" s="1000"/>
      <c r="AG356" s="1000"/>
      <c r="AH356" s="1000"/>
      <c r="AI356" s="1000"/>
      <c r="AJ356" s="1000"/>
      <c r="AK356" s="1000"/>
      <c r="AL356" s="1000"/>
      <c r="AM356" s="1000"/>
      <c r="AN356" s="1000"/>
      <c r="AO356" s="1000"/>
      <c r="AP356" s="1000"/>
      <c r="AQ356" s="1000"/>
      <c r="AR356" s="1000"/>
      <c r="AS356" s="1000"/>
      <c r="AT356" s="1000"/>
      <c r="AU356" s="1000"/>
      <c r="AV356" s="1000"/>
      <c r="AW356" s="779"/>
      <c r="AX356" s="85"/>
      <c r="AY356" s="777"/>
      <c r="AZ356" s="85"/>
      <c r="BA356" s="85"/>
    </row>
    <row r="357" spans="1:53" ht="15.6">
      <c r="A357" s="780" t="s">
        <v>414</v>
      </c>
      <c r="B357" s="778"/>
      <c r="C357" s="993" t="s">
        <v>415</v>
      </c>
      <c r="D357" s="994"/>
      <c r="E357" s="997" t="s">
        <v>416</v>
      </c>
      <c r="F357" s="997"/>
      <c r="G357" s="997"/>
      <c r="H357" s="997"/>
      <c r="I357" s="997" t="s">
        <v>417</v>
      </c>
      <c r="J357" s="998" t="s">
        <v>418</v>
      </c>
      <c r="K357" s="997" t="s">
        <v>233</v>
      </c>
      <c r="L357" s="997" t="s">
        <v>419</v>
      </c>
      <c r="M357" s="986"/>
      <c r="N357" s="986"/>
      <c r="O357" s="986"/>
      <c r="P357" s="986"/>
      <c r="Q357" s="986"/>
      <c r="R357" s="986"/>
      <c r="S357" s="986"/>
      <c r="T357" s="986"/>
      <c r="U357" s="986"/>
      <c r="V357" s="986"/>
      <c r="W357" s="986"/>
      <c r="X357" s="986"/>
      <c r="Y357" s="986"/>
      <c r="Z357" s="986"/>
      <c r="AA357" s="986"/>
      <c r="AB357" s="986"/>
      <c r="AC357" s="986"/>
      <c r="AD357" s="986"/>
      <c r="AE357" s="986"/>
      <c r="AF357" s="986"/>
      <c r="AG357" s="986"/>
      <c r="AH357" s="986"/>
      <c r="AI357" s="986"/>
      <c r="AJ357" s="986"/>
      <c r="AK357" s="986"/>
      <c r="AL357" s="986"/>
      <c r="AM357" s="986"/>
      <c r="AN357" s="986"/>
      <c r="AO357" s="986"/>
      <c r="AP357" s="986"/>
      <c r="AQ357" s="986"/>
      <c r="AR357" s="986"/>
      <c r="AS357" s="986"/>
      <c r="AT357" s="986"/>
      <c r="AU357" s="986"/>
      <c r="AV357" s="986"/>
      <c r="AW357" s="779"/>
      <c r="AX357" s="85"/>
      <c r="AY357" s="777"/>
      <c r="AZ357" s="85"/>
      <c r="BA357" s="85"/>
    </row>
    <row r="358" spans="1:53" ht="15.6">
      <c r="A358" s="780"/>
      <c r="B358" s="778"/>
      <c r="C358" s="995"/>
      <c r="D358" s="996"/>
      <c r="E358" s="783" t="s">
        <v>420</v>
      </c>
      <c r="F358" s="783" t="s">
        <v>421</v>
      </c>
      <c r="G358" s="783" t="s">
        <v>422</v>
      </c>
      <c r="H358" s="783" t="s">
        <v>423</v>
      </c>
      <c r="I358" s="997"/>
      <c r="J358" s="999"/>
      <c r="K358" s="997"/>
      <c r="L358" s="997"/>
      <c r="M358" s="986"/>
      <c r="N358" s="986"/>
      <c r="O358" s="986"/>
      <c r="P358" s="986"/>
      <c r="Q358" s="986"/>
      <c r="R358" s="986"/>
      <c r="S358" s="986"/>
      <c r="T358" s="986"/>
      <c r="U358" s="986"/>
      <c r="V358" s="986"/>
      <c r="W358" s="986"/>
      <c r="X358" s="986"/>
      <c r="Y358" s="986"/>
      <c r="Z358" s="986"/>
      <c r="AA358" s="986"/>
      <c r="AB358" s="986"/>
      <c r="AC358" s="986"/>
      <c r="AD358" s="986"/>
      <c r="AE358" s="986"/>
      <c r="AF358" s="986"/>
      <c r="AG358" s="986"/>
      <c r="AH358" s="986"/>
      <c r="AI358" s="986"/>
      <c r="AJ358" s="986"/>
      <c r="AK358" s="986"/>
      <c r="AL358" s="986"/>
      <c r="AM358" s="986"/>
      <c r="AN358" s="986"/>
      <c r="AO358" s="986"/>
      <c r="AP358" s="986"/>
      <c r="AQ358" s="986"/>
      <c r="AR358" s="986"/>
      <c r="AS358" s="986"/>
      <c r="AT358" s="986"/>
      <c r="AU358" s="986"/>
      <c r="AV358" s="986"/>
      <c r="AW358" s="779"/>
      <c r="AX358" s="85"/>
      <c r="AY358" s="777"/>
      <c r="AZ358" s="85"/>
      <c r="BA358" s="85"/>
    </row>
    <row r="359" spans="1:53" ht="15">
      <c r="A359" s="780" t="s">
        <v>424</v>
      </c>
      <c r="B359" s="778"/>
      <c r="C359" s="987" t="s">
        <v>468</v>
      </c>
      <c r="D359" s="988"/>
      <c r="E359" s="991"/>
      <c r="F359" s="991"/>
      <c r="G359" s="991"/>
      <c r="H359" s="991"/>
      <c r="I359" s="991"/>
      <c r="J359" s="991"/>
      <c r="K359" s="991"/>
      <c r="L359" s="991"/>
      <c r="M359" s="1021" t="e" vm="11">
        <v>#VALUE!</v>
      </c>
      <c r="N359" s="1022"/>
      <c r="O359" s="1022"/>
      <c r="P359" s="1022"/>
      <c r="Q359" s="1022"/>
      <c r="R359" s="1022"/>
      <c r="S359" s="1022"/>
      <c r="T359" s="1022"/>
      <c r="U359" s="1022"/>
      <c r="V359" s="1022"/>
      <c r="W359" s="1022"/>
      <c r="X359" s="1022"/>
      <c r="Y359" s="1022"/>
      <c r="Z359" s="1022"/>
      <c r="AA359" s="1022"/>
      <c r="AB359" s="1022"/>
      <c r="AC359" s="1022"/>
      <c r="AD359" s="1022"/>
      <c r="AE359" s="1022"/>
      <c r="AF359" s="1022"/>
      <c r="AG359" s="1022"/>
      <c r="AH359" s="1022"/>
      <c r="AI359" s="1022"/>
      <c r="AJ359" s="1022"/>
      <c r="AK359" s="1022"/>
      <c r="AL359" s="1022"/>
      <c r="AM359" s="1022"/>
      <c r="AN359" s="1022"/>
      <c r="AO359" s="1022"/>
      <c r="AP359" s="1022"/>
      <c r="AQ359" s="1022"/>
      <c r="AR359" s="1022"/>
      <c r="AS359" s="1022"/>
      <c r="AT359" s="1022"/>
      <c r="AU359" s="1022"/>
      <c r="AV359" s="1023"/>
      <c r="AW359" s="779"/>
      <c r="AX359" s="85"/>
      <c r="AY359" s="777"/>
      <c r="AZ359" s="85"/>
      <c r="BA359" s="85"/>
    </row>
    <row r="360" spans="1:53" ht="15">
      <c r="A360" s="780"/>
      <c r="B360" s="778"/>
      <c r="C360" s="989"/>
      <c r="D360" s="990"/>
      <c r="E360" s="992"/>
      <c r="F360" s="992"/>
      <c r="G360" s="992"/>
      <c r="H360" s="992"/>
      <c r="I360" s="992"/>
      <c r="J360" s="992"/>
      <c r="K360" s="992"/>
      <c r="L360" s="992"/>
      <c r="M360" s="1024"/>
      <c r="N360" s="1025"/>
      <c r="O360" s="1025"/>
      <c r="P360" s="1025"/>
      <c r="Q360" s="1025"/>
      <c r="R360" s="1025"/>
      <c r="S360" s="1025"/>
      <c r="T360" s="1025"/>
      <c r="U360" s="1025"/>
      <c r="V360" s="1025"/>
      <c r="W360" s="1025"/>
      <c r="X360" s="1025"/>
      <c r="Y360" s="1025"/>
      <c r="Z360" s="1025"/>
      <c r="AA360" s="1025"/>
      <c r="AB360" s="1025"/>
      <c r="AC360" s="1025"/>
      <c r="AD360" s="1025"/>
      <c r="AE360" s="1025"/>
      <c r="AF360" s="1025"/>
      <c r="AG360" s="1025"/>
      <c r="AH360" s="1025"/>
      <c r="AI360" s="1025"/>
      <c r="AJ360" s="1025"/>
      <c r="AK360" s="1025"/>
      <c r="AL360" s="1025"/>
      <c r="AM360" s="1025"/>
      <c r="AN360" s="1025"/>
      <c r="AO360" s="1025"/>
      <c r="AP360" s="1025"/>
      <c r="AQ360" s="1025"/>
      <c r="AR360" s="1025"/>
      <c r="AS360" s="1025"/>
      <c r="AT360" s="1025"/>
      <c r="AU360" s="1025"/>
      <c r="AV360" s="1026"/>
      <c r="AW360" s="779"/>
      <c r="AX360" s="85"/>
      <c r="AY360" s="777"/>
      <c r="AZ360" s="85"/>
      <c r="BA360" s="85"/>
    </row>
    <row r="361" spans="1:53" ht="15">
      <c r="A361" s="780" t="s">
        <v>425</v>
      </c>
      <c r="B361" s="778"/>
      <c r="C361" s="1018" t="s">
        <v>469</v>
      </c>
      <c r="D361" s="1019"/>
      <c r="E361" s="1005">
        <v>1</v>
      </c>
      <c r="F361" s="1005"/>
      <c r="G361" s="1020"/>
      <c r="H361" s="1005"/>
      <c r="I361" s="1005">
        <v>1</v>
      </c>
      <c r="J361" s="1005">
        <f>(15/1.5)+1</f>
        <v>11</v>
      </c>
      <c r="K361" s="1005" t="str">
        <f>AP354</f>
        <v>M</v>
      </c>
      <c r="L361" s="1007">
        <f>I361*J361</f>
        <v>11</v>
      </c>
      <c r="M361" s="1024"/>
      <c r="N361" s="1025"/>
      <c r="O361" s="1025"/>
      <c r="P361" s="1025"/>
      <c r="Q361" s="1025"/>
      <c r="R361" s="1025"/>
      <c r="S361" s="1025"/>
      <c r="T361" s="1025"/>
      <c r="U361" s="1025"/>
      <c r="V361" s="1025"/>
      <c r="W361" s="1025"/>
      <c r="X361" s="1025"/>
      <c r="Y361" s="1025"/>
      <c r="Z361" s="1025"/>
      <c r="AA361" s="1025"/>
      <c r="AB361" s="1025"/>
      <c r="AC361" s="1025"/>
      <c r="AD361" s="1025"/>
      <c r="AE361" s="1025"/>
      <c r="AF361" s="1025"/>
      <c r="AG361" s="1025"/>
      <c r="AH361" s="1025"/>
      <c r="AI361" s="1025"/>
      <c r="AJ361" s="1025"/>
      <c r="AK361" s="1025"/>
      <c r="AL361" s="1025"/>
      <c r="AM361" s="1025"/>
      <c r="AN361" s="1025"/>
      <c r="AO361" s="1025"/>
      <c r="AP361" s="1025"/>
      <c r="AQ361" s="1025"/>
      <c r="AR361" s="1025"/>
      <c r="AS361" s="1025"/>
      <c r="AT361" s="1025"/>
      <c r="AU361" s="1025"/>
      <c r="AV361" s="1026"/>
      <c r="AW361" s="779"/>
      <c r="AX361" s="85"/>
      <c r="AY361" s="777"/>
      <c r="AZ361" s="85"/>
      <c r="BA361" s="85"/>
    </row>
    <row r="362" spans="1:53" ht="15">
      <c r="A362" s="780"/>
      <c r="B362" s="778"/>
      <c r="C362" s="1014"/>
      <c r="D362" s="1015"/>
      <c r="E362" s="1006"/>
      <c r="F362" s="1006"/>
      <c r="G362" s="1017"/>
      <c r="H362" s="1006"/>
      <c r="I362" s="1006"/>
      <c r="J362" s="1006"/>
      <c r="K362" s="1006"/>
      <c r="L362" s="1008"/>
      <c r="M362" s="1024"/>
      <c r="N362" s="1025"/>
      <c r="O362" s="1025"/>
      <c r="P362" s="1025"/>
      <c r="Q362" s="1025"/>
      <c r="R362" s="1025"/>
      <c r="S362" s="1025"/>
      <c r="T362" s="1025"/>
      <c r="U362" s="1025"/>
      <c r="V362" s="1025"/>
      <c r="W362" s="1025"/>
      <c r="X362" s="1025"/>
      <c r="Y362" s="1025"/>
      <c r="Z362" s="1025"/>
      <c r="AA362" s="1025"/>
      <c r="AB362" s="1025"/>
      <c r="AC362" s="1025"/>
      <c r="AD362" s="1025"/>
      <c r="AE362" s="1025"/>
      <c r="AF362" s="1025"/>
      <c r="AG362" s="1025"/>
      <c r="AH362" s="1025"/>
      <c r="AI362" s="1025"/>
      <c r="AJ362" s="1025"/>
      <c r="AK362" s="1025"/>
      <c r="AL362" s="1025"/>
      <c r="AM362" s="1025"/>
      <c r="AN362" s="1025"/>
      <c r="AO362" s="1025"/>
      <c r="AP362" s="1025"/>
      <c r="AQ362" s="1025"/>
      <c r="AR362" s="1025"/>
      <c r="AS362" s="1025"/>
      <c r="AT362" s="1025"/>
      <c r="AU362" s="1025"/>
      <c r="AV362" s="1026"/>
      <c r="AW362" s="779"/>
      <c r="AX362" s="85"/>
      <c r="AY362" s="777"/>
      <c r="AZ362" s="85"/>
      <c r="BA362" s="85"/>
    </row>
    <row r="363" spans="1:53" ht="15">
      <c r="A363" s="780" t="s">
        <v>425</v>
      </c>
      <c r="B363" s="778"/>
      <c r="C363" s="1014"/>
      <c r="D363" s="1015"/>
      <c r="E363" s="1006"/>
      <c r="F363" s="1006"/>
      <c r="G363" s="1016"/>
      <c r="H363" s="1006"/>
      <c r="I363" s="1005">
        <f>+G363*E363*F363</f>
        <v>0</v>
      </c>
      <c r="J363" s="1006"/>
      <c r="K363" s="1005" t="str">
        <f>AP354</f>
        <v>M</v>
      </c>
      <c r="L363" s="1007">
        <f>I363*J363</f>
        <v>0</v>
      </c>
      <c r="M363" s="1024"/>
      <c r="N363" s="1025"/>
      <c r="O363" s="1025"/>
      <c r="P363" s="1025"/>
      <c r="Q363" s="1025"/>
      <c r="R363" s="1025"/>
      <c r="S363" s="1025"/>
      <c r="T363" s="1025"/>
      <c r="U363" s="1025"/>
      <c r="V363" s="1025"/>
      <c r="W363" s="1025"/>
      <c r="X363" s="1025"/>
      <c r="Y363" s="1025"/>
      <c r="Z363" s="1025"/>
      <c r="AA363" s="1025"/>
      <c r="AB363" s="1025"/>
      <c r="AC363" s="1025"/>
      <c r="AD363" s="1025"/>
      <c r="AE363" s="1025"/>
      <c r="AF363" s="1025"/>
      <c r="AG363" s="1025"/>
      <c r="AH363" s="1025"/>
      <c r="AI363" s="1025"/>
      <c r="AJ363" s="1025"/>
      <c r="AK363" s="1025"/>
      <c r="AL363" s="1025"/>
      <c r="AM363" s="1025"/>
      <c r="AN363" s="1025"/>
      <c r="AO363" s="1025"/>
      <c r="AP363" s="1025"/>
      <c r="AQ363" s="1025"/>
      <c r="AR363" s="1025"/>
      <c r="AS363" s="1025"/>
      <c r="AT363" s="1025"/>
      <c r="AU363" s="1025"/>
      <c r="AV363" s="1026"/>
      <c r="AW363" s="779"/>
      <c r="AX363" s="85"/>
      <c r="AY363" s="777"/>
      <c r="AZ363" s="85"/>
      <c r="BA363" s="85"/>
    </row>
    <row r="364" spans="1:53" ht="15">
      <c r="A364" s="780"/>
      <c r="B364" s="778"/>
      <c r="C364" s="1014"/>
      <c r="D364" s="1015"/>
      <c r="E364" s="1006"/>
      <c r="F364" s="1006"/>
      <c r="G364" s="1017"/>
      <c r="H364" s="1006"/>
      <c r="I364" s="1006"/>
      <c r="J364" s="1006"/>
      <c r="K364" s="1006"/>
      <c r="L364" s="1008"/>
      <c r="M364" s="1024"/>
      <c r="N364" s="1025"/>
      <c r="O364" s="1025"/>
      <c r="P364" s="1025"/>
      <c r="Q364" s="1025"/>
      <c r="R364" s="1025"/>
      <c r="S364" s="1025"/>
      <c r="T364" s="1025"/>
      <c r="U364" s="1025"/>
      <c r="V364" s="1025"/>
      <c r="W364" s="1025"/>
      <c r="X364" s="1025"/>
      <c r="Y364" s="1025"/>
      <c r="Z364" s="1025"/>
      <c r="AA364" s="1025"/>
      <c r="AB364" s="1025"/>
      <c r="AC364" s="1025"/>
      <c r="AD364" s="1025"/>
      <c r="AE364" s="1025"/>
      <c r="AF364" s="1025"/>
      <c r="AG364" s="1025"/>
      <c r="AH364" s="1025"/>
      <c r="AI364" s="1025"/>
      <c r="AJ364" s="1025"/>
      <c r="AK364" s="1025"/>
      <c r="AL364" s="1025"/>
      <c r="AM364" s="1025"/>
      <c r="AN364" s="1025"/>
      <c r="AO364" s="1025"/>
      <c r="AP364" s="1025"/>
      <c r="AQ364" s="1025"/>
      <c r="AR364" s="1025"/>
      <c r="AS364" s="1025"/>
      <c r="AT364" s="1025"/>
      <c r="AU364" s="1025"/>
      <c r="AV364" s="1026"/>
      <c r="AW364" s="779"/>
      <c r="AX364" s="85"/>
      <c r="AY364" s="777"/>
      <c r="AZ364" s="85"/>
      <c r="BA364" s="85"/>
    </row>
    <row r="365" spans="1:53" ht="15.6">
      <c r="A365" s="765" t="s">
        <v>427</v>
      </c>
      <c r="B365" s="778"/>
      <c r="C365" s="788"/>
      <c r="D365" s="789"/>
      <c r="E365" s="789"/>
      <c r="F365" s="789"/>
      <c r="G365" s="790" t="s">
        <v>428</v>
      </c>
      <c r="H365" s="791">
        <v>2</v>
      </c>
      <c r="I365" s="792" t="s">
        <v>5</v>
      </c>
      <c r="J365" s="793"/>
      <c r="K365" s="794" t="s">
        <v>419</v>
      </c>
      <c r="L365" s="795">
        <f>ROUND(SUM(L359:L364),H365)</f>
        <v>11</v>
      </c>
      <c r="M365" s="1024"/>
      <c r="N365" s="1025"/>
      <c r="O365" s="1025"/>
      <c r="P365" s="1025"/>
      <c r="Q365" s="1025"/>
      <c r="R365" s="1025"/>
      <c r="S365" s="1025"/>
      <c r="T365" s="1025"/>
      <c r="U365" s="1025"/>
      <c r="V365" s="1025"/>
      <c r="W365" s="1025"/>
      <c r="X365" s="1025"/>
      <c r="Y365" s="1025"/>
      <c r="Z365" s="1025"/>
      <c r="AA365" s="1025"/>
      <c r="AB365" s="1025"/>
      <c r="AC365" s="1025"/>
      <c r="AD365" s="1025"/>
      <c r="AE365" s="1025"/>
      <c r="AF365" s="1025"/>
      <c r="AG365" s="1025"/>
      <c r="AH365" s="1025"/>
      <c r="AI365" s="1025"/>
      <c r="AJ365" s="1025"/>
      <c r="AK365" s="1025"/>
      <c r="AL365" s="1025"/>
      <c r="AM365" s="1025"/>
      <c r="AN365" s="1025"/>
      <c r="AO365" s="1025"/>
      <c r="AP365" s="1025"/>
      <c r="AQ365" s="1025"/>
      <c r="AR365" s="1025"/>
      <c r="AS365" s="1025"/>
      <c r="AT365" s="1025"/>
      <c r="AU365" s="1025"/>
      <c r="AV365" s="1026"/>
      <c r="AW365" s="779"/>
      <c r="AX365" s="85"/>
      <c r="AY365" s="777"/>
      <c r="AZ365" s="85"/>
      <c r="BA365" s="85"/>
    </row>
    <row r="366" spans="1:53" ht="15.6">
      <c r="A366" s="780"/>
      <c r="B366" s="778"/>
      <c r="C366" s="798"/>
      <c r="D366" s="799"/>
      <c r="E366" s="799"/>
      <c r="F366" s="799"/>
      <c r="G366" s="799"/>
      <c r="H366" s="799"/>
      <c r="I366" s="799"/>
      <c r="J366" s="799"/>
      <c r="K366" s="800"/>
      <c r="L366" s="799"/>
      <c r="M366" s="1024"/>
      <c r="N366" s="1025"/>
      <c r="O366" s="1025"/>
      <c r="P366" s="1025"/>
      <c r="Q366" s="1025"/>
      <c r="R366" s="1025"/>
      <c r="S366" s="1025"/>
      <c r="T366" s="1025"/>
      <c r="U366" s="1025"/>
      <c r="V366" s="1025"/>
      <c r="W366" s="1025"/>
      <c r="X366" s="1025"/>
      <c r="Y366" s="1025"/>
      <c r="Z366" s="1025"/>
      <c r="AA366" s="1025"/>
      <c r="AB366" s="1025"/>
      <c r="AC366" s="1025"/>
      <c r="AD366" s="1025"/>
      <c r="AE366" s="1025"/>
      <c r="AF366" s="1025"/>
      <c r="AG366" s="1025"/>
      <c r="AH366" s="1025"/>
      <c r="AI366" s="1025"/>
      <c r="AJ366" s="1025"/>
      <c r="AK366" s="1025"/>
      <c r="AL366" s="1025"/>
      <c r="AM366" s="1025"/>
      <c r="AN366" s="1025"/>
      <c r="AO366" s="1025"/>
      <c r="AP366" s="1025"/>
      <c r="AQ366" s="1025"/>
      <c r="AR366" s="1025"/>
      <c r="AS366" s="1025"/>
      <c r="AT366" s="1025"/>
      <c r="AU366" s="1025"/>
      <c r="AV366" s="1026"/>
      <c r="AW366" s="779"/>
      <c r="AX366" s="85"/>
      <c r="AY366" s="777"/>
      <c r="AZ366" s="85"/>
      <c r="BA366" s="85"/>
    </row>
    <row r="367" spans="1:53" ht="15.6">
      <c r="A367" s="780"/>
      <c r="B367" s="778"/>
      <c r="C367" s="995"/>
      <c r="D367" s="996"/>
      <c r="E367" s="996"/>
      <c r="F367" s="996"/>
      <c r="G367" s="996"/>
      <c r="H367" s="996"/>
      <c r="I367" s="996"/>
      <c r="J367" s="996"/>
      <c r="K367" s="996"/>
      <c r="L367" s="805"/>
      <c r="M367" s="1027"/>
      <c r="N367" s="1028"/>
      <c r="O367" s="1028"/>
      <c r="P367" s="1028"/>
      <c r="Q367" s="1028"/>
      <c r="R367" s="1028"/>
      <c r="S367" s="1028"/>
      <c r="T367" s="1028"/>
      <c r="U367" s="1028"/>
      <c r="V367" s="1028"/>
      <c r="W367" s="1028"/>
      <c r="X367" s="1028"/>
      <c r="Y367" s="1028"/>
      <c r="Z367" s="1028"/>
      <c r="AA367" s="1028"/>
      <c r="AB367" s="1028"/>
      <c r="AC367" s="1028"/>
      <c r="AD367" s="1028"/>
      <c r="AE367" s="1028"/>
      <c r="AF367" s="1028"/>
      <c r="AG367" s="1028"/>
      <c r="AH367" s="1028"/>
      <c r="AI367" s="1028"/>
      <c r="AJ367" s="1028"/>
      <c r="AK367" s="1028"/>
      <c r="AL367" s="1028"/>
      <c r="AM367" s="1028"/>
      <c r="AN367" s="1028"/>
      <c r="AO367" s="1028"/>
      <c r="AP367" s="1028"/>
      <c r="AQ367" s="1028"/>
      <c r="AR367" s="1028"/>
      <c r="AS367" s="1028"/>
      <c r="AT367" s="1028"/>
      <c r="AU367" s="1028"/>
      <c r="AV367" s="1029"/>
      <c r="AW367" s="779"/>
      <c r="AX367" s="85"/>
      <c r="AY367" s="777"/>
      <c r="AZ367" s="85"/>
      <c r="BA367" s="85"/>
    </row>
    <row r="368" spans="1:53" ht="15.6">
      <c r="A368" s="780"/>
      <c r="B368" s="778"/>
      <c r="C368" s="806" t="s">
        <v>429</v>
      </c>
      <c r="D368" s="1009"/>
      <c r="E368" s="1009"/>
      <c r="F368" s="1009"/>
      <c r="G368" s="1009"/>
      <c r="H368" s="1009"/>
      <c r="I368" s="1009"/>
      <c r="J368" s="1009"/>
      <c r="K368" s="1009"/>
      <c r="L368" s="1009"/>
      <c r="M368" s="1009"/>
      <c r="N368" s="1009"/>
      <c r="O368" s="1009"/>
      <c r="P368" s="1009"/>
      <c r="Q368" s="1009"/>
      <c r="R368" s="1009"/>
      <c r="S368" s="1009"/>
      <c r="T368" s="1009"/>
      <c r="U368" s="1009"/>
      <c r="V368" s="1009"/>
      <c r="W368" s="1009"/>
      <c r="X368" s="1009"/>
      <c r="Y368" s="1009"/>
      <c r="Z368" s="1009"/>
      <c r="AA368" s="1009"/>
      <c r="AB368" s="1009"/>
      <c r="AC368" s="1009"/>
      <c r="AD368" s="1009"/>
      <c r="AE368" s="1009"/>
      <c r="AF368" s="1009"/>
      <c r="AG368" s="1009"/>
      <c r="AH368" s="1009"/>
      <c r="AI368" s="1009"/>
      <c r="AJ368" s="1009"/>
      <c r="AK368" s="1009"/>
      <c r="AL368" s="1009"/>
      <c r="AM368" s="1009"/>
      <c r="AN368" s="1009"/>
      <c r="AO368" s="1009"/>
      <c r="AP368" s="1009"/>
      <c r="AQ368" s="1009"/>
      <c r="AR368" s="1009"/>
      <c r="AS368" s="1009"/>
      <c r="AT368" s="1009"/>
      <c r="AU368" s="1009"/>
      <c r="AV368" s="807"/>
      <c r="AW368" s="779"/>
      <c r="AX368" s="85"/>
      <c r="AY368" s="777"/>
      <c r="AZ368" s="85"/>
      <c r="BA368" s="85"/>
    </row>
    <row r="369" spans="1:53" ht="15.6">
      <c r="A369" s="780"/>
      <c r="B369" s="778"/>
      <c r="C369" s="808"/>
      <c r="D369" s="1010"/>
      <c r="E369" s="1010"/>
      <c r="F369" s="1010"/>
      <c r="G369" s="1010"/>
      <c r="H369" s="1010"/>
      <c r="I369" s="1010"/>
      <c r="J369" s="1010"/>
      <c r="K369" s="1010"/>
      <c r="L369" s="1010"/>
      <c r="M369" s="1010"/>
      <c r="N369" s="1010"/>
      <c r="O369" s="1010"/>
      <c r="P369" s="1010"/>
      <c r="Q369" s="1010"/>
      <c r="R369" s="1010"/>
      <c r="S369" s="1010"/>
      <c r="T369" s="1010"/>
      <c r="U369" s="1010"/>
      <c r="V369" s="1010"/>
      <c r="W369" s="1010"/>
      <c r="X369" s="1010"/>
      <c r="Y369" s="1010"/>
      <c r="Z369" s="1010"/>
      <c r="AA369" s="1010"/>
      <c r="AB369" s="1010"/>
      <c r="AC369" s="1010"/>
      <c r="AD369" s="1010"/>
      <c r="AE369" s="1010"/>
      <c r="AF369" s="1010"/>
      <c r="AG369" s="1010"/>
      <c r="AH369" s="1010"/>
      <c r="AI369" s="1010"/>
      <c r="AJ369" s="1010"/>
      <c r="AK369" s="1010"/>
      <c r="AL369" s="1010"/>
      <c r="AM369" s="1010"/>
      <c r="AN369" s="1010"/>
      <c r="AO369" s="1010"/>
      <c r="AP369" s="1010"/>
      <c r="AQ369" s="1010"/>
      <c r="AR369" s="1010"/>
      <c r="AS369" s="1010"/>
      <c r="AT369" s="1010"/>
      <c r="AU369" s="1010"/>
      <c r="AV369" s="809"/>
      <c r="AW369" s="779"/>
      <c r="AX369" s="85"/>
      <c r="AY369" s="777"/>
      <c r="AZ369" s="85"/>
      <c r="BA369" s="85"/>
    </row>
    <row r="370" spans="1:53" ht="15.6">
      <c r="A370" s="780"/>
      <c r="B370" s="778"/>
      <c r="C370" s="784"/>
      <c r="D370" s="1011"/>
      <c r="E370" s="1011"/>
      <c r="F370" s="1011"/>
      <c r="G370" s="1011"/>
      <c r="H370" s="1011"/>
      <c r="I370" s="1011"/>
      <c r="J370" s="1011"/>
      <c r="K370" s="1011"/>
      <c r="L370" s="1011"/>
      <c r="M370" s="1011"/>
      <c r="N370" s="1011"/>
      <c r="O370" s="1011"/>
      <c r="P370" s="1011"/>
      <c r="Q370" s="1011"/>
      <c r="R370" s="1011"/>
      <c r="S370" s="1011"/>
      <c r="T370" s="1011"/>
      <c r="U370" s="1011"/>
      <c r="V370" s="1011"/>
      <c r="W370" s="1011"/>
      <c r="X370" s="1011"/>
      <c r="Y370" s="1011"/>
      <c r="Z370" s="1011"/>
      <c r="AA370" s="1011"/>
      <c r="AB370" s="1011"/>
      <c r="AC370" s="1011"/>
      <c r="AD370" s="1011"/>
      <c r="AE370" s="1011"/>
      <c r="AF370" s="1011"/>
      <c r="AG370" s="810"/>
      <c r="AH370" s="1012" t="str">
        <f>"Item    " &amp; E355 &amp; "    Página   1   de   1  "</f>
        <v xml:space="preserve">Item        Página   1   de   1  </v>
      </c>
      <c r="AI370" s="1013"/>
      <c r="AJ370" s="1013"/>
      <c r="AK370" s="1013"/>
      <c r="AL370" s="1013"/>
      <c r="AM370" s="1013"/>
      <c r="AN370" s="1013"/>
      <c r="AO370" s="1013"/>
      <c r="AP370" s="1013"/>
      <c r="AQ370" s="1013"/>
      <c r="AR370" s="1013"/>
      <c r="AS370" s="1013"/>
      <c r="AT370" s="1013"/>
      <c r="AU370" s="1013"/>
      <c r="AV370" s="1013"/>
      <c r="AW370" s="779"/>
      <c r="AX370" s="85"/>
      <c r="AY370" s="777"/>
      <c r="AZ370" s="85"/>
      <c r="BA370" s="85"/>
    </row>
    <row r="371" spans="1:53" ht="15.6">
      <c r="A371" s="780"/>
      <c r="B371" s="778"/>
      <c r="C371" s="799"/>
      <c r="D371" s="799"/>
      <c r="E371" s="799"/>
      <c r="F371" s="799"/>
      <c r="G371" s="799"/>
      <c r="H371" s="799"/>
      <c r="I371" s="799"/>
      <c r="J371" s="811"/>
      <c r="K371" s="799"/>
      <c r="L371" s="799"/>
      <c r="M371" s="799"/>
      <c r="N371" s="799"/>
      <c r="O371" s="799"/>
      <c r="P371" s="799"/>
      <c r="Q371" s="799"/>
      <c r="R371" s="799"/>
      <c r="S371" s="799"/>
      <c r="T371" s="799"/>
      <c r="U371" s="799"/>
      <c r="V371" s="799"/>
      <c r="W371" s="799"/>
      <c r="X371" s="799"/>
      <c r="Y371" s="799"/>
      <c r="Z371" s="799"/>
      <c r="AA371" s="799"/>
      <c r="AB371" s="799"/>
      <c r="AC371" s="799"/>
      <c r="AD371" s="799"/>
      <c r="AE371" s="799"/>
      <c r="AF371" s="799"/>
      <c r="AG371" s="799"/>
      <c r="AH371" s="799"/>
      <c r="AI371" s="799"/>
      <c r="AJ371" s="799"/>
      <c r="AK371" s="799"/>
      <c r="AL371" s="799"/>
      <c r="AM371" s="811"/>
      <c r="AN371" s="811"/>
      <c r="AO371" s="811"/>
      <c r="AP371" s="811"/>
      <c r="AQ371" s="811"/>
      <c r="AR371" s="811"/>
      <c r="AS371" s="811"/>
      <c r="AT371" s="811"/>
      <c r="AU371" s="811"/>
      <c r="AV371" s="811"/>
      <c r="AW371" s="779"/>
      <c r="AX371" s="85"/>
      <c r="AY371" s="777"/>
      <c r="AZ371" s="85"/>
      <c r="BA371" s="85"/>
    </row>
    <row r="372" spans="1:53" ht="15.6">
      <c r="A372" s="780"/>
      <c r="B372" s="778"/>
      <c r="C372" s="812" t="s">
        <v>430</v>
      </c>
      <c r="D372" s="799"/>
      <c r="E372" s="799"/>
      <c r="F372" s="799"/>
      <c r="G372" s="799"/>
      <c r="H372" s="799"/>
      <c r="I372" s="799"/>
      <c r="J372" s="811"/>
      <c r="K372" s="799"/>
      <c r="L372" s="812" t="s">
        <v>431</v>
      </c>
      <c r="M372" s="799"/>
      <c r="N372" s="799"/>
      <c r="O372" s="799"/>
      <c r="P372" s="799"/>
      <c r="Q372" s="799"/>
      <c r="R372" s="799"/>
      <c r="S372" s="799"/>
      <c r="T372" s="799"/>
      <c r="U372" s="799"/>
      <c r="V372" s="799"/>
      <c r="W372" s="799"/>
      <c r="X372" s="799"/>
      <c r="Y372" s="799"/>
      <c r="Z372" s="799"/>
      <c r="AA372" s="799"/>
      <c r="AB372" s="799"/>
      <c r="AC372" s="799"/>
      <c r="AD372" s="799"/>
      <c r="AE372" s="799"/>
      <c r="AF372" s="799"/>
      <c r="AG372" s="799"/>
      <c r="AH372" s="799"/>
      <c r="AI372" s="799"/>
      <c r="AJ372" s="799"/>
      <c r="AK372" s="799"/>
      <c r="AL372" s="799"/>
      <c r="AM372" s="811"/>
      <c r="AN372" s="811"/>
      <c r="AO372" s="811"/>
      <c r="AP372" s="811"/>
      <c r="AQ372" s="811"/>
      <c r="AR372" s="811"/>
      <c r="AS372" s="811"/>
      <c r="AT372" s="811"/>
      <c r="AU372" s="811"/>
      <c r="AV372" s="811"/>
      <c r="AW372" s="779"/>
      <c r="AX372" s="85"/>
      <c r="AY372" s="777"/>
      <c r="AZ372" s="85"/>
      <c r="BA372" s="85"/>
    </row>
    <row r="373" spans="1:53" ht="15.6">
      <c r="A373" s="780"/>
      <c r="B373" s="778"/>
      <c r="C373" s="813" t="s">
        <v>432</v>
      </c>
      <c r="D373" s="814"/>
      <c r="E373" s="815"/>
      <c r="F373" s="816"/>
      <c r="G373" s="799"/>
      <c r="H373" s="799"/>
      <c r="I373" s="799"/>
      <c r="J373" s="811"/>
      <c r="K373" s="799"/>
      <c r="L373" s="813" t="s">
        <v>432</v>
      </c>
      <c r="M373" s="1002"/>
      <c r="N373" s="1002"/>
      <c r="O373" s="1002"/>
      <c r="P373" s="1002"/>
      <c r="Q373" s="1002"/>
      <c r="R373" s="1002"/>
      <c r="S373" s="1002"/>
      <c r="T373" s="1002"/>
      <c r="U373" s="1002"/>
      <c r="V373" s="1002"/>
      <c r="W373" s="1002"/>
      <c r="X373" s="1002"/>
      <c r="Y373" s="1002"/>
      <c r="Z373" s="1002"/>
      <c r="AA373" s="1002"/>
      <c r="AB373" s="1002"/>
      <c r="AC373" s="817"/>
      <c r="AD373" s="817"/>
      <c r="AE373" s="817"/>
      <c r="AF373" s="817"/>
      <c r="AG373" s="817"/>
      <c r="AH373" s="817"/>
      <c r="AI373" s="817"/>
      <c r="AJ373" s="817"/>
      <c r="AK373" s="817"/>
      <c r="AL373" s="817"/>
      <c r="AM373" s="818"/>
      <c r="AN373" s="818"/>
      <c r="AO373" s="811"/>
      <c r="AP373" s="811"/>
      <c r="AQ373" s="811"/>
      <c r="AR373" s="811"/>
      <c r="AS373" s="811"/>
      <c r="AT373" s="811"/>
      <c r="AU373" s="811"/>
      <c r="AV373" s="811"/>
      <c r="AW373" s="779"/>
      <c r="AX373" s="85"/>
      <c r="AY373" s="777"/>
      <c r="AZ373" s="85"/>
      <c r="BA373" s="85"/>
    </row>
    <row r="374" spans="1:53" ht="15.6">
      <c r="A374" s="780" t="s">
        <v>433</v>
      </c>
      <c r="B374" s="778"/>
      <c r="C374" s="819"/>
      <c r="D374" s="820" t="s">
        <v>434</v>
      </c>
      <c r="E374" s="821"/>
      <c r="F374" s="821"/>
      <c r="G374" s="822"/>
      <c r="H374" s="819"/>
      <c r="I374" s="819"/>
      <c r="J374" s="823"/>
      <c r="K374" s="819"/>
      <c r="L374" s="819"/>
      <c r="M374" s="1003" t="s">
        <v>435</v>
      </c>
      <c r="N374" s="1003"/>
      <c r="O374" s="1003"/>
      <c r="P374" s="1003"/>
      <c r="Q374" s="1003"/>
      <c r="R374" s="1003"/>
      <c r="S374" s="1003"/>
      <c r="T374" s="1003"/>
      <c r="U374" s="1003"/>
      <c r="V374" s="1003"/>
      <c r="W374" s="1003"/>
      <c r="X374" s="1003"/>
      <c r="Y374" s="1003"/>
      <c r="Z374" s="1003"/>
      <c r="AA374" s="1003"/>
      <c r="AB374" s="1003"/>
      <c r="AC374" s="819"/>
      <c r="AD374" s="819"/>
      <c r="AE374" s="819"/>
      <c r="AF374" s="819"/>
      <c r="AG374" s="819"/>
      <c r="AH374" s="819"/>
      <c r="AI374" s="819"/>
      <c r="AJ374" s="819"/>
      <c r="AK374" s="819"/>
      <c r="AL374" s="819"/>
      <c r="AM374" s="819"/>
      <c r="AN374" s="819"/>
      <c r="AO374" s="823"/>
      <c r="AP374" s="823"/>
      <c r="AQ374" s="823"/>
      <c r="AR374" s="823"/>
      <c r="AS374" s="823"/>
      <c r="AT374" s="823"/>
      <c r="AU374" s="823"/>
      <c r="AV374" s="823"/>
      <c r="AW374" s="779"/>
      <c r="AX374" s="85"/>
      <c r="AY374" s="777"/>
      <c r="AZ374" s="85"/>
      <c r="BA374" s="85"/>
    </row>
    <row r="375" spans="1:53" ht="15.6">
      <c r="A375" s="780" t="s">
        <v>436</v>
      </c>
      <c r="B375" s="778"/>
      <c r="C375" s="819"/>
      <c r="D375" s="820" t="s">
        <v>437</v>
      </c>
      <c r="E375" s="824"/>
      <c r="F375" s="824"/>
      <c r="G375" s="824"/>
      <c r="H375" s="824"/>
      <c r="I375" s="819"/>
      <c r="J375" s="823"/>
      <c r="K375" s="819"/>
      <c r="L375" s="825"/>
      <c r="M375" s="1004" t="s">
        <v>438</v>
      </c>
      <c r="N375" s="1004"/>
      <c r="O375" s="1004"/>
      <c r="P375" s="1004"/>
      <c r="Q375" s="1004"/>
      <c r="R375" s="1004"/>
      <c r="S375" s="1004"/>
      <c r="T375" s="1004"/>
      <c r="U375" s="1004"/>
      <c r="V375" s="1004"/>
      <c r="W375" s="1004"/>
      <c r="X375" s="1004"/>
      <c r="Y375" s="1004"/>
      <c r="Z375" s="1004"/>
      <c r="AA375" s="1004"/>
      <c r="AB375" s="1004"/>
      <c r="AC375" s="85"/>
      <c r="AD375" s="85"/>
      <c r="AE375" s="85"/>
      <c r="AF375" s="85"/>
      <c r="AG375" s="85"/>
      <c r="AH375" s="85"/>
      <c r="AI375" s="85"/>
      <c r="AJ375" s="85"/>
      <c r="AK375" s="85"/>
      <c r="AL375" s="85"/>
      <c r="AM375" s="85"/>
      <c r="AN375" s="85"/>
      <c r="AO375" s="819"/>
      <c r="AP375" s="819"/>
      <c r="AQ375" s="819"/>
      <c r="AR375" s="819"/>
      <c r="AS375" s="819"/>
      <c r="AT375" s="819"/>
      <c r="AU375" s="819"/>
      <c r="AV375" s="819"/>
      <c r="AW375" s="779"/>
      <c r="AX375" s="85"/>
      <c r="AY375" s="777"/>
      <c r="AZ375" s="85"/>
      <c r="BA375" s="85"/>
    </row>
    <row r="376" spans="1:53" ht="16.2" thickBot="1">
      <c r="A376" s="765" t="s">
        <v>436</v>
      </c>
      <c r="B376" s="826"/>
      <c r="C376" s="827"/>
      <c r="D376" s="827"/>
      <c r="E376" s="828"/>
      <c r="F376" s="828"/>
      <c r="G376" s="828"/>
      <c r="H376" s="828"/>
      <c r="I376" s="827"/>
      <c r="J376" s="829"/>
      <c r="K376" s="827"/>
      <c r="L376" s="830"/>
      <c r="M376" s="830"/>
      <c r="N376" s="830"/>
      <c r="O376" s="830"/>
      <c r="P376" s="830"/>
      <c r="Q376" s="830"/>
      <c r="R376" s="830"/>
      <c r="S376" s="830"/>
      <c r="T376" s="830"/>
      <c r="U376" s="830"/>
      <c r="V376" s="830"/>
      <c r="W376" s="830"/>
      <c r="X376" s="830"/>
      <c r="Y376" s="830"/>
      <c r="Z376" s="830"/>
      <c r="AA376" s="830"/>
      <c r="AB376" s="827"/>
      <c r="AC376" s="827"/>
      <c r="AD376" s="827"/>
      <c r="AE376" s="827"/>
      <c r="AF376" s="827"/>
      <c r="AG376" s="827"/>
      <c r="AH376" s="827"/>
      <c r="AI376" s="827"/>
      <c r="AJ376" s="827"/>
      <c r="AK376" s="827"/>
      <c r="AL376" s="827"/>
      <c r="AM376" s="827"/>
      <c r="AN376" s="827"/>
      <c r="AO376" s="827"/>
      <c r="AP376" s="827"/>
      <c r="AQ376" s="827"/>
      <c r="AR376" s="827"/>
      <c r="AS376" s="827"/>
      <c r="AT376" s="827"/>
      <c r="AU376" s="827"/>
      <c r="AV376" s="827"/>
      <c r="AW376" s="831"/>
      <c r="AX376" s="85"/>
      <c r="AY376" s="777"/>
      <c r="AZ376" s="85"/>
      <c r="BA376" s="85"/>
    </row>
    <row r="377" spans="1:53" ht="15.6" thickTop="1">
      <c r="A377" s="832"/>
      <c r="B377" s="832"/>
      <c r="C377" s="832"/>
      <c r="D377" s="832"/>
      <c r="E377" s="832"/>
      <c r="F377" s="832"/>
      <c r="G377" s="832"/>
      <c r="H377" s="832"/>
      <c r="I377" s="832"/>
      <c r="J377" s="832"/>
      <c r="K377" s="832"/>
      <c r="L377" s="832"/>
      <c r="M377" s="832"/>
      <c r="N377" s="832"/>
      <c r="O377" s="832"/>
      <c r="P377" s="832"/>
      <c r="Q377" s="832"/>
      <c r="R377" s="832"/>
      <c r="S377" s="832"/>
      <c r="T377" s="832"/>
      <c r="U377" s="832"/>
      <c r="V377" s="832"/>
      <c r="W377" s="832"/>
      <c r="X377" s="832"/>
      <c r="Y377" s="832"/>
      <c r="Z377" s="832"/>
      <c r="AA377" s="832"/>
      <c r="AB377" s="832"/>
      <c r="AC377" s="832"/>
      <c r="AD377" s="832"/>
      <c r="AE377" s="832"/>
      <c r="AF377" s="832"/>
      <c r="AG377" s="832"/>
      <c r="AH377" s="832"/>
      <c r="AI377" s="832"/>
      <c r="AJ377" s="832"/>
      <c r="AK377" s="832"/>
      <c r="AL377" s="832"/>
      <c r="AM377" s="832"/>
      <c r="AN377" s="832"/>
      <c r="AO377" s="832"/>
      <c r="AP377" s="832"/>
      <c r="AQ377" s="832"/>
      <c r="AR377" s="832"/>
      <c r="AS377" s="832"/>
      <c r="AT377" s="832"/>
      <c r="AU377" s="832"/>
      <c r="AV377" s="832"/>
      <c r="AW377" s="832"/>
      <c r="AX377" s="628"/>
      <c r="AY377" s="833"/>
      <c r="AZ377" s="628"/>
      <c r="BA377" s="628"/>
    </row>
    <row r="378" spans="1:53" ht="15">
      <c r="A378" s="832"/>
      <c r="B378" s="832"/>
      <c r="C378" s="832"/>
      <c r="D378" s="832"/>
      <c r="E378" s="832"/>
      <c r="F378" s="832"/>
      <c r="G378" s="832"/>
      <c r="H378" s="832"/>
      <c r="I378" s="832"/>
      <c r="J378" s="832"/>
      <c r="K378" s="832"/>
      <c r="L378" s="832"/>
      <c r="M378" s="832"/>
      <c r="N378" s="832"/>
      <c r="O378" s="832"/>
      <c r="P378" s="832"/>
      <c r="Q378" s="832"/>
      <c r="R378" s="832"/>
      <c r="S378" s="832"/>
      <c r="T378" s="832"/>
      <c r="U378" s="832"/>
      <c r="V378" s="832"/>
      <c r="W378" s="832"/>
      <c r="X378" s="832"/>
      <c r="Y378" s="832"/>
      <c r="Z378" s="832"/>
      <c r="AA378" s="832"/>
      <c r="AB378" s="832"/>
      <c r="AC378" s="832"/>
      <c r="AD378" s="832"/>
      <c r="AE378" s="832"/>
      <c r="AF378" s="832"/>
      <c r="AG378" s="832"/>
      <c r="AH378" s="832"/>
      <c r="AI378" s="832"/>
      <c r="AJ378" s="832"/>
      <c r="AK378" s="832"/>
      <c r="AL378" s="832"/>
      <c r="AM378" s="832"/>
      <c r="AN378" s="832"/>
      <c r="AO378" s="832"/>
      <c r="AP378" s="832"/>
      <c r="AQ378" s="832"/>
      <c r="AR378" s="832"/>
      <c r="AS378" s="832"/>
      <c r="AT378" s="832"/>
      <c r="AU378" s="832"/>
      <c r="AV378" s="832"/>
      <c r="AW378" s="832"/>
      <c r="AX378" s="628"/>
      <c r="AY378" s="833"/>
      <c r="AZ378" s="628"/>
      <c r="BA378" s="628"/>
    </row>
    <row r="379" spans="1:53" ht="15.6" thickBot="1">
      <c r="A379" s="832"/>
      <c r="B379" s="832"/>
      <c r="C379" s="832"/>
      <c r="D379" s="832"/>
      <c r="E379" s="832"/>
      <c r="F379" s="832"/>
      <c r="G379" s="832"/>
      <c r="H379" s="832"/>
      <c r="I379" s="832"/>
      <c r="J379" s="832"/>
      <c r="K379" s="832"/>
      <c r="L379" s="832"/>
      <c r="M379" s="832"/>
      <c r="N379" s="832"/>
      <c r="O379" s="832"/>
      <c r="P379" s="832"/>
      <c r="Q379" s="832"/>
      <c r="R379" s="832"/>
      <c r="S379" s="832"/>
      <c r="T379" s="832"/>
      <c r="U379" s="832"/>
      <c r="V379" s="832"/>
      <c r="W379" s="832"/>
      <c r="X379" s="832"/>
      <c r="Y379" s="832"/>
      <c r="Z379" s="832"/>
      <c r="AA379" s="832"/>
      <c r="AB379" s="832"/>
      <c r="AC379" s="832"/>
      <c r="AD379" s="832"/>
      <c r="AE379" s="832"/>
      <c r="AF379" s="832"/>
      <c r="AG379" s="832"/>
      <c r="AH379" s="832"/>
      <c r="AI379" s="832"/>
      <c r="AJ379" s="832"/>
      <c r="AK379" s="832"/>
      <c r="AL379" s="832"/>
      <c r="AM379" s="832"/>
      <c r="AN379" s="832"/>
      <c r="AO379" s="832"/>
      <c r="AP379" s="832"/>
      <c r="AQ379" s="832"/>
      <c r="AR379" s="832"/>
      <c r="AS379" s="832"/>
      <c r="AT379" s="832"/>
      <c r="AU379" s="832"/>
      <c r="AV379" s="832"/>
      <c r="AW379" s="832"/>
      <c r="AX379" s="628"/>
      <c r="AY379" s="833"/>
      <c r="AZ379" s="628"/>
      <c r="BA379" s="628"/>
    </row>
    <row r="380" spans="1:53" ht="18.600000000000001" thickTop="1">
      <c r="A380" s="765" t="s">
        <v>407</v>
      </c>
      <c r="B380" s="766"/>
      <c r="C380" s="767" t="s">
        <v>408</v>
      </c>
      <c r="D380" s="768"/>
      <c r="E380" s="769"/>
      <c r="F380" s="770"/>
      <c r="G380" s="771"/>
      <c r="H380" s="771"/>
      <c r="I380" s="772"/>
      <c r="J380" s="773"/>
      <c r="K380" s="772"/>
      <c r="L380" s="774"/>
      <c r="M380" s="774"/>
      <c r="N380" s="774"/>
      <c r="O380" s="774"/>
      <c r="P380" s="774"/>
      <c r="Q380" s="774"/>
      <c r="R380" s="774"/>
      <c r="S380" s="774"/>
      <c r="T380" s="774"/>
      <c r="U380" s="774"/>
      <c r="V380" s="774"/>
      <c r="W380" s="774"/>
      <c r="X380" s="774"/>
      <c r="Y380" s="774"/>
      <c r="Z380" s="774"/>
      <c r="AA380" s="774"/>
      <c r="AB380" s="772"/>
      <c r="AC380" s="772"/>
      <c r="AD380" s="772"/>
      <c r="AE380" s="772"/>
      <c r="AF380" s="772"/>
      <c r="AG380" s="772"/>
      <c r="AH380" s="772"/>
      <c r="AI380" s="775"/>
      <c r="AJ380" s="775"/>
      <c r="AK380" s="775"/>
      <c r="AL380" s="775"/>
      <c r="AM380" s="775"/>
      <c r="AN380" s="775"/>
      <c r="AO380" s="775"/>
      <c r="AP380" s="775"/>
      <c r="AQ380" s="775"/>
      <c r="AR380" s="775"/>
      <c r="AS380" s="775"/>
      <c r="AT380" s="775"/>
      <c r="AU380" s="775"/>
      <c r="AV380" s="775"/>
      <c r="AW380" s="776"/>
      <c r="AX380" s="85"/>
      <c r="AY380" s="777" t="s">
        <v>100</v>
      </c>
      <c r="AZ380" s="85"/>
      <c r="BA380" s="85"/>
    </row>
    <row r="381" spans="1:53" ht="15.6">
      <c r="A381" s="765" t="s">
        <v>409</v>
      </c>
      <c r="B381" s="778"/>
      <c r="C381" s="927" t="e">
        <f>PRESUPUESTO!#REF!</f>
        <v>#REF!</v>
      </c>
      <c r="D381" s="928"/>
      <c r="E381" s="928"/>
      <c r="F381" s="928"/>
      <c r="G381" s="928"/>
      <c r="H381" s="928"/>
      <c r="I381" s="928"/>
      <c r="J381" s="929" t="e">
        <f>"ITEM  " &amp;PRESUPUESTO!#REF! &amp;":   "&amp; PRESUPUESTO!#REF!</f>
        <v>#REF!</v>
      </c>
      <c r="K381" s="930"/>
      <c r="L381" s="930"/>
      <c r="M381" s="930"/>
      <c r="N381" s="930"/>
      <c r="O381" s="930"/>
      <c r="P381" s="930"/>
      <c r="Q381" s="930"/>
      <c r="R381" s="930"/>
      <c r="S381" s="930"/>
      <c r="T381" s="930"/>
      <c r="U381" s="930"/>
      <c r="V381" s="930"/>
      <c r="W381" s="930"/>
      <c r="X381" s="930"/>
      <c r="Y381" s="930"/>
      <c r="Z381" s="930"/>
      <c r="AA381" s="930"/>
      <c r="AB381" s="930"/>
      <c r="AC381" s="930"/>
      <c r="AD381" s="930"/>
      <c r="AE381" s="930"/>
      <c r="AF381" s="930"/>
      <c r="AG381" s="930"/>
      <c r="AH381" s="931"/>
      <c r="AI381" s="935" t="s">
        <v>410</v>
      </c>
      <c r="AJ381" s="936"/>
      <c r="AK381" s="936"/>
      <c r="AL381" s="936"/>
      <c r="AM381" s="936"/>
      <c r="AN381" s="936"/>
      <c r="AO381" s="937"/>
      <c r="AP381" s="938" t="e">
        <f>PRESUPUESTO!#REF!</f>
        <v>#REF!</v>
      </c>
      <c r="AQ381" s="939"/>
      <c r="AR381" s="939"/>
      <c r="AS381" s="939"/>
      <c r="AT381" s="939"/>
      <c r="AU381" s="939"/>
      <c r="AV381" s="940"/>
      <c r="AW381" s="779"/>
      <c r="AX381" s="85"/>
      <c r="AY381" s="777"/>
      <c r="AZ381" s="85"/>
      <c r="BA381" s="85"/>
    </row>
    <row r="382" spans="1:53" ht="15.6">
      <c r="A382" s="765" t="s">
        <v>470</v>
      </c>
      <c r="B382" s="778"/>
      <c r="C382" s="941" t="e">
        <f>PRESUPUESTO!#REF!</f>
        <v>#REF!</v>
      </c>
      <c r="D382" s="942"/>
      <c r="E382" s="942"/>
      <c r="F382" s="942"/>
      <c r="G382" s="942"/>
      <c r="H382" s="942"/>
      <c r="I382" s="942"/>
      <c r="J382" s="932"/>
      <c r="K382" s="933"/>
      <c r="L382" s="933"/>
      <c r="M382" s="933"/>
      <c r="N382" s="933"/>
      <c r="O382" s="933"/>
      <c r="P382" s="933"/>
      <c r="Q382" s="933"/>
      <c r="R382" s="933"/>
      <c r="S382" s="933"/>
      <c r="T382" s="933"/>
      <c r="U382" s="933"/>
      <c r="V382" s="933"/>
      <c r="W382" s="933"/>
      <c r="X382" s="933"/>
      <c r="Y382" s="933"/>
      <c r="Z382" s="933"/>
      <c r="AA382" s="933"/>
      <c r="AB382" s="933"/>
      <c r="AC382" s="933"/>
      <c r="AD382" s="933"/>
      <c r="AE382" s="933"/>
      <c r="AF382" s="933"/>
      <c r="AG382" s="933"/>
      <c r="AH382" s="934"/>
      <c r="AI382" s="935" t="s">
        <v>412</v>
      </c>
      <c r="AJ382" s="936"/>
      <c r="AK382" s="936"/>
      <c r="AL382" s="936"/>
      <c r="AM382" s="936"/>
      <c r="AN382" s="936"/>
      <c r="AO382" s="937"/>
      <c r="AP382" s="938">
        <f>L392</f>
        <v>19</v>
      </c>
      <c r="AQ382" s="939"/>
      <c r="AR382" s="939"/>
      <c r="AS382" s="939"/>
      <c r="AT382" s="939"/>
      <c r="AU382" s="939"/>
      <c r="AV382" s="940"/>
      <c r="AW382" s="779"/>
      <c r="AX382" s="85"/>
      <c r="AY382" s="777"/>
      <c r="AZ382" s="85"/>
      <c r="BA382" s="85"/>
    </row>
    <row r="383" spans="1:53" ht="15.6">
      <c r="A383" s="780" t="s">
        <v>413</v>
      </c>
      <c r="B383" s="778"/>
      <c r="C383" s="781"/>
      <c r="D383" s="781"/>
      <c r="E383" s="781"/>
      <c r="F383" s="781"/>
      <c r="G383" s="781"/>
      <c r="H383" s="781"/>
      <c r="I383" s="781"/>
      <c r="J383" s="782"/>
      <c r="K383" s="781"/>
      <c r="L383" s="781"/>
      <c r="M383" s="1000"/>
      <c r="N383" s="1000"/>
      <c r="O383" s="1000"/>
      <c r="P383" s="1000"/>
      <c r="Q383" s="1000"/>
      <c r="R383" s="1000"/>
      <c r="S383" s="1000"/>
      <c r="T383" s="1000"/>
      <c r="U383" s="1000"/>
      <c r="V383" s="1000"/>
      <c r="W383" s="1000"/>
      <c r="X383" s="1000"/>
      <c r="Y383" s="1000"/>
      <c r="Z383" s="1000"/>
      <c r="AA383" s="1000"/>
      <c r="AB383" s="1000"/>
      <c r="AC383" s="1001"/>
      <c r="AD383" s="1000"/>
      <c r="AE383" s="1000"/>
      <c r="AF383" s="1000"/>
      <c r="AG383" s="1000"/>
      <c r="AH383" s="1000"/>
      <c r="AI383" s="1000"/>
      <c r="AJ383" s="1000"/>
      <c r="AK383" s="1000"/>
      <c r="AL383" s="1000"/>
      <c r="AM383" s="1000"/>
      <c r="AN383" s="1000"/>
      <c r="AO383" s="1000"/>
      <c r="AP383" s="1000"/>
      <c r="AQ383" s="1000"/>
      <c r="AR383" s="1000"/>
      <c r="AS383" s="1000"/>
      <c r="AT383" s="1000"/>
      <c r="AU383" s="1000"/>
      <c r="AV383" s="1000"/>
      <c r="AW383" s="779"/>
      <c r="AX383" s="85"/>
      <c r="AY383" s="777"/>
      <c r="AZ383" s="85"/>
      <c r="BA383" s="85"/>
    </row>
    <row r="384" spans="1:53" ht="15.6">
      <c r="A384" s="780" t="s">
        <v>414</v>
      </c>
      <c r="B384" s="778"/>
      <c r="C384" s="993" t="s">
        <v>415</v>
      </c>
      <c r="D384" s="994"/>
      <c r="E384" s="997" t="s">
        <v>416</v>
      </c>
      <c r="F384" s="997"/>
      <c r="G384" s="997"/>
      <c r="H384" s="997"/>
      <c r="I384" s="997" t="s">
        <v>417</v>
      </c>
      <c r="J384" s="998" t="s">
        <v>418</v>
      </c>
      <c r="K384" s="997" t="s">
        <v>233</v>
      </c>
      <c r="L384" s="997" t="s">
        <v>419</v>
      </c>
      <c r="M384" s="986"/>
      <c r="N384" s="986"/>
      <c r="O384" s="986"/>
      <c r="P384" s="986"/>
      <c r="Q384" s="986"/>
      <c r="R384" s="986"/>
      <c r="S384" s="986"/>
      <c r="T384" s="986"/>
      <c r="U384" s="986"/>
      <c r="V384" s="986"/>
      <c r="W384" s="986"/>
      <c r="X384" s="986"/>
      <c r="Y384" s="986"/>
      <c r="Z384" s="986"/>
      <c r="AA384" s="986"/>
      <c r="AB384" s="986"/>
      <c r="AC384" s="986"/>
      <c r="AD384" s="986"/>
      <c r="AE384" s="986"/>
      <c r="AF384" s="986"/>
      <c r="AG384" s="986"/>
      <c r="AH384" s="986"/>
      <c r="AI384" s="986"/>
      <c r="AJ384" s="986"/>
      <c r="AK384" s="986"/>
      <c r="AL384" s="986"/>
      <c r="AM384" s="986"/>
      <c r="AN384" s="986"/>
      <c r="AO384" s="986"/>
      <c r="AP384" s="986"/>
      <c r="AQ384" s="986"/>
      <c r="AR384" s="986"/>
      <c r="AS384" s="986"/>
      <c r="AT384" s="986"/>
      <c r="AU384" s="986"/>
      <c r="AV384" s="986"/>
      <c r="AW384" s="779"/>
      <c r="AX384" s="85"/>
      <c r="AY384" s="777"/>
      <c r="AZ384" s="85"/>
      <c r="BA384" s="85"/>
    </row>
    <row r="385" spans="1:53" ht="15.6">
      <c r="A385" s="780"/>
      <c r="B385" s="778"/>
      <c r="C385" s="995"/>
      <c r="D385" s="996"/>
      <c r="E385" s="783" t="s">
        <v>420</v>
      </c>
      <c r="F385" s="783" t="s">
        <v>421</v>
      </c>
      <c r="G385" s="783" t="s">
        <v>422</v>
      </c>
      <c r="H385" s="783" t="s">
        <v>423</v>
      </c>
      <c r="I385" s="997"/>
      <c r="J385" s="999"/>
      <c r="K385" s="997"/>
      <c r="L385" s="997"/>
      <c r="M385" s="986"/>
      <c r="N385" s="986"/>
      <c r="O385" s="986"/>
      <c r="P385" s="986"/>
      <c r="Q385" s="986"/>
      <c r="R385" s="986"/>
      <c r="S385" s="986"/>
      <c r="T385" s="986"/>
      <c r="U385" s="986"/>
      <c r="V385" s="986"/>
      <c r="W385" s="986"/>
      <c r="X385" s="986"/>
      <c r="Y385" s="986"/>
      <c r="Z385" s="986"/>
      <c r="AA385" s="986"/>
      <c r="AB385" s="986"/>
      <c r="AC385" s="986"/>
      <c r="AD385" s="986"/>
      <c r="AE385" s="986"/>
      <c r="AF385" s="986"/>
      <c r="AG385" s="986"/>
      <c r="AH385" s="986"/>
      <c r="AI385" s="986"/>
      <c r="AJ385" s="986"/>
      <c r="AK385" s="986"/>
      <c r="AL385" s="986"/>
      <c r="AM385" s="986"/>
      <c r="AN385" s="986"/>
      <c r="AO385" s="986"/>
      <c r="AP385" s="986"/>
      <c r="AQ385" s="986"/>
      <c r="AR385" s="986"/>
      <c r="AS385" s="986"/>
      <c r="AT385" s="986"/>
      <c r="AU385" s="986"/>
      <c r="AV385" s="986"/>
      <c r="AW385" s="779"/>
      <c r="AX385" s="85"/>
      <c r="AY385" s="777"/>
      <c r="AZ385" s="85"/>
      <c r="BA385" s="85"/>
    </row>
    <row r="386" spans="1:53" ht="15">
      <c r="A386" s="780" t="s">
        <v>424</v>
      </c>
      <c r="B386" s="778"/>
      <c r="C386" s="987" t="s">
        <v>146</v>
      </c>
      <c r="D386" s="988"/>
      <c r="E386" s="991"/>
      <c r="F386" s="991"/>
      <c r="G386" s="991"/>
      <c r="H386" s="991"/>
      <c r="I386" s="991"/>
      <c r="J386" s="991"/>
      <c r="K386" s="991"/>
      <c r="L386" s="991"/>
      <c r="M386" s="1021" t="e" vm="6">
        <v>#VALUE!</v>
      </c>
      <c r="N386" s="1022"/>
      <c r="O386" s="1022"/>
      <c r="P386" s="1022"/>
      <c r="Q386" s="1022"/>
      <c r="R386" s="1022"/>
      <c r="S386" s="1022"/>
      <c r="T386" s="1022"/>
      <c r="U386" s="1022"/>
      <c r="V386" s="1022"/>
      <c r="W386" s="1022"/>
      <c r="X386" s="1022"/>
      <c r="Y386" s="1022"/>
      <c r="Z386" s="1022"/>
      <c r="AA386" s="1022"/>
      <c r="AB386" s="1022"/>
      <c r="AC386" s="1022"/>
      <c r="AD386" s="1022"/>
      <c r="AE386" s="1022"/>
      <c r="AF386" s="1022"/>
      <c r="AG386" s="1022"/>
      <c r="AH386" s="1022"/>
      <c r="AI386" s="1022"/>
      <c r="AJ386" s="1022"/>
      <c r="AK386" s="1022"/>
      <c r="AL386" s="1022"/>
      <c r="AM386" s="1022"/>
      <c r="AN386" s="1022"/>
      <c r="AO386" s="1022"/>
      <c r="AP386" s="1022"/>
      <c r="AQ386" s="1022"/>
      <c r="AR386" s="1022"/>
      <c r="AS386" s="1022"/>
      <c r="AT386" s="1022"/>
      <c r="AU386" s="1022"/>
      <c r="AV386" s="1023"/>
      <c r="AW386" s="779"/>
      <c r="AX386" s="85"/>
      <c r="AY386" s="777"/>
      <c r="AZ386" s="85"/>
      <c r="BA386" s="85"/>
    </row>
    <row r="387" spans="1:53" ht="15">
      <c r="A387" s="780"/>
      <c r="B387" s="778"/>
      <c r="C387" s="989"/>
      <c r="D387" s="990"/>
      <c r="E387" s="992"/>
      <c r="F387" s="992"/>
      <c r="G387" s="992"/>
      <c r="H387" s="992"/>
      <c r="I387" s="992"/>
      <c r="J387" s="992"/>
      <c r="K387" s="992"/>
      <c r="L387" s="992"/>
      <c r="M387" s="1024"/>
      <c r="N387" s="1025"/>
      <c r="O387" s="1025"/>
      <c r="P387" s="1025"/>
      <c r="Q387" s="1025"/>
      <c r="R387" s="1025"/>
      <c r="S387" s="1025"/>
      <c r="T387" s="1025"/>
      <c r="U387" s="1025"/>
      <c r="V387" s="1025"/>
      <c r="W387" s="1025"/>
      <c r="X387" s="1025"/>
      <c r="Y387" s="1025"/>
      <c r="Z387" s="1025"/>
      <c r="AA387" s="1025"/>
      <c r="AB387" s="1025"/>
      <c r="AC387" s="1025"/>
      <c r="AD387" s="1025"/>
      <c r="AE387" s="1025"/>
      <c r="AF387" s="1025"/>
      <c r="AG387" s="1025"/>
      <c r="AH387" s="1025"/>
      <c r="AI387" s="1025"/>
      <c r="AJ387" s="1025"/>
      <c r="AK387" s="1025"/>
      <c r="AL387" s="1025"/>
      <c r="AM387" s="1025"/>
      <c r="AN387" s="1025"/>
      <c r="AO387" s="1025"/>
      <c r="AP387" s="1025"/>
      <c r="AQ387" s="1025"/>
      <c r="AR387" s="1025"/>
      <c r="AS387" s="1025"/>
      <c r="AT387" s="1025"/>
      <c r="AU387" s="1025"/>
      <c r="AV387" s="1026"/>
      <c r="AW387" s="779"/>
      <c r="AX387" s="85"/>
      <c r="AY387" s="777"/>
      <c r="AZ387" s="85"/>
      <c r="BA387" s="85"/>
    </row>
    <row r="388" spans="1:53" ht="15">
      <c r="A388" s="780" t="s">
        <v>425</v>
      </c>
      <c r="B388" s="778"/>
      <c r="C388" s="1018" t="s">
        <v>471</v>
      </c>
      <c r="D388" s="1019"/>
      <c r="E388" s="1005"/>
      <c r="F388" s="1005"/>
      <c r="G388" s="1020"/>
      <c r="H388" s="1005"/>
      <c r="I388" s="1005">
        <f>19</f>
        <v>19</v>
      </c>
      <c r="J388" s="1005">
        <v>19</v>
      </c>
      <c r="K388" s="1005" t="e">
        <f>AP381</f>
        <v>#REF!</v>
      </c>
      <c r="L388" s="1007">
        <f>+J388</f>
        <v>19</v>
      </c>
      <c r="M388" s="1024"/>
      <c r="N388" s="1025"/>
      <c r="O388" s="1025"/>
      <c r="P388" s="1025"/>
      <c r="Q388" s="1025"/>
      <c r="R388" s="1025"/>
      <c r="S388" s="1025"/>
      <c r="T388" s="1025"/>
      <c r="U388" s="1025"/>
      <c r="V388" s="1025"/>
      <c r="W388" s="1025"/>
      <c r="X388" s="1025"/>
      <c r="Y388" s="1025"/>
      <c r="Z388" s="1025"/>
      <c r="AA388" s="1025"/>
      <c r="AB388" s="1025"/>
      <c r="AC388" s="1025"/>
      <c r="AD388" s="1025"/>
      <c r="AE388" s="1025"/>
      <c r="AF388" s="1025"/>
      <c r="AG388" s="1025"/>
      <c r="AH388" s="1025"/>
      <c r="AI388" s="1025"/>
      <c r="AJ388" s="1025"/>
      <c r="AK388" s="1025"/>
      <c r="AL388" s="1025"/>
      <c r="AM388" s="1025"/>
      <c r="AN388" s="1025"/>
      <c r="AO388" s="1025"/>
      <c r="AP388" s="1025"/>
      <c r="AQ388" s="1025"/>
      <c r="AR388" s="1025"/>
      <c r="AS388" s="1025"/>
      <c r="AT388" s="1025"/>
      <c r="AU388" s="1025"/>
      <c r="AV388" s="1026"/>
      <c r="AW388" s="779"/>
      <c r="AX388" s="85"/>
      <c r="AY388" s="777"/>
      <c r="AZ388" s="85"/>
      <c r="BA388" s="85"/>
    </row>
    <row r="389" spans="1:53" ht="15">
      <c r="A389" s="780"/>
      <c r="B389" s="778"/>
      <c r="C389" s="1014"/>
      <c r="D389" s="1015"/>
      <c r="E389" s="1006"/>
      <c r="F389" s="1006"/>
      <c r="G389" s="1017"/>
      <c r="H389" s="1006"/>
      <c r="I389" s="1006"/>
      <c r="J389" s="1006"/>
      <c r="K389" s="1006"/>
      <c r="L389" s="1008"/>
      <c r="M389" s="1024"/>
      <c r="N389" s="1025"/>
      <c r="O389" s="1025"/>
      <c r="P389" s="1025"/>
      <c r="Q389" s="1025"/>
      <c r="R389" s="1025"/>
      <c r="S389" s="1025"/>
      <c r="T389" s="1025"/>
      <c r="U389" s="1025"/>
      <c r="V389" s="1025"/>
      <c r="W389" s="1025"/>
      <c r="X389" s="1025"/>
      <c r="Y389" s="1025"/>
      <c r="Z389" s="1025"/>
      <c r="AA389" s="1025"/>
      <c r="AB389" s="1025"/>
      <c r="AC389" s="1025"/>
      <c r="AD389" s="1025"/>
      <c r="AE389" s="1025"/>
      <c r="AF389" s="1025"/>
      <c r="AG389" s="1025"/>
      <c r="AH389" s="1025"/>
      <c r="AI389" s="1025"/>
      <c r="AJ389" s="1025"/>
      <c r="AK389" s="1025"/>
      <c r="AL389" s="1025"/>
      <c r="AM389" s="1025"/>
      <c r="AN389" s="1025"/>
      <c r="AO389" s="1025"/>
      <c r="AP389" s="1025"/>
      <c r="AQ389" s="1025"/>
      <c r="AR389" s="1025"/>
      <c r="AS389" s="1025"/>
      <c r="AT389" s="1025"/>
      <c r="AU389" s="1025"/>
      <c r="AV389" s="1026"/>
      <c r="AW389" s="779"/>
      <c r="AX389" s="85"/>
      <c r="AY389" s="777"/>
      <c r="AZ389" s="85"/>
      <c r="BA389" s="85"/>
    </row>
    <row r="390" spans="1:53" ht="15">
      <c r="A390" s="780" t="s">
        <v>425</v>
      </c>
      <c r="B390" s="778"/>
      <c r="C390" s="1014"/>
      <c r="D390" s="1015"/>
      <c r="E390" s="1006"/>
      <c r="F390" s="1006"/>
      <c r="G390" s="1016"/>
      <c r="H390" s="1006"/>
      <c r="I390" s="1005">
        <f>+G390*E390*F390</f>
        <v>0</v>
      </c>
      <c r="J390" s="1006"/>
      <c r="K390" s="1005" t="e">
        <f>AP381</f>
        <v>#REF!</v>
      </c>
      <c r="L390" s="1007">
        <f>I390*J390</f>
        <v>0</v>
      </c>
      <c r="M390" s="1024"/>
      <c r="N390" s="1025"/>
      <c r="O390" s="1025"/>
      <c r="P390" s="1025"/>
      <c r="Q390" s="1025"/>
      <c r="R390" s="1025"/>
      <c r="S390" s="1025"/>
      <c r="T390" s="1025"/>
      <c r="U390" s="1025"/>
      <c r="V390" s="1025"/>
      <c r="W390" s="1025"/>
      <c r="X390" s="1025"/>
      <c r="Y390" s="1025"/>
      <c r="Z390" s="1025"/>
      <c r="AA390" s="1025"/>
      <c r="AB390" s="1025"/>
      <c r="AC390" s="1025"/>
      <c r="AD390" s="1025"/>
      <c r="AE390" s="1025"/>
      <c r="AF390" s="1025"/>
      <c r="AG390" s="1025"/>
      <c r="AH390" s="1025"/>
      <c r="AI390" s="1025"/>
      <c r="AJ390" s="1025"/>
      <c r="AK390" s="1025"/>
      <c r="AL390" s="1025"/>
      <c r="AM390" s="1025"/>
      <c r="AN390" s="1025"/>
      <c r="AO390" s="1025"/>
      <c r="AP390" s="1025"/>
      <c r="AQ390" s="1025"/>
      <c r="AR390" s="1025"/>
      <c r="AS390" s="1025"/>
      <c r="AT390" s="1025"/>
      <c r="AU390" s="1025"/>
      <c r="AV390" s="1026"/>
      <c r="AW390" s="779"/>
      <c r="AX390" s="85"/>
      <c r="AY390" s="777"/>
      <c r="AZ390" s="85"/>
      <c r="BA390" s="85"/>
    </row>
    <row r="391" spans="1:53" ht="15">
      <c r="A391" s="780"/>
      <c r="B391" s="778"/>
      <c r="C391" s="1014"/>
      <c r="D391" s="1015"/>
      <c r="E391" s="1006"/>
      <c r="F391" s="1006"/>
      <c r="G391" s="1017"/>
      <c r="H391" s="1006"/>
      <c r="I391" s="1006"/>
      <c r="J391" s="1006"/>
      <c r="K391" s="1006"/>
      <c r="L391" s="1008"/>
      <c r="M391" s="1024"/>
      <c r="N391" s="1025"/>
      <c r="O391" s="1025"/>
      <c r="P391" s="1025"/>
      <c r="Q391" s="1025"/>
      <c r="R391" s="1025"/>
      <c r="S391" s="1025"/>
      <c r="T391" s="1025"/>
      <c r="U391" s="1025"/>
      <c r="V391" s="1025"/>
      <c r="W391" s="1025"/>
      <c r="X391" s="1025"/>
      <c r="Y391" s="1025"/>
      <c r="Z391" s="1025"/>
      <c r="AA391" s="1025"/>
      <c r="AB391" s="1025"/>
      <c r="AC391" s="1025"/>
      <c r="AD391" s="1025"/>
      <c r="AE391" s="1025"/>
      <c r="AF391" s="1025"/>
      <c r="AG391" s="1025"/>
      <c r="AH391" s="1025"/>
      <c r="AI391" s="1025"/>
      <c r="AJ391" s="1025"/>
      <c r="AK391" s="1025"/>
      <c r="AL391" s="1025"/>
      <c r="AM391" s="1025"/>
      <c r="AN391" s="1025"/>
      <c r="AO391" s="1025"/>
      <c r="AP391" s="1025"/>
      <c r="AQ391" s="1025"/>
      <c r="AR391" s="1025"/>
      <c r="AS391" s="1025"/>
      <c r="AT391" s="1025"/>
      <c r="AU391" s="1025"/>
      <c r="AV391" s="1026"/>
      <c r="AW391" s="779"/>
      <c r="AX391" s="85"/>
      <c r="AY391" s="777"/>
      <c r="AZ391" s="85"/>
      <c r="BA391" s="85"/>
    </row>
    <row r="392" spans="1:53" ht="15.6">
      <c r="A392" s="765" t="s">
        <v>427</v>
      </c>
      <c r="B392" s="778"/>
      <c r="C392" s="788"/>
      <c r="D392" s="789"/>
      <c r="E392" s="789"/>
      <c r="F392" s="789"/>
      <c r="G392" s="790" t="s">
        <v>428</v>
      </c>
      <c r="H392" s="791">
        <v>2</v>
      </c>
      <c r="I392" s="792" t="s">
        <v>5</v>
      </c>
      <c r="J392" s="793"/>
      <c r="K392" s="794" t="s">
        <v>419</v>
      </c>
      <c r="L392" s="795">
        <f>ROUND(SUM(L386:L391),H392)</f>
        <v>19</v>
      </c>
      <c r="M392" s="1024"/>
      <c r="N392" s="1025"/>
      <c r="O392" s="1025"/>
      <c r="P392" s="1025"/>
      <c r="Q392" s="1025"/>
      <c r="R392" s="1025"/>
      <c r="S392" s="1025"/>
      <c r="T392" s="1025"/>
      <c r="U392" s="1025"/>
      <c r="V392" s="1025"/>
      <c r="W392" s="1025"/>
      <c r="X392" s="1025"/>
      <c r="Y392" s="1025"/>
      <c r="Z392" s="1025"/>
      <c r="AA392" s="1025"/>
      <c r="AB392" s="1025"/>
      <c r="AC392" s="1025"/>
      <c r="AD392" s="1025"/>
      <c r="AE392" s="1025"/>
      <c r="AF392" s="1025"/>
      <c r="AG392" s="1025"/>
      <c r="AH392" s="1025"/>
      <c r="AI392" s="1025"/>
      <c r="AJ392" s="1025"/>
      <c r="AK392" s="1025"/>
      <c r="AL392" s="1025"/>
      <c r="AM392" s="1025"/>
      <c r="AN392" s="1025"/>
      <c r="AO392" s="1025"/>
      <c r="AP392" s="1025"/>
      <c r="AQ392" s="1025"/>
      <c r="AR392" s="1025"/>
      <c r="AS392" s="1025"/>
      <c r="AT392" s="1025"/>
      <c r="AU392" s="1025"/>
      <c r="AV392" s="1026"/>
      <c r="AW392" s="779"/>
      <c r="AX392" s="85"/>
      <c r="AY392" s="777"/>
      <c r="AZ392" s="85"/>
      <c r="BA392" s="85"/>
    </row>
    <row r="393" spans="1:53" ht="15.6">
      <c r="A393" s="780"/>
      <c r="B393" s="778"/>
      <c r="C393" s="798"/>
      <c r="D393" s="799"/>
      <c r="E393" s="799"/>
      <c r="F393" s="799"/>
      <c r="G393" s="799"/>
      <c r="H393" s="799"/>
      <c r="I393" s="799"/>
      <c r="J393" s="799"/>
      <c r="K393" s="800"/>
      <c r="L393" s="799"/>
      <c r="M393" s="1024"/>
      <c r="N393" s="1025"/>
      <c r="O393" s="1025"/>
      <c r="P393" s="1025"/>
      <c r="Q393" s="1025"/>
      <c r="R393" s="1025"/>
      <c r="S393" s="1025"/>
      <c r="T393" s="1025"/>
      <c r="U393" s="1025"/>
      <c r="V393" s="1025"/>
      <c r="W393" s="1025"/>
      <c r="X393" s="1025"/>
      <c r="Y393" s="1025"/>
      <c r="Z393" s="1025"/>
      <c r="AA393" s="1025"/>
      <c r="AB393" s="1025"/>
      <c r="AC393" s="1025"/>
      <c r="AD393" s="1025"/>
      <c r="AE393" s="1025"/>
      <c r="AF393" s="1025"/>
      <c r="AG393" s="1025"/>
      <c r="AH393" s="1025"/>
      <c r="AI393" s="1025"/>
      <c r="AJ393" s="1025"/>
      <c r="AK393" s="1025"/>
      <c r="AL393" s="1025"/>
      <c r="AM393" s="1025"/>
      <c r="AN393" s="1025"/>
      <c r="AO393" s="1025"/>
      <c r="AP393" s="1025"/>
      <c r="AQ393" s="1025"/>
      <c r="AR393" s="1025"/>
      <c r="AS393" s="1025"/>
      <c r="AT393" s="1025"/>
      <c r="AU393" s="1025"/>
      <c r="AV393" s="1026"/>
      <c r="AW393" s="779"/>
      <c r="AX393" s="85"/>
      <c r="AY393" s="777"/>
      <c r="AZ393" s="85"/>
      <c r="BA393" s="85"/>
    </row>
    <row r="394" spans="1:53" ht="15.6">
      <c r="A394" s="780"/>
      <c r="B394" s="778"/>
      <c r="C394" s="995"/>
      <c r="D394" s="996"/>
      <c r="E394" s="996"/>
      <c r="F394" s="996"/>
      <c r="G394" s="996"/>
      <c r="H394" s="996"/>
      <c r="I394" s="996"/>
      <c r="J394" s="996"/>
      <c r="K394" s="996"/>
      <c r="L394" s="805"/>
      <c r="M394" s="1027"/>
      <c r="N394" s="1028"/>
      <c r="O394" s="1028"/>
      <c r="P394" s="1028"/>
      <c r="Q394" s="1028"/>
      <c r="R394" s="1028"/>
      <c r="S394" s="1028"/>
      <c r="T394" s="1028"/>
      <c r="U394" s="1028"/>
      <c r="V394" s="1028"/>
      <c r="W394" s="1028"/>
      <c r="X394" s="1028"/>
      <c r="Y394" s="1028"/>
      <c r="Z394" s="1028"/>
      <c r="AA394" s="1028"/>
      <c r="AB394" s="1028"/>
      <c r="AC394" s="1028"/>
      <c r="AD394" s="1028"/>
      <c r="AE394" s="1028"/>
      <c r="AF394" s="1028"/>
      <c r="AG394" s="1028"/>
      <c r="AH394" s="1028"/>
      <c r="AI394" s="1028"/>
      <c r="AJ394" s="1028"/>
      <c r="AK394" s="1028"/>
      <c r="AL394" s="1028"/>
      <c r="AM394" s="1028"/>
      <c r="AN394" s="1028"/>
      <c r="AO394" s="1028"/>
      <c r="AP394" s="1028"/>
      <c r="AQ394" s="1028"/>
      <c r="AR394" s="1028"/>
      <c r="AS394" s="1028"/>
      <c r="AT394" s="1028"/>
      <c r="AU394" s="1028"/>
      <c r="AV394" s="1029"/>
      <c r="AW394" s="779"/>
      <c r="AX394" s="85"/>
      <c r="AY394" s="777"/>
      <c r="AZ394" s="85"/>
      <c r="BA394" s="85"/>
    </row>
    <row r="395" spans="1:53" ht="15.6">
      <c r="A395" s="780"/>
      <c r="B395" s="778"/>
      <c r="C395" s="806" t="s">
        <v>429</v>
      </c>
      <c r="D395" s="1009"/>
      <c r="E395" s="1009"/>
      <c r="F395" s="1009"/>
      <c r="G395" s="1009"/>
      <c r="H395" s="1009"/>
      <c r="I395" s="1009"/>
      <c r="J395" s="1009"/>
      <c r="K395" s="1009"/>
      <c r="L395" s="1009"/>
      <c r="M395" s="1009"/>
      <c r="N395" s="1009"/>
      <c r="O395" s="1009"/>
      <c r="P395" s="1009"/>
      <c r="Q395" s="1009"/>
      <c r="R395" s="1009"/>
      <c r="S395" s="1009"/>
      <c r="T395" s="1009"/>
      <c r="U395" s="1009"/>
      <c r="V395" s="1009"/>
      <c r="W395" s="1009"/>
      <c r="X395" s="1009"/>
      <c r="Y395" s="1009"/>
      <c r="Z395" s="1009"/>
      <c r="AA395" s="1009"/>
      <c r="AB395" s="1009"/>
      <c r="AC395" s="1009"/>
      <c r="AD395" s="1009"/>
      <c r="AE395" s="1009"/>
      <c r="AF395" s="1009"/>
      <c r="AG395" s="1009"/>
      <c r="AH395" s="1009"/>
      <c r="AI395" s="1009"/>
      <c r="AJ395" s="1009"/>
      <c r="AK395" s="1009"/>
      <c r="AL395" s="1009"/>
      <c r="AM395" s="1009"/>
      <c r="AN395" s="1009"/>
      <c r="AO395" s="1009"/>
      <c r="AP395" s="1009"/>
      <c r="AQ395" s="1009"/>
      <c r="AR395" s="1009"/>
      <c r="AS395" s="1009"/>
      <c r="AT395" s="1009"/>
      <c r="AU395" s="1009"/>
      <c r="AV395" s="807"/>
      <c r="AW395" s="779"/>
      <c r="AX395" s="85"/>
      <c r="AY395" s="777"/>
      <c r="AZ395" s="85"/>
      <c r="BA395" s="85"/>
    </row>
    <row r="396" spans="1:53" ht="15.6">
      <c r="A396" s="780"/>
      <c r="B396" s="778"/>
      <c r="C396" s="808"/>
      <c r="D396" s="1010"/>
      <c r="E396" s="1010"/>
      <c r="F396" s="1010"/>
      <c r="G396" s="1010"/>
      <c r="H396" s="1010"/>
      <c r="I396" s="1010"/>
      <c r="J396" s="1010"/>
      <c r="K396" s="1010"/>
      <c r="L396" s="1010"/>
      <c r="M396" s="1010"/>
      <c r="N396" s="1010"/>
      <c r="O396" s="1010"/>
      <c r="P396" s="1010"/>
      <c r="Q396" s="1010"/>
      <c r="R396" s="1010"/>
      <c r="S396" s="1010"/>
      <c r="T396" s="1010"/>
      <c r="U396" s="1010"/>
      <c r="V396" s="1010"/>
      <c r="W396" s="1010"/>
      <c r="X396" s="1010"/>
      <c r="Y396" s="1010"/>
      <c r="Z396" s="1010"/>
      <c r="AA396" s="1010"/>
      <c r="AB396" s="1010"/>
      <c r="AC396" s="1010"/>
      <c r="AD396" s="1010"/>
      <c r="AE396" s="1010"/>
      <c r="AF396" s="1010"/>
      <c r="AG396" s="1010"/>
      <c r="AH396" s="1010"/>
      <c r="AI396" s="1010"/>
      <c r="AJ396" s="1010"/>
      <c r="AK396" s="1010"/>
      <c r="AL396" s="1010"/>
      <c r="AM396" s="1010"/>
      <c r="AN396" s="1010"/>
      <c r="AO396" s="1010"/>
      <c r="AP396" s="1010"/>
      <c r="AQ396" s="1010"/>
      <c r="AR396" s="1010"/>
      <c r="AS396" s="1010"/>
      <c r="AT396" s="1010"/>
      <c r="AU396" s="1010"/>
      <c r="AV396" s="809"/>
      <c r="AW396" s="779"/>
      <c r="AX396" s="85"/>
      <c r="AY396" s="777"/>
      <c r="AZ396" s="85"/>
      <c r="BA396" s="85"/>
    </row>
    <row r="397" spans="1:53" ht="15.6">
      <c r="A397" s="780"/>
      <c r="B397" s="778"/>
      <c r="C397" s="784"/>
      <c r="D397" s="1011"/>
      <c r="E397" s="1011"/>
      <c r="F397" s="1011"/>
      <c r="G397" s="1011"/>
      <c r="H397" s="1011"/>
      <c r="I397" s="1011"/>
      <c r="J397" s="1011"/>
      <c r="K397" s="1011"/>
      <c r="L397" s="1011"/>
      <c r="M397" s="1011"/>
      <c r="N397" s="1011"/>
      <c r="O397" s="1011"/>
      <c r="P397" s="1011"/>
      <c r="Q397" s="1011"/>
      <c r="R397" s="1011"/>
      <c r="S397" s="1011"/>
      <c r="T397" s="1011"/>
      <c r="U397" s="1011"/>
      <c r="V397" s="1011"/>
      <c r="W397" s="1011"/>
      <c r="X397" s="1011"/>
      <c r="Y397" s="1011"/>
      <c r="Z397" s="1011"/>
      <c r="AA397" s="1011"/>
      <c r="AB397" s="1011"/>
      <c r="AC397" s="1011"/>
      <c r="AD397" s="1011"/>
      <c r="AE397" s="1011"/>
      <c r="AF397" s="1011"/>
      <c r="AG397" s="810"/>
      <c r="AH397" s="1012" t="str">
        <f>"Item    " &amp; E382 &amp; "    Página   1   de   1  "</f>
        <v xml:space="preserve">Item        Página   1   de   1  </v>
      </c>
      <c r="AI397" s="1013"/>
      <c r="AJ397" s="1013"/>
      <c r="AK397" s="1013"/>
      <c r="AL397" s="1013"/>
      <c r="AM397" s="1013"/>
      <c r="AN397" s="1013"/>
      <c r="AO397" s="1013"/>
      <c r="AP397" s="1013"/>
      <c r="AQ397" s="1013"/>
      <c r="AR397" s="1013"/>
      <c r="AS397" s="1013"/>
      <c r="AT397" s="1013"/>
      <c r="AU397" s="1013"/>
      <c r="AV397" s="1013"/>
      <c r="AW397" s="779"/>
      <c r="AX397" s="85"/>
      <c r="AY397" s="777"/>
      <c r="AZ397" s="85"/>
      <c r="BA397" s="85"/>
    </row>
    <row r="398" spans="1:53" ht="15.6">
      <c r="A398" s="780"/>
      <c r="B398" s="778"/>
      <c r="C398" s="799"/>
      <c r="D398" s="799"/>
      <c r="E398" s="799"/>
      <c r="F398" s="799"/>
      <c r="G398" s="799"/>
      <c r="H398" s="799"/>
      <c r="I398" s="799"/>
      <c r="J398" s="811"/>
      <c r="K398" s="799"/>
      <c r="L398" s="799"/>
      <c r="M398" s="799"/>
      <c r="N398" s="799"/>
      <c r="O398" s="799"/>
      <c r="P398" s="799"/>
      <c r="Q398" s="799"/>
      <c r="R398" s="799"/>
      <c r="S398" s="799"/>
      <c r="T398" s="799"/>
      <c r="U398" s="799"/>
      <c r="V398" s="799"/>
      <c r="W398" s="799"/>
      <c r="X398" s="799"/>
      <c r="Y398" s="799"/>
      <c r="Z398" s="799"/>
      <c r="AA398" s="799"/>
      <c r="AB398" s="799"/>
      <c r="AC398" s="799"/>
      <c r="AD398" s="799"/>
      <c r="AE398" s="799"/>
      <c r="AF398" s="799"/>
      <c r="AG398" s="799"/>
      <c r="AH398" s="799"/>
      <c r="AI398" s="799"/>
      <c r="AJ398" s="799"/>
      <c r="AK398" s="799"/>
      <c r="AL398" s="799"/>
      <c r="AM398" s="811"/>
      <c r="AN398" s="811"/>
      <c r="AO398" s="811"/>
      <c r="AP398" s="811"/>
      <c r="AQ398" s="811"/>
      <c r="AR398" s="811"/>
      <c r="AS398" s="811"/>
      <c r="AT398" s="811"/>
      <c r="AU398" s="811"/>
      <c r="AV398" s="811"/>
      <c r="AW398" s="779"/>
      <c r="AX398" s="85"/>
      <c r="AY398" s="777"/>
      <c r="AZ398" s="85"/>
      <c r="BA398" s="85"/>
    </row>
    <row r="399" spans="1:53" ht="15.6">
      <c r="A399" s="780"/>
      <c r="B399" s="778"/>
      <c r="C399" s="812" t="s">
        <v>430</v>
      </c>
      <c r="D399" s="799"/>
      <c r="E399" s="799"/>
      <c r="F399" s="799"/>
      <c r="G399" s="799"/>
      <c r="H399" s="799"/>
      <c r="I399" s="799"/>
      <c r="J399" s="811"/>
      <c r="K399" s="799"/>
      <c r="L399" s="812" t="s">
        <v>431</v>
      </c>
      <c r="M399" s="799"/>
      <c r="N399" s="799"/>
      <c r="O399" s="799"/>
      <c r="P399" s="799"/>
      <c r="Q399" s="799"/>
      <c r="R399" s="799"/>
      <c r="S399" s="799"/>
      <c r="T399" s="799"/>
      <c r="U399" s="799"/>
      <c r="V399" s="799"/>
      <c r="W399" s="799"/>
      <c r="X399" s="799"/>
      <c r="Y399" s="799"/>
      <c r="Z399" s="799"/>
      <c r="AA399" s="799"/>
      <c r="AB399" s="799"/>
      <c r="AC399" s="799"/>
      <c r="AD399" s="799"/>
      <c r="AE399" s="799"/>
      <c r="AF399" s="799"/>
      <c r="AG399" s="799"/>
      <c r="AH399" s="799"/>
      <c r="AI399" s="799"/>
      <c r="AJ399" s="799"/>
      <c r="AK399" s="799"/>
      <c r="AL399" s="799"/>
      <c r="AM399" s="811"/>
      <c r="AN399" s="811"/>
      <c r="AO399" s="811"/>
      <c r="AP399" s="811"/>
      <c r="AQ399" s="811"/>
      <c r="AR399" s="811"/>
      <c r="AS399" s="811"/>
      <c r="AT399" s="811"/>
      <c r="AU399" s="811"/>
      <c r="AV399" s="811"/>
      <c r="AW399" s="779"/>
      <c r="AX399" s="85"/>
      <c r="AY399" s="777"/>
      <c r="AZ399" s="85"/>
      <c r="BA399" s="85"/>
    </row>
    <row r="400" spans="1:53" ht="15.6">
      <c r="A400" s="780"/>
      <c r="B400" s="778"/>
      <c r="C400" s="813" t="s">
        <v>432</v>
      </c>
      <c r="D400" s="814"/>
      <c r="E400" s="815"/>
      <c r="F400" s="816"/>
      <c r="G400" s="799"/>
      <c r="H400" s="799"/>
      <c r="I400" s="799"/>
      <c r="J400" s="811"/>
      <c r="K400" s="799"/>
      <c r="L400" s="813" t="s">
        <v>432</v>
      </c>
      <c r="M400" s="1002"/>
      <c r="N400" s="1002"/>
      <c r="O400" s="1002"/>
      <c r="P400" s="1002"/>
      <c r="Q400" s="1002"/>
      <c r="R400" s="1002"/>
      <c r="S400" s="1002"/>
      <c r="T400" s="1002"/>
      <c r="U400" s="1002"/>
      <c r="V400" s="1002"/>
      <c r="W400" s="1002"/>
      <c r="X400" s="1002"/>
      <c r="Y400" s="1002"/>
      <c r="Z400" s="1002"/>
      <c r="AA400" s="1002"/>
      <c r="AB400" s="1002"/>
      <c r="AC400" s="817"/>
      <c r="AD400" s="817"/>
      <c r="AE400" s="817"/>
      <c r="AF400" s="817"/>
      <c r="AG400" s="817"/>
      <c r="AH400" s="817"/>
      <c r="AI400" s="817"/>
      <c r="AJ400" s="817"/>
      <c r="AK400" s="817"/>
      <c r="AL400" s="817"/>
      <c r="AM400" s="818"/>
      <c r="AN400" s="818"/>
      <c r="AO400" s="811"/>
      <c r="AP400" s="811"/>
      <c r="AQ400" s="811"/>
      <c r="AR400" s="811"/>
      <c r="AS400" s="811"/>
      <c r="AT400" s="811"/>
      <c r="AU400" s="811"/>
      <c r="AV400" s="811"/>
      <c r="AW400" s="779"/>
      <c r="AX400" s="85"/>
      <c r="AY400" s="777"/>
      <c r="AZ400" s="85"/>
      <c r="BA400" s="85"/>
    </row>
    <row r="401" spans="1:53" ht="15.6">
      <c r="A401" s="780" t="s">
        <v>433</v>
      </c>
      <c r="B401" s="778"/>
      <c r="C401" s="819"/>
      <c r="D401" s="820" t="s">
        <v>434</v>
      </c>
      <c r="E401" s="821"/>
      <c r="F401" s="821"/>
      <c r="G401" s="822"/>
      <c r="H401" s="819"/>
      <c r="I401" s="819"/>
      <c r="J401" s="823"/>
      <c r="K401" s="819"/>
      <c r="L401" s="819"/>
      <c r="M401" s="1003" t="s">
        <v>435</v>
      </c>
      <c r="N401" s="1003"/>
      <c r="O401" s="1003"/>
      <c r="P401" s="1003"/>
      <c r="Q401" s="1003"/>
      <c r="R401" s="1003"/>
      <c r="S401" s="1003"/>
      <c r="T401" s="1003"/>
      <c r="U401" s="1003"/>
      <c r="V401" s="1003"/>
      <c r="W401" s="1003"/>
      <c r="X401" s="1003"/>
      <c r="Y401" s="1003"/>
      <c r="Z401" s="1003"/>
      <c r="AA401" s="1003"/>
      <c r="AB401" s="1003"/>
      <c r="AC401" s="819"/>
      <c r="AD401" s="819"/>
      <c r="AE401" s="819"/>
      <c r="AF401" s="819"/>
      <c r="AG401" s="819"/>
      <c r="AH401" s="819"/>
      <c r="AI401" s="819"/>
      <c r="AJ401" s="819"/>
      <c r="AK401" s="819"/>
      <c r="AL401" s="819"/>
      <c r="AM401" s="819"/>
      <c r="AN401" s="819"/>
      <c r="AO401" s="823"/>
      <c r="AP401" s="823"/>
      <c r="AQ401" s="823"/>
      <c r="AR401" s="823"/>
      <c r="AS401" s="823"/>
      <c r="AT401" s="823"/>
      <c r="AU401" s="823"/>
      <c r="AV401" s="823"/>
      <c r="AW401" s="779"/>
      <c r="AX401" s="85"/>
      <c r="AY401" s="777"/>
      <c r="AZ401" s="85"/>
      <c r="BA401" s="85"/>
    </row>
    <row r="402" spans="1:53" ht="15.6">
      <c r="A402" s="780" t="s">
        <v>436</v>
      </c>
      <c r="B402" s="778"/>
      <c r="C402" s="819"/>
      <c r="D402" s="820" t="s">
        <v>437</v>
      </c>
      <c r="E402" s="824"/>
      <c r="F402" s="824"/>
      <c r="G402" s="824"/>
      <c r="H402" s="824"/>
      <c r="I402" s="819"/>
      <c r="J402" s="823"/>
      <c r="K402" s="819"/>
      <c r="L402" s="825"/>
      <c r="M402" s="1004" t="s">
        <v>438</v>
      </c>
      <c r="N402" s="1004"/>
      <c r="O402" s="1004"/>
      <c r="P402" s="1004"/>
      <c r="Q402" s="1004"/>
      <c r="R402" s="1004"/>
      <c r="S402" s="1004"/>
      <c r="T402" s="1004"/>
      <c r="U402" s="1004"/>
      <c r="V402" s="1004"/>
      <c r="W402" s="1004"/>
      <c r="X402" s="1004"/>
      <c r="Y402" s="1004"/>
      <c r="Z402" s="1004"/>
      <c r="AA402" s="1004"/>
      <c r="AB402" s="1004"/>
      <c r="AC402" s="85"/>
      <c r="AD402" s="85"/>
      <c r="AE402" s="85"/>
      <c r="AF402" s="85"/>
      <c r="AG402" s="85"/>
      <c r="AH402" s="85"/>
      <c r="AI402" s="85"/>
      <c r="AJ402" s="85"/>
      <c r="AK402" s="85"/>
      <c r="AL402" s="85"/>
      <c r="AM402" s="85"/>
      <c r="AN402" s="85"/>
      <c r="AO402" s="819"/>
      <c r="AP402" s="819"/>
      <c r="AQ402" s="819"/>
      <c r="AR402" s="819"/>
      <c r="AS402" s="819"/>
      <c r="AT402" s="819"/>
      <c r="AU402" s="819"/>
      <c r="AV402" s="819"/>
      <c r="AW402" s="779"/>
      <c r="AX402" s="85"/>
      <c r="AY402" s="777"/>
      <c r="AZ402" s="85"/>
      <c r="BA402" s="85"/>
    </row>
    <row r="403" spans="1:53" ht="16.2" thickBot="1">
      <c r="A403" s="765" t="s">
        <v>436</v>
      </c>
      <c r="B403" s="826"/>
      <c r="C403" s="827"/>
      <c r="D403" s="827"/>
      <c r="E403" s="828"/>
      <c r="F403" s="828"/>
      <c r="G403" s="828"/>
      <c r="H403" s="828"/>
      <c r="I403" s="827"/>
      <c r="J403" s="829"/>
      <c r="K403" s="827"/>
      <c r="L403" s="830"/>
      <c r="M403" s="830"/>
      <c r="N403" s="830"/>
      <c r="O403" s="830"/>
      <c r="P403" s="830"/>
      <c r="Q403" s="830"/>
      <c r="R403" s="830"/>
      <c r="S403" s="830"/>
      <c r="T403" s="830"/>
      <c r="U403" s="830"/>
      <c r="V403" s="830"/>
      <c r="W403" s="830"/>
      <c r="X403" s="830"/>
      <c r="Y403" s="830"/>
      <c r="Z403" s="830"/>
      <c r="AA403" s="830"/>
      <c r="AB403" s="827"/>
      <c r="AC403" s="827"/>
      <c r="AD403" s="827"/>
      <c r="AE403" s="827"/>
      <c r="AF403" s="827"/>
      <c r="AG403" s="827"/>
      <c r="AH403" s="827"/>
      <c r="AI403" s="827"/>
      <c r="AJ403" s="827"/>
      <c r="AK403" s="827"/>
      <c r="AL403" s="827"/>
      <c r="AM403" s="827"/>
      <c r="AN403" s="827"/>
      <c r="AO403" s="827"/>
      <c r="AP403" s="827"/>
      <c r="AQ403" s="827"/>
      <c r="AR403" s="827"/>
      <c r="AS403" s="827"/>
      <c r="AT403" s="827"/>
      <c r="AU403" s="827"/>
      <c r="AV403" s="827"/>
      <c r="AW403" s="831"/>
      <c r="AX403" s="85"/>
      <c r="AY403" s="777"/>
      <c r="AZ403" s="85"/>
      <c r="BA403" s="85"/>
    </row>
    <row r="404" spans="1:53" ht="15.6" thickTop="1">
      <c r="A404" s="832"/>
      <c r="B404" s="832"/>
      <c r="C404" s="832"/>
      <c r="D404" s="832"/>
      <c r="E404" s="832"/>
      <c r="F404" s="832"/>
      <c r="G404" s="832"/>
      <c r="H404" s="832"/>
      <c r="I404" s="832"/>
      <c r="J404" s="832"/>
      <c r="K404" s="832"/>
      <c r="L404" s="832"/>
      <c r="M404" s="832"/>
      <c r="N404" s="832"/>
      <c r="O404" s="832"/>
      <c r="P404" s="832"/>
      <c r="Q404" s="832"/>
      <c r="R404" s="832"/>
      <c r="S404" s="832"/>
      <c r="T404" s="832"/>
      <c r="U404" s="832"/>
      <c r="V404" s="832"/>
      <c r="W404" s="832"/>
      <c r="X404" s="832"/>
      <c r="Y404" s="832"/>
      <c r="Z404" s="832"/>
      <c r="AA404" s="832"/>
      <c r="AB404" s="832"/>
      <c r="AC404" s="832"/>
      <c r="AD404" s="832"/>
      <c r="AE404" s="832"/>
      <c r="AF404" s="832"/>
      <c r="AG404" s="832"/>
      <c r="AH404" s="832"/>
      <c r="AI404" s="832"/>
      <c r="AJ404" s="832"/>
      <c r="AK404" s="832"/>
      <c r="AL404" s="832"/>
      <c r="AM404" s="832"/>
      <c r="AN404" s="832"/>
      <c r="AO404" s="832"/>
      <c r="AP404" s="832"/>
      <c r="AQ404" s="832"/>
      <c r="AR404" s="832"/>
      <c r="AS404" s="832"/>
      <c r="AT404" s="832"/>
      <c r="AU404" s="832"/>
      <c r="AV404" s="832"/>
      <c r="AW404" s="832"/>
      <c r="AX404" s="628"/>
      <c r="AY404" s="833"/>
      <c r="AZ404" s="628"/>
      <c r="BA404" s="628"/>
    </row>
    <row r="405" spans="1:53" ht="15">
      <c r="A405" s="832"/>
      <c r="B405" s="832"/>
      <c r="C405" s="832"/>
      <c r="D405" s="832"/>
      <c r="E405" s="832"/>
      <c r="F405" s="832"/>
      <c r="G405" s="832"/>
      <c r="H405" s="832"/>
      <c r="I405" s="832"/>
      <c r="J405" s="832"/>
      <c r="K405" s="832"/>
      <c r="L405" s="832"/>
      <c r="M405" s="832"/>
      <c r="N405" s="832"/>
      <c r="O405" s="832"/>
      <c r="P405" s="832"/>
      <c r="Q405" s="832"/>
      <c r="R405" s="832"/>
      <c r="S405" s="832"/>
      <c r="T405" s="832"/>
      <c r="U405" s="832"/>
      <c r="V405" s="832"/>
      <c r="W405" s="832"/>
      <c r="X405" s="832"/>
      <c r="Y405" s="832"/>
      <c r="Z405" s="832"/>
      <c r="AA405" s="832"/>
      <c r="AB405" s="832"/>
      <c r="AC405" s="832"/>
      <c r="AD405" s="832"/>
      <c r="AE405" s="832"/>
      <c r="AF405" s="832"/>
      <c r="AG405" s="832"/>
      <c r="AH405" s="832"/>
      <c r="AI405" s="832"/>
      <c r="AJ405" s="832"/>
      <c r="AK405" s="832"/>
      <c r="AL405" s="832"/>
      <c r="AM405" s="832"/>
      <c r="AN405" s="832"/>
      <c r="AO405" s="832"/>
      <c r="AP405" s="832"/>
      <c r="AQ405" s="832"/>
      <c r="AR405" s="832"/>
      <c r="AS405" s="832"/>
      <c r="AT405" s="832"/>
      <c r="AU405" s="832"/>
      <c r="AV405" s="832"/>
      <c r="AW405" s="832"/>
      <c r="AX405" s="628"/>
      <c r="AY405" s="833"/>
      <c r="AZ405" s="628"/>
      <c r="BA405" s="628"/>
    </row>
    <row r="406" spans="1:53" ht="15.6" thickBot="1">
      <c r="A406" s="832"/>
      <c r="B406" s="832"/>
      <c r="C406" s="832"/>
      <c r="D406" s="832"/>
      <c r="E406" s="832"/>
      <c r="F406" s="832"/>
      <c r="G406" s="832"/>
      <c r="H406" s="832"/>
      <c r="I406" s="832"/>
      <c r="J406" s="832"/>
      <c r="K406" s="832"/>
      <c r="L406" s="832"/>
      <c r="M406" s="832"/>
      <c r="N406" s="832"/>
      <c r="O406" s="832"/>
      <c r="P406" s="832"/>
      <c r="Q406" s="832"/>
      <c r="R406" s="832"/>
      <c r="S406" s="832"/>
      <c r="T406" s="832"/>
      <c r="U406" s="832"/>
      <c r="V406" s="832"/>
      <c r="W406" s="832"/>
      <c r="X406" s="832"/>
      <c r="Y406" s="832"/>
      <c r="Z406" s="832"/>
      <c r="AA406" s="832"/>
      <c r="AB406" s="832"/>
      <c r="AC406" s="832"/>
      <c r="AD406" s="832"/>
      <c r="AE406" s="832"/>
      <c r="AF406" s="832"/>
      <c r="AG406" s="832"/>
      <c r="AH406" s="832"/>
      <c r="AI406" s="832"/>
      <c r="AJ406" s="832"/>
      <c r="AK406" s="832"/>
      <c r="AL406" s="832"/>
      <c r="AM406" s="832"/>
      <c r="AN406" s="832"/>
      <c r="AO406" s="832"/>
      <c r="AP406" s="832"/>
      <c r="AQ406" s="832"/>
      <c r="AR406" s="832"/>
      <c r="AS406" s="832"/>
      <c r="AT406" s="832"/>
      <c r="AU406" s="832"/>
      <c r="AV406" s="832"/>
      <c r="AW406" s="832"/>
      <c r="AX406" s="628"/>
      <c r="AY406" s="833"/>
      <c r="AZ406" s="628"/>
      <c r="BA406" s="628"/>
    </row>
    <row r="407" spans="1:53" ht="18.600000000000001" thickTop="1">
      <c r="A407" s="765" t="s">
        <v>407</v>
      </c>
      <c r="B407" s="766"/>
      <c r="C407" s="767" t="s">
        <v>408</v>
      </c>
      <c r="D407" s="768"/>
      <c r="E407" s="769"/>
      <c r="F407" s="770"/>
      <c r="G407" s="771"/>
      <c r="H407" s="771"/>
      <c r="I407" s="772"/>
      <c r="J407" s="773"/>
      <c r="K407" s="772"/>
      <c r="L407" s="774"/>
      <c r="M407" s="774"/>
      <c r="N407" s="774"/>
      <c r="O407" s="774"/>
      <c r="P407" s="774"/>
      <c r="Q407" s="774"/>
      <c r="R407" s="774"/>
      <c r="S407" s="774"/>
      <c r="T407" s="774"/>
      <c r="U407" s="774"/>
      <c r="V407" s="774"/>
      <c r="W407" s="774"/>
      <c r="X407" s="774"/>
      <c r="Y407" s="774"/>
      <c r="Z407" s="774"/>
      <c r="AA407" s="774"/>
      <c r="AB407" s="772"/>
      <c r="AC407" s="772"/>
      <c r="AD407" s="772"/>
      <c r="AE407" s="772"/>
      <c r="AF407" s="772"/>
      <c r="AG407" s="772"/>
      <c r="AH407" s="772"/>
      <c r="AI407" s="775"/>
      <c r="AJ407" s="775"/>
      <c r="AK407" s="775"/>
      <c r="AL407" s="775"/>
      <c r="AM407" s="775"/>
      <c r="AN407" s="775"/>
      <c r="AO407" s="775"/>
      <c r="AP407" s="775"/>
      <c r="AQ407" s="775"/>
      <c r="AR407" s="775"/>
      <c r="AS407" s="775"/>
      <c r="AT407" s="775"/>
      <c r="AU407" s="775"/>
      <c r="AV407" s="775"/>
      <c r="AW407" s="776"/>
      <c r="AX407" s="85"/>
      <c r="AY407" s="777" t="s">
        <v>100</v>
      </c>
      <c r="AZ407" s="85"/>
      <c r="BA407" s="85"/>
    </row>
    <row r="408" spans="1:53" ht="15.6">
      <c r="A408" s="765" t="s">
        <v>409</v>
      </c>
      <c r="B408" s="778"/>
      <c r="C408" s="927" t="e">
        <f>PRESUPUESTO!#REF!</f>
        <v>#REF!</v>
      </c>
      <c r="D408" s="928"/>
      <c r="E408" s="928"/>
      <c r="F408" s="928"/>
      <c r="G408" s="928"/>
      <c r="H408" s="928"/>
      <c r="I408" s="928"/>
      <c r="J408" s="929" t="e">
        <f>"ITEM  " &amp;PRESUPUESTO!#REF! &amp;":   "&amp; PRESUPUESTO!#REF!</f>
        <v>#REF!</v>
      </c>
      <c r="K408" s="930"/>
      <c r="L408" s="930"/>
      <c r="M408" s="930"/>
      <c r="N408" s="930"/>
      <c r="O408" s="930"/>
      <c r="P408" s="930"/>
      <c r="Q408" s="930"/>
      <c r="R408" s="930"/>
      <c r="S408" s="930"/>
      <c r="T408" s="930"/>
      <c r="U408" s="930"/>
      <c r="V408" s="930"/>
      <c r="W408" s="930"/>
      <c r="X408" s="930"/>
      <c r="Y408" s="930"/>
      <c r="Z408" s="930"/>
      <c r="AA408" s="930"/>
      <c r="AB408" s="930"/>
      <c r="AC408" s="930"/>
      <c r="AD408" s="930"/>
      <c r="AE408" s="930"/>
      <c r="AF408" s="930"/>
      <c r="AG408" s="930"/>
      <c r="AH408" s="931"/>
      <c r="AI408" s="935" t="s">
        <v>410</v>
      </c>
      <c r="AJ408" s="936"/>
      <c r="AK408" s="936"/>
      <c r="AL408" s="936"/>
      <c r="AM408" s="936"/>
      <c r="AN408" s="936"/>
      <c r="AO408" s="937"/>
      <c r="AP408" s="938" t="e">
        <f>PRESUPUESTO!#REF!</f>
        <v>#REF!</v>
      </c>
      <c r="AQ408" s="939"/>
      <c r="AR408" s="939"/>
      <c r="AS408" s="939"/>
      <c r="AT408" s="939"/>
      <c r="AU408" s="939"/>
      <c r="AV408" s="940"/>
      <c r="AW408" s="779"/>
      <c r="AX408" s="85"/>
      <c r="AY408" s="777"/>
      <c r="AZ408" s="85"/>
      <c r="BA408" s="85"/>
    </row>
    <row r="409" spans="1:53" ht="15.6">
      <c r="A409" s="765" t="s">
        <v>472</v>
      </c>
      <c r="B409" s="778"/>
      <c r="C409" s="941" t="e">
        <f>PRESUPUESTO!#REF!</f>
        <v>#REF!</v>
      </c>
      <c r="D409" s="942"/>
      <c r="E409" s="942"/>
      <c r="F409" s="942"/>
      <c r="G409" s="942"/>
      <c r="H409" s="942"/>
      <c r="I409" s="942"/>
      <c r="J409" s="932"/>
      <c r="K409" s="933"/>
      <c r="L409" s="933"/>
      <c r="M409" s="933"/>
      <c r="N409" s="933"/>
      <c r="O409" s="933"/>
      <c r="P409" s="933"/>
      <c r="Q409" s="933"/>
      <c r="R409" s="933"/>
      <c r="S409" s="933"/>
      <c r="T409" s="933"/>
      <c r="U409" s="933"/>
      <c r="V409" s="933"/>
      <c r="W409" s="933"/>
      <c r="X409" s="933"/>
      <c r="Y409" s="933"/>
      <c r="Z409" s="933"/>
      <c r="AA409" s="933"/>
      <c r="AB409" s="933"/>
      <c r="AC409" s="933"/>
      <c r="AD409" s="933"/>
      <c r="AE409" s="933"/>
      <c r="AF409" s="933"/>
      <c r="AG409" s="933"/>
      <c r="AH409" s="934"/>
      <c r="AI409" s="935" t="s">
        <v>412</v>
      </c>
      <c r="AJ409" s="936"/>
      <c r="AK409" s="936"/>
      <c r="AL409" s="936"/>
      <c r="AM409" s="936"/>
      <c r="AN409" s="936"/>
      <c r="AO409" s="937"/>
      <c r="AP409" s="938">
        <f>L419</f>
        <v>28</v>
      </c>
      <c r="AQ409" s="939"/>
      <c r="AR409" s="939"/>
      <c r="AS409" s="939"/>
      <c r="AT409" s="939"/>
      <c r="AU409" s="939"/>
      <c r="AV409" s="940"/>
      <c r="AW409" s="779"/>
      <c r="AX409" s="85"/>
      <c r="AY409" s="777"/>
      <c r="AZ409" s="85"/>
      <c r="BA409" s="85"/>
    </row>
    <row r="410" spans="1:53" ht="15.6">
      <c r="A410" s="780" t="s">
        <v>413</v>
      </c>
      <c r="B410" s="778"/>
      <c r="C410" s="781"/>
      <c r="D410" s="781"/>
      <c r="E410" s="781"/>
      <c r="F410" s="781"/>
      <c r="G410" s="781"/>
      <c r="H410" s="781"/>
      <c r="I410" s="781"/>
      <c r="J410" s="782"/>
      <c r="K410" s="781"/>
      <c r="L410" s="781"/>
      <c r="M410" s="1000"/>
      <c r="N410" s="1000"/>
      <c r="O410" s="1000"/>
      <c r="P410" s="1000"/>
      <c r="Q410" s="1000"/>
      <c r="R410" s="1000"/>
      <c r="S410" s="1000"/>
      <c r="T410" s="1000"/>
      <c r="U410" s="1000"/>
      <c r="V410" s="1000"/>
      <c r="W410" s="1000"/>
      <c r="X410" s="1000"/>
      <c r="Y410" s="1000"/>
      <c r="Z410" s="1000"/>
      <c r="AA410" s="1000"/>
      <c r="AB410" s="1000"/>
      <c r="AC410" s="1001"/>
      <c r="AD410" s="1000"/>
      <c r="AE410" s="1000"/>
      <c r="AF410" s="1000"/>
      <c r="AG410" s="1000"/>
      <c r="AH410" s="1000"/>
      <c r="AI410" s="1000"/>
      <c r="AJ410" s="1000"/>
      <c r="AK410" s="1000"/>
      <c r="AL410" s="1000"/>
      <c r="AM410" s="1000"/>
      <c r="AN410" s="1000"/>
      <c r="AO410" s="1000"/>
      <c r="AP410" s="1000"/>
      <c r="AQ410" s="1000"/>
      <c r="AR410" s="1000"/>
      <c r="AS410" s="1000"/>
      <c r="AT410" s="1000"/>
      <c r="AU410" s="1000"/>
      <c r="AV410" s="1000"/>
      <c r="AW410" s="779"/>
      <c r="AX410" s="85"/>
      <c r="AY410" s="777"/>
      <c r="AZ410" s="85"/>
      <c r="BA410" s="85"/>
    </row>
    <row r="411" spans="1:53" ht="15.6">
      <c r="A411" s="780" t="s">
        <v>414</v>
      </c>
      <c r="B411" s="778"/>
      <c r="C411" s="993" t="s">
        <v>415</v>
      </c>
      <c r="D411" s="994"/>
      <c r="E411" s="997" t="s">
        <v>416</v>
      </c>
      <c r="F411" s="997"/>
      <c r="G411" s="997"/>
      <c r="H411" s="997"/>
      <c r="I411" s="997" t="s">
        <v>417</v>
      </c>
      <c r="J411" s="998" t="s">
        <v>418</v>
      </c>
      <c r="K411" s="997" t="s">
        <v>233</v>
      </c>
      <c r="L411" s="997" t="s">
        <v>419</v>
      </c>
      <c r="M411" s="986"/>
      <c r="N411" s="986"/>
      <c r="O411" s="986"/>
      <c r="P411" s="986"/>
      <c r="Q411" s="986"/>
      <c r="R411" s="986"/>
      <c r="S411" s="986"/>
      <c r="T411" s="986"/>
      <c r="U411" s="986"/>
      <c r="V411" s="986"/>
      <c r="W411" s="986"/>
      <c r="X411" s="986"/>
      <c r="Y411" s="986"/>
      <c r="Z411" s="986"/>
      <c r="AA411" s="986"/>
      <c r="AB411" s="986"/>
      <c r="AC411" s="986"/>
      <c r="AD411" s="986"/>
      <c r="AE411" s="986"/>
      <c r="AF411" s="986"/>
      <c r="AG411" s="986"/>
      <c r="AH411" s="986"/>
      <c r="AI411" s="986"/>
      <c r="AJ411" s="986"/>
      <c r="AK411" s="986"/>
      <c r="AL411" s="986"/>
      <c r="AM411" s="986"/>
      <c r="AN411" s="986"/>
      <c r="AO411" s="986"/>
      <c r="AP411" s="986"/>
      <c r="AQ411" s="986"/>
      <c r="AR411" s="986"/>
      <c r="AS411" s="986"/>
      <c r="AT411" s="986"/>
      <c r="AU411" s="986"/>
      <c r="AV411" s="986"/>
      <c r="AW411" s="779"/>
      <c r="AX411" s="85"/>
      <c r="AY411" s="777"/>
      <c r="AZ411" s="85"/>
      <c r="BA411" s="85"/>
    </row>
    <row r="412" spans="1:53" ht="15.6">
      <c r="A412" s="780"/>
      <c r="B412" s="778"/>
      <c r="C412" s="995"/>
      <c r="D412" s="996"/>
      <c r="E412" s="783" t="s">
        <v>420</v>
      </c>
      <c r="F412" s="783" t="s">
        <v>421</v>
      </c>
      <c r="G412" s="783" t="s">
        <v>422</v>
      </c>
      <c r="H412" s="783" t="s">
        <v>423</v>
      </c>
      <c r="I412" s="997"/>
      <c r="J412" s="999"/>
      <c r="K412" s="997"/>
      <c r="L412" s="997"/>
      <c r="M412" s="986"/>
      <c r="N412" s="986"/>
      <c r="O412" s="986"/>
      <c r="P412" s="986"/>
      <c r="Q412" s="986"/>
      <c r="R412" s="986"/>
      <c r="S412" s="986"/>
      <c r="T412" s="986"/>
      <c r="U412" s="986"/>
      <c r="V412" s="986"/>
      <c r="W412" s="986"/>
      <c r="X412" s="986"/>
      <c r="Y412" s="986"/>
      <c r="Z412" s="986"/>
      <c r="AA412" s="986"/>
      <c r="AB412" s="986"/>
      <c r="AC412" s="986"/>
      <c r="AD412" s="986"/>
      <c r="AE412" s="986"/>
      <c r="AF412" s="986"/>
      <c r="AG412" s="986"/>
      <c r="AH412" s="986"/>
      <c r="AI412" s="986"/>
      <c r="AJ412" s="986"/>
      <c r="AK412" s="986"/>
      <c r="AL412" s="986"/>
      <c r="AM412" s="986"/>
      <c r="AN412" s="986"/>
      <c r="AO412" s="986"/>
      <c r="AP412" s="986"/>
      <c r="AQ412" s="986"/>
      <c r="AR412" s="986"/>
      <c r="AS412" s="986"/>
      <c r="AT412" s="986"/>
      <c r="AU412" s="986"/>
      <c r="AV412" s="986"/>
      <c r="AW412" s="779"/>
      <c r="AX412" s="85"/>
      <c r="AY412" s="777"/>
      <c r="AZ412" s="85"/>
      <c r="BA412" s="85"/>
    </row>
    <row r="413" spans="1:53" ht="15">
      <c r="A413" s="780" t="s">
        <v>424</v>
      </c>
      <c r="B413" s="778"/>
      <c r="C413" s="987" t="s">
        <v>146</v>
      </c>
      <c r="D413" s="988"/>
      <c r="E413" s="991"/>
      <c r="F413" s="991"/>
      <c r="G413" s="991"/>
      <c r="H413" s="991"/>
      <c r="I413" s="991"/>
      <c r="J413" s="991"/>
      <c r="K413" s="991"/>
      <c r="L413" s="991"/>
      <c r="M413" s="1021" t="e" vm="12">
        <v>#VALUE!</v>
      </c>
      <c r="N413" s="1022"/>
      <c r="O413" s="1022"/>
      <c r="P413" s="1022"/>
      <c r="Q413" s="1022"/>
      <c r="R413" s="1022"/>
      <c r="S413" s="1022"/>
      <c r="T413" s="1022"/>
      <c r="U413" s="1022"/>
      <c r="V413" s="1022"/>
      <c r="W413" s="1022"/>
      <c r="X413" s="1022"/>
      <c r="Y413" s="1022"/>
      <c r="Z413" s="1022"/>
      <c r="AA413" s="1022"/>
      <c r="AB413" s="1022"/>
      <c r="AC413" s="1022"/>
      <c r="AD413" s="1022"/>
      <c r="AE413" s="1022"/>
      <c r="AF413" s="1022"/>
      <c r="AG413" s="1022"/>
      <c r="AH413" s="1022"/>
      <c r="AI413" s="1022"/>
      <c r="AJ413" s="1022"/>
      <c r="AK413" s="1022"/>
      <c r="AL413" s="1022"/>
      <c r="AM413" s="1022"/>
      <c r="AN413" s="1022"/>
      <c r="AO413" s="1022"/>
      <c r="AP413" s="1022"/>
      <c r="AQ413" s="1022"/>
      <c r="AR413" s="1022"/>
      <c r="AS413" s="1022"/>
      <c r="AT413" s="1022"/>
      <c r="AU413" s="1022"/>
      <c r="AV413" s="1023"/>
      <c r="AW413" s="779"/>
      <c r="AX413" s="85"/>
      <c r="AY413" s="777"/>
      <c r="AZ413" s="85"/>
      <c r="BA413" s="85"/>
    </row>
    <row r="414" spans="1:53" ht="15">
      <c r="A414" s="780"/>
      <c r="B414" s="778"/>
      <c r="C414" s="989"/>
      <c r="D414" s="990"/>
      <c r="E414" s="992"/>
      <c r="F414" s="992"/>
      <c r="G414" s="992"/>
      <c r="H414" s="992"/>
      <c r="I414" s="992"/>
      <c r="J414" s="992"/>
      <c r="K414" s="992"/>
      <c r="L414" s="992"/>
      <c r="M414" s="1024"/>
      <c r="N414" s="1025"/>
      <c r="O414" s="1025"/>
      <c r="P414" s="1025"/>
      <c r="Q414" s="1025"/>
      <c r="R414" s="1025"/>
      <c r="S414" s="1025"/>
      <c r="T414" s="1025"/>
      <c r="U414" s="1025"/>
      <c r="V414" s="1025"/>
      <c r="W414" s="1025"/>
      <c r="X414" s="1025"/>
      <c r="Y414" s="1025"/>
      <c r="Z414" s="1025"/>
      <c r="AA414" s="1025"/>
      <c r="AB414" s="1025"/>
      <c r="AC414" s="1025"/>
      <c r="AD414" s="1025"/>
      <c r="AE414" s="1025"/>
      <c r="AF414" s="1025"/>
      <c r="AG414" s="1025"/>
      <c r="AH414" s="1025"/>
      <c r="AI414" s="1025"/>
      <c r="AJ414" s="1025"/>
      <c r="AK414" s="1025"/>
      <c r="AL414" s="1025"/>
      <c r="AM414" s="1025"/>
      <c r="AN414" s="1025"/>
      <c r="AO414" s="1025"/>
      <c r="AP414" s="1025"/>
      <c r="AQ414" s="1025"/>
      <c r="AR414" s="1025"/>
      <c r="AS414" s="1025"/>
      <c r="AT414" s="1025"/>
      <c r="AU414" s="1025"/>
      <c r="AV414" s="1026"/>
      <c r="AW414" s="779"/>
      <c r="AX414" s="85"/>
      <c r="AY414" s="777"/>
      <c r="AZ414" s="85"/>
      <c r="BA414" s="85"/>
    </row>
    <row r="415" spans="1:53" ht="15">
      <c r="A415" s="780" t="s">
        <v>425</v>
      </c>
      <c r="B415" s="778"/>
      <c r="C415" s="1018" t="s">
        <v>473</v>
      </c>
      <c r="D415" s="1019"/>
      <c r="E415" s="1005">
        <v>28</v>
      </c>
      <c r="F415" s="1005"/>
      <c r="G415" s="1020"/>
      <c r="H415" s="1005"/>
      <c r="I415" s="1005">
        <f>+E415</f>
        <v>28</v>
      </c>
      <c r="J415" s="1005">
        <v>1</v>
      </c>
      <c r="K415" s="1005" t="e">
        <f>AP408</f>
        <v>#REF!</v>
      </c>
      <c r="L415" s="1007">
        <f>I415*J415</f>
        <v>28</v>
      </c>
      <c r="M415" s="1024"/>
      <c r="N415" s="1025"/>
      <c r="O415" s="1025"/>
      <c r="P415" s="1025"/>
      <c r="Q415" s="1025"/>
      <c r="R415" s="1025"/>
      <c r="S415" s="1025"/>
      <c r="T415" s="1025"/>
      <c r="U415" s="1025"/>
      <c r="V415" s="1025"/>
      <c r="W415" s="1025"/>
      <c r="X415" s="1025"/>
      <c r="Y415" s="1025"/>
      <c r="Z415" s="1025"/>
      <c r="AA415" s="1025"/>
      <c r="AB415" s="1025"/>
      <c r="AC415" s="1025"/>
      <c r="AD415" s="1025"/>
      <c r="AE415" s="1025"/>
      <c r="AF415" s="1025"/>
      <c r="AG415" s="1025"/>
      <c r="AH415" s="1025"/>
      <c r="AI415" s="1025"/>
      <c r="AJ415" s="1025"/>
      <c r="AK415" s="1025"/>
      <c r="AL415" s="1025"/>
      <c r="AM415" s="1025"/>
      <c r="AN415" s="1025"/>
      <c r="AO415" s="1025"/>
      <c r="AP415" s="1025"/>
      <c r="AQ415" s="1025"/>
      <c r="AR415" s="1025"/>
      <c r="AS415" s="1025"/>
      <c r="AT415" s="1025"/>
      <c r="AU415" s="1025"/>
      <c r="AV415" s="1026"/>
      <c r="AW415" s="779"/>
      <c r="AX415" s="85"/>
      <c r="AY415" s="777"/>
      <c r="AZ415" s="85"/>
      <c r="BA415" s="85"/>
    </row>
    <row r="416" spans="1:53" ht="15">
      <c r="A416" s="780"/>
      <c r="B416" s="778"/>
      <c r="C416" s="1014"/>
      <c r="D416" s="1015"/>
      <c r="E416" s="1006"/>
      <c r="F416" s="1006"/>
      <c r="G416" s="1017"/>
      <c r="H416" s="1006"/>
      <c r="I416" s="1006"/>
      <c r="J416" s="1006"/>
      <c r="K416" s="1006"/>
      <c r="L416" s="1008"/>
      <c r="M416" s="1024"/>
      <c r="N416" s="1025"/>
      <c r="O416" s="1025"/>
      <c r="P416" s="1025"/>
      <c r="Q416" s="1025"/>
      <c r="R416" s="1025"/>
      <c r="S416" s="1025"/>
      <c r="T416" s="1025"/>
      <c r="U416" s="1025"/>
      <c r="V416" s="1025"/>
      <c r="W416" s="1025"/>
      <c r="X416" s="1025"/>
      <c r="Y416" s="1025"/>
      <c r="Z416" s="1025"/>
      <c r="AA416" s="1025"/>
      <c r="AB416" s="1025"/>
      <c r="AC416" s="1025"/>
      <c r="AD416" s="1025"/>
      <c r="AE416" s="1025"/>
      <c r="AF416" s="1025"/>
      <c r="AG416" s="1025"/>
      <c r="AH416" s="1025"/>
      <c r="AI416" s="1025"/>
      <c r="AJ416" s="1025"/>
      <c r="AK416" s="1025"/>
      <c r="AL416" s="1025"/>
      <c r="AM416" s="1025"/>
      <c r="AN416" s="1025"/>
      <c r="AO416" s="1025"/>
      <c r="AP416" s="1025"/>
      <c r="AQ416" s="1025"/>
      <c r="AR416" s="1025"/>
      <c r="AS416" s="1025"/>
      <c r="AT416" s="1025"/>
      <c r="AU416" s="1025"/>
      <c r="AV416" s="1026"/>
      <c r="AW416" s="779"/>
      <c r="AX416" s="85"/>
      <c r="AY416" s="777"/>
      <c r="AZ416" s="85"/>
      <c r="BA416" s="85"/>
    </row>
    <row r="417" spans="1:53" ht="15">
      <c r="A417" s="780" t="s">
        <v>425</v>
      </c>
      <c r="B417" s="778"/>
      <c r="C417" s="1014"/>
      <c r="D417" s="1015"/>
      <c r="E417" s="1006"/>
      <c r="F417" s="1006"/>
      <c r="G417" s="1016"/>
      <c r="H417" s="1006"/>
      <c r="I417" s="1005">
        <f>+G417*E417*F417</f>
        <v>0</v>
      </c>
      <c r="J417" s="1006"/>
      <c r="K417" s="1005" t="e">
        <f>AP408</f>
        <v>#REF!</v>
      </c>
      <c r="L417" s="1007">
        <f>I417*J417</f>
        <v>0</v>
      </c>
      <c r="M417" s="1024"/>
      <c r="N417" s="1025"/>
      <c r="O417" s="1025"/>
      <c r="P417" s="1025"/>
      <c r="Q417" s="1025"/>
      <c r="R417" s="1025"/>
      <c r="S417" s="1025"/>
      <c r="T417" s="1025"/>
      <c r="U417" s="1025"/>
      <c r="V417" s="1025"/>
      <c r="W417" s="1025"/>
      <c r="X417" s="1025"/>
      <c r="Y417" s="1025"/>
      <c r="Z417" s="1025"/>
      <c r="AA417" s="1025"/>
      <c r="AB417" s="1025"/>
      <c r="AC417" s="1025"/>
      <c r="AD417" s="1025"/>
      <c r="AE417" s="1025"/>
      <c r="AF417" s="1025"/>
      <c r="AG417" s="1025"/>
      <c r="AH417" s="1025"/>
      <c r="AI417" s="1025"/>
      <c r="AJ417" s="1025"/>
      <c r="AK417" s="1025"/>
      <c r="AL417" s="1025"/>
      <c r="AM417" s="1025"/>
      <c r="AN417" s="1025"/>
      <c r="AO417" s="1025"/>
      <c r="AP417" s="1025"/>
      <c r="AQ417" s="1025"/>
      <c r="AR417" s="1025"/>
      <c r="AS417" s="1025"/>
      <c r="AT417" s="1025"/>
      <c r="AU417" s="1025"/>
      <c r="AV417" s="1026"/>
      <c r="AW417" s="779"/>
      <c r="AX417" s="85"/>
      <c r="AY417" s="777"/>
      <c r="AZ417" s="85"/>
      <c r="BA417" s="85"/>
    </row>
    <row r="418" spans="1:53" ht="15">
      <c r="A418" s="780"/>
      <c r="B418" s="778"/>
      <c r="C418" s="1014"/>
      <c r="D418" s="1015"/>
      <c r="E418" s="1006"/>
      <c r="F418" s="1006"/>
      <c r="G418" s="1017"/>
      <c r="H418" s="1006"/>
      <c r="I418" s="1006"/>
      <c r="J418" s="1006"/>
      <c r="K418" s="1006"/>
      <c r="L418" s="1008"/>
      <c r="M418" s="1024"/>
      <c r="N418" s="1025"/>
      <c r="O418" s="1025"/>
      <c r="P418" s="1025"/>
      <c r="Q418" s="1025"/>
      <c r="R418" s="1025"/>
      <c r="S418" s="1025"/>
      <c r="T418" s="1025"/>
      <c r="U418" s="1025"/>
      <c r="V418" s="1025"/>
      <c r="W418" s="1025"/>
      <c r="X418" s="1025"/>
      <c r="Y418" s="1025"/>
      <c r="Z418" s="1025"/>
      <c r="AA418" s="1025"/>
      <c r="AB418" s="1025"/>
      <c r="AC418" s="1025"/>
      <c r="AD418" s="1025"/>
      <c r="AE418" s="1025"/>
      <c r="AF418" s="1025"/>
      <c r="AG418" s="1025"/>
      <c r="AH418" s="1025"/>
      <c r="AI418" s="1025"/>
      <c r="AJ418" s="1025"/>
      <c r="AK418" s="1025"/>
      <c r="AL418" s="1025"/>
      <c r="AM418" s="1025"/>
      <c r="AN418" s="1025"/>
      <c r="AO418" s="1025"/>
      <c r="AP418" s="1025"/>
      <c r="AQ418" s="1025"/>
      <c r="AR418" s="1025"/>
      <c r="AS418" s="1025"/>
      <c r="AT418" s="1025"/>
      <c r="AU418" s="1025"/>
      <c r="AV418" s="1026"/>
      <c r="AW418" s="779"/>
      <c r="AX418" s="85"/>
      <c r="AY418" s="777"/>
      <c r="AZ418" s="85"/>
      <c r="BA418" s="85"/>
    </row>
    <row r="419" spans="1:53" ht="15.6">
      <c r="A419" s="765" t="s">
        <v>427</v>
      </c>
      <c r="B419" s="778"/>
      <c r="C419" s="788"/>
      <c r="D419" s="789"/>
      <c r="E419" s="789"/>
      <c r="F419" s="789"/>
      <c r="G419" s="790" t="s">
        <v>428</v>
      </c>
      <c r="H419" s="791">
        <v>2</v>
      </c>
      <c r="I419" s="792" t="s">
        <v>5</v>
      </c>
      <c r="J419" s="793"/>
      <c r="K419" s="794" t="s">
        <v>419</v>
      </c>
      <c r="L419" s="795">
        <f>ROUND(SUM(L413:L418),H419)</f>
        <v>28</v>
      </c>
      <c r="M419" s="1024"/>
      <c r="N419" s="1025"/>
      <c r="O419" s="1025"/>
      <c r="P419" s="1025"/>
      <c r="Q419" s="1025"/>
      <c r="R419" s="1025"/>
      <c r="S419" s="1025"/>
      <c r="T419" s="1025"/>
      <c r="U419" s="1025"/>
      <c r="V419" s="1025"/>
      <c r="W419" s="1025"/>
      <c r="X419" s="1025"/>
      <c r="Y419" s="1025"/>
      <c r="Z419" s="1025"/>
      <c r="AA419" s="1025"/>
      <c r="AB419" s="1025"/>
      <c r="AC419" s="1025"/>
      <c r="AD419" s="1025"/>
      <c r="AE419" s="1025"/>
      <c r="AF419" s="1025"/>
      <c r="AG419" s="1025"/>
      <c r="AH419" s="1025"/>
      <c r="AI419" s="1025"/>
      <c r="AJ419" s="1025"/>
      <c r="AK419" s="1025"/>
      <c r="AL419" s="1025"/>
      <c r="AM419" s="1025"/>
      <c r="AN419" s="1025"/>
      <c r="AO419" s="1025"/>
      <c r="AP419" s="1025"/>
      <c r="AQ419" s="1025"/>
      <c r="AR419" s="1025"/>
      <c r="AS419" s="1025"/>
      <c r="AT419" s="1025"/>
      <c r="AU419" s="1025"/>
      <c r="AV419" s="1026"/>
      <c r="AW419" s="779"/>
      <c r="AX419" s="85"/>
      <c r="AY419" s="777"/>
      <c r="AZ419" s="85"/>
      <c r="BA419" s="85"/>
    </row>
    <row r="420" spans="1:53" ht="15.6">
      <c r="A420" s="780"/>
      <c r="B420" s="778"/>
      <c r="C420" s="798"/>
      <c r="D420" s="799"/>
      <c r="E420" s="799"/>
      <c r="F420" s="799"/>
      <c r="G420" s="799"/>
      <c r="H420" s="799"/>
      <c r="I420" s="799"/>
      <c r="J420" s="799"/>
      <c r="K420" s="800"/>
      <c r="L420" s="799"/>
      <c r="M420" s="1024"/>
      <c r="N420" s="1025"/>
      <c r="O420" s="1025"/>
      <c r="P420" s="1025"/>
      <c r="Q420" s="1025"/>
      <c r="R420" s="1025"/>
      <c r="S420" s="1025"/>
      <c r="T420" s="1025"/>
      <c r="U420" s="1025"/>
      <c r="V420" s="1025"/>
      <c r="W420" s="1025"/>
      <c r="X420" s="1025"/>
      <c r="Y420" s="1025"/>
      <c r="Z420" s="1025"/>
      <c r="AA420" s="1025"/>
      <c r="AB420" s="1025"/>
      <c r="AC420" s="1025"/>
      <c r="AD420" s="1025"/>
      <c r="AE420" s="1025"/>
      <c r="AF420" s="1025"/>
      <c r="AG420" s="1025"/>
      <c r="AH420" s="1025"/>
      <c r="AI420" s="1025"/>
      <c r="AJ420" s="1025"/>
      <c r="AK420" s="1025"/>
      <c r="AL420" s="1025"/>
      <c r="AM420" s="1025"/>
      <c r="AN420" s="1025"/>
      <c r="AO420" s="1025"/>
      <c r="AP420" s="1025"/>
      <c r="AQ420" s="1025"/>
      <c r="AR420" s="1025"/>
      <c r="AS420" s="1025"/>
      <c r="AT420" s="1025"/>
      <c r="AU420" s="1025"/>
      <c r="AV420" s="1026"/>
      <c r="AW420" s="779"/>
      <c r="AX420" s="85"/>
      <c r="AY420" s="777"/>
      <c r="AZ420" s="85"/>
      <c r="BA420" s="85"/>
    </row>
    <row r="421" spans="1:53" ht="15.6">
      <c r="A421" s="780"/>
      <c r="B421" s="778"/>
      <c r="C421" s="995"/>
      <c r="D421" s="996"/>
      <c r="E421" s="996"/>
      <c r="F421" s="996"/>
      <c r="G421" s="996"/>
      <c r="H421" s="996"/>
      <c r="I421" s="996"/>
      <c r="J421" s="996"/>
      <c r="K421" s="996"/>
      <c r="L421" s="805"/>
      <c r="M421" s="1027"/>
      <c r="N421" s="1028"/>
      <c r="O421" s="1028"/>
      <c r="P421" s="1028"/>
      <c r="Q421" s="1028"/>
      <c r="R421" s="1028"/>
      <c r="S421" s="1028"/>
      <c r="T421" s="1028"/>
      <c r="U421" s="1028"/>
      <c r="V421" s="1028"/>
      <c r="W421" s="1028"/>
      <c r="X421" s="1028"/>
      <c r="Y421" s="1028"/>
      <c r="Z421" s="1028"/>
      <c r="AA421" s="1028"/>
      <c r="AB421" s="1028"/>
      <c r="AC421" s="1028"/>
      <c r="AD421" s="1028"/>
      <c r="AE421" s="1028"/>
      <c r="AF421" s="1028"/>
      <c r="AG421" s="1028"/>
      <c r="AH421" s="1028"/>
      <c r="AI421" s="1028"/>
      <c r="AJ421" s="1028"/>
      <c r="AK421" s="1028"/>
      <c r="AL421" s="1028"/>
      <c r="AM421" s="1028"/>
      <c r="AN421" s="1028"/>
      <c r="AO421" s="1028"/>
      <c r="AP421" s="1028"/>
      <c r="AQ421" s="1028"/>
      <c r="AR421" s="1028"/>
      <c r="AS421" s="1028"/>
      <c r="AT421" s="1028"/>
      <c r="AU421" s="1028"/>
      <c r="AV421" s="1029"/>
      <c r="AW421" s="779"/>
      <c r="AX421" s="85"/>
      <c r="AY421" s="777"/>
      <c r="AZ421" s="85"/>
      <c r="BA421" s="85"/>
    </row>
    <row r="422" spans="1:53" ht="15.6">
      <c r="A422" s="780"/>
      <c r="B422" s="778"/>
      <c r="C422" s="806" t="s">
        <v>429</v>
      </c>
      <c r="D422" s="1009"/>
      <c r="E422" s="1009"/>
      <c r="F422" s="1009"/>
      <c r="G422" s="1009"/>
      <c r="H422" s="1009"/>
      <c r="I422" s="1009"/>
      <c r="J422" s="1009"/>
      <c r="K422" s="1009"/>
      <c r="L422" s="1009"/>
      <c r="M422" s="1009"/>
      <c r="N422" s="1009"/>
      <c r="O422" s="1009"/>
      <c r="P422" s="1009"/>
      <c r="Q422" s="1009"/>
      <c r="R422" s="1009"/>
      <c r="S422" s="1009"/>
      <c r="T422" s="1009"/>
      <c r="U422" s="1009"/>
      <c r="V422" s="1009"/>
      <c r="W422" s="1009"/>
      <c r="X422" s="1009"/>
      <c r="Y422" s="1009"/>
      <c r="Z422" s="1009"/>
      <c r="AA422" s="1009"/>
      <c r="AB422" s="1009"/>
      <c r="AC422" s="1009"/>
      <c r="AD422" s="1009"/>
      <c r="AE422" s="1009"/>
      <c r="AF422" s="1009"/>
      <c r="AG422" s="1009"/>
      <c r="AH422" s="1009"/>
      <c r="AI422" s="1009"/>
      <c r="AJ422" s="1009"/>
      <c r="AK422" s="1009"/>
      <c r="AL422" s="1009"/>
      <c r="AM422" s="1009"/>
      <c r="AN422" s="1009"/>
      <c r="AO422" s="1009"/>
      <c r="AP422" s="1009"/>
      <c r="AQ422" s="1009"/>
      <c r="AR422" s="1009"/>
      <c r="AS422" s="1009"/>
      <c r="AT422" s="1009"/>
      <c r="AU422" s="1009"/>
      <c r="AV422" s="807"/>
      <c r="AW422" s="779"/>
      <c r="AX422" s="85"/>
      <c r="AY422" s="777"/>
      <c r="AZ422" s="85"/>
      <c r="BA422" s="85"/>
    </row>
    <row r="423" spans="1:53" ht="15.6">
      <c r="A423" s="780"/>
      <c r="B423" s="778"/>
      <c r="C423" s="808"/>
      <c r="D423" s="1010"/>
      <c r="E423" s="1010"/>
      <c r="F423" s="1010"/>
      <c r="G423" s="1010"/>
      <c r="H423" s="1010"/>
      <c r="I423" s="1010"/>
      <c r="J423" s="1010"/>
      <c r="K423" s="1010"/>
      <c r="L423" s="1010"/>
      <c r="M423" s="1010"/>
      <c r="N423" s="1010"/>
      <c r="O423" s="1010"/>
      <c r="P423" s="1010"/>
      <c r="Q423" s="1010"/>
      <c r="R423" s="1010"/>
      <c r="S423" s="1010"/>
      <c r="T423" s="1010"/>
      <c r="U423" s="1010"/>
      <c r="V423" s="1010"/>
      <c r="W423" s="1010"/>
      <c r="X423" s="1010"/>
      <c r="Y423" s="1010"/>
      <c r="Z423" s="1010"/>
      <c r="AA423" s="1010"/>
      <c r="AB423" s="1010"/>
      <c r="AC423" s="1010"/>
      <c r="AD423" s="1010"/>
      <c r="AE423" s="1010"/>
      <c r="AF423" s="1010"/>
      <c r="AG423" s="1010"/>
      <c r="AH423" s="1010"/>
      <c r="AI423" s="1010"/>
      <c r="AJ423" s="1010"/>
      <c r="AK423" s="1010"/>
      <c r="AL423" s="1010"/>
      <c r="AM423" s="1010"/>
      <c r="AN423" s="1010"/>
      <c r="AO423" s="1010"/>
      <c r="AP423" s="1010"/>
      <c r="AQ423" s="1010"/>
      <c r="AR423" s="1010"/>
      <c r="AS423" s="1010"/>
      <c r="AT423" s="1010"/>
      <c r="AU423" s="1010"/>
      <c r="AV423" s="809"/>
      <c r="AW423" s="779"/>
      <c r="AX423" s="85"/>
      <c r="AY423" s="777"/>
      <c r="AZ423" s="85"/>
      <c r="BA423" s="85"/>
    </row>
    <row r="424" spans="1:53" ht="15.6">
      <c r="A424" s="780"/>
      <c r="B424" s="778"/>
      <c r="C424" s="784"/>
      <c r="D424" s="1011"/>
      <c r="E424" s="1011"/>
      <c r="F424" s="1011"/>
      <c r="G424" s="1011"/>
      <c r="H424" s="1011"/>
      <c r="I424" s="1011"/>
      <c r="J424" s="1011"/>
      <c r="K424" s="1011"/>
      <c r="L424" s="1011"/>
      <c r="M424" s="1011"/>
      <c r="N424" s="1011"/>
      <c r="O424" s="1011"/>
      <c r="P424" s="1011"/>
      <c r="Q424" s="1011"/>
      <c r="R424" s="1011"/>
      <c r="S424" s="1011"/>
      <c r="T424" s="1011"/>
      <c r="U424" s="1011"/>
      <c r="V424" s="1011"/>
      <c r="W424" s="1011"/>
      <c r="X424" s="1011"/>
      <c r="Y424" s="1011"/>
      <c r="Z424" s="1011"/>
      <c r="AA424" s="1011"/>
      <c r="AB424" s="1011"/>
      <c r="AC424" s="1011"/>
      <c r="AD424" s="1011"/>
      <c r="AE424" s="1011"/>
      <c r="AF424" s="1011"/>
      <c r="AG424" s="810"/>
      <c r="AH424" s="1012" t="str">
        <f>"Item    " &amp; E409 &amp; "    Página   1   de   1  "</f>
        <v xml:space="preserve">Item        Página   1   de   1  </v>
      </c>
      <c r="AI424" s="1013"/>
      <c r="AJ424" s="1013"/>
      <c r="AK424" s="1013"/>
      <c r="AL424" s="1013"/>
      <c r="AM424" s="1013"/>
      <c r="AN424" s="1013"/>
      <c r="AO424" s="1013"/>
      <c r="AP424" s="1013"/>
      <c r="AQ424" s="1013"/>
      <c r="AR424" s="1013"/>
      <c r="AS424" s="1013"/>
      <c r="AT424" s="1013"/>
      <c r="AU424" s="1013"/>
      <c r="AV424" s="1013"/>
      <c r="AW424" s="779"/>
      <c r="AX424" s="85"/>
      <c r="AY424" s="777"/>
      <c r="AZ424" s="85"/>
      <c r="BA424" s="85"/>
    </row>
    <row r="425" spans="1:53" ht="15.6">
      <c r="A425" s="780"/>
      <c r="B425" s="778"/>
      <c r="C425" s="799"/>
      <c r="D425" s="799"/>
      <c r="E425" s="799"/>
      <c r="F425" s="799"/>
      <c r="G425" s="799"/>
      <c r="H425" s="799"/>
      <c r="I425" s="799"/>
      <c r="J425" s="811"/>
      <c r="K425" s="799"/>
      <c r="L425" s="799"/>
      <c r="M425" s="799"/>
      <c r="N425" s="799"/>
      <c r="O425" s="799"/>
      <c r="P425" s="799"/>
      <c r="Q425" s="799"/>
      <c r="R425" s="799"/>
      <c r="S425" s="799"/>
      <c r="T425" s="799"/>
      <c r="U425" s="799"/>
      <c r="V425" s="799"/>
      <c r="W425" s="799"/>
      <c r="X425" s="799"/>
      <c r="Y425" s="799"/>
      <c r="Z425" s="799"/>
      <c r="AA425" s="799"/>
      <c r="AB425" s="799"/>
      <c r="AC425" s="799"/>
      <c r="AD425" s="799"/>
      <c r="AE425" s="799"/>
      <c r="AF425" s="799"/>
      <c r="AG425" s="799"/>
      <c r="AH425" s="799"/>
      <c r="AI425" s="799"/>
      <c r="AJ425" s="799"/>
      <c r="AK425" s="799"/>
      <c r="AL425" s="799"/>
      <c r="AM425" s="811"/>
      <c r="AN425" s="811"/>
      <c r="AO425" s="811"/>
      <c r="AP425" s="811"/>
      <c r="AQ425" s="811"/>
      <c r="AR425" s="811"/>
      <c r="AS425" s="811"/>
      <c r="AT425" s="811"/>
      <c r="AU425" s="811"/>
      <c r="AV425" s="811"/>
      <c r="AW425" s="779"/>
      <c r="AX425" s="85"/>
      <c r="AY425" s="777"/>
      <c r="AZ425" s="85"/>
      <c r="BA425" s="85"/>
    </row>
    <row r="426" spans="1:53" ht="15.6">
      <c r="A426" s="780"/>
      <c r="B426" s="778"/>
      <c r="C426" s="812" t="s">
        <v>430</v>
      </c>
      <c r="D426" s="799"/>
      <c r="E426" s="799"/>
      <c r="F426" s="799"/>
      <c r="G426" s="799"/>
      <c r="H426" s="799"/>
      <c r="I426" s="799"/>
      <c r="J426" s="811"/>
      <c r="K426" s="799"/>
      <c r="L426" s="812" t="s">
        <v>431</v>
      </c>
      <c r="M426" s="799"/>
      <c r="N426" s="799"/>
      <c r="O426" s="799"/>
      <c r="P426" s="799"/>
      <c r="Q426" s="799"/>
      <c r="R426" s="799"/>
      <c r="S426" s="799"/>
      <c r="T426" s="799"/>
      <c r="U426" s="799"/>
      <c r="V426" s="799"/>
      <c r="W426" s="799"/>
      <c r="X426" s="799"/>
      <c r="Y426" s="799"/>
      <c r="Z426" s="799"/>
      <c r="AA426" s="799"/>
      <c r="AB426" s="799"/>
      <c r="AC426" s="799"/>
      <c r="AD426" s="799"/>
      <c r="AE426" s="799"/>
      <c r="AF426" s="799"/>
      <c r="AG426" s="799"/>
      <c r="AH426" s="799"/>
      <c r="AI426" s="799"/>
      <c r="AJ426" s="799"/>
      <c r="AK426" s="799"/>
      <c r="AL426" s="799"/>
      <c r="AM426" s="811"/>
      <c r="AN426" s="811"/>
      <c r="AO426" s="811"/>
      <c r="AP426" s="811"/>
      <c r="AQ426" s="811"/>
      <c r="AR426" s="811"/>
      <c r="AS426" s="811"/>
      <c r="AT426" s="811"/>
      <c r="AU426" s="811"/>
      <c r="AV426" s="811"/>
      <c r="AW426" s="779"/>
      <c r="AX426" s="85"/>
      <c r="AY426" s="777"/>
      <c r="AZ426" s="85"/>
      <c r="BA426" s="85"/>
    </row>
    <row r="427" spans="1:53" ht="15.6">
      <c r="A427" s="780"/>
      <c r="B427" s="778"/>
      <c r="C427" s="813" t="s">
        <v>432</v>
      </c>
      <c r="D427" s="814"/>
      <c r="E427" s="815"/>
      <c r="F427" s="816"/>
      <c r="G427" s="799"/>
      <c r="H427" s="799"/>
      <c r="I427" s="799"/>
      <c r="J427" s="811"/>
      <c r="K427" s="799"/>
      <c r="L427" s="813" t="s">
        <v>432</v>
      </c>
      <c r="M427" s="1002"/>
      <c r="N427" s="1002"/>
      <c r="O427" s="1002"/>
      <c r="P427" s="1002"/>
      <c r="Q427" s="1002"/>
      <c r="R427" s="1002"/>
      <c r="S427" s="1002"/>
      <c r="T427" s="1002"/>
      <c r="U427" s="1002"/>
      <c r="V427" s="1002"/>
      <c r="W427" s="1002"/>
      <c r="X427" s="1002"/>
      <c r="Y427" s="1002"/>
      <c r="Z427" s="1002"/>
      <c r="AA427" s="1002"/>
      <c r="AB427" s="1002"/>
      <c r="AC427" s="817"/>
      <c r="AD427" s="817"/>
      <c r="AE427" s="817"/>
      <c r="AF427" s="817"/>
      <c r="AG427" s="817"/>
      <c r="AH427" s="817"/>
      <c r="AI427" s="817"/>
      <c r="AJ427" s="817"/>
      <c r="AK427" s="817"/>
      <c r="AL427" s="817"/>
      <c r="AM427" s="818"/>
      <c r="AN427" s="818"/>
      <c r="AO427" s="811"/>
      <c r="AP427" s="811"/>
      <c r="AQ427" s="811"/>
      <c r="AR427" s="811"/>
      <c r="AS427" s="811"/>
      <c r="AT427" s="811"/>
      <c r="AU427" s="811"/>
      <c r="AV427" s="811"/>
      <c r="AW427" s="779"/>
      <c r="AX427" s="85"/>
      <c r="AY427" s="777"/>
      <c r="AZ427" s="85"/>
      <c r="BA427" s="85"/>
    </row>
    <row r="428" spans="1:53" ht="15.6">
      <c r="A428" s="780" t="s">
        <v>433</v>
      </c>
      <c r="B428" s="778"/>
      <c r="C428" s="819"/>
      <c r="D428" s="820" t="s">
        <v>434</v>
      </c>
      <c r="E428" s="821"/>
      <c r="F428" s="821"/>
      <c r="G428" s="822"/>
      <c r="H428" s="819"/>
      <c r="I428" s="819"/>
      <c r="J428" s="823"/>
      <c r="K428" s="819"/>
      <c r="L428" s="819"/>
      <c r="M428" s="1003" t="s">
        <v>435</v>
      </c>
      <c r="N428" s="1003"/>
      <c r="O428" s="1003"/>
      <c r="P428" s="1003"/>
      <c r="Q428" s="1003"/>
      <c r="R428" s="1003"/>
      <c r="S428" s="1003"/>
      <c r="T428" s="1003"/>
      <c r="U428" s="1003"/>
      <c r="V428" s="1003"/>
      <c r="W428" s="1003"/>
      <c r="X428" s="1003"/>
      <c r="Y428" s="1003"/>
      <c r="Z428" s="1003"/>
      <c r="AA428" s="1003"/>
      <c r="AB428" s="1003"/>
      <c r="AC428" s="819"/>
      <c r="AD428" s="819"/>
      <c r="AE428" s="819"/>
      <c r="AF428" s="819"/>
      <c r="AG428" s="819"/>
      <c r="AH428" s="819"/>
      <c r="AI428" s="819"/>
      <c r="AJ428" s="819"/>
      <c r="AK428" s="819"/>
      <c r="AL428" s="819"/>
      <c r="AM428" s="819"/>
      <c r="AN428" s="819"/>
      <c r="AO428" s="823"/>
      <c r="AP428" s="823"/>
      <c r="AQ428" s="823"/>
      <c r="AR428" s="823"/>
      <c r="AS428" s="823"/>
      <c r="AT428" s="823"/>
      <c r="AU428" s="823"/>
      <c r="AV428" s="823"/>
      <c r="AW428" s="779"/>
      <c r="AX428" s="85"/>
      <c r="AY428" s="777"/>
      <c r="AZ428" s="85"/>
      <c r="BA428" s="85"/>
    </row>
    <row r="429" spans="1:53" ht="15.6">
      <c r="A429" s="780" t="s">
        <v>436</v>
      </c>
      <c r="B429" s="778"/>
      <c r="C429" s="819"/>
      <c r="D429" s="820" t="s">
        <v>437</v>
      </c>
      <c r="E429" s="824"/>
      <c r="F429" s="824"/>
      <c r="G429" s="824"/>
      <c r="H429" s="824"/>
      <c r="I429" s="819"/>
      <c r="J429" s="823"/>
      <c r="K429" s="819"/>
      <c r="L429" s="825"/>
      <c r="M429" s="1004" t="s">
        <v>438</v>
      </c>
      <c r="N429" s="1004"/>
      <c r="O429" s="1004"/>
      <c r="P429" s="1004"/>
      <c r="Q429" s="1004"/>
      <c r="R429" s="1004"/>
      <c r="S429" s="1004"/>
      <c r="T429" s="1004"/>
      <c r="U429" s="1004"/>
      <c r="V429" s="1004"/>
      <c r="W429" s="1004"/>
      <c r="X429" s="1004"/>
      <c r="Y429" s="1004"/>
      <c r="Z429" s="1004"/>
      <c r="AA429" s="1004"/>
      <c r="AB429" s="1004"/>
      <c r="AC429" s="85"/>
      <c r="AD429" s="85"/>
      <c r="AE429" s="85"/>
      <c r="AF429" s="85"/>
      <c r="AG429" s="85"/>
      <c r="AH429" s="85"/>
      <c r="AI429" s="85"/>
      <c r="AJ429" s="85"/>
      <c r="AK429" s="85"/>
      <c r="AL429" s="85"/>
      <c r="AM429" s="85"/>
      <c r="AN429" s="85"/>
      <c r="AO429" s="819"/>
      <c r="AP429" s="819"/>
      <c r="AQ429" s="819"/>
      <c r="AR429" s="819"/>
      <c r="AS429" s="819"/>
      <c r="AT429" s="819"/>
      <c r="AU429" s="819"/>
      <c r="AV429" s="819"/>
      <c r="AW429" s="779"/>
      <c r="AX429" s="85"/>
      <c r="AY429" s="777"/>
      <c r="AZ429" s="85"/>
      <c r="BA429" s="85"/>
    </row>
    <row r="430" spans="1:53" ht="16.2" thickBot="1">
      <c r="A430" s="765" t="s">
        <v>436</v>
      </c>
      <c r="B430" s="826"/>
      <c r="C430" s="827"/>
      <c r="D430" s="827"/>
      <c r="E430" s="828"/>
      <c r="F430" s="828"/>
      <c r="G430" s="828"/>
      <c r="H430" s="828"/>
      <c r="I430" s="827"/>
      <c r="J430" s="829"/>
      <c r="K430" s="827"/>
      <c r="L430" s="830"/>
      <c r="M430" s="830"/>
      <c r="N430" s="830"/>
      <c r="O430" s="830"/>
      <c r="P430" s="830"/>
      <c r="Q430" s="830"/>
      <c r="R430" s="830"/>
      <c r="S430" s="830"/>
      <c r="T430" s="830"/>
      <c r="U430" s="830"/>
      <c r="V430" s="830"/>
      <c r="W430" s="830"/>
      <c r="X430" s="830"/>
      <c r="Y430" s="830"/>
      <c r="Z430" s="830"/>
      <c r="AA430" s="830"/>
      <c r="AB430" s="827"/>
      <c r="AC430" s="827"/>
      <c r="AD430" s="827"/>
      <c r="AE430" s="827"/>
      <c r="AF430" s="827"/>
      <c r="AG430" s="827"/>
      <c r="AH430" s="827"/>
      <c r="AI430" s="827"/>
      <c r="AJ430" s="827"/>
      <c r="AK430" s="827"/>
      <c r="AL430" s="827"/>
      <c r="AM430" s="827"/>
      <c r="AN430" s="827"/>
      <c r="AO430" s="827"/>
      <c r="AP430" s="827"/>
      <c r="AQ430" s="827"/>
      <c r="AR430" s="827"/>
      <c r="AS430" s="827"/>
      <c r="AT430" s="827"/>
      <c r="AU430" s="827"/>
      <c r="AV430" s="827"/>
      <c r="AW430" s="831"/>
      <c r="AX430" s="85"/>
      <c r="AY430" s="777"/>
      <c r="AZ430" s="85"/>
      <c r="BA430" s="85"/>
    </row>
    <row r="431" spans="1:53" ht="15.6" thickTop="1">
      <c r="A431" s="832"/>
      <c r="B431" s="832"/>
      <c r="C431" s="832"/>
      <c r="D431" s="832"/>
      <c r="E431" s="832"/>
      <c r="F431" s="832"/>
      <c r="G431" s="832"/>
      <c r="H431" s="832"/>
      <c r="I431" s="832"/>
      <c r="J431" s="832"/>
      <c r="K431" s="832"/>
      <c r="L431" s="832"/>
      <c r="M431" s="832"/>
      <c r="N431" s="832"/>
      <c r="O431" s="832"/>
      <c r="P431" s="832"/>
      <c r="Q431" s="832"/>
      <c r="R431" s="832"/>
      <c r="S431" s="832"/>
      <c r="T431" s="832"/>
      <c r="U431" s="832"/>
      <c r="V431" s="832"/>
      <c r="W431" s="832"/>
      <c r="X431" s="832"/>
      <c r="Y431" s="832"/>
      <c r="Z431" s="832"/>
      <c r="AA431" s="832"/>
      <c r="AB431" s="832"/>
      <c r="AC431" s="832"/>
      <c r="AD431" s="832"/>
      <c r="AE431" s="832"/>
      <c r="AF431" s="832"/>
      <c r="AG431" s="832"/>
      <c r="AH431" s="832"/>
      <c r="AI431" s="832"/>
      <c r="AJ431" s="832"/>
      <c r="AK431" s="832"/>
      <c r="AL431" s="832"/>
      <c r="AM431" s="832"/>
      <c r="AN431" s="832"/>
      <c r="AO431" s="832"/>
      <c r="AP431" s="832"/>
      <c r="AQ431" s="832"/>
      <c r="AR431" s="832"/>
      <c r="AS431" s="832"/>
      <c r="AT431" s="832"/>
      <c r="AU431" s="832"/>
      <c r="AV431" s="832"/>
      <c r="AW431" s="832"/>
      <c r="AX431" s="628"/>
      <c r="AY431" s="833"/>
      <c r="AZ431" s="628"/>
      <c r="BA431" s="628"/>
    </row>
    <row r="432" spans="1:53" ht="15">
      <c r="A432" s="832"/>
      <c r="B432" s="832"/>
      <c r="C432" s="832"/>
      <c r="D432" s="832"/>
      <c r="E432" s="832"/>
      <c r="F432" s="832"/>
      <c r="G432" s="832"/>
      <c r="H432" s="832"/>
      <c r="I432" s="832"/>
      <c r="J432" s="832"/>
      <c r="K432" s="832"/>
      <c r="L432" s="832"/>
      <c r="M432" s="832"/>
      <c r="N432" s="832"/>
      <c r="O432" s="832"/>
      <c r="P432" s="832"/>
      <c r="Q432" s="832"/>
      <c r="R432" s="832"/>
      <c r="S432" s="832"/>
      <c r="T432" s="832"/>
      <c r="U432" s="832"/>
      <c r="V432" s="832"/>
      <c r="W432" s="832"/>
      <c r="X432" s="832"/>
      <c r="Y432" s="832"/>
      <c r="Z432" s="832"/>
      <c r="AA432" s="832"/>
      <c r="AB432" s="832"/>
      <c r="AC432" s="832"/>
      <c r="AD432" s="832"/>
      <c r="AE432" s="832"/>
      <c r="AF432" s="832"/>
      <c r="AG432" s="832"/>
      <c r="AH432" s="832"/>
      <c r="AI432" s="832"/>
      <c r="AJ432" s="832"/>
      <c r="AK432" s="832"/>
      <c r="AL432" s="832"/>
      <c r="AM432" s="832"/>
      <c r="AN432" s="832"/>
      <c r="AO432" s="832"/>
      <c r="AP432" s="832"/>
      <c r="AQ432" s="832"/>
      <c r="AR432" s="832"/>
      <c r="AS432" s="832"/>
      <c r="AT432" s="832"/>
      <c r="AU432" s="832"/>
      <c r="AV432" s="832"/>
      <c r="AW432" s="832"/>
      <c r="AX432" s="628"/>
      <c r="AY432" s="833"/>
      <c r="AZ432" s="628"/>
      <c r="BA432" s="628"/>
    </row>
    <row r="433" spans="1:53" ht="15.6" thickBot="1">
      <c r="A433" s="832"/>
      <c r="B433" s="832"/>
      <c r="C433" s="832"/>
      <c r="D433" s="832"/>
      <c r="E433" s="832"/>
      <c r="F433" s="832"/>
      <c r="G433" s="832"/>
      <c r="H433" s="832"/>
      <c r="I433" s="832"/>
      <c r="J433" s="832"/>
      <c r="K433" s="832"/>
      <c r="L433" s="832"/>
      <c r="M433" s="832"/>
      <c r="N433" s="832"/>
      <c r="O433" s="832"/>
      <c r="P433" s="832"/>
      <c r="Q433" s="832"/>
      <c r="R433" s="832"/>
      <c r="S433" s="832"/>
      <c r="T433" s="832"/>
      <c r="U433" s="832"/>
      <c r="V433" s="832"/>
      <c r="W433" s="832"/>
      <c r="X433" s="832"/>
      <c r="Y433" s="832"/>
      <c r="Z433" s="832"/>
      <c r="AA433" s="832"/>
      <c r="AB433" s="832"/>
      <c r="AC433" s="832"/>
      <c r="AD433" s="832"/>
      <c r="AE433" s="832"/>
      <c r="AF433" s="832"/>
      <c r="AG433" s="832"/>
      <c r="AH433" s="832"/>
      <c r="AI433" s="832"/>
      <c r="AJ433" s="832"/>
      <c r="AK433" s="832"/>
      <c r="AL433" s="832"/>
      <c r="AM433" s="832"/>
      <c r="AN433" s="832"/>
      <c r="AO433" s="832"/>
      <c r="AP433" s="832"/>
      <c r="AQ433" s="832"/>
      <c r="AR433" s="832"/>
      <c r="AS433" s="832"/>
      <c r="AT433" s="832"/>
      <c r="AU433" s="832"/>
      <c r="AV433" s="832"/>
      <c r="AW433" s="832"/>
      <c r="AX433" s="628"/>
      <c r="AY433" s="833"/>
      <c r="AZ433" s="628"/>
      <c r="BA433" s="628"/>
    </row>
    <row r="434" spans="1:53" ht="18.600000000000001" thickTop="1">
      <c r="A434" s="765" t="s">
        <v>407</v>
      </c>
      <c r="B434" s="766"/>
      <c r="C434" s="767" t="s">
        <v>408</v>
      </c>
      <c r="D434" s="768"/>
      <c r="E434" s="769"/>
      <c r="F434" s="770"/>
      <c r="G434" s="771"/>
      <c r="H434" s="771"/>
      <c r="I434" s="772"/>
      <c r="J434" s="773"/>
      <c r="K434" s="772"/>
      <c r="L434" s="774"/>
      <c r="M434" s="774"/>
      <c r="N434" s="774"/>
      <c r="O434" s="774"/>
      <c r="P434" s="774"/>
      <c r="Q434" s="774"/>
      <c r="R434" s="774"/>
      <c r="S434" s="774"/>
      <c r="T434" s="774"/>
      <c r="U434" s="774"/>
      <c r="V434" s="774"/>
      <c r="W434" s="774"/>
      <c r="X434" s="774"/>
      <c r="Y434" s="774"/>
      <c r="Z434" s="774"/>
      <c r="AA434" s="774"/>
      <c r="AB434" s="772"/>
      <c r="AC434" s="772"/>
      <c r="AD434" s="772"/>
      <c r="AE434" s="772"/>
      <c r="AF434" s="772"/>
      <c r="AG434" s="772"/>
      <c r="AH434" s="772"/>
      <c r="AI434" s="775"/>
      <c r="AJ434" s="775"/>
      <c r="AK434" s="775"/>
      <c r="AL434" s="775"/>
      <c r="AM434" s="775"/>
      <c r="AN434" s="775"/>
      <c r="AO434" s="775"/>
      <c r="AP434" s="775"/>
      <c r="AQ434" s="775"/>
      <c r="AR434" s="775"/>
      <c r="AS434" s="775"/>
      <c r="AT434" s="775"/>
      <c r="AU434" s="775"/>
      <c r="AV434" s="775"/>
      <c r="AW434" s="776"/>
      <c r="AX434" s="85"/>
      <c r="AY434" s="777" t="s">
        <v>100</v>
      </c>
      <c r="AZ434" s="85"/>
      <c r="BA434" s="85"/>
    </row>
    <row r="435" spans="1:53" ht="15.6">
      <c r="A435" s="765" t="s">
        <v>409</v>
      </c>
      <c r="B435" s="778"/>
      <c r="C435" s="927" t="e">
        <f>PRESUPUESTO!#REF!</f>
        <v>#REF!</v>
      </c>
      <c r="D435" s="928"/>
      <c r="E435" s="928"/>
      <c r="F435" s="928"/>
      <c r="G435" s="928"/>
      <c r="H435" s="928"/>
      <c r="I435" s="928"/>
      <c r="J435" s="929" t="e">
        <f>"ITEM  " &amp;PRESUPUESTO!#REF! &amp;":   "&amp; PRESUPUESTO!#REF!</f>
        <v>#REF!</v>
      </c>
      <c r="K435" s="930"/>
      <c r="L435" s="930"/>
      <c r="M435" s="930"/>
      <c r="N435" s="930"/>
      <c r="O435" s="930"/>
      <c r="P435" s="930"/>
      <c r="Q435" s="930"/>
      <c r="R435" s="930"/>
      <c r="S435" s="930"/>
      <c r="T435" s="930"/>
      <c r="U435" s="930"/>
      <c r="V435" s="930"/>
      <c r="W435" s="930"/>
      <c r="X435" s="930"/>
      <c r="Y435" s="930"/>
      <c r="Z435" s="930"/>
      <c r="AA435" s="930"/>
      <c r="AB435" s="930"/>
      <c r="AC435" s="930"/>
      <c r="AD435" s="930"/>
      <c r="AE435" s="930"/>
      <c r="AF435" s="930"/>
      <c r="AG435" s="930"/>
      <c r="AH435" s="931"/>
      <c r="AI435" s="935" t="s">
        <v>410</v>
      </c>
      <c r="AJ435" s="936"/>
      <c r="AK435" s="936"/>
      <c r="AL435" s="936"/>
      <c r="AM435" s="936"/>
      <c r="AN435" s="936"/>
      <c r="AO435" s="937"/>
      <c r="AP435" s="938" t="e">
        <f>PRESUPUESTO!#REF!</f>
        <v>#REF!</v>
      </c>
      <c r="AQ435" s="939"/>
      <c r="AR435" s="939"/>
      <c r="AS435" s="939"/>
      <c r="AT435" s="939"/>
      <c r="AU435" s="939"/>
      <c r="AV435" s="940"/>
      <c r="AW435" s="779"/>
      <c r="AX435" s="85"/>
      <c r="AY435" s="777"/>
      <c r="AZ435" s="85"/>
      <c r="BA435" s="85"/>
    </row>
    <row r="436" spans="1:53" ht="15.6">
      <c r="A436" s="765" t="s">
        <v>474</v>
      </c>
      <c r="B436" s="778"/>
      <c r="C436" s="941" t="e">
        <f>PRESUPUESTO!#REF!</f>
        <v>#REF!</v>
      </c>
      <c r="D436" s="942"/>
      <c r="E436" s="942"/>
      <c r="F436" s="942"/>
      <c r="G436" s="942"/>
      <c r="H436" s="942"/>
      <c r="I436" s="942"/>
      <c r="J436" s="932"/>
      <c r="K436" s="933"/>
      <c r="L436" s="933"/>
      <c r="M436" s="933"/>
      <c r="N436" s="933"/>
      <c r="O436" s="933"/>
      <c r="P436" s="933"/>
      <c r="Q436" s="933"/>
      <c r="R436" s="933"/>
      <c r="S436" s="933"/>
      <c r="T436" s="933"/>
      <c r="U436" s="933"/>
      <c r="V436" s="933"/>
      <c r="W436" s="933"/>
      <c r="X436" s="933"/>
      <c r="Y436" s="933"/>
      <c r="Z436" s="933"/>
      <c r="AA436" s="933"/>
      <c r="AB436" s="933"/>
      <c r="AC436" s="933"/>
      <c r="AD436" s="933"/>
      <c r="AE436" s="933"/>
      <c r="AF436" s="933"/>
      <c r="AG436" s="933"/>
      <c r="AH436" s="934"/>
      <c r="AI436" s="935" t="s">
        <v>412</v>
      </c>
      <c r="AJ436" s="936"/>
      <c r="AK436" s="936"/>
      <c r="AL436" s="936"/>
      <c r="AM436" s="936"/>
      <c r="AN436" s="936"/>
      <c r="AO436" s="937"/>
      <c r="AP436" s="938">
        <f>L446</f>
        <v>28</v>
      </c>
      <c r="AQ436" s="939"/>
      <c r="AR436" s="939"/>
      <c r="AS436" s="939"/>
      <c r="AT436" s="939"/>
      <c r="AU436" s="939"/>
      <c r="AV436" s="940"/>
      <c r="AW436" s="779"/>
      <c r="AX436" s="85"/>
      <c r="AY436" s="777"/>
      <c r="AZ436" s="85"/>
      <c r="BA436" s="85"/>
    </row>
    <row r="437" spans="1:53" ht="15.6">
      <c r="A437" s="780" t="s">
        <v>413</v>
      </c>
      <c r="B437" s="778"/>
      <c r="C437" s="781"/>
      <c r="D437" s="781"/>
      <c r="E437" s="781"/>
      <c r="F437" s="781"/>
      <c r="G437" s="781"/>
      <c r="H437" s="781"/>
      <c r="I437" s="781"/>
      <c r="J437" s="782"/>
      <c r="K437" s="781"/>
      <c r="L437" s="781"/>
      <c r="M437" s="1000"/>
      <c r="N437" s="1000"/>
      <c r="O437" s="1000"/>
      <c r="P437" s="1000"/>
      <c r="Q437" s="1000"/>
      <c r="R437" s="1000"/>
      <c r="S437" s="1000"/>
      <c r="T437" s="1000"/>
      <c r="U437" s="1000"/>
      <c r="V437" s="1000"/>
      <c r="W437" s="1000"/>
      <c r="X437" s="1000"/>
      <c r="Y437" s="1000"/>
      <c r="Z437" s="1000"/>
      <c r="AA437" s="1000"/>
      <c r="AB437" s="1000"/>
      <c r="AC437" s="1001"/>
      <c r="AD437" s="1000"/>
      <c r="AE437" s="1000"/>
      <c r="AF437" s="1000"/>
      <c r="AG437" s="1000"/>
      <c r="AH437" s="1000"/>
      <c r="AI437" s="1000"/>
      <c r="AJ437" s="1000"/>
      <c r="AK437" s="1000"/>
      <c r="AL437" s="1000"/>
      <c r="AM437" s="1000"/>
      <c r="AN437" s="1000"/>
      <c r="AO437" s="1000"/>
      <c r="AP437" s="1000"/>
      <c r="AQ437" s="1000"/>
      <c r="AR437" s="1000"/>
      <c r="AS437" s="1000"/>
      <c r="AT437" s="1000"/>
      <c r="AU437" s="1000"/>
      <c r="AV437" s="1000"/>
      <c r="AW437" s="779"/>
      <c r="AX437" s="85"/>
      <c r="AY437" s="777"/>
      <c r="AZ437" s="85"/>
      <c r="BA437" s="85"/>
    </row>
    <row r="438" spans="1:53" ht="15.6">
      <c r="A438" s="780" t="s">
        <v>414</v>
      </c>
      <c r="B438" s="778"/>
      <c r="C438" s="993" t="s">
        <v>415</v>
      </c>
      <c r="D438" s="994"/>
      <c r="E438" s="997" t="s">
        <v>416</v>
      </c>
      <c r="F438" s="997"/>
      <c r="G438" s="997"/>
      <c r="H438" s="997"/>
      <c r="I438" s="997" t="s">
        <v>417</v>
      </c>
      <c r="J438" s="998" t="s">
        <v>418</v>
      </c>
      <c r="K438" s="997" t="s">
        <v>233</v>
      </c>
      <c r="L438" s="997" t="s">
        <v>419</v>
      </c>
      <c r="M438" s="986"/>
      <c r="N438" s="986"/>
      <c r="O438" s="986"/>
      <c r="P438" s="986"/>
      <c r="Q438" s="986"/>
      <c r="R438" s="986"/>
      <c r="S438" s="986"/>
      <c r="T438" s="986"/>
      <c r="U438" s="986"/>
      <c r="V438" s="986"/>
      <c r="W438" s="986"/>
      <c r="X438" s="986"/>
      <c r="Y438" s="986"/>
      <c r="Z438" s="986"/>
      <c r="AA438" s="986"/>
      <c r="AB438" s="986"/>
      <c r="AC438" s="986"/>
      <c r="AD438" s="986"/>
      <c r="AE438" s="986"/>
      <c r="AF438" s="986"/>
      <c r="AG438" s="986"/>
      <c r="AH438" s="986"/>
      <c r="AI438" s="986"/>
      <c r="AJ438" s="986"/>
      <c r="AK438" s="986"/>
      <c r="AL438" s="986"/>
      <c r="AM438" s="986"/>
      <c r="AN438" s="986"/>
      <c r="AO438" s="986"/>
      <c r="AP438" s="986"/>
      <c r="AQ438" s="986"/>
      <c r="AR438" s="986"/>
      <c r="AS438" s="986"/>
      <c r="AT438" s="986"/>
      <c r="AU438" s="986"/>
      <c r="AV438" s="986"/>
      <c r="AW438" s="779"/>
      <c r="AX438" s="85"/>
      <c r="AY438" s="777"/>
      <c r="AZ438" s="85"/>
      <c r="BA438" s="85"/>
    </row>
    <row r="439" spans="1:53" ht="15.6">
      <c r="A439" s="780"/>
      <c r="B439" s="778"/>
      <c r="C439" s="995"/>
      <c r="D439" s="996"/>
      <c r="E439" s="783" t="s">
        <v>420</v>
      </c>
      <c r="F439" s="783" t="s">
        <v>421</v>
      </c>
      <c r="G439" s="783" t="s">
        <v>422</v>
      </c>
      <c r="H439" s="783" t="s">
        <v>423</v>
      </c>
      <c r="I439" s="997"/>
      <c r="J439" s="999"/>
      <c r="K439" s="997"/>
      <c r="L439" s="997"/>
      <c r="M439" s="986"/>
      <c r="N439" s="986"/>
      <c r="O439" s="986"/>
      <c r="P439" s="986"/>
      <c r="Q439" s="986"/>
      <c r="R439" s="986"/>
      <c r="S439" s="986"/>
      <c r="T439" s="986"/>
      <c r="U439" s="986"/>
      <c r="V439" s="986"/>
      <c r="W439" s="986"/>
      <c r="X439" s="986"/>
      <c r="Y439" s="986"/>
      <c r="Z439" s="986"/>
      <c r="AA439" s="986"/>
      <c r="AB439" s="986"/>
      <c r="AC439" s="986"/>
      <c r="AD439" s="986"/>
      <c r="AE439" s="986"/>
      <c r="AF439" s="986"/>
      <c r="AG439" s="986"/>
      <c r="AH439" s="986"/>
      <c r="AI439" s="986"/>
      <c r="AJ439" s="986"/>
      <c r="AK439" s="986"/>
      <c r="AL439" s="986"/>
      <c r="AM439" s="986"/>
      <c r="AN439" s="986"/>
      <c r="AO439" s="986"/>
      <c r="AP439" s="986"/>
      <c r="AQ439" s="986"/>
      <c r="AR439" s="986"/>
      <c r="AS439" s="986"/>
      <c r="AT439" s="986"/>
      <c r="AU439" s="986"/>
      <c r="AV439" s="986"/>
      <c r="AW439" s="779"/>
      <c r="AX439" s="85"/>
      <c r="AY439" s="777"/>
      <c r="AZ439" s="85"/>
      <c r="BA439" s="85"/>
    </row>
    <row r="440" spans="1:53" ht="15">
      <c r="A440" s="780" t="s">
        <v>424</v>
      </c>
      <c r="B440" s="778"/>
      <c r="C440" s="987" t="s">
        <v>473</v>
      </c>
      <c r="D440" s="988"/>
      <c r="E440" s="991"/>
      <c r="F440" s="991"/>
      <c r="G440" s="991"/>
      <c r="H440" s="991"/>
      <c r="I440" s="991"/>
      <c r="J440" s="991"/>
      <c r="K440" s="991"/>
      <c r="L440" s="991"/>
      <c r="M440" s="1021" t="e" vm="13">
        <v>#VALUE!</v>
      </c>
      <c r="N440" s="1022"/>
      <c r="O440" s="1022"/>
      <c r="P440" s="1022"/>
      <c r="Q440" s="1022"/>
      <c r="R440" s="1022"/>
      <c r="S440" s="1022"/>
      <c r="T440" s="1022"/>
      <c r="U440" s="1022"/>
      <c r="V440" s="1022"/>
      <c r="W440" s="1022"/>
      <c r="X440" s="1022"/>
      <c r="Y440" s="1022"/>
      <c r="Z440" s="1022"/>
      <c r="AA440" s="1022"/>
      <c r="AB440" s="1022"/>
      <c r="AC440" s="1022"/>
      <c r="AD440" s="1022"/>
      <c r="AE440" s="1022"/>
      <c r="AF440" s="1022"/>
      <c r="AG440" s="1022"/>
      <c r="AH440" s="1022"/>
      <c r="AI440" s="1022"/>
      <c r="AJ440" s="1022"/>
      <c r="AK440" s="1022"/>
      <c r="AL440" s="1022"/>
      <c r="AM440" s="1022"/>
      <c r="AN440" s="1022"/>
      <c r="AO440" s="1022"/>
      <c r="AP440" s="1022"/>
      <c r="AQ440" s="1022"/>
      <c r="AR440" s="1022"/>
      <c r="AS440" s="1022"/>
      <c r="AT440" s="1022"/>
      <c r="AU440" s="1022"/>
      <c r="AV440" s="1023"/>
      <c r="AW440" s="779"/>
      <c r="AX440" s="85"/>
      <c r="AY440" s="777"/>
      <c r="AZ440" s="85"/>
      <c r="BA440" s="85"/>
    </row>
    <row r="441" spans="1:53" ht="15">
      <c r="A441" s="780"/>
      <c r="B441" s="778"/>
      <c r="C441" s="989"/>
      <c r="D441" s="990"/>
      <c r="E441" s="992"/>
      <c r="F441" s="992"/>
      <c r="G441" s="992"/>
      <c r="H441" s="992"/>
      <c r="I441" s="992"/>
      <c r="J441" s="992"/>
      <c r="K441" s="992"/>
      <c r="L441" s="992"/>
      <c r="M441" s="1024"/>
      <c r="N441" s="1025"/>
      <c r="O441" s="1025"/>
      <c r="P441" s="1025"/>
      <c r="Q441" s="1025"/>
      <c r="R441" s="1025"/>
      <c r="S441" s="1025"/>
      <c r="T441" s="1025"/>
      <c r="U441" s="1025"/>
      <c r="V441" s="1025"/>
      <c r="W441" s="1025"/>
      <c r="X441" s="1025"/>
      <c r="Y441" s="1025"/>
      <c r="Z441" s="1025"/>
      <c r="AA441" s="1025"/>
      <c r="AB441" s="1025"/>
      <c r="AC441" s="1025"/>
      <c r="AD441" s="1025"/>
      <c r="AE441" s="1025"/>
      <c r="AF441" s="1025"/>
      <c r="AG441" s="1025"/>
      <c r="AH441" s="1025"/>
      <c r="AI441" s="1025"/>
      <c r="AJ441" s="1025"/>
      <c r="AK441" s="1025"/>
      <c r="AL441" s="1025"/>
      <c r="AM441" s="1025"/>
      <c r="AN441" s="1025"/>
      <c r="AO441" s="1025"/>
      <c r="AP441" s="1025"/>
      <c r="AQ441" s="1025"/>
      <c r="AR441" s="1025"/>
      <c r="AS441" s="1025"/>
      <c r="AT441" s="1025"/>
      <c r="AU441" s="1025"/>
      <c r="AV441" s="1026"/>
      <c r="AW441" s="779"/>
      <c r="AX441" s="85"/>
      <c r="AY441" s="777"/>
      <c r="AZ441" s="85"/>
      <c r="BA441" s="85"/>
    </row>
    <row r="442" spans="1:53" ht="15">
      <c r="A442" s="780" t="s">
        <v>425</v>
      </c>
      <c r="B442" s="778"/>
      <c r="C442" s="1018" t="s">
        <v>473</v>
      </c>
      <c r="D442" s="1019"/>
      <c r="E442" s="1005">
        <v>28</v>
      </c>
      <c r="F442" s="1005"/>
      <c r="G442" s="1020"/>
      <c r="H442" s="1005"/>
      <c r="I442" s="1005">
        <f>+E442</f>
        <v>28</v>
      </c>
      <c r="J442" s="1005">
        <v>1</v>
      </c>
      <c r="K442" s="1005" t="e">
        <f>AP435</f>
        <v>#REF!</v>
      </c>
      <c r="L442" s="1007">
        <f>I442*J442</f>
        <v>28</v>
      </c>
      <c r="M442" s="1024"/>
      <c r="N442" s="1025"/>
      <c r="O442" s="1025"/>
      <c r="P442" s="1025"/>
      <c r="Q442" s="1025"/>
      <c r="R442" s="1025"/>
      <c r="S442" s="1025"/>
      <c r="T442" s="1025"/>
      <c r="U442" s="1025"/>
      <c r="V442" s="1025"/>
      <c r="W442" s="1025"/>
      <c r="X442" s="1025"/>
      <c r="Y442" s="1025"/>
      <c r="Z442" s="1025"/>
      <c r="AA442" s="1025"/>
      <c r="AB442" s="1025"/>
      <c r="AC442" s="1025"/>
      <c r="AD442" s="1025"/>
      <c r="AE442" s="1025"/>
      <c r="AF442" s="1025"/>
      <c r="AG442" s="1025"/>
      <c r="AH442" s="1025"/>
      <c r="AI442" s="1025"/>
      <c r="AJ442" s="1025"/>
      <c r="AK442" s="1025"/>
      <c r="AL442" s="1025"/>
      <c r="AM442" s="1025"/>
      <c r="AN442" s="1025"/>
      <c r="AO442" s="1025"/>
      <c r="AP442" s="1025"/>
      <c r="AQ442" s="1025"/>
      <c r="AR442" s="1025"/>
      <c r="AS442" s="1025"/>
      <c r="AT442" s="1025"/>
      <c r="AU442" s="1025"/>
      <c r="AV442" s="1026"/>
      <c r="AW442" s="779"/>
      <c r="AX442" s="85"/>
      <c r="AY442" s="777"/>
      <c r="AZ442" s="85"/>
      <c r="BA442" s="85"/>
    </row>
    <row r="443" spans="1:53" ht="15">
      <c r="A443" s="780"/>
      <c r="B443" s="778"/>
      <c r="C443" s="1014"/>
      <c r="D443" s="1015"/>
      <c r="E443" s="1006"/>
      <c r="F443" s="1006"/>
      <c r="G443" s="1017"/>
      <c r="H443" s="1006"/>
      <c r="I443" s="1006"/>
      <c r="J443" s="1006"/>
      <c r="K443" s="1006"/>
      <c r="L443" s="1008"/>
      <c r="M443" s="1024"/>
      <c r="N443" s="1025"/>
      <c r="O443" s="1025"/>
      <c r="P443" s="1025"/>
      <c r="Q443" s="1025"/>
      <c r="R443" s="1025"/>
      <c r="S443" s="1025"/>
      <c r="T443" s="1025"/>
      <c r="U443" s="1025"/>
      <c r="V443" s="1025"/>
      <c r="W443" s="1025"/>
      <c r="X443" s="1025"/>
      <c r="Y443" s="1025"/>
      <c r="Z443" s="1025"/>
      <c r="AA443" s="1025"/>
      <c r="AB443" s="1025"/>
      <c r="AC443" s="1025"/>
      <c r="AD443" s="1025"/>
      <c r="AE443" s="1025"/>
      <c r="AF443" s="1025"/>
      <c r="AG443" s="1025"/>
      <c r="AH443" s="1025"/>
      <c r="AI443" s="1025"/>
      <c r="AJ443" s="1025"/>
      <c r="AK443" s="1025"/>
      <c r="AL443" s="1025"/>
      <c r="AM443" s="1025"/>
      <c r="AN443" s="1025"/>
      <c r="AO443" s="1025"/>
      <c r="AP443" s="1025"/>
      <c r="AQ443" s="1025"/>
      <c r="AR443" s="1025"/>
      <c r="AS443" s="1025"/>
      <c r="AT443" s="1025"/>
      <c r="AU443" s="1025"/>
      <c r="AV443" s="1026"/>
      <c r="AW443" s="779"/>
      <c r="AX443" s="85"/>
      <c r="AY443" s="777"/>
      <c r="AZ443" s="85"/>
      <c r="BA443" s="85"/>
    </row>
    <row r="444" spans="1:53" ht="15">
      <c r="A444" s="780" t="s">
        <v>425</v>
      </c>
      <c r="B444" s="778"/>
      <c r="C444" s="1014"/>
      <c r="D444" s="1015"/>
      <c r="E444" s="1006"/>
      <c r="F444" s="1006"/>
      <c r="G444" s="1016"/>
      <c r="H444" s="1006"/>
      <c r="I444" s="1005">
        <f>+G444*E444*F444</f>
        <v>0</v>
      </c>
      <c r="J444" s="1006"/>
      <c r="K444" s="1005" t="e">
        <f>AP435</f>
        <v>#REF!</v>
      </c>
      <c r="L444" s="1007">
        <f>I444*J444</f>
        <v>0</v>
      </c>
      <c r="M444" s="1024"/>
      <c r="N444" s="1025"/>
      <c r="O444" s="1025"/>
      <c r="P444" s="1025"/>
      <c r="Q444" s="1025"/>
      <c r="R444" s="1025"/>
      <c r="S444" s="1025"/>
      <c r="T444" s="1025"/>
      <c r="U444" s="1025"/>
      <c r="V444" s="1025"/>
      <c r="W444" s="1025"/>
      <c r="X444" s="1025"/>
      <c r="Y444" s="1025"/>
      <c r="Z444" s="1025"/>
      <c r="AA444" s="1025"/>
      <c r="AB444" s="1025"/>
      <c r="AC444" s="1025"/>
      <c r="AD444" s="1025"/>
      <c r="AE444" s="1025"/>
      <c r="AF444" s="1025"/>
      <c r="AG444" s="1025"/>
      <c r="AH444" s="1025"/>
      <c r="AI444" s="1025"/>
      <c r="AJ444" s="1025"/>
      <c r="AK444" s="1025"/>
      <c r="AL444" s="1025"/>
      <c r="AM444" s="1025"/>
      <c r="AN444" s="1025"/>
      <c r="AO444" s="1025"/>
      <c r="AP444" s="1025"/>
      <c r="AQ444" s="1025"/>
      <c r="AR444" s="1025"/>
      <c r="AS444" s="1025"/>
      <c r="AT444" s="1025"/>
      <c r="AU444" s="1025"/>
      <c r="AV444" s="1026"/>
      <c r="AW444" s="779"/>
      <c r="AX444" s="85"/>
      <c r="AY444" s="777"/>
      <c r="AZ444" s="85"/>
      <c r="BA444" s="85"/>
    </row>
    <row r="445" spans="1:53" ht="15">
      <c r="A445" s="780"/>
      <c r="B445" s="778"/>
      <c r="C445" s="1014"/>
      <c r="D445" s="1015"/>
      <c r="E445" s="1006"/>
      <c r="F445" s="1006"/>
      <c r="G445" s="1017"/>
      <c r="H445" s="1006"/>
      <c r="I445" s="1006"/>
      <c r="J445" s="1006"/>
      <c r="K445" s="1006"/>
      <c r="L445" s="1008"/>
      <c r="M445" s="1024"/>
      <c r="N445" s="1025"/>
      <c r="O445" s="1025"/>
      <c r="P445" s="1025"/>
      <c r="Q445" s="1025"/>
      <c r="R445" s="1025"/>
      <c r="S445" s="1025"/>
      <c r="T445" s="1025"/>
      <c r="U445" s="1025"/>
      <c r="V445" s="1025"/>
      <c r="W445" s="1025"/>
      <c r="X445" s="1025"/>
      <c r="Y445" s="1025"/>
      <c r="Z445" s="1025"/>
      <c r="AA445" s="1025"/>
      <c r="AB445" s="1025"/>
      <c r="AC445" s="1025"/>
      <c r="AD445" s="1025"/>
      <c r="AE445" s="1025"/>
      <c r="AF445" s="1025"/>
      <c r="AG445" s="1025"/>
      <c r="AH445" s="1025"/>
      <c r="AI445" s="1025"/>
      <c r="AJ445" s="1025"/>
      <c r="AK445" s="1025"/>
      <c r="AL445" s="1025"/>
      <c r="AM445" s="1025"/>
      <c r="AN445" s="1025"/>
      <c r="AO445" s="1025"/>
      <c r="AP445" s="1025"/>
      <c r="AQ445" s="1025"/>
      <c r="AR445" s="1025"/>
      <c r="AS445" s="1025"/>
      <c r="AT445" s="1025"/>
      <c r="AU445" s="1025"/>
      <c r="AV445" s="1026"/>
      <c r="AW445" s="779"/>
      <c r="AX445" s="85"/>
      <c r="AY445" s="777"/>
      <c r="AZ445" s="85"/>
      <c r="BA445" s="85"/>
    </row>
    <row r="446" spans="1:53" ht="15.6">
      <c r="A446" s="765" t="s">
        <v>427</v>
      </c>
      <c r="B446" s="778"/>
      <c r="C446" s="788"/>
      <c r="D446" s="789"/>
      <c r="E446" s="789"/>
      <c r="F446" s="789"/>
      <c r="G446" s="790" t="s">
        <v>428</v>
      </c>
      <c r="H446" s="791">
        <v>2</v>
      </c>
      <c r="I446" s="792" t="s">
        <v>5</v>
      </c>
      <c r="J446" s="793"/>
      <c r="K446" s="794" t="s">
        <v>419</v>
      </c>
      <c r="L446" s="795">
        <f>ROUND(SUM(L440:L445),H446)</f>
        <v>28</v>
      </c>
      <c r="M446" s="1024"/>
      <c r="N446" s="1025"/>
      <c r="O446" s="1025"/>
      <c r="P446" s="1025"/>
      <c r="Q446" s="1025"/>
      <c r="R446" s="1025"/>
      <c r="S446" s="1025"/>
      <c r="T446" s="1025"/>
      <c r="U446" s="1025"/>
      <c r="V446" s="1025"/>
      <c r="W446" s="1025"/>
      <c r="X446" s="1025"/>
      <c r="Y446" s="1025"/>
      <c r="Z446" s="1025"/>
      <c r="AA446" s="1025"/>
      <c r="AB446" s="1025"/>
      <c r="AC446" s="1025"/>
      <c r="AD446" s="1025"/>
      <c r="AE446" s="1025"/>
      <c r="AF446" s="1025"/>
      <c r="AG446" s="1025"/>
      <c r="AH446" s="1025"/>
      <c r="AI446" s="1025"/>
      <c r="AJ446" s="1025"/>
      <c r="AK446" s="1025"/>
      <c r="AL446" s="1025"/>
      <c r="AM446" s="1025"/>
      <c r="AN446" s="1025"/>
      <c r="AO446" s="1025"/>
      <c r="AP446" s="1025"/>
      <c r="AQ446" s="1025"/>
      <c r="AR446" s="1025"/>
      <c r="AS446" s="1025"/>
      <c r="AT446" s="1025"/>
      <c r="AU446" s="1025"/>
      <c r="AV446" s="1026"/>
      <c r="AW446" s="779"/>
      <c r="AX446" s="85"/>
      <c r="AY446" s="777"/>
      <c r="AZ446" s="85"/>
      <c r="BA446" s="85"/>
    </row>
    <row r="447" spans="1:53" ht="15.6">
      <c r="A447" s="780"/>
      <c r="B447" s="778"/>
      <c r="C447" s="798"/>
      <c r="D447" s="799"/>
      <c r="E447" s="799"/>
      <c r="F447" s="799"/>
      <c r="G447" s="799"/>
      <c r="H447" s="799"/>
      <c r="I447" s="799"/>
      <c r="J447" s="799"/>
      <c r="K447" s="800"/>
      <c r="L447" s="799"/>
      <c r="M447" s="1024"/>
      <c r="N447" s="1025"/>
      <c r="O447" s="1025"/>
      <c r="P447" s="1025"/>
      <c r="Q447" s="1025"/>
      <c r="R447" s="1025"/>
      <c r="S447" s="1025"/>
      <c r="T447" s="1025"/>
      <c r="U447" s="1025"/>
      <c r="V447" s="1025"/>
      <c r="W447" s="1025"/>
      <c r="X447" s="1025"/>
      <c r="Y447" s="1025"/>
      <c r="Z447" s="1025"/>
      <c r="AA447" s="1025"/>
      <c r="AB447" s="1025"/>
      <c r="AC447" s="1025"/>
      <c r="AD447" s="1025"/>
      <c r="AE447" s="1025"/>
      <c r="AF447" s="1025"/>
      <c r="AG447" s="1025"/>
      <c r="AH447" s="1025"/>
      <c r="AI447" s="1025"/>
      <c r="AJ447" s="1025"/>
      <c r="AK447" s="1025"/>
      <c r="AL447" s="1025"/>
      <c r="AM447" s="1025"/>
      <c r="AN447" s="1025"/>
      <c r="AO447" s="1025"/>
      <c r="AP447" s="1025"/>
      <c r="AQ447" s="1025"/>
      <c r="AR447" s="1025"/>
      <c r="AS447" s="1025"/>
      <c r="AT447" s="1025"/>
      <c r="AU447" s="1025"/>
      <c r="AV447" s="1026"/>
      <c r="AW447" s="779"/>
      <c r="AX447" s="85"/>
      <c r="AY447" s="777"/>
      <c r="AZ447" s="85"/>
      <c r="BA447" s="85"/>
    </row>
    <row r="448" spans="1:53" ht="15.6">
      <c r="A448" s="780"/>
      <c r="B448" s="778"/>
      <c r="C448" s="995"/>
      <c r="D448" s="996"/>
      <c r="E448" s="996"/>
      <c r="F448" s="996"/>
      <c r="G448" s="996"/>
      <c r="H448" s="996"/>
      <c r="I448" s="996"/>
      <c r="J448" s="996"/>
      <c r="K448" s="996"/>
      <c r="L448" s="805"/>
      <c r="M448" s="1027"/>
      <c r="N448" s="1028"/>
      <c r="O448" s="1028"/>
      <c r="P448" s="1028"/>
      <c r="Q448" s="1028"/>
      <c r="R448" s="1028"/>
      <c r="S448" s="1028"/>
      <c r="T448" s="1028"/>
      <c r="U448" s="1028"/>
      <c r="V448" s="1028"/>
      <c r="W448" s="1028"/>
      <c r="X448" s="1028"/>
      <c r="Y448" s="1028"/>
      <c r="Z448" s="1028"/>
      <c r="AA448" s="1028"/>
      <c r="AB448" s="1028"/>
      <c r="AC448" s="1028"/>
      <c r="AD448" s="1028"/>
      <c r="AE448" s="1028"/>
      <c r="AF448" s="1028"/>
      <c r="AG448" s="1028"/>
      <c r="AH448" s="1028"/>
      <c r="AI448" s="1028"/>
      <c r="AJ448" s="1028"/>
      <c r="AK448" s="1028"/>
      <c r="AL448" s="1028"/>
      <c r="AM448" s="1028"/>
      <c r="AN448" s="1028"/>
      <c r="AO448" s="1028"/>
      <c r="AP448" s="1028"/>
      <c r="AQ448" s="1028"/>
      <c r="AR448" s="1028"/>
      <c r="AS448" s="1028"/>
      <c r="AT448" s="1028"/>
      <c r="AU448" s="1028"/>
      <c r="AV448" s="1029"/>
      <c r="AW448" s="779"/>
      <c r="AX448" s="85"/>
      <c r="AY448" s="777"/>
      <c r="AZ448" s="85"/>
      <c r="BA448" s="85"/>
    </row>
    <row r="449" spans="1:53" ht="15.6">
      <c r="A449" s="780"/>
      <c r="B449" s="778"/>
      <c r="C449" s="806" t="s">
        <v>429</v>
      </c>
      <c r="D449" s="1009"/>
      <c r="E449" s="1009"/>
      <c r="F449" s="1009"/>
      <c r="G449" s="1009"/>
      <c r="H449" s="1009"/>
      <c r="I449" s="1009"/>
      <c r="J449" s="1009"/>
      <c r="K449" s="1009"/>
      <c r="L449" s="1009"/>
      <c r="M449" s="1009"/>
      <c r="N449" s="1009"/>
      <c r="O449" s="1009"/>
      <c r="P449" s="1009"/>
      <c r="Q449" s="1009"/>
      <c r="R449" s="1009"/>
      <c r="S449" s="1009"/>
      <c r="T449" s="1009"/>
      <c r="U449" s="1009"/>
      <c r="V449" s="1009"/>
      <c r="W449" s="1009"/>
      <c r="X449" s="1009"/>
      <c r="Y449" s="1009"/>
      <c r="Z449" s="1009"/>
      <c r="AA449" s="1009"/>
      <c r="AB449" s="1009"/>
      <c r="AC449" s="1009"/>
      <c r="AD449" s="1009"/>
      <c r="AE449" s="1009"/>
      <c r="AF449" s="1009"/>
      <c r="AG449" s="1009"/>
      <c r="AH449" s="1009"/>
      <c r="AI449" s="1009"/>
      <c r="AJ449" s="1009"/>
      <c r="AK449" s="1009"/>
      <c r="AL449" s="1009"/>
      <c r="AM449" s="1009"/>
      <c r="AN449" s="1009"/>
      <c r="AO449" s="1009"/>
      <c r="AP449" s="1009"/>
      <c r="AQ449" s="1009"/>
      <c r="AR449" s="1009"/>
      <c r="AS449" s="1009"/>
      <c r="AT449" s="1009"/>
      <c r="AU449" s="1009"/>
      <c r="AV449" s="807"/>
      <c r="AW449" s="779"/>
      <c r="AX449" s="85"/>
      <c r="AY449" s="777"/>
      <c r="AZ449" s="85"/>
      <c r="BA449" s="85"/>
    </row>
    <row r="450" spans="1:53" ht="15.6">
      <c r="A450" s="780"/>
      <c r="B450" s="778"/>
      <c r="C450" s="808"/>
      <c r="D450" s="1010"/>
      <c r="E450" s="1010"/>
      <c r="F450" s="1010"/>
      <c r="G450" s="1010"/>
      <c r="H450" s="1010"/>
      <c r="I450" s="1010"/>
      <c r="J450" s="1010"/>
      <c r="K450" s="1010"/>
      <c r="L450" s="1010"/>
      <c r="M450" s="1010"/>
      <c r="N450" s="1010"/>
      <c r="O450" s="1010"/>
      <c r="P450" s="1010"/>
      <c r="Q450" s="1010"/>
      <c r="R450" s="1010"/>
      <c r="S450" s="1010"/>
      <c r="T450" s="1010"/>
      <c r="U450" s="1010"/>
      <c r="V450" s="1010"/>
      <c r="W450" s="1010"/>
      <c r="X450" s="1010"/>
      <c r="Y450" s="1010"/>
      <c r="Z450" s="1010"/>
      <c r="AA450" s="1010"/>
      <c r="AB450" s="1010"/>
      <c r="AC450" s="1010"/>
      <c r="AD450" s="1010"/>
      <c r="AE450" s="1010"/>
      <c r="AF450" s="1010"/>
      <c r="AG450" s="1010"/>
      <c r="AH450" s="1010"/>
      <c r="AI450" s="1010"/>
      <c r="AJ450" s="1010"/>
      <c r="AK450" s="1010"/>
      <c r="AL450" s="1010"/>
      <c r="AM450" s="1010"/>
      <c r="AN450" s="1010"/>
      <c r="AO450" s="1010"/>
      <c r="AP450" s="1010"/>
      <c r="AQ450" s="1010"/>
      <c r="AR450" s="1010"/>
      <c r="AS450" s="1010"/>
      <c r="AT450" s="1010"/>
      <c r="AU450" s="1010"/>
      <c r="AV450" s="809"/>
      <c r="AW450" s="779"/>
      <c r="AX450" s="85"/>
      <c r="AY450" s="777"/>
      <c r="AZ450" s="85"/>
      <c r="BA450" s="85"/>
    </row>
    <row r="451" spans="1:53" ht="15.6">
      <c r="A451" s="780"/>
      <c r="B451" s="778"/>
      <c r="C451" s="784"/>
      <c r="D451" s="1011"/>
      <c r="E451" s="1011"/>
      <c r="F451" s="1011"/>
      <c r="G451" s="1011"/>
      <c r="H451" s="1011"/>
      <c r="I451" s="1011"/>
      <c r="J451" s="1011"/>
      <c r="K451" s="1011"/>
      <c r="L451" s="1011"/>
      <c r="M451" s="1011"/>
      <c r="N451" s="1011"/>
      <c r="O451" s="1011"/>
      <c r="P451" s="1011"/>
      <c r="Q451" s="1011"/>
      <c r="R451" s="1011"/>
      <c r="S451" s="1011"/>
      <c r="T451" s="1011"/>
      <c r="U451" s="1011"/>
      <c r="V451" s="1011"/>
      <c r="W451" s="1011"/>
      <c r="X451" s="1011"/>
      <c r="Y451" s="1011"/>
      <c r="Z451" s="1011"/>
      <c r="AA451" s="1011"/>
      <c r="AB451" s="1011"/>
      <c r="AC451" s="1011"/>
      <c r="AD451" s="1011"/>
      <c r="AE451" s="1011"/>
      <c r="AF451" s="1011"/>
      <c r="AG451" s="810"/>
      <c r="AH451" s="1012" t="str">
        <f>"Item    " &amp; E436 &amp; "    Página   1   de   1  "</f>
        <v xml:space="preserve">Item        Página   1   de   1  </v>
      </c>
      <c r="AI451" s="1013"/>
      <c r="AJ451" s="1013"/>
      <c r="AK451" s="1013"/>
      <c r="AL451" s="1013"/>
      <c r="AM451" s="1013"/>
      <c r="AN451" s="1013"/>
      <c r="AO451" s="1013"/>
      <c r="AP451" s="1013"/>
      <c r="AQ451" s="1013"/>
      <c r="AR451" s="1013"/>
      <c r="AS451" s="1013"/>
      <c r="AT451" s="1013"/>
      <c r="AU451" s="1013"/>
      <c r="AV451" s="1013"/>
      <c r="AW451" s="779"/>
      <c r="AX451" s="85"/>
      <c r="AY451" s="777"/>
      <c r="AZ451" s="85"/>
      <c r="BA451" s="85"/>
    </row>
    <row r="452" spans="1:53" ht="15.6">
      <c r="A452" s="780"/>
      <c r="B452" s="778"/>
      <c r="C452" s="799"/>
      <c r="D452" s="799"/>
      <c r="E452" s="799"/>
      <c r="F452" s="799"/>
      <c r="G452" s="799"/>
      <c r="H452" s="799"/>
      <c r="I452" s="799"/>
      <c r="J452" s="811"/>
      <c r="K452" s="799"/>
      <c r="L452" s="799"/>
      <c r="M452" s="799"/>
      <c r="N452" s="799"/>
      <c r="O452" s="799"/>
      <c r="P452" s="799"/>
      <c r="Q452" s="799"/>
      <c r="R452" s="799"/>
      <c r="S452" s="799"/>
      <c r="T452" s="799"/>
      <c r="U452" s="799"/>
      <c r="V452" s="799"/>
      <c r="W452" s="799"/>
      <c r="X452" s="799"/>
      <c r="Y452" s="799"/>
      <c r="Z452" s="799"/>
      <c r="AA452" s="799"/>
      <c r="AB452" s="799"/>
      <c r="AC452" s="799"/>
      <c r="AD452" s="799"/>
      <c r="AE452" s="799"/>
      <c r="AF452" s="799"/>
      <c r="AG452" s="799"/>
      <c r="AH452" s="799"/>
      <c r="AI452" s="799"/>
      <c r="AJ452" s="799"/>
      <c r="AK452" s="799"/>
      <c r="AL452" s="799"/>
      <c r="AM452" s="811"/>
      <c r="AN452" s="811"/>
      <c r="AO452" s="811"/>
      <c r="AP452" s="811"/>
      <c r="AQ452" s="811"/>
      <c r="AR452" s="811"/>
      <c r="AS452" s="811"/>
      <c r="AT452" s="811"/>
      <c r="AU452" s="811"/>
      <c r="AV452" s="811"/>
      <c r="AW452" s="779"/>
      <c r="AX452" s="85"/>
      <c r="AY452" s="777"/>
      <c r="AZ452" s="85"/>
      <c r="BA452" s="85"/>
    </row>
    <row r="453" spans="1:53" ht="15.6">
      <c r="A453" s="780"/>
      <c r="B453" s="778"/>
      <c r="C453" s="812" t="s">
        <v>430</v>
      </c>
      <c r="D453" s="799"/>
      <c r="E453" s="799"/>
      <c r="F453" s="799"/>
      <c r="G453" s="799"/>
      <c r="H453" s="799"/>
      <c r="I453" s="799"/>
      <c r="J453" s="811"/>
      <c r="K453" s="799"/>
      <c r="L453" s="812" t="s">
        <v>431</v>
      </c>
      <c r="M453" s="799"/>
      <c r="N453" s="799"/>
      <c r="O453" s="799"/>
      <c r="P453" s="799"/>
      <c r="Q453" s="799"/>
      <c r="R453" s="799"/>
      <c r="S453" s="799"/>
      <c r="T453" s="799"/>
      <c r="U453" s="799"/>
      <c r="V453" s="799"/>
      <c r="W453" s="799"/>
      <c r="X453" s="799"/>
      <c r="Y453" s="799"/>
      <c r="Z453" s="799"/>
      <c r="AA453" s="799"/>
      <c r="AB453" s="799"/>
      <c r="AC453" s="799"/>
      <c r="AD453" s="799"/>
      <c r="AE453" s="799"/>
      <c r="AF453" s="799"/>
      <c r="AG453" s="799"/>
      <c r="AH453" s="799"/>
      <c r="AI453" s="799"/>
      <c r="AJ453" s="799"/>
      <c r="AK453" s="799"/>
      <c r="AL453" s="799"/>
      <c r="AM453" s="811"/>
      <c r="AN453" s="811"/>
      <c r="AO453" s="811"/>
      <c r="AP453" s="811"/>
      <c r="AQ453" s="811"/>
      <c r="AR453" s="811"/>
      <c r="AS453" s="811"/>
      <c r="AT453" s="811"/>
      <c r="AU453" s="811"/>
      <c r="AV453" s="811"/>
      <c r="AW453" s="779"/>
      <c r="AX453" s="85"/>
      <c r="AY453" s="777"/>
      <c r="AZ453" s="85"/>
      <c r="BA453" s="85"/>
    </row>
    <row r="454" spans="1:53" ht="15.6">
      <c r="A454" s="780"/>
      <c r="B454" s="778"/>
      <c r="C454" s="813" t="s">
        <v>432</v>
      </c>
      <c r="D454" s="814"/>
      <c r="E454" s="815"/>
      <c r="F454" s="816"/>
      <c r="G454" s="799"/>
      <c r="H454" s="799"/>
      <c r="I454" s="799"/>
      <c r="J454" s="811"/>
      <c r="K454" s="799"/>
      <c r="L454" s="813" t="s">
        <v>432</v>
      </c>
      <c r="M454" s="1002"/>
      <c r="N454" s="1002"/>
      <c r="O454" s="1002"/>
      <c r="P454" s="1002"/>
      <c r="Q454" s="1002"/>
      <c r="R454" s="1002"/>
      <c r="S454" s="1002"/>
      <c r="T454" s="1002"/>
      <c r="U454" s="1002"/>
      <c r="V454" s="1002"/>
      <c r="W454" s="1002"/>
      <c r="X454" s="1002"/>
      <c r="Y454" s="1002"/>
      <c r="Z454" s="1002"/>
      <c r="AA454" s="1002"/>
      <c r="AB454" s="1002"/>
      <c r="AC454" s="817"/>
      <c r="AD454" s="817"/>
      <c r="AE454" s="817"/>
      <c r="AF454" s="817"/>
      <c r="AG454" s="817"/>
      <c r="AH454" s="817"/>
      <c r="AI454" s="817"/>
      <c r="AJ454" s="817"/>
      <c r="AK454" s="817"/>
      <c r="AL454" s="817"/>
      <c r="AM454" s="818"/>
      <c r="AN454" s="818"/>
      <c r="AO454" s="811"/>
      <c r="AP454" s="811"/>
      <c r="AQ454" s="811"/>
      <c r="AR454" s="811"/>
      <c r="AS454" s="811"/>
      <c r="AT454" s="811"/>
      <c r="AU454" s="811"/>
      <c r="AV454" s="811"/>
      <c r="AW454" s="779"/>
      <c r="AX454" s="85"/>
      <c r="AY454" s="777"/>
      <c r="AZ454" s="85"/>
      <c r="BA454" s="85"/>
    </row>
    <row r="455" spans="1:53" ht="15.6">
      <c r="A455" s="780" t="s">
        <v>433</v>
      </c>
      <c r="B455" s="778"/>
      <c r="C455" s="819"/>
      <c r="D455" s="820" t="s">
        <v>434</v>
      </c>
      <c r="E455" s="821"/>
      <c r="F455" s="821"/>
      <c r="G455" s="822"/>
      <c r="H455" s="819"/>
      <c r="I455" s="819"/>
      <c r="J455" s="823"/>
      <c r="K455" s="819"/>
      <c r="L455" s="819"/>
      <c r="M455" s="1003" t="s">
        <v>435</v>
      </c>
      <c r="N455" s="1003"/>
      <c r="O455" s="1003"/>
      <c r="P455" s="1003"/>
      <c r="Q455" s="1003"/>
      <c r="R455" s="1003"/>
      <c r="S455" s="1003"/>
      <c r="T455" s="1003"/>
      <c r="U455" s="1003"/>
      <c r="V455" s="1003"/>
      <c r="W455" s="1003"/>
      <c r="X455" s="1003"/>
      <c r="Y455" s="1003"/>
      <c r="Z455" s="1003"/>
      <c r="AA455" s="1003"/>
      <c r="AB455" s="1003"/>
      <c r="AC455" s="819"/>
      <c r="AD455" s="819"/>
      <c r="AE455" s="819"/>
      <c r="AF455" s="819"/>
      <c r="AG455" s="819"/>
      <c r="AH455" s="819"/>
      <c r="AI455" s="819"/>
      <c r="AJ455" s="819"/>
      <c r="AK455" s="819"/>
      <c r="AL455" s="819"/>
      <c r="AM455" s="819"/>
      <c r="AN455" s="819"/>
      <c r="AO455" s="823"/>
      <c r="AP455" s="823"/>
      <c r="AQ455" s="823"/>
      <c r="AR455" s="823"/>
      <c r="AS455" s="823"/>
      <c r="AT455" s="823"/>
      <c r="AU455" s="823"/>
      <c r="AV455" s="823"/>
      <c r="AW455" s="779"/>
      <c r="AX455" s="85"/>
      <c r="AY455" s="777"/>
      <c r="AZ455" s="85"/>
      <c r="BA455" s="85"/>
    </row>
    <row r="456" spans="1:53" ht="15.6">
      <c r="A456" s="780" t="s">
        <v>475</v>
      </c>
      <c r="B456" s="778"/>
      <c r="C456" s="819"/>
      <c r="D456" s="820" t="s">
        <v>437</v>
      </c>
      <c r="E456" s="824"/>
      <c r="F456" s="824"/>
      <c r="G456" s="824"/>
      <c r="H456" s="824"/>
      <c r="I456" s="819"/>
      <c r="J456" s="823"/>
      <c r="K456" s="819"/>
      <c r="L456" s="825"/>
      <c r="M456" s="1004" t="s">
        <v>438</v>
      </c>
      <c r="N456" s="1004"/>
      <c r="O456" s="1004"/>
      <c r="P456" s="1004"/>
      <c r="Q456" s="1004"/>
      <c r="R456" s="1004"/>
      <c r="S456" s="1004"/>
      <c r="T456" s="1004"/>
      <c r="U456" s="1004"/>
      <c r="V456" s="1004"/>
      <c r="W456" s="1004"/>
      <c r="X456" s="1004"/>
      <c r="Y456" s="1004"/>
      <c r="Z456" s="1004"/>
      <c r="AA456" s="1004"/>
      <c r="AB456" s="1004"/>
      <c r="AC456" s="85"/>
      <c r="AD456" s="85"/>
      <c r="AE456" s="85"/>
      <c r="AF456" s="85"/>
      <c r="AG456" s="85"/>
      <c r="AH456" s="85"/>
      <c r="AI456" s="85"/>
      <c r="AJ456" s="85"/>
      <c r="AK456" s="85"/>
      <c r="AL456" s="85"/>
      <c r="AM456" s="85"/>
      <c r="AN456" s="85"/>
      <c r="AO456" s="819"/>
      <c r="AP456" s="819"/>
      <c r="AQ456" s="819"/>
      <c r="AR456" s="819"/>
      <c r="AS456" s="819"/>
      <c r="AT456" s="819"/>
      <c r="AU456" s="819"/>
      <c r="AV456" s="819"/>
      <c r="AW456" s="779"/>
      <c r="AX456" s="85"/>
      <c r="AY456" s="777"/>
      <c r="AZ456" s="85"/>
      <c r="BA456" s="85"/>
    </row>
    <row r="457" spans="1:53" ht="16.2" thickBot="1">
      <c r="A457" s="765" t="s">
        <v>436</v>
      </c>
      <c r="B457" s="826"/>
      <c r="C457" s="827"/>
      <c r="D457" s="827"/>
      <c r="E457" s="828"/>
      <c r="F457" s="828"/>
      <c r="G457" s="828"/>
      <c r="H457" s="828"/>
      <c r="I457" s="827"/>
      <c r="J457" s="829"/>
      <c r="K457" s="827"/>
      <c r="L457" s="830"/>
      <c r="M457" s="830"/>
      <c r="N457" s="830"/>
      <c r="O457" s="830"/>
      <c r="P457" s="830"/>
      <c r="Q457" s="830"/>
      <c r="R457" s="830"/>
      <c r="S457" s="830"/>
      <c r="T457" s="830"/>
      <c r="U457" s="830"/>
      <c r="V457" s="830"/>
      <c r="W457" s="830"/>
      <c r="X457" s="830"/>
      <c r="Y457" s="830"/>
      <c r="Z457" s="830"/>
      <c r="AA457" s="830"/>
      <c r="AB457" s="827"/>
      <c r="AC457" s="827"/>
      <c r="AD457" s="827"/>
      <c r="AE457" s="827"/>
      <c r="AF457" s="827"/>
      <c r="AG457" s="827"/>
      <c r="AH457" s="827"/>
      <c r="AI457" s="827"/>
      <c r="AJ457" s="827"/>
      <c r="AK457" s="827"/>
      <c r="AL457" s="827"/>
      <c r="AM457" s="827"/>
      <c r="AN457" s="827"/>
      <c r="AO457" s="827"/>
      <c r="AP457" s="827"/>
      <c r="AQ457" s="827"/>
      <c r="AR457" s="827"/>
      <c r="AS457" s="827"/>
      <c r="AT457" s="827"/>
      <c r="AU457" s="827"/>
      <c r="AV457" s="827"/>
      <c r="AW457" s="831"/>
      <c r="AX457" s="85"/>
      <c r="AY457" s="777"/>
      <c r="AZ457" s="85"/>
      <c r="BA457" s="85"/>
    </row>
    <row r="458" spans="1:53" ht="15.6" thickTop="1">
      <c r="A458" s="832"/>
      <c r="B458" s="832"/>
      <c r="C458" s="832"/>
      <c r="D458" s="832"/>
      <c r="E458" s="832"/>
      <c r="F458" s="832"/>
      <c r="G458" s="832"/>
      <c r="H458" s="832"/>
      <c r="I458" s="832"/>
      <c r="J458" s="832"/>
      <c r="K458" s="832"/>
      <c r="L458" s="832"/>
      <c r="M458" s="832"/>
      <c r="N458" s="832"/>
      <c r="O458" s="832"/>
      <c r="P458" s="832"/>
      <c r="Q458" s="832"/>
      <c r="R458" s="832"/>
      <c r="S458" s="832"/>
      <c r="T458" s="832"/>
      <c r="U458" s="832"/>
      <c r="V458" s="832"/>
      <c r="W458" s="832"/>
      <c r="X458" s="832"/>
      <c r="Y458" s="832"/>
      <c r="Z458" s="832"/>
      <c r="AA458" s="832"/>
      <c r="AB458" s="832"/>
      <c r="AC458" s="832"/>
      <c r="AD458" s="832"/>
      <c r="AE458" s="832"/>
      <c r="AF458" s="832"/>
      <c r="AG458" s="832"/>
      <c r="AH458" s="832"/>
      <c r="AI458" s="832"/>
      <c r="AJ458" s="832"/>
      <c r="AK458" s="832"/>
      <c r="AL458" s="832"/>
      <c r="AM458" s="832"/>
      <c r="AN458" s="832"/>
      <c r="AO458" s="832"/>
      <c r="AP458" s="832"/>
      <c r="AQ458" s="832"/>
      <c r="AR458" s="832"/>
      <c r="AS458" s="832"/>
      <c r="AT458" s="832"/>
      <c r="AU458" s="832"/>
      <c r="AV458" s="832"/>
      <c r="AW458" s="832"/>
      <c r="AX458" s="628"/>
      <c r="AY458" s="833"/>
      <c r="AZ458" s="628"/>
      <c r="BA458" s="628"/>
    </row>
    <row r="459" spans="1:53" ht="15">
      <c r="A459" s="832"/>
      <c r="B459" s="832"/>
      <c r="C459" s="832"/>
      <c r="D459" s="832"/>
      <c r="E459" s="832"/>
      <c r="F459" s="832"/>
      <c r="G459" s="832"/>
      <c r="H459" s="832"/>
      <c r="I459" s="832"/>
      <c r="J459" s="832"/>
      <c r="K459" s="832"/>
      <c r="L459" s="832"/>
      <c r="M459" s="832"/>
      <c r="N459" s="832"/>
      <c r="O459" s="832"/>
      <c r="P459" s="832"/>
      <c r="Q459" s="832"/>
      <c r="R459" s="832"/>
      <c r="S459" s="832"/>
      <c r="T459" s="832"/>
      <c r="U459" s="832"/>
      <c r="V459" s="832"/>
      <c r="W459" s="832"/>
      <c r="X459" s="832"/>
      <c r="Y459" s="832"/>
      <c r="Z459" s="832"/>
      <c r="AA459" s="832"/>
      <c r="AB459" s="832"/>
      <c r="AC459" s="832"/>
      <c r="AD459" s="832"/>
      <c r="AE459" s="832"/>
      <c r="AF459" s="832"/>
      <c r="AG459" s="832"/>
      <c r="AH459" s="832"/>
      <c r="AI459" s="832"/>
      <c r="AJ459" s="832"/>
      <c r="AK459" s="832"/>
      <c r="AL459" s="832"/>
      <c r="AM459" s="832"/>
      <c r="AN459" s="832"/>
      <c r="AO459" s="832"/>
      <c r="AP459" s="832"/>
      <c r="AQ459" s="832"/>
      <c r="AR459" s="832"/>
      <c r="AS459" s="832"/>
      <c r="AT459" s="832"/>
      <c r="AU459" s="832"/>
      <c r="AV459" s="832"/>
      <c r="AW459" s="832"/>
      <c r="AX459" s="628"/>
      <c r="AY459" s="833"/>
      <c r="AZ459" s="628"/>
      <c r="BA459" s="628"/>
    </row>
    <row r="460" spans="1:53" ht="15.6" thickBot="1">
      <c r="A460" s="832"/>
      <c r="B460" s="832"/>
      <c r="C460" s="832"/>
      <c r="D460" s="832"/>
      <c r="E460" s="832"/>
      <c r="F460" s="832"/>
      <c r="G460" s="832"/>
      <c r="H460" s="832"/>
      <c r="I460" s="832"/>
      <c r="J460" s="832"/>
      <c r="K460" s="832"/>
      <c r="L460" s="832"/>
      <c r="M460" s="832"/>
      <c r="N460" s="832"/>
      <c r="O460" s="832"/>
      <c r="P460" s="832"/>
      <c r="Q460" s="832"/>
      <c r="R460" s="832"/>
      <c r="S460" s="832"/>
      <c r="T460" s="832"/>
      <c r="U460" s="832"/>
      <c r="V460" s="832"/>
      <c r="W460" s="832"/>
      <c r="X460" s="832"/>
      <c r="Y460" s="832"/>
      <c r="Z460" s="832"/>
      <c r="AA460" s="832"/>
      <c r="AB460" s="832"/>
      <c r="AC460" s="832"/>
      <c r="AD460" s="832"/>
      <c r="AE460" s="832"/>
      <c r="AF460" s="832"/>
      <c r="AG460" s="832"/>
      <c r="AH460" s="832"/>
      <c r="AI460" s="832"/>
      <c r="AJ460" s="832"/>
      <c r="AK460" s="832"/>
      <c r="AL460" s="832"/>
      <c r="AM460" s="832"/>
      <c r="AN460" s="832"/>
      <c r="AO460" s="832"/>
      <c r="AP460" s="832"/>
      <c r="AQ460" s="832"/>
      <c r="AR460" s="832"/>
      <c r="AS460" s="832"/>
      <c r="AT460" s="832"/>
      <c r="AU460" s="832"/>
      <c r="AV460" s="832"/>
      <c r="AW460" s="832"/>
      <c r="AX460" s="628"/>
      <c r="AY460" s="833"/>
      <c r="AZ460" s="628"/>
      <c r="BA460" s="628"/>
    </row>
    <row r="461" spans="1:53" ht="18.600000000000001" thickTop="1">
      <c r="A461" s="765" t="s">
        <v>407</v>
      </c>
      <c r="B461" s="766"/>
      <c r="C461" s="767" t="s">
        <v>408</v>
      </c>
      <c r="D461" s="768"/>
      <c r="E461" s="769"/>
      <c r="F461" s="770"/>
      <c r="G461" s="771"/>
      <c r="H461" s="771"/>
      <c r="I461" s="772"/>
      <c r="J461" s="773"/>
      <c r="K461" s="772"/>
      <c r="L461" s="774"/>
      <c r="M461" s="774"/>
      <c r="N461" s="774"/>
      <c r="O461" s="774"/>
      <c r="P461" s="774"/>
      <c r="Q461" s="774"/>
      <c r="R461" s="774"/>
      <c r="S461" s="774"/>
      <c r="T461" s="774"/>
      <c r="U461" s="774"/>
      <c r="V461" s="774"/>
      <c r="W461" s="774"/>
      <c r="X461" s="774"/>
      <c r="Y461" s="774"/>
      <c r="Z461" s="774"/>
      <c r="AA461" s="774"/>
      <c r="AB461" s="772"/>
      <c r="AC461" s="772"/>
      <c r="AD461" s="772"/>
      <c r="AE461" s="772"/>
      <c r="AF461" s="772"/>
      <c r="AG461" s="772"/>
      <c r="AH461" s="772"/>
      <c r="AI461" s="775"/>
      <c r="AJ461" s="775"/>
      <c r="AK461" s="775"/>
      <c r="AL461" s="775"/>
      <c r="AM461" s="775"/>
      <c r="AN461" s="775"/>
      <c r="AO461" s="775"/>
      <c r="AP461" s="775"/>
      <c r="AQ461" s="775"/>
      <c r="AR461" s="775"/>
      <c r="AS461" s="775"/>
      <c r="AT461" s="775"/>
      <c r="AU461" s="775"/>
      <c r="AV461" s="775"/>
      <c r="AW461" s="776"/>
      <c r="AX461" s="85"/>
      <c r="AY461" s="777" t="s">
        <v>100</v>
      </c>
      <c r="AZ461" s="85"/>
      <c r="BA461" s="85"/>
    </row>
    <row r="462" spans="1:53" ht="15.6">
      <c r="A462" s="765" t="s">
        <v>409</v>
      </c>
      <c r="B462" s="778"/>
      <c r="C462" s="927" t="e">
        <f>PRESUPUESTO!#REF!</f>
        <v>#REF!</v>
      </c>
      <c r="D462" s="928"/>
      <c r="E462" s="928"/>
      <c r="F462" s="928"/>
      <c r="G462" s="928"/>
      <c r="H462" s="928"/>
      <c r="I462" s="928"/>
      <c r="J462" s="929" t="e">
        <f>"ITEM  " &amp;PRESUPUESTO!#REF! &amp;":   "&amp; PRESUPUESTO!#REF!</f>
        <v>#REF!</v>
      </c>
      <c r="K462" s="930"/>
      <c r="L462" s="930"/>
      <c r="M462" s="930"/>
      <c r="N462" s="930"/>
      <c r="O462" s="930"/>
      <c r="P462" s="930"/>
      <c r="Q462" s="930"/>
      <c r="R462" s="930"/>
      <c r="S462" s="930"/>
      <c r="T462" s="930"/>
      <c r="U462" s="930"/>
      <c r="V462" s="930"/>
      <c r="W462" s="930"/>
      <c r="X462" s="930"/>
      <c r="Y462" s="930"/>
      <c r="Z462" s="930"/>
      <c r="AA462" s="930"/>
      <c r="AB462" s="930"/>
      <c r="AC462" s="930"/>
      <c r="AD462" s="930"/>
      <c r="AE462" s="930"/>
      <c r="AF462" s="930"/>
      <c r="AG462" s="930"/>
      <c r="AH462" s="931"/>
      <c r="AI462" s="935" t="s">
        <v>410</v>
      </c>
      <c r="AJ462" s="936"/>
      <c r="AK462" s="936"/>
      <c r="AL462" s="936"/>
      <c r="AM462" s="936"/>
      <c r="AN462" s="936"/>
      <c r="AO462" s="937"/>
      <c r="AP462" s="938" t="e">
        <f>PRESUPUESTO!#REF!</f>
        <v>#REF!</v>
      </c>
      <c r="AQ462" s="939"/>
      <c r="AR462" s="939"/>
      <c r="AS462" s="939"/>
      <c r="AT462" s="939"/>
      <c r="AU462" s="939"/>
      <c r="AV462" s="940"/>
      <c r="AW462" s="779"/>
      <c r="AX462" s="85"/>
      <c r="AY462" s="777"/>
      <c r="AZ462" s="85"/>
      <c r="BA462" s="85"/>
    </row>
    <row r="463" spans="1:53" ht="15.6">
      <c r="A463" s="765" t="s">
        <v>476</v>
      </c>
      <c r="B463" s="778"/>
      <c r="C463" s="941" t="e">
        <f>PRESUPUESTO!#REF!</f>
        <v>#REF!</v>
      </c>
      <c r="D463" s="942"/>
      <c r="E463" s="942"/>
      <c r="F463" s="942"/>
      <c r="G463" s="942"/>
      <c r="H463" s="942"/>
      <c r="I463" s="942"/>
      <c r="J463" s="932"/>
      <c r="K463" s="933"/>
      <c r="L463" s="933"/>
      <c r="M463" s="933"/>
      <c r="N463" s="933"/>
      <c r="O463" s="933"/>
      <c r="P463" s="933"/>
      <c r="Q463" s="933"/>
      <c r="R463" s="933"/>
      <c r="S463" s="933"/>
      <c r="T463" s="933"/>
      <c r="U463" s="933"/>
      <c r="V463" s="933"/>
      <c r="W463" s="933"/>
      <c r="X463" s="933"/>
      <c r="Y463" s="933"/>
      <c r="Z463" s="933"/>
      <c r="AA463" s="933"/>
      <c r="AB463" s="933"/>
      <c r="AC463" s="933"/>
      <c r="AD463" s="933"/>
      <c r="AE463" s="933"/>
      <c r="AF463" s="933"/>
      <c r="AG463" s="933"/>
      <c r="AH463" s="934"/>
      <c r="AI463" s="935" t="s">
        <v>412</v>
      </c>
      <c r="AJ463" s="936"/>
      <c r="AK463" s="936"/>
      <c r="AL463" s="936"/>
      <c r="AM463" s="936"/>
      <c r="AN463" s="936"/>
      <c r="AO463" s="937"/>
      <c r="AP463" s="938">
        <f>L473</f>
        <v>19</v>
      </c>
      <c r="AQ463" s="939"/>
      <c r="AR463" s="939"/>
      <c r="AS463" s="939"/>
      <c r="AT463" s="939"/>
      <c r="AU463" s="939"/>
      <c r="AV463" s="940"/>
      <c r="AW463" s="779"/>
      <c r="AX463" s="85"/>
      <c r="AY463" s="777"/>
      <c r="AZ463" s="85"/>
      <c r="BA463" s="85"/>
    </row>
    <row r="464" spans="1:53" ht="15.6">
      <c r="A464" s="780" t="s">
        <v>413</v>
      </c>
      <c r="B464" s="778"/>
      <c r="C464" s="781"/>
      <c r="D464" s="781"/>
      <c r="E464" s="781"/>
      <c r="F464" s="781"/>
      <c r="G464" s="781"/>
      <c r="H464" s="781"/>
      <c r="I464" s="781"/>
      <c r="J464" s="782"/>
      <c r="K464" s="781"/>
      <c r="L464" s="781"/>
      <c r="M464" s="1000"/>
      <c r="N464" s="1000"/>
      <c r="O464" s="1000"/>
      <c r="P464" s="1000"/>
      <c r="Q464" s="1000"/>
      <c r="R464" s="1000"/>
      <c r="S464" s="1000"/>
      <c r="T464" s="1000"/>
      <c r="U464" s="1000"/>
      <c r="V464" s="1000"/>
      <c r="W464" s="1000"/>
      <c r="X464" s="1000"/>
      <c r="Y464" s="1000"/>
      <c r="Z464" s="1000"/>
      <c r="AA464" s="1000"/>
      <c r="AB464" s="1000"/>
      <c r="AC464" s="1001"/>
      <c r="AD464" s="1000"/>
      <c r="AE464" s="1000"/>
      <c r="AF464" s="1000"/>
      <c r="AG464" s="1000"/>
      <c r="AH464" s="1000"/>
      <c r="AI464" s="1000"/>
      <c r="AJ464" s="1000"/>
      <c r="AK464" s="1000"/>
      <c r="AL464" s="1000"/>
      <c r="AM464" s="1000"/>
      <c r="AN464" s="1000"/>
      <c r="AO464" s="1000"/>
      <c r="AP464" s="1000"/>
      <c r="AQ464" s="1000"/>
      <c r="AR464" s="1000"/>
      <c r="AS464" s="1000"/>
      <c r="AT464" s="1000"/>
      <c r="AU464" s="1000"/>
      <c r="AV464" s="1000"/>
      <c r="AW464" s="779"/>
      <c r="AX464" s="85"/>
      <c r="AY464" s="777"/>
      <c r="AZ464" s="85"/>
      <c r="BA464" s="85"/>
    </row>
    <row r="465" spans="1:53" ht="15.6">
      <c r="A465" s="780" t="s">
        <v>414</v>
      </c>
      <c r="B465" s="778"/>
      <c r="C465" s="993" t="s">
        <v>415</v>
      </c>
      <c r="D465" s="994"/>
      <c r="E465" s="997" t="s">
        <v>416</v>
      </c>
      <c r="F465" s="997"/>
      <c r="G465" s="997"/>
      <c r="H465" s="997"/>
      <c r="I465" s="997" t="s">
        <v>417</v>
      </c>
      <c r="J465" s="998" t="s">
        <v>418</v>
      </c>
      <c r="K465" s="997" t="s">
        <v>233</v>
      </c>
      <c r="L465" s="997" t="s">
        <v>419</v>
      </c>
      <c r="M465" s="986"/>
      <c r="N465" s="986"/>
      <c r="O465" s="986"/>
      <c r="P465" s="986"/>
      <c r="Q465" s="986"/>
      <c r="R465" s="986"/>
      <c r="S465" s="986"/>
      <c r="T465" s="986"/>
      <c r="U465" s="986"/>
      <c r="V465" s="986"/>
      <c r="W465" s="986"/>
      <c r="X465" s="986"/>
      <c r="Y465" s="986"/>
      <c r="Z465" s="986"/>
      <c r="AA465" s="986"/>
      <c r="AB465" s="986"/>
      <c r="AC465" s="986"/>
      <c r="AD465" s="986"/>
      <c r="AE465" s="986"/>
      <c r="AF465" s="986"/>
      <c r="AG465" s="986"/>
      <c r="AH465" s="986"/>
      <c r="AI465" s="986"/>
      <c r="AJ465" s="986"/>
      <c r="AK465" s="986"/>
      <c r="AL465" s="986"/>
      <c r="AM465" s="986"/>
      <c r="AN465" s="986"/>
      <c r="AO465" s="986"/>
      <c r="AP465" s="986"/>
      <c r="AQ465" s="986"/>
      <c r="AR465" s="986"/>
      <c r="AS465" s="986"/>
      <c r="AT465" s="986"/>
      <c r="AU465" s="986"/>
      <c r="AV465" s="986"/>
      <c r="AW465" s="779"/>
      <c r="AX465" s="85"/>
      <c r="AY465" s="777"/>
      <c r="AZ465" s="85"/>
      <c r="BA465" s="85"/>
    </row>
    <row r="466" spans="1:53" ht="15.6">
      <c r="A466" s="780"/>
      <c r="B466" s="778"/>
      <c r="C466" s="995"/>
      <c r="D466" s="996"/>
      <c r="E466" s="783" t="s">
        <v>420</v>
      </c>
      <c r="F466" s="783" t="s">
        <v>421</v>
      </c>
      <c r="G466" s="783" t="s">
        <v>422</v>
      </c>
      <c r="H466" s="783" t="s">
        <v>423</v>
      </c>
      <c r="I466" s="997"/>
      <c r="J466" s="999"/>
      <c r="K466" s="997"/>
      <c r="L466" s="997"/>
      <c r="M466" s="986"/>
      <c r="N466" s="986"/>
      <c r="O466" s="986"/>
      <c r="P466" s="986"/>
      <c r="Q466" s="986"/>
      <c r="R466" s="986"/>
      <c r="S466" s="986"/>
      <c r="T466" s="986"/>
      <c r="U466" s="986"/>
      <c r="V466" s="986"/>
      <c r="W466" s="986"/>
      <c r="X466" s="986"/>
      <c r="Y466" s="986"/>
      <c r="Z466" s="986"/>
      <c r="AA466" s="986"/>
      <c r="AB466" s="986"/>
      <c r="AC466" s="986"/>
      <c r="AD466" s="986"/>
      <c r="AE466" s="986"/>
      <c r="AF466" s="986"/>
      <c r="AG466" s="986"/>
      <c r="AH466" s="986"/>
      <c r="AI466" s="986"/>
      <c r="AJ466" s="986"/>
      <c r="AK466" s="986"/>
      <c r="AL466" s="986"/>
      <c r="AM466" s="986"/>
      <c r="AN466" s="986"/>
      <c r="AO466" s="986"/>
      <c r="AP466" s="986"/>
      <c r="AQ466" s="986"/>
      <c r="AR466" s="986"/>
      <c r="AS466" s="986"/>
      <c r="AT466" s="986"/>
      <c r="AU466" s="986"/>
      <c r="AV466" s="986"/>
      <c r="AW466" s="779"/>
      <c r="AX466" s="85"/>
      <c r="AY466" s="777"/>
      <c r="AZ466" s="85"/>
      <c r="BA466" s="85"/>
    </row>
    <row r="467" spans="1:53" ht="15">
      <c r="A467" s="780" t="s">
        <v>424</v>
      </c>
      <c r="B467" s="778"/>
      <c r="C467" s="987" t="s">
        <v>148</v>
      </c>
      <c r="D467" s="988"/>
      <c r="E467" s="991"/>
      <c r="F467" s="991"/>
      <c r="G467" s="991"/>
      <c r="H467" s="991"/>
      <c r="I467" s="991"/>
      <c r="J467" s="991"/>
      <c r="K467" s="991"/>
      <c r="L467" s="991"/>
      <c r="M467" s="1021" t="e" vm="12">
        <v>#VALUE!</v>
      </c>
      <c r="N467" s="1022"/>
      <c r="O467" s="1022"/>
      <c r="P467" s="1022"/>
      <c r="Q467" s="1022"/>
      <c r="R467" s="1022"/>
      <c r="S467" s="1022"/>
      <c r="T467" s="1022"/>
      <c r="U467" s="1022"/>
      <c r="V467" s="1022"/>
      <c r="W467" s="1022"/>
      <c r="X467" s="1022"/>
      <c r="Y467" s="1022"/>
      <c r="Z467" s="1022"/>
      <c r="AA467" s="1022"/>
      <c r="AB467" s="1022"/>
      <c r="AC467" s="1022"/>
      <c r="AD467" s="1022"/>
      <c r="AE467" s="1022"/>
      <c r="AF467" s="1022"/>
      <c r="AG467" s="1022"/>
      <c r="AH467" s="1022"/>
      <c r="AI467" s="1022"/>
      <c r="AJ467" s="1022"/>
      <c r="AK467" s="1022"/>
      <c r="AL467" s="1022"/>
      <c r="AM467" s="1022"/>
      <c r="AN467" s="1022"/>
      <c r="AO467" s="1022"/>
      <c r="AP467" s="1022"/>
      <c r="AQ467" s="1022"/>
      <c r="AR467" s="1022"/>
      <c r="AS467" s="1022"/>
      <c r="AT467" s="1022"/>
      <c r="AU467" s="1022"/>
      <c r="AV467" s="1023"/>
      <c r="AW467" s="779"/>
      <c r="AX467" s="85"/>
      <c r="AY467" s="777"/>
      <c r="AZ467" s="85"/>
      <c r="BA467" s="85"/>
    </row>
    <row r="468" spans="1:53" ht="15">
      <c r="A468" s="780"/>
      <c r="B468" s="778"/>
      <c r="C468" s="989"/>
      <c r="D468" s="990"/>
      <c r="E468" s="992"/>
      <c r="F468" s="992"/>
      <c r="G468" s="992"/>
      <c r="H468" s="992"/>
      <c r="I468" s="992"/>
      <c r="J468" s="992"/>
      <c r="K468" s="992"/>
      <c r="L468" s="992"/>
      <c r="M468" s="1024"/>
      <c r="N468" s="1025"/>
      <c r="O468" s="1025"/>
      <c r="P468" s="1025"/>
      <c r="Q468" s="1025"/>
      <c r="R468" s="1025"/>
      <c r="S468" s="1025"/>
      <c r="T468" s="1025"/>
      <c r="U468" s="1025"/>
      <c r="V468" s="1025"/>
      <c r="W468" s="1025"/>
      <c r="X468" s="1025"/>
      <c r="Y468" s="1025"/>
      <c r="Z468" s="1025"/>
      <c r="AA468" s="1025"/>
      <c r="AB468" s="1025"/>
      <c r="AC468" s="1025"/>
      <c r="AD468" s="1025"/>
      <c r="AE468" s="1025"/>
      <c r="AF468" s="1025"/>
      <c r="AG468" s="1025"/>
      <c r="AH468" s="1025"/>
      <c r="AI468" s="1025"/>
      <c r="AJ468" s="1025"/>
      <c r="AK468" s="1025"/>
      <c r="AL468" s="1025"/>
      <c r="AM468" s="1025"/>
      <c r="AN468" s="1025"/>
      <c r="AO468" s="1025"/>
      <c r="AP468" s="1025"/>
      <c r="AQ468" s="1025"/>
      <c r="AR468" s="1025"/>
      <c r="AS468" s="1025"/>
      <c r="AT468" s="1025"/>
      <c r="AU468" s="1025"/>
      <c r="AV468" s="1026"/>
      <c r="AW468" s="779"/>
      <c r="AX468" s="85"/>
      <c r="AY468" s="777"/>
      <c r="AZ468" s="85"/>
      <c r="BA468" s="85"/>
    </row>
    <row r="469" spans="1:53" ht="15">
      <c r="A469" s="780" t="s">
        <v>425</v>
      </c>
      <c r="B469" s="778"/>
      <c r="C469" s="1018" t="s">
        <v>477</v>
      </c>
      <c r="D469" s="1019"/>
      <c r="E469" s="1005">
        <v>19</v>
      </c>
      <c r="F469" s="1005"/>
      <c r="G469" s="1020"/>
      <c r="H469" s="1005"/>
      <c r="I469" s="1005">
        <f>+E469</f>
        <v>19</v>
      </c>
      <c r="J469" s="1005">
        <v>1</v>
      </c>
      <c r="K469" s="1005" t="e">
        <f>AP462</f>
        <v>#REF!</v>
      </c>
      <c r="L469" s="1007">
        <f>I469*J469</f>
        <v>19</v>
      </c>
      <c r="M469" s="1024"/>
      <c r="N469" s="1025"/>
      <c r="O469" s="1025"/>
      <c r="P469" s="1025"/>
      <c r="Q469" s="1025"/>
      <c r="R469" s="1025"/>
      <c r="S469" s="1025"/>
      <c r="T469" s="1025"/>
      <c r="U469" s="1025"/>
      <c r="V469" s="1025"/>
      <c r="W469" s="1025"/>
      <c r="X469" s="1025"/>
      <c r="Y469" s="1025"/>
      <c r="Z469" s="1025"/>
      <c r="AA469" s="1025"/>
      <c r="AB469" s="1025"/>
      <c r="AC469" s="1025"/>
      <c r="AD469" s="1025"/>
      <c r="AE469" s="1025"/>
      <c r="AF469" s="1025"/>
      <c r="AG469" s="1025"/>
      <c r="AH469" s="1025"/>
      <c r="AI469" s="1025"/>
      <c r="AJ469" s="1025"/>
      <c r="AK469" s="1025"/>
      <c r="AL469" s="1025"/>
      <c r="AM469" s="1025"/>
      <c r="AN469" s="1025"/>
      <c r="AO469" s="1025"/>
      <c r="AP469" s="1025"/>
      <c r="AQ469" s="1025"/>
      <c r="AR469" s="1025"/>
      <c r="AS469" s="1025"/>
      <c r="AT469" s="1025"/>
      <c r="AU469" s="1025"/>
      <c r="AV469" s="1026"/>
      <c r="AW469" s="779"/>
      <c r="AX469" s="85"/>
      <c r="AY469" s="777"/>
      <c r="AZ469" s="85"/>
      <c r="BA469" s="85"/>
    </row>
    <row r="470" spans="1:53" ht="15">
      <c r="A470" s="780"/>
      <c r="B470" s="778"/>
      <c r="C470" s="1014"/>
      <c r="D470" s="1015"/>
      <c r="E470" s="1006"/>
      <c r="F470" s="1006"/>
      <c r="G470" s="1017"/>
      <c r="H470" s="1006"/>
      <c r="I470" s="1006"/>
      <c r="J470" s="1006"/>
      <c r="K470" s="1006"/>
      <c r="L470" s="1008"/>
      <c r="M470" s="1024"/>
      <c r="N470" s="1025"/>
      <c r="O470" s="1025"/>
      <c r="P470" s="1025"/>
      <c r="Q470" s="1025"/>
      <c r="R470" s="1025"/>
      <c r="S470" s="1025"/>
      <c r="T470" s="1025"/>
      <c r="U470" s="1025"/>
      <c r="V470" s="1025"/>
      <c r="W470" s="1025"/>
      <c r="X470" s="1025"/>
      <c r="Y470" s="1025"/>
      <c r="Z470" s="1025"/>
      <c r="AA470" s="1025"/>
      <c r="AB470" s="1025"/>
      <c r="AC470" s="1025"/>
      <c r="AD470" s="1025"/>
      <c r="AE470" s="1025"/>
      <c r="AF470" s="1025"/>
      <c r="AG470" s="1025"/>
      <c r="AH470" s="1025"/>
      <c r="AI470" s="1025"/>
      <c r="AJ470" s="1025"/>
      <c r="AK470" s="1025"/>
      <c r="AL470" s="1025"/>
      <c r="AM470" s="1025"/>
      <c r="AN470" s="1025"/>
      <c r="AO470" s="1025"/>
      <c r="AP470" s="1025"/>
      <c r="AQ470" s="1025"/>
      <c r="AR470" s="1025"/>
      <c r="AS470" s="1025"/>
      <c r="AT470" s="1025"/>
      <c r="AU470" s="1025"/>
      <c r="AV470" s="1026"/>
      <c r="AW470" s="779"/>
      <c r="AX470" s="85"/>
      <c r="AY470" s="777"/>
      <c r="AZ470" s="85"/>
      <c r="BA470" s="85"/>
    </row>
    <row r="471" spans="1:53" ht="15">
      <c r="A471" s="780" t="s">
        <v>425</v>
      </c>
      <c r="B471" s="778"/>
      <c r="C471" s="1014"/>
      <c r="D471" s="1015"/>
      <c r="E471" s="1006"/>
      <c r="F471" s="1006"/>
      <c r="G471" s="1016"/>
      <c r="H471" s="1006"/>
      <c r="I471" s="1005">
        <f>+G471*E471*F471</f>
        <v>0</v>
      </c>
      <c r="J471" s="1006"/>
      <c r="K471" s="1005" t="e">
        <f>AP462</f>
        <v>#REF!</v>
      </c>
      <c r="L471" s="1007">
        <f>I471*J471</f>
        <v>0</v>
      </c>
      <c r="M471" s="1024"/>
      <c r="N471" s="1025"/>
      <c r="O471" s="1025"/>
      <c r="P471" s="1025"/>
      <c r="Q471" s="1025"/>
      <c r="R471" s="1025"/>
      <c r="S471" s="1025"/>
      <c r="T471" s="1025"/>
      <c r="U471" s="1025"/>
      <c r="V471" s="1025"/>
      <c r="W471" s="1025"/>
      <c r="X471" s="1025"/>
      <c r="Y471" s="1025"/>
      <c r="Z471" s="1025"/>
      <c r="AA471" s="1025"/>
      <c r="AB471" s="1025"/>
      <c r="AC471" s="1025"/>
      <c r="AD471" s="1025"/>
      <c r="AE471" s="1025"/>
      <c r="AF471" s="1025"/>
      <c r="AG471" s="1025"/>
      <c r="AH471" s="1025"/>
      <c r="AI471" s="1025"/>
      <c r="AJ471" s="1025"/>
      <c r="AK471" s="1025"/>
      <c r="AL471" s="1025"/>
      <c r="AM471" s="1025"/>
      <c r="AN471" s="1025"/>
      <c r="AO471" s="1025"/>
      <c r="AP471" s="1025"/>
      <c r="AQ471" s="1025"/>
      <c r="AR471" s="1025"/>
      <c r="AS471" s="1025"/>
      <c r="AT471" s="1025"/>
      <c r="AU471" s="1025"/>
      <c r="AV471" s="1026"/>
      <c r="AW471" s="779"/>
      <c r="AX471" s="85"/>
      <c r="AY471" s="777"/>
      <c r="AZ471" s="85"/>
      <c r="BA471" s="85"/>
    </row>
    <row r="472" spans="1:53" ht="15">
      <c r="A472" s="780"/>
      <c r="B472" s="778"/>
      <c r="C472" s="1014"/>
      <c r="D472" s="1015"/>
      <c r="E472" s="1006"/>
      <c r="F472" s="1006"/>
      <c r="G472" s="1017"/>
      <c r="H472" s="1006"/>
      <c r="I472" s="1006"/>
      <c r="J472" s="1006"/>
      <c r="K472" s="1006"/>
      <c r="L472" s="1008"/>
      <c r="M472" s="1024"/>
      <c r="N472" s="1025"/>
      <c r="O472" s="1025"/>
      <c r="P472" s="1025"/>
      <c r="Q472" s="1025"/>
      <c r="R472" s="1025"/>
      <c r="S472" s="1025"/>
      <c r="T472" s="1025"/>
      <c r="U472" s="1025"/>
      <c r="V472" s="1025"/>
      <c r="W472" s="1025"/>
      <c r="X472" s="1025"/>
      <c r="Y472" s="1025"/>
      <c r="Z472" s="1025"/>
      <c r="AA472" s="1025"/>
      <c r="AB472" s="1025"/>
      <c r="AC472" s="1025"/>
      <c r="AD472" s="1025"/>
      <c r="AE472" s="1025"/>
      <c r="AF472" s="1025"/>
      <c r="AG472" s="1025"/>
      <c r="AH472" s="1025"/>
      <c r="AI472" s="1025"/>
      <c r="AJ472" s="1025"/>
      <c r="AK472" s="1025"/>
      <c r="AL472" s="1025"/>
      <c r="AM472" s="1025"/>
      <c r="AN472" s="1025"/>
      <c r="AO472" s="1025"/>
      <c r="AP472" s="1025"/>
      <c r="AQ472" s="1025"/>
      <c r="AR472" s="1025"/>
      <c r="AS472" s="1025"/>
      <c r="AT472" s="1025"/>
      <c r="AU472" s="1025"/>
      <c r="AV472" s="1026"/>
      <c r="AW472" s="779"/>
      <c r="AX472" s="85"/>
      <c r="AY472" s="777"/>
      <c r="AZ472" s="85"/>
      <c r="BA472" s="85"/>
    </row>
    <row r="473" spans="1:53" ht="15.6">
      <c r="A473" s="765" t="s">
        <v>427</v>
      </c>
      <c r="B473" s="778"/>
      <c r="C473" s="788"/>
      <c r="D473" s="789"/>
      <c r="E473" s="789"/>
      <c r="F473" s="789"/>
      <c r="G473" s="790" t="s">
        <v>428</v>
      </c>
      <c r="H473" s="791">
        <v>2</v>
      </c>
      <c r="I473" s="792" t="s">
        <v>5</v>
      </c>
      <c r="J473" s="793"/>
      <c r="K473" s="794" t="s">
        <v>419</v>
      </c>
      <c r="L473" s="795">
        <f>ROUND(SUM(L467:L472),H473)</f>
        <v>19</v>
      </c>
      <c r="M473" s="1024"/>
      <c r="N473" s="1025"/>
      <c r="O473" s="1025"/>
      <c r="P473" s="1025"/>
      <c r="Q473" s="1025"/>
      <c r="R473" s="1025"/>
      <c r="S473" s="1025"/>
      <c r="T473" s="1025"/>
      <c r="U473" s="1025"/>
      <c r="V473" s="1025"/>
      <c r="W473" s="1025"/>
      <c r="X473" s="1025"/>
      <c r="Y473" s="1025"/>
      <c r="Z473" s="1025"/>
      <c r="AA473" s="1025"/>
      <c r="AB473" s="1025"/>
      <c r="AC473" s="1025"/>
      <c r="AD473" s="1025"/>
      <c r="AE473" s="1025"/>
      <c r="AF473" s="1025"/>
      <c r="AG473" s="1025"/>
      <c r="AH473" s="1025"/>
      <c r="AI473" s="1025"/>
      <c r="AJ473" s="1025"/>
      <c r="AK473" s="1025"/>
      <c r="AL473" s="1025"/>
      <c r="AM473" s="1025"/>
      <c r="AN473" s="1025"/>
      <c r="AO473" s="1025"/>
      <c r="AP473" s="1025"/>
      <c r="AQ473" s="1025"/>
      <c r="AR473" s="1025"/>
      <c r="AS473" s="1025"/>
      <c r="AT473" s="1025"/>
      <c r="AU473" s="1025"/>
      <c r="AV473" s="1026"/>
      <c r="AW473" s="779"/>
      <c r="AX473" s="85"/>
      <c r="AY473" s="777"/>
      <c r="AZ473" s="85"/>
      <c r="BA473" s="85"/>
    </row>
    <row r="474" spans="1:53" ht="15.6">
      <c r="A474" s="780"/>
      <c r="B474" s="778"/>
      <c r="C474" s="798"/>
      <c r="D474" s="799"/>
      <c r="E474" s="799"/>
      <c r="F474" s="799"/>
      <c r="G474" s="799"/>
      <c r="H474" s="799"/>
      <c r="I474" s="799"/>
      <c r="J474" s="799"/>
      <c r="K474" s="800"/>
      <c r="L474" s="799"/>
      <c r="M474" s="1024"/>
      <c r="N474" s="1025"/>
      <c r="O474" s="1025"/>
      <c r="P474" s="1025"/>
      <c r="Q474" s="1025"/>
      <c r="R474" s="1025"/>
      <c r="S474" s="1025"/>
      <c r="T474" s="1025"/>
      <c r="U474" s="1025"/>
      <c r="V474" s="1025"/>
      <c r="W474" s="1025"/>
      <c r="X474" s="1025"/>
      <c r="Y474" s="1025"/>
      <c r="Z474" s="1025"/>
      <c r="AA474" s="1025"/>
      <c r="AB474" s="1025"/>
      <c r="AC474" s="1025"/>
      <c r="AD474" s="1025"/>
      <c r="AE474" s="1025"/>
      <c r="AF474" s="1025"/>
      <c r="AG474" s="1025"/>
      <c r="AH474" s="1025"/>
      <c r="AI474" s="1025"/>
      <c r="AJ474" s="1025"/>
      <c r="AK474" s="1025"/>
      <c r="AL474" s="1025"/>
      <c r="AM474" s="1025"/>
      <c r="AN474" s="1025"/>
      <c r="AO474" s="1025"/>
      <c r="AP474" s="1025"/>
      <c r="AQ474" s="1025"/>
      <c r="AR474" s="1025"/>
      <c r="AS474" s="1025"/>
      <c r="AT474" s="1025"/>
      <c r="AU474" s="1025"/>
      <c r="AV474" s="1026"/>
      <c r="AW474" s="779"/>
      <c r="AX474" s="85"/>
      <c r="AY474" s="777"/>
      <c r="AZ474" s="85"/>
      <c r="BA474" s="85"/>
    </row>
    <row r="475" spans="1:53" ht="15.6">
      <c r="A475" s="780"/>
      <c r="B475" s="778"/>
      <c r="C475" s="995"/>
      <c r="D475" s="996"/>
      <c r="E475" s="996"/>
      <c r="F475" s="996"/>
      <c r="G475" s="996"/>
      <c r="H475" s="996"/>
      <c r="I475" s="996"/>
      <c r="J475" s="996"/>
      <c r="K475" s="996"/>
      <c r="L475" s="805"/>
      <c r="M475" s="1027"/>
      <c r="N475" s="1028"/>
      <c r="O475" s="1028"/>
      <c r="P475" s="1028"/>
      <c r="Q475" s="1028"/>
      <c r="R475" s="1028"/>
      <c r="S475" s="1028"/>
      <c r="T475" s="1028"/>
      <c r="U475" s="1028"/>
      <c r="V475" s="1028"/>
      <c r="W475" s="1028"/>
      <c r="X475" s="1028"/>
      <c r="Y475" s="1028"/>
      <c r="Z475" s="1028"/>
      <c r="AA475" s="1028"/>
      <c r="AB475" s="1028"/>
      <c r="AC475" s="1028"/>
      <c r="AD475" s="1028"/>
      <c r="AE475" s="1028"/>
      <c r="AF475" s="1028"/>
      <c r="AG475" s="1028"/>
      <c r="AH475" s="1028"/>
      <c r="AI475" s="1028"/>
      <c r="AJ475" s="1028"/>
      <c r="AK475" s="1028"/>
      <c r="AL475" s="1028"/>
      <c r="AM475" s="1028"/>
      <c r="AN475" s="1028"/>
      <c r="AO475" s="1028"/>
      <c r="AP475" s="1028"/>
      <c r="AQ475" s="1028"/>
      <c r="AR475" s="1028"/>
      <c r="AS475" s="1028"/>
      <c r="AT475" s="1028"/>
      <c r="AU475" s="1028"/>
      <c r="AV475" s="1029"/>
      <c r="AW475" s="779"/>
      <c r="AX475" s="85"/>
      <c r="AY475" s="777"/>
      <c r="AZ475" s="85"/>
      <c r="BA475" s="85"/>
    </row>
    <row r="476" spans="1:53" ht="15.6">
      <c r="A476" s="780"/>
      <c r="B476" s="778"/>
      <c r="C476" s="806" t="s">
        <v>429</v>
      </c>
      <c r="D476" s="1009"/>
      <c r="E476" s="1009"/>
      <c r="F476" s="1009"/>
      <c r="G476" s="1009"/>
      <c r="H476" s="1009"/>
      <c r="I476" s="1009"/>
      <c r="J476" s="1009"/>
      <c r="K476" s="1009"/>
      <c r="L476" s="1009"/>
      <c r="M476" s="1009"/>
      <c r="N476" s="1009"/>
      <c r="O476" s="1009"/>
      <c r="P476" s="1009"/>
      <c r="Q476" s="1009"/>
      <c r="R476" s="1009"/>
      <c r="S476" s="1009"/>
      <c r="T476" s="1009"/>
      <c r="U476" s="1009"/>
      <c r="V476" s="1009"/>
      <c r="W476" s="1009"/>
      <c r="X476" s="1009"/>
      <c r="Y476" s="1009"/>
      <c r="Z476" s="1009"/>
      <c r="AA476" s="1009"/>
      <c r="AB476" s="1009"/>
      <c r="AC476" s="1009"/>
      <c r="AD476" s="1009"/>
      <c r="AE476" s="1009"/>
      <c r="AF476" s="1009"/>
      <c r="AG476" s="1009"/>
      <c r="AH476" s="1009"/>
      <c r="AI476" s="1009"/>
      <c r="AJ476" s="1009"/>
      <c r="AK476" s="1009"/>
      <c r="AL476" s="1009"/>
      <c r="AM476" s="1009"/>
      <c r="AN476" s="1009"/>
      <c r="AO476" s="1009"/>
      <c r="AP476" s="1009"/>
      <c r="AQ476" s="1009"/>
      <c r="AR476" s="1009"/>
      <c r="AS476" s="1009"/>
      <c r="AT476" s="1009"/>
      <c r="AU476" s="1009"/>
      <c r="AV476" s="807"/>
      <c r="AW476" s="779"/>
      <c r="AX476" s="85"/>
      <c r="AY476" s="777"/>
      <c r="AZ476" s="85"/>
      <c r="BA476" s="85"/>
    </row>
    <row r="477" spans="1:53" ht="15.6">
      <c r="A477" s="780"/>
      <c r="B477" s="778"/>
      <c r="C477" s="834"/>
      <c r="D477" s="1055"/>
      <c r="E477" s="1055"/>
      <c r="F477" s="1055"/>
      <c r="G477" s="1055"/>
      <c r="H477" s="1055"/>
      <c r="I477" s="1055"/>
      <c r="J477" s="1055"/>
      <c r="K477" s="1055"/>
      <c r="L477" s="1055"/>
      <c r="M477" s="1055"/>
      <c r="N477" s="1055"/>
      <c r="O477" s="1055"/>
      <c r="P477" s="1055"/>
      <c r="Q477" s="1055"/>
      <c r="R477" s="1055"/>
      <c r="S477" s="1055"/>
      <c r="T477" s="1055"/>
      <c r="U477" s="1055"/>
      <c r="V477" s="1055"/>
      <c r="W477" s="1055"/>
      <c r="X477" s="1055"/>
      <c r="Y477" s="1055"/>
      <c r="Z477" s="1055"/>
      <c r="AA477" s="1055"/>
      <c r="AB477" s="1055"/>
      <c r="AC477" s="1055"/>
      <c r="AD477" s="1055"/>
      <c r="AE477" s="1055"/>
      <c r="AF477" s="1055"/>
      <c r="AG477" s="1055"/>
      <c r="AH477" s="1055"/>
      <c r="AI477" s="1055"/>
      <c r="AJ477" s="1055"/>
      <c r="AK477" s="1055"/>
      <c r="AL477" s="1055"/>
      <c r="AM477" s="1055"/>
      <c r="AN477" s="1055"/>
      <c r="AO477" s="1055"/>
      <c r="AP477" s="1055"/>
      <c r="AQ477" s="1055"/>
      <c r="AR477" s="1055"/>
      <c r="AS477" s="1055"/>
      <c r="AT477" s="1055"/>
      <c r="AU477" s="1055"/>
      <c r="AV477" s="839"/>
      <c r="AW477" s="779"/>
      <c r="AX477" s="85"/>
      <c r="AY477" s="777"/>
      <c r="AZ477" s="85"/>
      <c r="BA477" s="85"/>
    </row>
    <row r="478" spans="1:53" ht="15.6">
      <c r="A478" s="780"/>
      <c r="B478" s="778"/>
      <c r="C478" s="784"/>
      <c r="D478" s="1011"/>
      <c r="E478" s="1011"/>
      <c r="F478" s="1011"/>
      <c r="G478" s="1011"/>
      <c r="H478" s="1011"/>
      <c r="I478" s="1011"/>
      <c r="J478" s="1011"/>
      <c r="K478" s="1011"/>
      <c r="L478" s="1011"/>
      <c r="M478" s="1011"/>
      <c r="N478" s="1011"/>
      <c r="O478" s="1011"/>
      <c r="P478" s="1011"/>
      <c r="Q478" s="1011"/>
      <c r="R478" s="1011"/>
      <c r="S478" s="1011"/>
      <c r="T478" s="1011"/>
      <c r="U478" s="1011"/>
      <c r="V478" s="1011"/>
      <c r="W478" s="1011"/>
      <c r="X478" s="1011"/>
      <c r="Y478" s="1011"/>
      <c r="Z478" s="1011"/>
      <c r="AA478" s="1011"/>
      <c r="AB478" s="1011"/>
      <c r="AC478" s="1011"/>
      <c r="AD478" s="1011"/>
      <c r="AE478" s="1011"/>
      <c r="AF478" s="1011"/>
      <c r="AG478" s="810"/>
      <c r="AH478" s="1012" t="str">
        <f>"Item    " &amp; E463 &amp; "    Página   1   de   1  "</f>
        <v xml:space="preserve">Item        Página   1   de   1  </v>
      </c>
      <c r="AI478" s="1013"/>
      <c r="AJ478" s="1013"/>
      <c r="AK478" s="1013"/>
      <c r="AL478" s="1013"/>
      <c r="AM478" s="1013"/>
      <c r="AN478" s="1013"/>
      <c r="AO478" s="1013"/>
      <c r="AP478" s="1013"/>
      <c r="AQ478" s="1013"/>
      <c r="AR478" s="1013"/>
      <c r="AS478" s="1013"/>
      <c r="AT478" s="1013"/>
      <c r="AU478" s="1013"/>
      <c r="AV478" s="1013"/>
      <c r="AW478" s="779"/>
      <c r="AX478" s="85"/>
      <c r="AY478" s="777"/>
      <c r="AZ478" s="85"/>
      <c r="BA478" s="85"/>
    </row>
    <row r="479" spans="1:53" ht="15.6">
      <c r="A479" s="780"/>
      <c r="B479" s="778"/>
      <c r="C479" s="799"/>
      <c r="D479" s="799"/>
      <c r="E479" s="799"/>
      <c r="F479" s="799"/>
      <c r="G479" s="799"/>
      <c r="H479" s="799"/>
      <c r="I479" s="799"/>
      <c r="J479" s="811"/>
      <c r="K479" s="799"/>
      <c r="L479" s="799"/>
      <c r="M479" s="799"/>
      <c r="N479" s="799"/>
      <c r="O479" s="799"/>
      <c r="P479" s="799"/>
      <c r="Q479" s="799"/>
      <c r="R479" s="799"/>
      <c r="S479" s="799"/>
      <c r="T479" s="799"/>
      <c r="U479" s="799"/>
      <c r="V479" s="799"/>
      <c r="W479" s="799"/>
      <c r="X479" s="799"/>
      <c r="Y479" s="799"/>
      <c r="Z479" s="799"/>
      <c r="AA479" s="799"/>
      <c r="AB479" s="799"/>
      <c r="AC479" s="799"/>
      <c r="AD479" s="799"/>
      <c r="AE479" s="799"/>
      <c r="AF479" s="799"/>
      <c r="AG479" s="799"/>
      <c r="AH479" s="799"/>
      <c r="AI479" s="799"/>
      <c r="AJ479" s="799"/>
      <c r="AK479" s="799"/>
      <c r="AL479" s="799"/>
      <c r="AM479" s="811"/>
      <c r="AN479" s="811"/>
      <c r="AO479" s="811"/>
      <c r="AP479" s="811"/>
      <c r="AQ479" s="811"/>
      <c r="AR479" s="811"/>
      <c r="AS479" s="811"/>
      <c r="AT479" s="811"/>
      <c r="AU479" s="811"/>
      <c r="AV479" s="811"/>
      <c r="AW479" s="779"/>
      <c r="AX479" s="85"/>
      <c r="AY479" s="777"/>
      <c r="AZ479" s="85"/>
      <c r="BA479" s="85"/>
    </row>
    <row r="480" spans="1:53" ht="15.6">
      <c r="A480" s="780"/>
      <c r="B480" s="778"/>
      <c r="C480" s="812" t="s">
        <v>430</v>
      </c>
      <c r="D480" s="799"/>
      <c r="E480" s="799"/>
      <c r="F480" s="799"/>
      <c r="G480" s="799"/>
      <c r="H480" s="799"/>
      <c r="I480" s="799"/>
      <c r="J480" s="811"/>
      <c r="K480" s="799"/>
      <c r="L480" s="812" t="s">
        <v>431</v>
      </c>
      <c r="M480" s="799"/>
      <c r="N480" s="799"/>
      <c r="O480" s="799"/>
      <c r="P480" s="799"/>
      <c r="Q480" s="799"/>
      <c r="R480" s="799"/>
      <c r="S480" s="799"/>
      <c r="T480" s="799"/>
      <c r="U480" s="799"/>
      <c r="V480" s="799"/>
      <c r="W480" s="799"/>
      <c r="X480" s="799"/>
      <c r="Y480" s="799"/>
      <c r="Z480" s="799"/>
      <c r="AA480" s="799"/>
      <c r="AB480" s="799"/>
      <c r="AC480" s="799"/>
      <c r="AD480" s="799"/>
      <c r="AE480" s="799"/>
      <c r="AF480" s="799"/>
      <c r="AG480" s="799"/>
      <c r="AH480" s="799"/>
      <c r="AI480" s="799"/>
      <c r="AJ480" s="799"/>
      <c r="AK480" s="799"/>
      <c r="AL480" s="799"/>
      <c r="AM480" s="811"/>
      <c r="AN480" s="811"/>
      <c r="AO480" s="811"/>
      <c r="AP480" s="811"/>
      <c r="AQ480" s="811"/>
      <c r="AR480" s="811"/>
      <c r="AS480" s="811"/>
      <c r="AT480" s="811"/>
      <c r="AU480" s="811"/>
      <c r="AV480" s="811"/>
      <c r="AW480" s="779"/>
      <c r="AX480" s="85"/>
      <c r="AY480" s="777"/>
      <c r="AZ480" s="85"/>
      <c r="BA480" s="85"/>
    </row>
    <row r="481" spans="1:53" ht="15.6">
      <c r="A481" s="780"/>
      <c r="B481" s="778"/>
      <c r="C481" s="813" t="s">
        <v>432</v>
      </c>
      <c r="D481" s="814"/>
      <c r="E481" s="815"/>
      <c r="F481" s="816"/>
      <c r="G481" s="799"/>
      <c r="H481" s="799"/>
      <c r="I481" s="799"/>
      <c r="J481" s="811"/>
      <c r="K481" s="799"/>
      <c r="L481" s="813" t="s">
        <v>432</v>
      </c>
      <c r="M481" s="1002"/>
      <c r="N481" s="1002"/>
      <c r="O481" s="1002"/>
      <c r="P481" s="1002"/>
      <c r="Q481" s="1002"/>
      <c r="R481" s="1002"/>
      <c r="S481" s="1002"/>
      <c r="T481" s="1002"/>
      <c r="U481" s="1002"/>
      <c r="V481" s="1002"/>
      <c r="W481" s="1002"/>
      <c r="X481" s="1002"/>
      <c r="Y481" s="1002"/>
      <c r="Z481" s="1002"/>
      <c r="AA481" s="1002"/>
      <c r="AB481" s="1002"/>
      <c r="AC481" s="817"/>
      <c r="AD481" s="817"/>
      <c r="AE481" s="817"/>
      <c r="AF481" s="817"/>
      <c r="AG481" s="817"/>
      <c r="AH481" s="817"/>
      <c r="AI481" s="817"/>
      <c r="AJ481" s="817"/>
      <c r="AK481" s="817"/>
      <c r="AL481" s="817"/>
      <c r="AM481" s="818"/>
      <c r="AN481" s="818"/>
      <c r="AO481" s="811"/>
      <c r="AP481" s="811"/>
      <c r="AQ481" s="811"/>
      <c r="AR481" s="811"/>
      <c r="AS481" s="811"/>
      <c r="AT481" s="811"/>
      <c r="AU481" s="811"/>
      <c r="AV481" s="811"/>
      <c r="AW481" s="779"/>
      <c r="AX481" s="85"/>
      <c r="AY481" s="777"/>
      <c r="AZ481" s="85"/>
      <c r="BA481" s="85"/>
    </row>
    <row r="482" spans="1:53" ht="15.6">
      <c r="A482" s="780" t="s">
        <v>433</v>
      </c>
      <c r="B482" s="778"/>
      <c r="C482" s="819"/>
      <c r="D482" s="820" t="s">
        <v>434</v>
      </c>
      <c r="E482" s="821"/>
      <c r="F482" s="821"/>
      <c r="G482" s="822"/>
      <c r="H482" s="819"/>
      <c r="I482" s="819"/>
      <c r="J482" s="823"/>
      <c r="K482" s="819"/>
      <c r="L482" s="819"/>
      <c r="M482" s="1003" t="s">
        <v>435</v>
      </c>
      <c r="N482" s="1003"/>
      <c r="O482" s="1003"/>
      <c r="P482" s="1003"/>
      <c r="Q482" s="1003"/>
      <c r="R482" s="1003"/>
      <c r="S482" s="1003"/>
      <c r="T482" s="1003"/>
      <c r="U482" s="1003"/>
      <c r="V482" s="1003"/>
      <c r="W482" s="1003"/>
      <c r="X482" s="1003"/>
      <c r="Y482" s="1003"/>
      <c r="Z482" s="1003"/>
      <c r="AA482" s="1003"/>
      <c r="AB482" s="1003"/>
      <c r="AC482" s="819"/>
      <c r="AD482" s="819"/>
      <c r="AE482" s="819"/>
      <c r="AF482" s="819"/>
      <c r="AG482" s="819"/>
      <c r="AH482" s="819"/>
      <c r="AI482" s="819"/>
      <c r="AJ482" s="819"/>
      <c r="AK482" s="819"/>
      <c r="AL482" s="819"/>
      <c r="AM482" s="819"/>
      <c r="AN482" s="819"/>
      <c r="AO482" s="823"/>
      <c r="AP482" s="823"/>
      <c r="AQ482" s="823"/>
      <c r="AR482" s="823"/>
      <c r="AS482" s="823"/>
      <c r="AT482" s="823"/>
      <c r="AU482" s="823"/>
      <c r="AV482" s="823"/>
      <c r="AW482" s="779"/>
      <c r="AX482" s="85"/>
      <c r="AY482" s="777"/>
      <c r="AZ482" s="85"/>
      <c r="BA482" s="85"/>
    </row>
    <row r="483" spans="1:53" ht="15.6">
      <c r="A483" s="780" t="s">
        <v>436</v>
      </c>
      <c r="B483" s="778"/>
      <c r="C483" s="819"/>
      <c r="D483" s="820" t="s">
        <v>437</v>
      </c>
      <c r="E483" s="824"/>
      <c r="F483" s="824"/>
      <c r="G483" s="824"/>
      <c r="H483" s="824"/>
      <c r="I483" s="819"/>
      <c r="J483" s="823"/>
      <c r="K483" s="819"/>
      <c r="L483" s="825"/>
      <c r="M483" s="1004" t="s">
        <v>438</v>
      </c>
      <c r="N483" s="1004"/>
      <c r="O483" s="1004"/>
      <c r="P483" s="1004"/>
      <c r="Q483" s="1004"/>
      <c r="R483" s="1004"/>
      <c r="S483" s="1004"/>
      <c r="T483" s="1004"/>
      <c r="U483" s="1004"/>
      <c r="V483" s="1004"/>
      <c r="W483" s="1004"/>
      <c r="X483" s="1004"/>
      <c r="Y483" s="1004"/>
      <c r="Z483" s="1004"/>
      <c r="AA483" s="1004"/>
      <c r="AB483" s="1004"/>
      <c r="AC483" s="85"/>
      <c r="AD483" s="85"/>
      <c r="AE483" s="85"/>
      <c r="AF483" s="85"/>
      <c r="AG483" s="85"/>
      <c r="AH483" s="85"/>
      <c r="AI483" s="85"/>
      <c r="AJ483" s="85"/>
      <c r="AK483" s="85"/>
      <c r="AL483" s="85"/>
      <c r="AM483" s="85"/>
      <c r="AN483" s="85"/>
      <c r="AO483" s="819"/>
      <c r="AP483" s="819"/>
      <c r="AQ483" s="819"/>
      <c r="AR483" s="819"/>
      <c r="AS483" s="819"/>
      <c r="AT483" s="819"/>
      <c r="AU483" s="819"/>
      <c r="AV483" s="819"/>
      <c r="AW483" s="779"/>
      <c r="AX483" s="85"/>
      <c r="AY483" s="777"/>
      <c r="AZ483" s="85"/>
      <c r="BA483" s="85"/>
    </row>
    <row r="484" spans="1:53" ht="16.2" thickBot="1">
      <c r="A484" s="765" t="s">
        <v>436</v>
      </c>
      <c r="B484" s="826"/>
      <c r="C484" s="827"/>
      <c r="D484" s="827"/>
      <c r="E484" s="828"/>
      <c r="F484" s="828"/>
      <c r="G484" s="828"/>
      <c r="H484" s="828"/>
      <c r="I484" s="827"/>
      <c r="J484" s="829"/>
      <c r="K484" s="827"/>
      <c r="L484" s="830"/>
      <c r="M484" s="830"/>
      <c r="N484" s="830"/>
      <c r="O484" s="830"/>
      <c r="P484" s="830"/>
      <c r="Q484" s="830"/>
      <c r="R484" s="830"/>
      <c r="S484" s="830"/>
      <c r="T484" s="830"/>
      <c r="U484" s="830"/>
      <c r="V484" s="830"/>
      <c r="W484" s="830"/>
      <c r="X484" s="830"/>
      <c r="Y484" s="830"/>
      <c r="Z484" s="830"/>
      <c r="AA484" s="830"/>
      <c r="AB484" s="827"/>
      <c r="AC484" s="827"/>
      <c r="AD484" s="827"/>
      <c r="AE484" s="827"/>
      <c r="AF484" s="827"/>
      <c r="AG484" s="827"/>
      <c r="AH484" s="827"/>
      <c r="AI484" s="827"/>
      <c r="AJ484" s="827"/>
      <c r="AK484" s="827"/>
      <c r="AL484" s="827"/>
      <c r="AM484" s="827"/>
      <c r="AN484" s="827"/>
      <c r="AO484" s="827"/>
      <c r="AP484" s="827"/>
      <c r="AQ484" s="827"/>
      <c r="AR484" s="827"/>
      <c r="AS484" s="827"/>
      <c r="AT484" s="827"/>
      <c r="AU484" s="827"/>
      <c r="AV484" s="827"/>
      <c r="AW484" s="831"/>
      <c r="AX484" s="85"/>
      <c r="AY484" s="777"/>
      <c r="AZ484" s="85"/>
      <c r="BA484" s="85"/>
    </row>
    <row r="485" spans="1:53" ht="15.6" thickTop="1">
      <c r="A485" s="832"/>
      <c r="B485" s="832"/>
      <c r="C485" s="832"/>
      <c r="D485" s="832"/>
      <c r="E485" s="832"/>
      <c r="F485" s="832"/>
      <c r="G485" s="832"/>
      <c r="H485" s="832"/>
      <c r="I485" s="832"/>
      <c r="J485" s="832"/>
      <c r="K485" s="832"/>
      <c r="L485" s="832"/>
      <c r="M485" s="832"/>
      <c r="N485" s="832"/>
      <c r="O485" s="832"/>
      <c r="P485" s="832"/>
      <c r="Q485" s="832"/>
      <c r="R485" s="832"/>
      <c r="S485" s="832"/>
      <c r="T485" s="832"/>
      <c r="U485" s="832"/>
      <c r="V485" s="832"/>
      <c r="W485" s="832"/>
      <c r="X485" s="832"/>
      <c r="Y485" s="832"/>
      <c r="Z485" s="832"/>
      <c r="AA485" s="832"/>
      <c r="AB485" s="832"/>
      <c r="AC485" s="832"/>
      <c r="AD485" s="832"/>
      <c r="AE485" s="832"/>
      <c r="AF485" s="832"/>
      <c r="AG485" s="832"/>
      <c r="AH485" s="832"/>
      <c r="AI485" s="832"/>
      <c r="AJ485" s="832"/>
      <c r="AK485" s="832"/>
      <c r="AL485" s="832"/>
      <c r="AM485" s="832"/>
      <c r="AN485" s="832"/>
      <c r="AO485" s="832"/>
      <c r="AP485" s="832"/>
      <c r="AQ485" s="832"/>
      <c r="AR485" s="832"/>
      <c r="AS485" s="832"/>
      <c r="AT485" s="832"/>
      <c r="AU485" s="832"/>
      <c r="AV485" s="832"/>
      <c r="AW485" s="832"/>
      <c r="AX485" s="628"/>
      <c r="AY485" s="833"/>
      <c r="AZ485" s="628"/>
      <c r="BA485" s="628"/>
    </row>
    <row r="486" spans="1:53" ht="15">
      <c r="A486" s="832"/>
      <c r="B486" s="832"/>
      <c r="C486" s="832"/>
      <c r="D486" s="832"/>
      <c r="E486" s="832"/>
      <c r="F486" s="832"/>
      <c r="G486" s="832"/>
      <c r="H486" s="832"/>
      <c r="I486" s="832"/>
      <c r="J486" s="832"/>
      <c r="K486" s="832"/>
      <c r="L486" s="832"/>
      <c r="M486" s="832"/>
      <c r="N486" s="832"/>
      <c r="O486" s="832"/>
      <c r="P486" s="832"/>
      <c r="Q486" s="832"/>
      <c r="R486" s="832"/>
      <c r="S486" s="832"/>
      <c r="T486" s="832"/>
      <c r="U486" s="832"/>
      <c r="V486" s="832"/>
      <c r="W486" s="832"/>
      <c r="X486" s="832"/>
      <c r="Y486" s="832"/>
      <c r="Z486" s="832"/>
      <c r="AA486" s="832"/>
      <c r="AB486" s="832"/>
      <c r="AC486" s="832"/>
      <c r="AD486" s="832"/>
      <c r="AE486" s="832"/>
      <c r="AF486" s="832"/>
      <c r="AG486" s="832"/>
      <c r="AH486" s="832"/>
      <c r="AI486" s="832"/>
      <c r="AJ486" s="832"/>
      <c r="AK486" s="832"/>
      <c r="AL486" s="832"/>
      <c r="AM486" s="832"/>
      <c r="AN486" s="832"/>
      <c r="AO486" s="832"/>
      <c r="AP486" s="832"/>
      <c r="AQ486" s="832"/>
      <c r="AR486" s="832"/>
      <c r="AS486" s="832"/>
      <c r="AT486" s="832"/>
      <c r="AU486" s="832"/>
      <c r="AV486" s="832"/>
      <c r="AW486" s="832"/>
      <c r="AX486" s="628"/>
      <c r="AY486" s="833"/>
      <c r="AZ486" s="628"/>
      <c r="BA486" s="628"/>
    </row>
    <row r="487" spans="1:53" ht="15.6" thickBot="1">
      <c r="A487" s="832"/>
      <c r="B487" s="832"/>
      <c r="C487" s="832"/>
      <c r="D487" s="832"/>
      <c r="E487" s="832"/>
      <c r="F487" s="832"/>
      <c r="G487" s="832"/>
      <c r="H487" s="832"/>
      <c r="I487" s="832"/>
      <c r="J487" s="832"/>
      <c r="K487" s="832"/>
      <c r="L487" s="832"/>
      <c r="M487" s="832"/>
      <c r="N487" s="832"/>
      <c r="O487" s="832"/>
      <c r="P487" s="832"/>
      <c r="Q487" s="832"/>
      <c r="R487" s="832"/>
      <c r="S487" s="832"/>
      <c r="T487" s="832"/>
      <c r="U487" s="832"/>
      <c r="V487" s="832"/>
      <c r="W487" s="832"/>
      <c r="X487" s="832"/>
      <c r="Y487" s="832"/>
      <c r="Z487" s="832"/>
      <c r="AA487" s="832"/>
      <c r="AB487" s="832"/>
      <c r="AC487" s="832"/>
      <c r="AD487" s="832"/>
      <c r="AE487" s="832"/>
      <c r="AF487" s="832"/>
      <c r="AG487" s="832"/>
      <c r="AH487" s="832"/>
      <c r="AI487" s="832"/>
      <c r="AJ487" s="832"/>
      <c r="AK487" s="832"/>
      <c r="AL487" s="832"/>
      <c r="AM487" s="832"/>
      <c r="AN487" s="832"/>
      <c r="AO487" s="832"/>
      <c r="AP487" s="832"/>
      <c r="AQ487" s="832"/>
      <c r="AR487" s="832"/>
      <c r="AS487" s="832"/>
      <c r="AT487" s="832"/>
      <c r="AU487" s="832"/>
      <c r="AV487" s="832"/>
      <c r="AW487" s="832"/>
      <c r="AX487" s="628"/>
      <c r="AY487" s="833"/>
      <c r="AZ487" s="628"/>
      <c r="BA487" s="628"/>
    </row>
    <row r="488" spans="1:53" ht="18.600000000000001" thickTop="1">
      <c r="A488" s="765" t="s">
        <v>407</v>
      </c>
      <c r="B488" s="766"/>
      <c r="C488" s="767" t="s">
        <v>408</v>
      </c>
      <c r="D488" s="768"/>
      <c r="E488" s="769"/>
      <c r="F488" s="770"/>
      <c r="G488" s="771"/>
      <c r="H488" s="771"/>
      <c r="I488" s="772"/>
      <c r="J488" s="773"/>
      <c r="K488" s="772"/>
      <c r="L488" s="774"/>
      <c r="M488" s="774"/>
      <c r="N488" s="774"/>
      <c r="O488" s="774"/>
      <c r="P488" s="774"/>
      <c r="Q488" s="774"/>
      <c r="R488" s="774"/>
      <c r="S488" s="774"/>
      <c r="T488" s="774"/>
      <c r="U488" s="774"/>
      <c r="V488" s="774"/>
      <c r="W488" s="774"/>
      <c r="X488" s="774"/>
      <c r="Y488" s="774"/>
      <c r="Z488" s="774"/>
      <c r="AA488" s="774"/>
      <c r="AB488" s="772"/>
      <c r="AC488" s="772"/>
      <c r="AD488" s="772"/>
      <c r="AE488" s="772"/>
      <c r="AF488" s="772"/>
      <c r="AG488" s="772"/>
      <c r="AH488" s="772"/>
      <c r="AI488" s="775"/>
      <c r="AJ488" s="775"/>
      <c r="AK488" s="775"/>
      <c r="AL488" s="775"/>
      <c r="AM488" s="775"/>
      <c r="AN488" s="775"/>
      <c r="AO488" s="775"/>
      <c r="AP488" s="775"/>
      <c r="AQ488" s="775"/>
      <c r="AR488" s="775"/>
      <c r="AS488" s="775"/>
      <c r="AT488" s="775"/>
      <c r="AU488" s="775"/>
      <c r="AV488" s="775"/>
      <c r="AW488" s="776"/>
      <c r="AX488" s="85"/>
      <c r="AY488" s="777" t="s">
        <v>100</v>
      </c>
      <c r="AZ488" s="85"/>
      <c r="BA488" s="85"/>
    </row>
    <row r="489" spans="1:53" ht="15.6">
      <c r="A489" s="765" t="s">
        <v>409</v>
      </c>
      <c r="B489" s="778"/>
      <c r="C489" s="927" t="e">
        <f>PRESUPUESTO!#REF!</f>
        <v>#REF!</v>
      </c>
      <c r="D489" s="928"/>
      <c r="E489" s="928"/>
      <c r="F489" s="928"/>
      <c r="G489" s="928"/>
      <c r="H489" s="928"/>
      <c r="I489" s="928"/>
      <c r="J489" s="929" t="e">
        <f>"ITEM  " &amp;PRESUPUESTO!#REF! &amp;":   "&amp; PRESUPUESTO!#REF!</f>
        <v>#REF!</v>
      </c>
      <c r="K489" s="930"/>
      <c r="L489" s="930"/>
      <c r="M489" s="930"/>
      <c r="N489" s="930"/>
      <c r="O489" s="930"/>
      <c r="P489" s="930"/>
      <c r="Q489" s="930"/>
      <c r="R489" s="930"/>
      <c r="S489" s="930"/>
      <c r="T489" s="930"/>
      <c r="U489" s="930"/>
      <c r="V489" s="930"/>
      <c r="W489" s="930"/>
      <c r="X489" s="930"/>
      <c r="Y489" s="930"/>
      <c r="Z489" s="930"/>
      <c r="AA489" s="930"/>
      <c r="AB489" s="930"/>
      <c r="AC489" s="930"/>
      <c r="AD489" s="930"/>
      <c r="AE489" s="930"/>
      <c r="AF489" s="930"/>
      <c r="AG489" s="930"/>
      <c r="AH489" s="931"/>
      <c r="AI489" s="935" t="s">
        <v>410</v>
      </c>
      <c r="AJ489" s="936"/>
      <c r="AK489" s="936"/>
      <c r="AL489" s="936"/>
      <c r="AM489" s="936"/>
      <c r="AN489" s="936"/>
      <c r="AO489" s="937"/>
      <c r="AP489" s="938" t="e">
        <f>PRESUPUESTO!#REF!</f>
        <v>#REF!</v>
      </c>
      <c r="AQ489" s="939"/>
      <c r="AR489" s="939"/>
      <c r="AS489" s="939"/>
      <c r="AT489" s="939"/>
      <c r="AU489" s="939"/>
      <c r="AV489" s="940"/>
      <c r="AW489" s="779"/>
      <c r="AX489" s="85"/>
      <c r="AY489" s="777"/>
      <c r="AZ489" s="85"/>
      <c r="BA489" s="85"/>
    </row>
    <row r="490" spans="1:53" ht="15.6">
      <c r="A490" s="765" t="s">
        <v>478</v>
      </c>
      <c r="B490" s="778"/>
      <c r="C490" s="941" t="e">
        <f>PRESUPUESTO!#REF!</f>
        <v>#REF!</v>
      </c>
      <c r="D490" s="942"/>
      <c r="E490" s="942"/>
      <c r="F490" s="942"/>
      <c r="G490" s="942"/>
      <c r="H490" s="942"/>
      <c r="I490" s="942"/>
      <c r="J490" s="932"/>
      <c r="K490" s="933"/>
      <c r="L490" s="933"/>
      <c r="M490" s="933"/>
      <c r="N490" s="933"/>
      <c r="O490" s="933"/>
      <c r="P490" s="933"/>
      <c r="Q490" s="933"/>
      <c r="R490" s="933"/>
      <c r="S490" s="933"/>
      <c r="T490" s="933"/>
      <c r="U490" s="933"/>
      <c r="V490" s="933"/>
      <c r="W490" s="933"/>
      <c r="X490" s="933"/>
      <c r="Y490" s="933"/>
      <c r="Z490" s="933"/>
      <c r="AA490" s="933"/>
      <c r="AB490" s="933"/>
      <c r="AC490" s="933"/>
      <c r="AD490" s="933"/>
      <c r="AE490" s="933"/>
      <c r="AF490" s="933"/>
      <c r="AG490" s="933"/>
      <c r="AH490" s="934"/>
      <c r="AI490" s="935" t="s">
        <v>412</v>
      </c>
      <c r="AJ490" s="936"/>
      <c r="AK490" s="936"/>
      <c r="AL490" s="936"/>
      <c r="AM490" s="936"/>
      <c r="AN490" s="936"/>
      <c r="AO490" s="937"/>
      <c r="AP490" s="938">
        <f>L500</f>
        <v>13</v>
      </c>
      <c r="AQ490" s="939"/>
      <c r="AR490" s="939"/>
      <c r="AS490" s="939"/>
      <c r="AT490" s="939"/>
      <c r="AU490" s="939"/>
      <c r="AV490" s="940"/>
      <c r="AW490" s="779"/>
      <c r="AX490" s="85"/>
      <c r="AY490" s="777"/>
      <c r="AZ490" s="85"/>
      <c r="BA490" s="85"/>
    </row>
    <row r="491" spans="1:53" ht="15.6">
      <c r="A491" s="780" t="s">
        <v>413</v>
      </c>
      <c r="B491" s="778"/>
      <c r="C491" s="781"/>
      <c r="D491" s="781"/>
      <c r="E491" s="781"/>
      <c r="F491" s="781"/>
      <c r="G491" s="781"/>
      <c r="H491" s="781"/>
      <c r="I491" s="781"/>
      <c r="J491" s="782"/>
      <c r="K491" s="781"/>
      <c r="L491" s="781"/>
      <c r="M491" s="1000"/>
      <c r="N491" s="1000"/>
      <c r="O491" s="1000"/>
      <c r="P491" s="1000"/>
      <c r="Q491" s="1000"/>
      <c r="R491" s="1000"/>
      <c r="S491" s="1000"/>
      <c r="T491" s="1000"/>
      <c r="U491" s="1000"/>
      <c r="V491" s="1000"/>
      <c r="W491" s="1000"/>
      <c r="X491" s="1000"/>
      <c r="Y491" s="1000"/>
      <c r="Z491" s="1000"/>
      <c r="AA491" s="1000"/>
      <c r="AB491" s="1000"/>
      <c r="AC491" s="1001"/>
      <c r="AD491" s="1000"/>
      <c r="AE491" s="1000"/>
      <c r="AF491" s="1000"/>
      <c r="AG491" s="1000"/>
      <c r="AH491" s="1000"/>
      <c r="AI491" s="1000"/>
      <c r="AJ491" s="1000"/>
      <c r="AK491" s="1000"/>
      <c r="AL491" s="1000"/>
      <c r="AM491" s="1000"/>
      <c r="AN491" s="1000"/>
      <c r="AO491" s="1000"/>
      <c r="AP491" s="1000"/>
      <c r="AQ491" s="1000"/>
      <c r="AR491" s="1000"/>
      <c r="AS491" s="1000"/>
      <c r="AT491" s="1000"/>
      <c r="AU491" s="1000"/>
      <c r="AV491" s="1000"/>
      <c r="AW491" s="779"/>
      <c r="AX491" s="85"/>
      <c r="AY491" s="777"/>
      <c r="AZ491" s="85"/>
      <c r="BA491" s="85"/>
    </row>
    <row r="492" spans="1:53" ht="15.6">
      <c r="A492" s="780" t="s">
        <v>414</v>
      </c>
      <c r="B492" s="778"/>
      <c r="C492" s="993" t="s">
        <v>415</v>
      </c>
      <c r="D492" s="994"/>
      <c r="E492" s="997" t="s">
        <v>416</v>
      </c>
      <c r="F492" s="997"/>
      <c r="G492" s="997"/>
      <c r="H492" s="997"/>
      <c r="I492" s="997" t="s">
        <v>417</v>
      </c>
      <c r="J492" s="998" t="s">
        <v>418</v>
      </c>
      <c r="K492" s="997" t="s">
        <v>233</v>
      </c>
      <c r="L492" s="997" t="s">
        <v>419</v>
      </c>
      <c r="M492" s="986"/>
      <c r="N492" s="986"/>
      <c r="O492" s="986"/>
      <c r="P492" s="986"/>
      <c r="Q492" s="986"/>
      <c r="R492" s="986"/>
      <c r="S492" s="986"/>
      <c r="T492" s="986"/>
      <c r="U492" s="986"/>
      <c r="V492" s="986"/>
      <c r="W492" s="986"/>
      <c r="X492" s="986"/>
      <c r="Y492" s="986"/>
      <c r="Z492" s="986"/>
      <c r="AA492" s="986"/>
      <c r="AB492" s="986"/>
      <c r="AC492" s="986"/>
      <c r="AD492" s="986"/>
      <c r="AE492" s="986"/>
      <c r="AF492" s="986"/>
      <c r="AG492" s="986"/>
      <c r="AH492" s="986"/>
      <c r="AI492" s="986"/>
      <c r="AJ492" s="986"/>
      <c r="AK492" s="986"/>
      <c r="AL492" s="986"/>
      <c r="AM492" s="986"/>
      <c r="AN492" s="986"/>
      <c r="AO492" s="986"/>
      <c r="AP492" s="986"/>
      <c r="AQ492" s="986"/>
      <c r="AR492" s="986"/>
      <c r="AS492" s="986"/>
      <c r="AT492" s="986"/>
      <c r="AU492" s="986"/>
      <c r="AV492" s="986"/>
      <c r="AW492" s="779"/>
      <c r="AX492" s="85"/>
      <c r="AY492" s="777"/>
      <c r="AZ492" s="85"/>
      <c r="BA492" s="85"/>
    </row>
    <row r="493" spans="1:53" ht="15.6">
      <c r="A493" s="780"/>
      <c r="B493" s="778"/>
      <c r="C493" s="995"/>
      <c r="D493" s="996"/>
      <c r="E493" s="783" t="s">
        <v>420</v>
      </c>
      <c r="F493" s="783" t="s">
        <v>421</v>
      </c>
      <c r="G493" s="783" t="s">
        <v>422</v>
      </c>
      <c r="H493" s="783" t="s">
        <v>423</v>
      </c>
      <c r="I493" s="997"/>
      <c r="J493" s="999"/>
      <c r="K493" s="997"/>
      <c r="L493" s="997"/>
      <c r="M493" s="986"/>
      <c r="N493" s="986"/>
      <c r="O493" s="986"/>
      <c r="P493" s="986"/>
      <c r="Q493" s="986"/>
      <c r="R493" s="986"/>
      <c r="S493" s="986"/>
      <c r="T493" s="986"/>
      <c r="U493" s="986"/>
      <c r="V493" s="986"/>
      <c r="W493" s="986"/>
      <c r="X493" s="986"/>
      <c r="Y493" s="986"/>
      <c r="Z493" s="986"/>
      <c r="AA493" s="986"/>
      <c r="AB493" s="986"/>
      <c r="AC493" s="986"/>
      <c r="AD493" s="986"/>
      <c r="AE493" s="986"/>
      <c r="AF493" s="986"/>
      <c r="AG493" s="986"/>
      <c r="AH493" s="986"/>
      <c r="AI493" s="986"/>
      <c r="AJ493" s="986"/>
      <c r="AK493" s="986"/>
      <c r="AL493" s="986"/>
      <c r="AM493" s="986"/>
      <c r="AN493" s="986"/>
      <c r="AO493" s="986"/>
      <c r="AP493" s="986"/>
      <c r="AQ493" s="986"/>
      <c r="AR493" s="986"/>
      <c r="AS493" s="986"/>
      <c r="AT493" s="986"/>
      <c r="AU493" s="986"/>
      <c r="AV493" s="986"/>
      <c r="AW493" s="779"/>
      <c r="AX493" s="85"/>
      <c r="AY493" s="777"/>
      <c r="AZ493" s="85"/>
      <c r="BA493" s="85"/>
    </row>
    <row r="494" spans="1:53" ht="15">
      <c r="A494" s="780" t="s">
        <v>424</v>
      </c>
      <c r="B494" s="778"/>
      <c r="C494" s="987" t="s">
        <v>148</v>
      </c>
      <c r="D494" s="988"/>
      <c r="E494" s="991"/>
      <c r="F494" s="991"/>
      <c r="G494" s="991"/>
      <c r="H494" s="991"/>
      <c r="I494" s="991"/>
      <c r="J494" s="991"/>
      <c r="K494" s="991"/>
      <c r="L494" s="991"/>
      <c r="M494" s="1021" t="e" vm="14">
        <f>+M386</f>
        <v>#VALUE!</v>
      </c>
      <c r="N494" s="1022"/>
      <c r="O494" s="1022"/>
      <c r="P494" s="1022"/>
      <c r="Q494" s="1022"/>
      <c r="R494" s="1022"/>
      <c r="S494" s="1022"/>
      <c r="T494" s="1022"/>
      <c r="U494" s="1022"/>
      <c r="V494" s="1022"/>
      <c r="W494" s="1022"/>
      <c r="X494" s="1022"/>
      <c r="Y494" s="1022"/>
      <c r="Z494" s="1022"/>
      <c r="AA494" s="1022"/>
      <c r="AB494" s="1022"/>
      <c r="AC494" s="1022"/>
      <c r="AD494" s="1022"/>
      <c r="AE494" s="1022"/>
      <c r="AF494" s="1022"/>
      <c r="AG494" s="1022"/>
      <c r="AH494" s="1022"/>
      <c r="AI494" s="1022"/>
      <c r="AJ494" s="1022"/>
      <c r="AK494" s="1022"/>
      <c r="AL494" s="1022"/>
      <c r="AM494" s="1022"/>
      <c r="AN494" s="1022"/>
      <c r="AO494" s="1022"/>
      <c r="AP494" s="1022"/>
      <c r="AQ494" s="1022"/>
      <c r="AR494" s="1022"/>
      <c r="AS494" s="1022"/>
      <c r="AT494" s="1022"/>
      <c r="AU494" s="1022"/>
      <c r="AV494" s="1023"/>
      <c r="AW494" s="779"/>
      <c r="AX494" s="85"/>
      <c r="AY494" s="777"/>
      <c r="AZ494" s="85"/>
      <c r="BA494" s="85"/>
    </row>
    <row r="495" spans="1:53" ht="15">
      <c r="A495" s="780"/>
      <c r="B495" s="778"/>
      <c r="C495" s="989"/>
      <c r="D495" s="990"/>
      <c r="E495" s="992"/>
      <c r="F495" s="992"/>
      <c r="G495" s="992"/>
      <c r="H495" s="992"/>
      <c r="I495" s="992"/>
      <c r="J495" s="992"/>
      <c r="K495" s="992"/>
      <c r="L495" s="992"/>
      <c r="M495" s="1024"/>
      <c r="N495" s="1025"/>
      <c r="O495" s="1025"/>
      <c r="P495" s="1025"/>
      <c r="Q495" s="1025"/>
      <c r="R495" s="1025"/>
      <c r="S495" s="1025"/>
      <c r="T495" s="1025"/>
      <c r="U495" s="1025"/>
      <c r="V495" s="1025"/>
      <c r="W495" s="1025"/>
      <c r="X495" s="1025"/>
      <c r="Y495" s="1025"/>
      <c r="Z495" s="1025"/>
      <c r="AA495" s="1025"/>
      <c r="AB495" s="1025"/>
      <c r="AC495" s="1025"/>
      <c r="AD495" s="1025"/>
      <c r="AE495" s="1025"/>
      <c r="AF495" s="1025"/>
      <c r="AG495" s="1025"/>
      <c r="AH495" s="1025"/>
      <c r="AI495" s="1025"/>
      <c r="AJ495" s="1025"/>
      <c r="AK495" s="1025"/>
      <c r="AL495" s="1025"/>
      <c r="AM495" s="1025"/>
      <c r="AN495" s="1025"/>
      <c r="AO495" s="1025"/>
      <c r="AP495" s="1025"/>
      <c r="AQ495" s="1025"/>
      <c r="AR495" s="1025"/>
      <c r="AS495" s="1025"/>
      <c r="AT495" s="1025"/>
      <c r="AU495" s="1025"/>
      <c r="AV495" s="1026"/>
      <c r="AW495" s="779"/>
      <c r="AX495" s="85"/>
      <c r="AY495" s="777"/>
      <c r="AZ495" s="85"/>
      <c r="BA495" s="85"/>
    </row>
    <row r="496" spans="1:53" ht="15">
      <c r="A496" s="780" t="s">
        <v>425</v>
      </c>
      <c r="B496" s="778"/>
      <c r="C496" s="1018" t="s">
        <v>479</v>
      </c>
      <c r="D496" s="1019"/>
      <c r="E496" s="1005"/>
      <c r="F496" s="1005"/>
      <c r="G496" s="1020"/>
      <c r="H496" s="1005"/>
      <c r="I496" s="1005">
        <f>+G496*E496*F496</f>
        <v>0</v>
      </c>
      <c r="J496" s="1005">
        <v>13</v>
      </c>
      <c r="K496" s="1005" t="e">
        <f>AP489</f>
        <v>#REF!</v>
      </c>
      <c r="L496" s="1007">
        <f>+J496</f>
        <v>13</v>
      </c>
      <c r="M496" s="1024"/>
      <c r="N496" s="1025"/>
      <c r="O496" s="1025"/>
      <c r="P496" s="1025"/>
      <c r="Q496" s="1025"/>
      <c r="R496" s="1025"/>
      <c r="S496" s="1025"/>
      <c r="T496" s="1025"/>
      <c r="U496" s="1025"/>
      <c r="V496" s="1025"/>
      <c r="W496" s="1025"/>
      <c r="X496" s="1025"/>
      <c r="Y496" s="1025"/>
      <c r="Z496" s="1025"/>
      <c r="AA496" s="1025"/>
      <c r="AB496" s="1025"/>
      <c r="AC496" s="1025"/>
      <c r="AD496" s="1025"/>
      <c r="AE496" s="1025"/>
      <c r="AF496" s="1025"/>
      <c r="AG496" s="1025"/>
      <c r="AH496" s="1025"/>
      <c r="AI496" s="1025"/>
      <c r="AJ496" s="1025"/>
      <c r="AK496" s="1025"/>
      <c r="AL496" s="1025"/>
      <c r="AM496" s="1025"/>
      <c r="AN496" s="1025"/>
      <c r="AO496" s="1025"/>
      <c r="AP496" s="1025"/>
      <c r="AQ496" s="1025"/>
      <c r="AR496" s="1025"/>
      <c r="AS496" s="1025"/>
      <c r="AT496" s="1025"/>
      <c r="AU496" s="1025"/>
      <c r="AV496" s="1026"/>
      <c r="AW496" s="779"/>
      <c r="AX496" s="85"/>
      <c r="AY496" s="777"/>
      <c r="AZ496" s="85"/>
      <c r="BA496" s="85"/>
    </row>
    <row r="497" spans="1:53" ht="15">
      <c r="A497" s="780"/>
      <c r="B497" s="778"/>
      <c r="C497" s="1014"/>
      <c r="D497" s="1015"/>
      <c r="E497" s="1006"/>
      <c r="F497" s="1006"/>
      <c r="G497" s="1017"/>
      <c r="H497" s="1006"/>
      <c r="I497" s="1006"/>
      <c r="J497" s="1006"/>
      <c r="K497" s="1006"/>
      <c r="L497" s="1008"/>
      <c r="M497" s="1024"/>
      <c r="N497" s="1025"/>
      <c r="O497" s="1025"/>
      <c r="P497" s="1025"/>
      <c r="Q497" s="1025"/>
      <c r="R497" s="1025"/>
      <c r="S497" s="1025"/>
      <c r="T497" s="1025"/>
      <c r="U497" s="1025"/>
      <c r="V497" s="1025"/>
      <c r="W497" s="1025"/>
      <c r="X497" s="1025"/>
      <c r="Y497" s="1025"/>
      <c r="Z497" s="1025"/>
      <c r="AA497" s="1025"/>
      <c r="AB497" s="1025"/>
      <c r="AC497" s="1025"/>
      <c r="AD497" s="1025"/>
      <c r="AE497" s="1025"/>
      <c r="AF497" s="1025"/>
      <c r="AG497" s="1025"/>
      <c r="AH497" s="1025"/>
      <c r="AI497" s="1025"/>
      <c r="AJ497" s="1025"/>
      <c r="AK497" s="1025"/>
      <c r="AL497" s="1025"/>
      <c r="AM497" s="1025"/>
      <c r="AN497" s="1025"/>
      <c r="AO497" s="1025"/>
      <c r="AP497" s="1025"/>
      <c r="AQ497" s="1025"/>
      <c r="AR497" s="1025"/>
      <c r="AS497" s="1025"/>
      <c r="AT497" s="1025"/>
      <c r="AU497" s="1025"/>
      <c r="AV497" s="1026"/>
      <c r="AW497" s="779"/>
      <c r="AX497" s="85"/>
      <c r="AY497" s="777"/>
      <c r="AZ497" s="85"/>
      <c r="BA497" s="85"/>
    </row>
    <row r="498" spans="1:53" ht="15">
      <c r="A498" s="780" t="s">
        <v>425</v>
      </c>
      <c r="B498" s="778"/>
      <c r="C498" s="1014"/>
      <c r="D498" s="1015"/>
      <c r="E498" s="1006"/>
      <c r="F498" s="1006"/>
      <c r="G498" s="1016"/>
      <c r="H498" s="1006"/>
      <c r="I498" s="1005">
        <f>+G498*E498*F498</f>
        <v>0</v>
      </c>
      <c r="J498" s="1006"/>
      <c r="K498" s="1005" t="e">
        <f>AP489</f>
        <v>#REF!</v>
      </c>
      <c r="L498" s="1007">
        <f>I498*J498</f>
        <v>0</v>
      </c>
      <c r="M498" s="1024"/>
      <c r="N498" s="1025"/>
      <c r="O498" s="1025"/>
      <c r="P498" s="1025"/>
      <c r="Q498" s="1025"/>
      <c r="R498" s="1025"/>
      <c r="S498" s="1025"/>
      <c r="T498" s="1025"/>
      <c r="U498" s="1025"/>
      <c r="V498" s="1025"/>
      <c r="W498" s="1025"/>
      <c r="X498" s="1025"/>
      <c r="Y498" s="1025"/>
      <c r="Z498" s="1025"/>
      <c r="AA498" s="1025"/>
      <c r="AB498" s="1025"/>
      <c r="AC498" s="1025"/>
      <c r="AD498" s="1025"/>
      <c r="AE498" s="1025"/>
      <c r="AF498" s="1025"/>
      <c r="AG498" s="1025"/>
      <c r="AH498" s="1025"/>
      <c r="AI498" s="1025"/>
      <c r="AJ498" s="1025"/>
      <c r="AK498" s="1025"/>
      <c r="AL498" s="1025"/>
      <c r="AM498" s="1025"/>
      <c r="AN498" s="1025"/>
      <c r="AO498" s="1025"/>
      <c r="AP498" s="1025"/>
      <c r="AQ498" s="1025"/>
      <c r="AR498" s="1025"/>
      <c r="AS498" s="1025"/>
      <c r="AT498" s="1025"/>
      <c r="AU498" s="1025"/>
      <c r="AV498" s="1026"/>
      <c r="AW498" s="779"/>
      <c r="AX498" s="85"/>
      <c r="AY498" s="777"/>
      <c r="AZ498" s="85"/>
      <c r="BA498" s="85"/>
    </row>
    <row r="499" spans="1:53" ht="15">
      <c r="A499" s="780"/>
      <c r="B499" s="778"/>
      <c r="C499" s="1014"/>
      <c r="D499" s="1015"/>
      <c r="E499" s="1006"/>
      <c r="F499" s="1006"/>
      <c r="G499" s="1017"/>
      <c r="H499" s="1006"/>
      <c r="I499" s="1006"/>
      <c r="J499" s="1006"/>
      <c r="K499" s="1006"/>
      <c r="L499" s="1008"/>
      <c r="M499" s="1024"/>
      <c r="N499" s="1025"/>
      <c r="O499" s="1025"/>
      <c r="P499" s="1025"/>
      <c r="Q499" s="1025"/>
      <c r="R499" s="1025"/>
      <c r="S499" s="1025"/>
      <c r="T499" s="1025"/>
      <c r="U499" s="1025"/>
      <c r="V499" s="1025"/>
      <c r="W499" s="1025"/>
      <c r="X499" s="1025"/>
      <c r="Y499" s="1025"/>
      <c r="Z499" s="1025"/>
      <c r="AA499" s="1025"/>
      <c r="AB499" s="1025"/>
      <c r="AC499" s="1025"/>
      <c r="AD499" s="1025"/>
      <c r="AE499" s="1025"/>
      <c r="AF499" s="1025"/>
      <c r="AG499" s="1025"/>
      <c r="AH499" s="1025"/>
      <c r="AI499" s="1025"/>
      <c r="AJ499" s="1025"/>
      <c r="AK499" s="1025"/>
      <c r="AL499" s="1025"/>
      <c r="AM499" s="1025"/>
      <c r="AN499" s="1025"/>
      <c r="AO499" s="1025"/>
      <c r="AP499" s="1025"/>
      <c r="AQ499" s="1025"/>
      <c r="AR499" s="1025"/>
      <c r="AS499" s="1025"/>
      <c r="AT499" s="1025"/>
      <c r="AU499" s="1025"/>
      <c r="AV499" s="1026"/>
      <c r="AW499" s="779"/>
      <c r="AX499" s="85"/>
      <c r="AY499" s="777"/>
      <c r="AZ499" s="85"/>
      <c r="BA499" s="85"/>
    </row>
    <row r="500" spans="1:53" ht="15.6">
      <c r="A500" s="765" t="s">
        <v>427</v>
      </c>
      <c r="B500" s="778"/>
      <c r="C500" s="788"/>
      <c r="D500" s="789"/>
      <c r="E500" s="789"/>
      <c r="F500" s="789"/>
      <c r="G500" s="790" t="s">
        <v>428</v>
      </c>
      <c r="H500" s="791">
        <v>2</v>
      </c>
      <c r="I500" s="792" t="s">
        <v>5</v>
      </c>
      <c r="J500" s="793"/>
      <c r="K500" s="794" t="s">
        <v>419</v>
      </c>
      <c r="L500" s="795">
        <f>ROUND(SUM(L494:L499),H500)</f>
        <v>13</v>
      </c>
      <c r="M500" s="1024"/>
      <c r="N500" s="1025"/>
      <c r="O500" s="1025"/>
      <c r="P500" s="1025"/>
      <c r="Q500" s="1025"/>
      <c r="R500" s="1025"/>
      <c r="S500" s="1025"/>
      <c r="T500" s="1025"/>
      <c r="U500" s="1025"/>
      <c r="V500" s="1025"/>
      <c r="W500" s="1025"/>
      <c r="X500" s="1025"/>
      <c r="Y500" s="1025"/>
      <c r="Z500" s="1025"/>
      <c r="AA500" s="1025"/>
      <c r="AB500" s="1025"/>
      <c r="AC500" s="1025"/>
      <c r="AD500" s="1025"/>
      <c r="AE500" s="1025"/>
      <c r="AF500" s="1025"/>
      <c r="AG500" s="1025"/>
      <c r="AH500" s="1025"/>
      <c r="AI500" s="1025"/>
      <c r="AJ500" s="1025"/>
      <c r="AK500" s="1025"/>
      <c r="AL500" s="1025"/>
      <c r="AM500" s="1025"/>
      <c r="AN500" s="1025"/>
      <c r="AO500" s="1025"/>
      <c r="AP500" s="1025"/>
      <c r="AQ500" s="1025"/>
      <c r="AR500" s="1025"/>
      <c r="AS500" s="1025"/>
      <c r="AT500" s="1025"/>
      <c r="AU500" s="1025"/>
      <c r="AV500" s="1026"/>
      <c r="AW500" s="779"/>
      <c r="AX500" s="85"/>
      <c r="AY500" s="777"/>
      <c r="AZ500" s="85"/>
      <c r="BA500" s="85"/>
    </row>
    <row r="501" spans="1:53" ht="15.6">
      <c r="A501" s="780"/>
      <c r="B501" s="778"/>
      <c r="C501" s="798"/>
      <c r="D501" s="799"/>
      <c r="E501" s="799"/>
      <c r="F501" s="799"/>
      <c r="G501" s="799"/>
      <c r="H501" s="799"/>
      <c r="I501" s="799"/>
      <c r="J501" s="799"/>
      <c r="K501" s="800"/>
      <c r="L501" s="799"/>
      <c r="M501" s="1024"/>
      <c r="N501" s="1025"/>
      <c r="O501" s="1025"/>
      <c r="P501" s="1025"/>
      <c r="Q501" s="1025"/>
      <c r="R501" s="1025"/>
      <c r="S501" s="1025"/>
      <c r="T501" s="1025"/>
      <c r="U501" s="1025"/>
      <c r="V501" s="1025"/>
      <c r="W501" s="1025"/>
      <c r="X501" s="1025"/>
      <c r="Y501" s="1025"/>
      <c r="Z501" s="1025"/>
      <c r="AA501" s="1025"/>
      <c r="AB501" s="1025"/>
      <c r="AC501" s="1025"/>
      <c r="AD501" s="1025"/>
      <c r="AE501" s="1025"/>
      <c r="AF501" s="1025"/>
      <c r="AG501" s="1025"/>
      <c r="AH501" s="1025"/>
      <c r="AI501" s="1025"/>
      <c r="AJ501" s="1025"/>
      <c r="AK501" s="1025"/>
      <c r="AL501" s="1025"/>
      <c r="AM501" s="1025"/>
      <c r="AN501" s="1025"/>
      <c r="AO501" s="1025"/>
      <c r="AP501" s="1025"/>
      <c r="AQ501" s="1025"/>
      <c r="AR501" s="1025"/>
      <c r="AS501" s="1025"/>
      <c r="AT501" s="1025"/>
      <c r="AU501" s="1025"/>
      <c r="AV501" s="1026"/>
      <c r="AW501" s="779"/>
      <c r="AX501" s="85"/>
      <c r="AY501" s="777"/>
      <c r="AZ501" s="85"/>
      <c r="BA501" s="85"/>
    </row>
    <row r="502" spans="1:53" ht="15.6">
      <c r="A502" s="780"/>
      <c r="B502" s="778"/>
      <c r="C502" s="995"/>
      <c r="D502" s="996"/>
      <c r="E502" s="996"/>
      <c r="F502" s="996"/>
      <c r="G502" s="996"/>
      <c r="H502" s="996"/>
      <c r="I502" s="996"/>
      <c r="J502" s="996"/>
      <c r="K502" s="996"/>
      <c r="L502" s="805"/>
      <c r="M502" s="1027"/>
      <c r="N502" s="1028"/>
      <c r="O502" s="1028"/>
      <c r="P502" s="1028"/>
      <c r="Q502" s="1028"/>
      <c r="R502" s="1028"/>
      <c r="S502" s="1028"/>
      <c r="T502" s="1028"/>
      <c r="U502" s="1028"/>
      <c r="V502" s="1028"/>
      <c r="W502" s="1028"/>
      <c r="X502" s="1028"/>
      <c r="Y502" s="1028"/>
      <c r="Z502" s="1028"/>
      <c r="AA502" s="1028"/>
      <c r="AB502" s="1028"/>
      <c r="AC502" s="1028"/>
      <c r="AD502" s="1028"/>
      <c r="AE502" s="1028"/>
      <c r="AF502" s="1028"/>
      <c r="AG502" s="1028"/>
      <c r="AH502" s="1028"/>
      <c r="AI502" s="1028"/>
      <c r="AJ502" s="1028"/>
      <c r="AK502" s="1028"/>
      <c r="AL502" s="1028"/>
      <c r="AM502" s="1028"/>
      <c r="AN502" s="1028"/>
      <c r="AO502" s="1028"/>
      <c r="AP502" s="1028"/>
      <c r="AQ502" s="1028"/>
      <c r="AR502" s="1028"/>
      <c r="AS502" s="1028"/>
      <c r="AT502" s="1028"/>
      <c r="AU502" s="1028"/>
      <c r="AV502" s="1029"/>
      <c r="AW502" s="779"/>
      <c r="AX502" s="85"/>
      <c r="AY502" s="777"/>
      <c r="AZ502" s="85"/>
      <c r="BA502" s="85"/>
    </row>
    <row r="503" spans="1:53" ht="15.6">
      <c r="A503" s="780"/>
      <c r="B503" s="778"/>
      <c r="C503" s="806" t="s">
        <v>429</v>
      </c>
      <c r="D503" s="1009"/>
      <c r="E503" s="1009"/>
      <c r="F503" s="1009"/>
      <c r="G503" s="1009"/>
      <c r="H503" s="1009"/>
      <c r="I503" s="1009"/>
      <c r="J503" s="1009"/>
      <c r="K503" s="1009"/>
      <c r="L503" s="1009"/>
      <c r="M503" s="1009"/>
      <c r="N503" s="1009"/>
      <c r="O503" s="1009"/>
      <c r="P503" s="1009"/>
      <c r="Q503" s="1009"/>
      <c r="R503" s="1009"/>
      <c r="S503" s="1009"/>
      <c r="T503" s="1009"/>
      <c r="U503" s="1009"/>
      <c r="V503" s="1009"/>
      <c r="W503" s="1009"/>
      <c r="X503" s="1009"/>
      <c r="Y503" s="1009"/>
      <c r="Z503" s="1009"/>
      <c r="AA503" s="1009"/>
      <c r="AB503" s="1009"/>
      <c r="AC503" s="1009"/>
      <c r="AD503" s="1009"/>
      <c r="AE503" s="1009"/>
      <c r="AF503" s="1009"/>
      <c r="AG503" s="1009"/>
      <c r="AH503" s="1009"/>
      <c r="AI503" s="1009"/>
      <c r="AJ503" s="1009"/>
      <c r="AK503" s="1009"/>
      <c r="AL503" s="1009"/>
      <c r="AM503" s="1009"/>
      <c r="AN503" s="1009"/>
      <c r="AO503" s="1009"/>
      <c r="AP503" s="1009"/>
      <c r="AQ503" s="1009"/>
      <c r="AR503" s="1009"/>
      <c r="AS503" s="1009"/>
      <c r="AT503" s="1009"/>
      <c r="AU503" s="1009"/>
      <c r="AV503" s="807"/>
      <c r="AW503" s="779"/>
      <c r="AX503" s="85"/>
      <c r="AY503" s="777"/>
      <c r="AZ503" s="85"/>
      <c r="BA503" s="85"/>
    </row>
    <row r="504" spans="1:53" ht="15.6">
      <c r="A504" s="780"/>
      <c r="B504" s="778"/>
      <c r="C504" s="834"/>
      <c r="D504" s="1055"/>
      <c r="E504" s="1055"/>
      <c r="F504" s="1055"/>
      <c r="G504" s="1055"/>
      <c r="H504" s="1055"/>
      <c r="I504" s="1055"/>
      <c r="J504" s="1055"/>
      <c r="K504" s="1055"/>
      <c r="L504" s="1055"/>
      <c r="M504" s="1055"/>
      <c r="N504" s="1055"/>
      <c r="O504" s="1055"/>
      <c r="P504" s="1055"/>
      <c r="Q504" s="1055"/>
      <c r="R504" s="1055"/>
      <c r="S504" s="1055"/>
      <c r="T504" s="1055"/>
      <c r="U504" s="1055"/>
      <c r="V504" s="1055"/>
      <c r="W504" s="1055"/>
      <c r="X504" s="1055"/>
      <c r="Y504" s="1055"/>
      <c r="Z504" s="1055"/>
      <c r="AA504" s="1055"/>
      <c r="AB504" s="1055"/>
      <c r="AC504" s="1055"/>
      <c r="AD504" s="1055"/>
      <c r="AE504" s="1055"/>
      <c r="AF504" s="1055"/>
      <c r="AG504" s="1055"/>
      <c r="AH504" s="1055"/>
      <c r="AI504" s="1055"/>
      <c r="AJ504" s="1055"/>
      <c r="AK504" s="1055"/>
      <c r="AL504" s="1055"/>
      <c r="AM504" s="1055"/>
      <c r="AN504" s="1055"/>
      <c r="AO504" s="1055"/>
      <c r="AP504" s="1055"/>
      <c r="AQ504" s="1055"/>
      <c r="AR504" s="1055"/>
      <c r="AS504" s="1055"/>
      <c r="AT504" s="1055"/>
      <c r="AU504" s="1055"/>
      <c r="AV504" s="839"/>
      <c r="AW504" s="779"/>
      <c r="AX504" s="85"/>
      <c r="AY504" s="777"/>
      <c r="AZ504" s="85"/>
      <c r="BA504" s="85"/>
    </row>
    <row r="505" spans="1:53" ht="15.6">
      <c r="A505" s="780"/>
      <c r="B505" s="778"/>
      <c r="C505" s="784"/>
      <c r="D505" s="1011"/>
      <c r="E505" s="1011"/>
      <c r="F505" s="1011"/>
      <c r="G505" s="1011"/>
      <c r="H505" s="1011"/>
      <c r="I505" s="1011"/>
      <c r="J505" s="1011"/>
      <c r="K505" s="1011"/>
      <c r="L505" s="1011"/>
      <c r="M505" s="1011"/>
      <c r="N505" s="1011"/>
      <c r="O505" s="1011"/>
      <c r="P505" s="1011"/>
      <c r="Q505" s="1011"/>
      <c r="R505" s="1011"/>
      <c r="S505" s="1011"/>
      <c r="T505" s="1011"/>
      <c r="U505" s="1011"/>
      <c r="V505" s="1011"/>
      <c r="W505" s="1011"/>
      <c r="X505" s="1011"/>
      <c r="Y505" s="1011"/>
      <c r="Z505" s="1011"/>
      <c r="AA505" s="1011"/>
      <c r="AB505" s="1011"/>
      <c r="AC505" s="1011"/>
      <c r="AD505" s="1011"/>
      <c r="AE505" s="1011"/>
      <c r="AF505" s="1011"/>
      <c r="AG505" s="810"/>
      <c r="AH505" s="1012" t="str">
        <f>"Item    " &amp; E490 &amp; "    Página   1   de   1  "</f>
        <v xml:space="preserve">Item        Página   1   de   1  </v>
      </c>
      <c r="AI505" s="1013"/>
      <c r="AJ505" s="1013"/>
      <c r="AK505" s="1013"/>
      <c r="AL505" s="1013"/>
      <c r="AM505" s="1013"/>
      <c r="AN505" s="1013"/>
      <c r="AO505" s="1013"/>
      <c r="AP505" s="1013"/>
      <c r="AQ505" s="1013"/>
      <c r="AR505" s="1013"/>
      <c r="AS505" s="1013"/>
      <c r="AT505" s="1013"/>
      <c r="AU505" s="1013"/>
      <c r="AV505" s="1013"/>
      <c r="AW505" s="779"/>
      <c r="AX505" s="85"/>
      <c r="AY505" s="777"/>
      <c r="AZ505" s="85"/>
      <c r="BA505" s="85"/>
    </row>
    <row r="506" spans="1:53" ht="15.6">
      <c r="A506" s="780"/>
      <c r="B506" s="778"/>
      <c r="C506" s="799"/>
      <c r="D506" s="799"/>
      <c r="E506" s="799"/>
      <c r="F506" s="799"/>
      <c r="G506" s="799"/>
      <c r="H506" s="799"/>
      <c r="I506" s="799"/>
      <c r="J506" s="811"/>
      <c r="K506" s="799"/>
      <c r="L506" s="799"/>
      <c r="M506" s="799"/>
      <c r="N506" s="799"/>
      <c r="O506" s="799"/>
      <c r="P506" s="799"/>
      <c r="Q506" s="799"/>
      <c r="R506" s="799"/>
      <c r="S506" s="799"/>
      <c r="T506" s="799"/>
      <c r="U506" s="799"/>
      <c r="V506" s="799"/>
      <c r="W506" s="799"/>
      <c r="X506" s="799"/>
      <c r="Y506" s="799"/>
      <c r="Z506" s="799"/>
      <c r="AA506" s="799"/>
      <c r="AB506" s="799"/>
      <c r="AC506" s="799"/>
      <c r="AD506" s="799"/>
      <c r="AE506" s="799"/>
      <c r="AF506" s="799"/>
      <c r="AG506" s="799"/>
      <c r="AH506" s="799"/>
      <c r="AI506" s="799"/>
      <c r="AJ506" s="799"/>
      <c r="AK506" s="799"/>
      <c r="AL506" s="799"/>
      <c r="AM506" s="811"/>
      <c r="AN506" s="811"/>
      <c r="AO506" s="811"/>
      <c r="AP506" s="811"/>
      <c r="AQ506" s="811"/>
      <c r="AR506" s="811"/>
      <c r="AS506" s="811"/>
      <c r="AT506" s="811"/>
      <c r="AU506" s="811"/>
      <c r="AV506" s="811"/>
      <c r="AW506" s="779"/>
      <c r="AX506" s="85"/>
      <c r="AY506" s="777"/>
      <c r="AZ506" s="85"/>
      <c r="BA506" s="85"/>
    </row>
    <row r="507" spans="1:53" ht="15.6">
      <c r="A507" s="780"/>
      <c r="B507" s="778"/>
      <c r="C507" s="799"/>
      <c r="D507" s="799"/>
      <c r="E507" s="799"/>
      <c r="F507" s="799"/>
      <c r="G507" s="799"/>
      <c r="H507" s="799"/>
      <c r="I507" s="799"/>
      <c r="J507" s="811"/>
      <c r="K507" s="799"/>
      <c r="L507" s="799"/>
      <c r="M507" s="799"/>
      <c r="N507" s="799"/>
      <c r="O507" s="799"/>
      <c r="P507" s="799"/>
      <c r="Q507" s="799"/>
      <c r="R507" s="799"/>
      <c r="S507" s="799"/>
      <c r="T507" s="799"/>
      <c r="U507" s="799"/>
      <c r="V507" s="799"/>
      <c r="W507" s="799"/>
      <c r="X507" s="799"/>
      <c r="Y507" s="799"/>
      <c r="Z507" s="799"/>
      <c r="AA507" s="799"/>
      <c r="AB507" s="799"/>
      <c r="AC507" s="799"/>
      <c r="AD507" s="799"/>
      <c r="AE507" s="799"/>
      <c r="AF507" s="799"/>
      <c r="AG507" s="799"/>
      <c r="AH507" s="799"/>
      <c r="AI507" s="799"/>
      <c r="AJ507" s="799"/>
      <c r="AK507" s="799"/>
      <c r="AL507" s="799"/>
      <c r="AM507" s="811"/>
      <c r="AN507" s="811"/>
      <c r="AO507" s="811"/>
      <c r="AP507" s="811"/>
      <c r="AQ507" s="811"/>
      <c r="AR507" s="811"/>
      <c r="AS507" s="811"/>
      <c r="AT507" s="811"/>
      <c r="AU507" s="811"/>
      <c r="AV507" s="811"/>
      <c r="AW507" s="779"/>
      <c r="AX507" s="85"/>
      <c r="AY507" s="777"/>
      <c r="AZ507" s="85"/>
      <c r="BA507" s="85"/>
    </row>
    <row r="508" spans="1:53" ht="15.6">
      <c r="A508" s="780"/>
      <c r="B508" s="778"/>
      <c r="C508" s="799"/>
      <c r="D508" s="799"/>
      <c r="E508" s="799"/>
      <c r="F508" s="799"/>
      <c r="G508" s="799"/>
      <c r="H508" s="799"/>
      <c r="I508" s="799"/>
      <c r="J508" s="811"/>
      <c r="K508" s="799"/>
      <c r="L508" s="799"/>
      <c r="M508" s="799"/>
      <c r="N508" s="799"/>
      <c r="O508" s="799"/>
      <c r="P508" s="799"/>
      <c r="Q508" s="799"/>
      <c r="R508" s="799"/>
      <c r="S508" s="799"/>
      <c r="T508" s="799"/>
      <c r="U508" s="799"/>
      <c r="V508" s="799"/>
      <c r="W508" s="799"/>
      <c r="X508" s="799"/>
      <c r="Y508" s="799"/>
      <c r="Z508" s="799"/>
      <c r="AA508" s="799"/>
      <c r="AB508" s="799"/>
      <c r="AC508" s="799"/>
      <c r="AD508" s="799"/>
      <c r="AE508" s="799"/>
      <c r="AF508" s="799"/>
      <c r="AG508" s="799"/>
      <c r="AH508" s="799"/>
      <c r="AI508" s="799"/>
      <c r="AJ508" s="799"/>
      <c r="AK508" s="799"/>
      <c r="AL508" s="799"/>
      <c r="AM508" s="811"/>
      <c r="AN508" s="811"/>
      <c r="AO508" s="811"/>
      <c r="AP508" s="811"/>
      <c r="AQ508" s="811"/>
      <c r="AR508" s="811"/>
      <c r="AS508" s="811"/>
      <c r="AT508" s="811"/>
      <c r="AU508" s="811"/>
      <c r="AV508" s="811"/>
      <c r="AW508" s="779"/>
      <c r="AX508" s="85"/>
      <c r="AY508" s="777"/>
      <c r="AZ508" s="85"/>
      <c r="BA508" s="85"/>
    </row>
    <row r="509" spans="1:53" ht="15.6">
      <c r="A509" s="780"/>
      <c r="B509" s="778"/>
      <c r="C509" s="819"/>
      <c r="D509" s="817"/>
      <c r="E509" s="815"/>
      <c r="F509" s="816"/>
      <c r="G509" s="822"/>
      <c r="H509" s="817"/>
      <c r="I509" s="817"/>
      <c r="J509" s="818"/>
      <c r="K509" s="817"/>
      <c r="L509" s="819"/>
      <c r="M509" s="817"/>
      <c r="N509" s="817"/>
      <c r="O509" s="817"/>
      <c r="P509" s="817"/>
      <c r="Q509" s="817"/>
      <c r="R509" s="817"/>
      <c r="S509" s="817"/>
      <c r="T509" s="817"/>
      <c r="U509" s="817"/>
      <c r="V509" s="817"/>
      <c r="W509" s="817"/>
      <c r="X509" s="817"/>
      <c r="Y509" s="817"/>
      <c r="Z509" s="817"/>
      <c r="AA509" s="817"/>
      <c r="AB509" s="817"/>
      <c r="AC509" s="817"/>
      <c r="AD509" s="817"/>
      <c r="AE509" s="817"/>
      <c r="AF509" s="817"/>
      <c r="AG509" s="817"/>
      <c r="AH509" s="819"/>
      <c r="AI509" s="819"/>
      <c r="AJ509" s="819"/>
      <c r="AK509" s="819"/>
      <c r="AL509" s="819"/>
      <c r="AM509" s="823"/>
      <c r="AN509" s="823"/>
      <c r="AO509" s="823"/>
      <c r="AP509" s="823"/>
      <c r="AQ509" s="823"/>
      <c r="AR509" s="823"/>
      <c r="AS509" s="823"/>
      <c r="AT509" s="823"/>
      <c r="AU509" s="823"/>
      <c r="AV509" s="823"/>
      <c r="AW509" s="779"/>
      <c r="AX509" s="85"/>
      <c r="AY509" s="777"/>
      <c r="AZ509" s="85"/>
      <c r="BA509" s="85"/>
    </row>
    <row r="510" spans="1:53" ht="15.6">
      <c r="A510" s="780"/>
      <c r="B510" s="778"/>
      <c r="C510" s="819"/>
      <c r="D510" s="840" t="s">
        <v>279</v>
      </c>
      <c r="E510" s="821"/>
      <c r="F510" s="821"/>
      <c r="G510" s="824"/>
      <c r="H510" s="824"/>
      <c r="I510" s="819"/>
      <c r="J510" s="823"/>
      <c r="K510" s="819"/>
      <c r="L510" s="825"/>
      <c r="M510" s="825"/>
      <c r="N510" s="825"/>
      <c r="O510" s="825"/>
      <c r="P510" s="825"/>
      <c r="Q510" s="825"/>
      <c r="R510" s="825" t="s">
        <v>480</v>
      </c>
      <c r="S510" s="825"/>
      <c r="T510" s="825"/>
      <c r="U510" s="825"/>
      <c r="V510" s="825"/>
      <c r="W510" s="825"/>
      <c r="X510" s="825"/>
      <c r="Y510" s="825"/>
      <c r="Z510" s="825"/>
      <c r="AA510" s="825"/>
      <c r="AB510" s="819"/>
      <c r="AC510" s="819"/>
      <c r="AD510" s="819"/>
      <c r="AE510" s="819"/>
      <c r="AF510" s="819"/>
      <c r="AG510" s="819"/>
      <c r="AH510" s="819"/>
      <c r="AI510" s="819"/>
      <c r="AJ510" s="819"/>
      <c r="AK510" s="819"/>
      <c r="AL510" s="819"/>
      <c r="AM510" s="819"/>
      <c r="AN510" s="819"/>
      <c r="AO510" s="819"/>
      <c r="AP510" s="819"/>
      <c r="AQ510" s="819"/>
      <c r="AR510" s="819"/>
      <c r="AS510" s="819"/>
      <c r="AT510" s="819"/>
      <c r="AU510" s="819"/>
      <c r="AV510" s="819"/>
      <c r="AW510" s="779"/>
      <c r="AX510" s="85"/>
      <c r="AY510" s="777"/>
      <c r="AZ510" s="85"/>
      <c r="BA510" s="85"/>
    </row>
    <row r="511" spans="1:53" ht="16.2" thickBot="1">
      <c r="A511" s="765" t="s">
        <v>436</v>
      </c>
      <c r="B511" s="826"/>
      <c r="C511" s="827"/>
      <c r="D511" s="827"/>
      <c r="E511" s="828"/>
      <c r="F511" s="828"/>
      <c r="G511" s="828"/>
      <c r="H511" s="828"/>
      <c r="I511" s="827"/>
      <c r="J511" s="829"/>
      <c r="K511" s="827"/>
      <c r="L511" s="830"/>
      <c r="M511" s="830"/>
      <c r="N511" s="830"/>
      <c r="O511" s="830"/>
      <c r="P511" s="830"/>
      <c r="Q511" s="830"/>
      <c r="R511" s="830"/>
      <c r="S511" s="830"/>
      <c r="T511" s="830"/>
      <c r="U511" s="830"/>
      <c r="V511" s="830"/>
      <c r="W511" s="830"/>
      <c r="X511" s="830"/>
      <c r="Y511" s="830"/>
      <c r="Z511" s="830"/>
      <c r="AA511" s="830"/>
      <c r="AB511" s="827"/>
      <c r="AC511" s="827"/>
      <c r="AD511" s="827"/>
      <c r="AE511" s="827"/>
      <c r="AF511" s="827"/>
      <c r="AG511" s="827"/>
      <c r="AH511" s="827"/>
      <c r="AI511" s="827"/>
      <c r="AJ511" s="827"/>
      <c r="AK511" s="827"/>
      <c r="AL511" s="827"/>
      <c r="AM511" s="827"/>
      <c r="AN511" s="827"/>
      <c r="AO511" s="827"/>
      <c r="AP511" s="827"/>
      <c r="AQ511" s="827"/>
      <c r="AR511" s="827"/>
      <c r="AS511" s="827"/>
      <c r="AT511" s="827"/>
      <c r="AU511" s="827"/>
      <c r="AV511" s="827"/>
      <c r="AW511" s="831"/>
      <c r="AX511" s="85"/>
      <c r="AY511" s="777"/>
      <c r="AZ511" s="85"/>
      <c r="BA511" s="85"/>
    </row>
    <row r="512" spans="1:53" ht="15.6" thickTop="1">
      <c r="A512" s="838"/>
      <c r="B512" s="832"/>
      <c r="C512" s="832"/>
      <c r="D512" s="832"/>
      <c r="E512" s="832"/>
      <c r="F512" s="832"/>
      <c r="G512" s="832"/>
      <c r="H512" s="832"/>
      <c r="I512" s="832"/>
      <c r="J512" s="832"/>
      <c r="K512" s="832"/>
      <c r="L512" s="832"/>
      <c r="M512" s="832"/>
      <c r="N512" s="832"/>
      <c r="O512" s="832"/>
      <c r="P512" s="832"/>
      <c r="Q512" s="832"/>
      <c r="R512" s="832"/>
      <c r="S512" s="832"/>
      <c r="T512" s="832"/>
      <c r="U512" s="832"/>
      <c r="V512" s="832"/>
      <c r="W512" s="832"/>
      <c r="X512" s="832"/>
      <c r="Y512" s="832"/>
      <c r="Z512" s="832"/>
      <c r="AA512" s="832"/>
      <c r="AB512" s="832"/>
      <c r="AC512" s="832"/>
      <c r="AD512" s="832"/>
      <c r="AE512" s="832"/>
      <c r="AF512" s="832"/>
      <c r="AG512" s="832"/>
      <c r="AH512" s="832"/>
      <c r="AI512" s="832"/>
      <c r="AJ512" s="832"/>
      <c r="AK512" s="832"/>
      <c r="AL512" s="832"/>
      <c r="AM512" s="832"/>
      <c r="AN512" s="832"/>
      <c r="AO512" s="832"/>
      <c r="AP512" s="832"/>
      <c r="AQ512" s="832"/>
      <c r="AR512" s="832"/>
      <c r="AS512" s="832"/>
      <c r="AT512" s="832"/>
      <c r="AU512" s="832"/>
      <c r="AV512" s="832"/>
      <c r="AW512" s="832"/>
      <c r="AX512" s="628"/>
      <c r="AY512" s="833"/>
      <c r="AZ512" s="628"/>
      <c r="BA512" s="628"/>
    </row>
    <row r="513" spans="1:53" ht="15">
      <c r="A513" s="838"/>
      <c r="B513" s="832"/>
      <c r="C513" s="832"/>
      <c r="D513" s="832"/>
      <c r="E513" s="832"/>
      <c r="F513" s="832"/>
      <c r="G513" s="832"/>
      <c r="H513" s="832"/>
      <c r="I513" s="832"/>
      <c r="J513" s="832"/>
      <c r="K513" s="832"/>
      <c r="L513" s="832"/>
      <c r="M513" s="832"/>
      <c r="N513" s="832"/>
      <c r="O513" s="832"/>
      <c r="P513" s="832"/>
      <c r="Q513" s="832"/>
      <c r="R513" s="832"/>
      <c r="S513" s="832"/>
      <c r="T513" s="832"/>
      <c r="U513" s="832"/>
      <c r="V513" s="832"/>
      <c r="W513" s="832"/>
      <c r="X513" s="832"/>
      <c r="Y513" s="832"/>
      <c r="Z513" s="832"/>
      <c r="AA513" s="832"/>
      <c r="AB513" s="832"/>
      <c r="AC513" s="832"/>
      <c r="AD513" s="832"/>
      <c r="AE513" s="832"/>
      <c r="AF513" s="832"/>
      <c r="AG513" s="832"/>
      <c r="AH513" s="832"/>
      <c r="AI513" s="832"/>
      <c r="AJ513" s="832"/>
      <c r="AK513" s="832"/>
      <c r="AL513" s="832"/>
      <c r="AM513" s="832"/>
      <c r="AN513" s="832"/>
      <c r="AO513" s="832"/>
      <c r="AP513" s="832"/>
      <c r="AQ513" s="832"/>
      <c r="AR513" s="832"/>
      <c r="AS513" s="832"/>
      <c r="AT513" s="832"/>
      <c r="AU513" s="832"/>
      <c r="AV513" s="832"/>
      <c r="AW513" s="832"/>
      <c r="AX513" s="628"/>
      <c r="AY513" s="833"/>
      <c r="AZ513" s="628"/>
      <c r="BA513" s="628"/>
    </row>
    <row r="514" spans="1:53" ht="15.6" thickBot="1">
      <c r="A514" s="838"/>
      <c r="B514" s="832"/>
      <c r="C514" s="832"/>
      <c r="D514" s="832"/>
      <c r="E514" s="832"/>
      <c r="F514" s="832"/>
      <c r="G514" s="832"/>
      <c r="H514" s="832"/>
      <c r="I514" s="832"/>
      <c r="J514" s="832"/>
      <c r="K514" s="832"/>
      <c r="L514" s="832"/>
      <c r="M514" s="832"/>
      <c r="N514" s="832"/>
      <c r="O514" s="832"/>
      <c r="P514" s="832"/>
      <c r="Q514" s="832"/>
      <c r="R514" s="832"/>
      <c r="S514" s="832"/>
      <c r="T514" s="832"/>
      <c r="U514" s="832"/>
      <c r="V514" s="832"/>
      <c r="W514" s="832"/>
      <c r="X514" s="832"/>
      <c r="Y514" s="832"/>
      <c r="Z514" s="832"/>
      <c r="AA514" s="832"/>
      <c r="AB514" s="832"/>
      <c r="AC514" s="832"/>
      <c r="AD514" s="832"/>
      <c r="AE514" s="832"/>
      <c r="AF514" s="832"/>
      <c r="AG514" s="832"/>
      <c r="AH514" s="832"/>
      <c r="AI514" s="832"/>
      <c r="AJ514" s="832"/>
      <c r="AK514" s="832"/>
      <c r="AL514" s="832"/>
      <c r="AM514" s="832"/>
      <c r="AN514" s="832"/>
      <c r="AO514" s="832"/>
      <c r="AP514" s="832"/>
      <c r="AQ514" s="832"/>
      <c r="AR514" s="832"/>
      <c r="AS514" s="832"/>
      <c r="AT514" s="832"/>
      <c r="AU514" s="832"/>
      <c r="AV514" s="832"/>
      <c r="AW514" s="832"/>
      <c r="AX514" s="628"/>
      <c r="AY514" s="833"/>
      <c r="AZ514" s="628"/>
      <c r="BA514" s="628"/>
    </row>
    <row r="515" spans="1:53" ht="18.600000000000001" thickTop="1">
      <c r="A515" s="765" t="s">
        <v>407</v>
      </c>
      <c r="B515" s="766"/>
      <c r="C515" s="767" t="s">
        <v>408</v>
      </c>
      <c r="D515" s="768"/>
      <c r="E515" s="769"/>
      <c r="F515" s="770"/>
      <c r="G515" s="771"/>
      <c r="H515" s="771"/>
      <c r="I515" s="772"/>
      <c r="J515" s="773"/>
      <c r="K515" s="772"/>
      <c r="L515" s="774"/>
      <c r="M515" s="774"/>
      <c r="N515" s="774"/>
      <c r="O515" s="774"/>
      <c r="P515" s="774"/>
      <c r="Q515" s="774"/>
      <c r="R515" s="774"/>
      <c r="S515" s="774"/>
      <c r="T515" s="774"/>
      <c r="U515" s="774"/>
      <c r="V515" s="774"/>
      <c r="W515" s="774"/>
      <c r="X515" s="774"/>
      <c r="Y515" s="774"/>
      <c r="Z515" s="774"/>
      <c r="AA515" s="774"/>
      <c r="AB515" s="772"/>
      <c r="AC515" s="772"/>
      <c r="AD515" s="772"/>
      <c r="AE515" s="772"/>
      <c r="AF515" s="772"/>
      <c r="AG515" s="772"/>
      <c r="AH515" s="772"/>
      <c r="AI515" s="775"/>
      <c r="AJ515" s="775"/>
      <c r="AK515" s="775"/>
      <c r="AL515" s="775"/>
      <c r="AM515" s="775"/>
      <c r="AN515" s="775"/>
      <c r="AO515" s="775"/>
      <c r="AP515" s="775"/>
      <c r="AQ515" s="775"/>
      <c r="AR515" s="775"/>
      <c r="AS515" s="775"/>
      <c r="AT515" s="775"/>
      <c r="AU515" s="775"/>
      <c r="AV515" s="775"/>
      <c r="AW515" s="776"/>
      <c r="AX515" s="85"/>
      <c r="AY515" s="777" t="s">
        <v>100</v>
      </c>
      <c r="AZ515" s="85"/>
      <c r="BA515" s="85"/>
    </row>
    <row r="516" spans="1:53" ht="15.6">
      <c r="A516" s="765" t="s">
        <v>409</v>
      </c>
      <c r="B516" s="778"/>
      <c r="C516" s="927" t="e">
        <f>PRESUPUESTO!#REF!</f>
        <v>#REF!</v>
      </c>
      <c r="D516" s="928"/>
      <c r="E516" s="928"/>
      <c r="F516" s="928"/>
      <c r="G516" s="928"/>
      <c r="H516" s="928"/>
      <c r="I516" s="928"/>
      <c r="J516" s="929" t="e">
        <f>"ITEM  " &amp;PRESUPUESTO!#REF! &amp;":   "&amp; PRESUPUESTO!#REF!</f>
        <v>#REF!</v>
      </c>
      <c r="K516" s="930"/>
      <c r="L516" s="930"/>
      <c r="M516" s="930"/>
      <c r="N516" s="930"/>
      <c r="O516" s="930"/>
      <c r="P516" s="930"/>
      <c r="Q516" s="930"/>
      <c r="R516" s="930"/>
      <c r="S516" s="930"/>
      <c r="T516" s="930"/>
      <c r="U516" s="930"/>
      <c r="V516" s="930"/>
      <c r="W516" s="930"/>
      <c r="X516" s="930"/>
      <c r="Y516" s="930"/>
      <c r="Z516" s="930"/>
      <c r="AA516" s="930"/>
      <c r="AB516" s="930"/>
      <c r="AC516" s="930"/>
      <c r="AD516" s="930"/>
      <c r="AE516" s="930"/>
      <c r="AF516" s="930"/>
      <c r="AG516" s="930"/>
      <c r="AH516" s="931"/>
      <c r="AI516" s="935" t="s">
        <v>410</v>
      </c>
      <c r="AJ516" s="936"/>
      <c r="AK516" s="936"/>
      <c r="AL516" s="936"/>
      <c r="AM516" s="936"/>
      <c r="AN516" s="936"/>
      <c r="AO516" s="937"/>
      <c r="AP516" s="938" t="e">
        <f>PRESUPUESTO!#REF!</f>
        <v>#REF!</v>
      </c>
      <c r="AQ516" s="939"/>
      <c r="AR516" s="939"/>
      <c r="AS516" s="939"/>
      <c r="AT516" s="939"/>
      <c r="AU516" s="939"/>
      <c r="AV516" s="940"/>
      <c r="AW516" s="779"/>
      <c r="AX516" s="85"/>
      <c r="AY516" s="777"/>
      <c r="AZ516" s="85"/>
      <c r="BA516" s="85"/>
    </row>
    <row r="517" spans="1:53" ht="15.6">
      <c r="A517" s="765" t="s">
        <v>481</v>
      </c>
      <c r="B517" s="778"/>
      <c r="C517" s="941" t="e">
        <f>PRESUPUESTO!#REF!</f>
        <v>#REF!</v>
      </c>
      <c r="D517" s="942"/>
      <c r="E517" s="942"/>
      <c r="F517" s="942"/>
      <c r="G517" s="942"/>
      <c r="H517" s="942"/>
      <c r="I517" s="942"/>
      <c r="J517" s="932"/>
      <c r="K517" s="933"/>
      <c r="L517" s="933"/>
      <c r="M517" s="933"/>
      <c r="N517" s="933"/>
      <c r="O517" s="933"/>
      <c r="P517" s="933"/>
      <c r="Q517" s="933"/>
      <c r="R517" s="933"/>
      <c r="S517" s="933"/>
      <c r="T517" s="933"/>
      <c r="U517" s="933"/>
      <c r="V517" s="933"/>
      <c r="W517" s="933"/>
      <c r="X517" s="933"/>
      <c r="Y517" s="933"/>
      <c r="Z517" s="933"/>
      <c r="AA517" s="933"/>
      <c r="AB517" s="933"/>
      <c r="AC517" s="933"/>
      <c r="AD517" s="933"/>
      <c r="AE517" s="933"/>
      <c r="AF517" s="933"/>
      <c r="AG517" s="933"/>
      <c r="AH517" s="934"/>
      <c r="AI517" s="935" t="s">
        <v>412</v>
      </c>
      <c r="AJ517" s="936"/>
      <c r="AK517" s="936"/>
      <c r="AL517" s="936"/>
      <c r="AM517" s="936"/>
      <c r="AN517" s="936"/>
      <c r="AO517" s="937"/>
      <c r="AP517" s="938">
        <f>L527</f>
        <v>19</v>
      </c>
      <c r="AQ517" s="939"/>
      <c r="AR517" s="939"/>
      <c r="AS517" s="939"/>
      <c r="AT517" s="939"/>
      <c r="AU517" s="939"/>
      <c r="AV517" s="940"/>
      <c r="AW517" s="779"/>
      <c r="AX517" s="85"/>
      <c r="AY517" s="777"/>
      <c r="AZ517" s="85"/>
      <c r="BA517" s="85"/>
    </row>
    <row r="518" spans="1:53" ht="15.6">
      <c r="A518" s="780" t="s">
        <v>413</v>
      </c>
      <c r="B518" s="778"/>
      <c r="C518" s="781"/>
      <c r="D518" s="781"/>
      <c r="E518" s="781"/>
      <c r="F518" s="781"/>
      <c r="G518" s="781"/>
      <c r="H518" s="781"/>
      <c r="I518" s="781"/>
      <c r="J518" s="782"/>
      <c r="K518" s="781"/>
      <c r="L518" s="781"/>
      <c r="M518" s="1000"/>
      <c r="N518" s="1000"/>
      <c r="O518" s="1000"/>
      <c r="P518" s="1000"/>
      <c r="Q518" s="1000"/>
      <c r="R518" s="1000"/>
      <c r="S518" s="1000"/>
      <c r="T518" s="1000"/>
      <c r="U518" s="1000"/>
      <c r="V518" s="1000"/>
      <c r="W518" s="1000"/>
      <c r="X518" s="1000"/>
      <c r="Y518" s="1000"/>
      <c r="Z518" s="1000"/>
      <c r="AA518" s="1000"/>
      <c r="AB518" s="1000"/>
      <c r="AC518" s="1001"/>
      <c r="AD518" s="1000"/>
      <c r="AE518" s="1000"/>
      <c r="AF518" s="1000"/>
      <c r="AG518" s="1000"/>
      <c r="AH518" s="1000"/>
      <c r="AI518" s="1000"/>
      <c r="AJ518" s="1000"/>
      <c r="AK518" s="1000"/>
      <c r="AL518" s="1000"/>
      <c r="AM518" s="1000"/>
      <c r="AN518" s="1000"/>
      <c r="AO518" s="1000"/>
      <c r="AP518" s="1000"/>
      <c r="AQ518" s="1000"/>
      <c r="AR518" s="1000"/>
      <c r="AS518" s="1000"/>
      <c r="AT518" s="1000"/>
      <c r="AU518" s="1000"/>
      <c r="AV518" s="1000"/>
      <c r="AW518" s="779"/>
      <c r="AX518" s="85"/>
      <c r="AY518" s="777"/>
      <c r="AZ518" s="85"/>
      <c r="BA518" s="85"/>
    </row>
    <row r="519" spans="1:53" ht="15.6">
      <c r="A519" s="780" t="s">
        <v>414</v>
      </c>
      <c r="B519" s="778"/>
      <c r="C519" s="993" t="s">
        <v>415</v>
      </c>
      <c r="D519" s="994"/>
      <c r="E519" s="997" t="s">
        <v>416</v>
      </c>
      <c r="F519" s="997"/>
      <c r="G519" s="997"/>
      <c r="H519" s="997"/>
      <c r="I519" s="997" t="s">
        <v>417</v>
      </c>
      <c r="J519" s="998" t="s">
        <v>418</v>
      </c>
      <c r="K519" s="997" t="s">
        <v>233</v>
      </c>
      <c r="L519" s="997" t="s">
        <v>419</v>
      </c>
      <c r="M519" s="986"/>
      <c r="N519" s="986"/>
      <c r="O519" s="986"/>
      <c r="P519" s="986"/>
      <c r="Q519" s="986"/>
      <c r="R519" s="986"/>
      <c r="S519" s="986"/>
      <c r="T519" s="986"/>
      <c r="U519" s="986"/>
      <c r="V519" s="986"/>
      <c r="W519" s="986"/>
      <c r="X519" s="986"/>
      <c r="Y519" s="986"/>
      <c r="Z519" s="986"/>
      <c r="AA519" s="986"/>
      <c r="AB519" s="986"/>
      <c r="AC519" s="986"/>
      <c r="AD519" s="986"/>
      <c r="AE519" s="986"/>
      <c r="AF519" s="986"/>
      <c r="AG519" s="986"/>
      <c r="AH519" s="986"/>
      <c r="AI519" s="986"/>
      <c r="AJ519" s="986"/>
      <c r="AK519" s="986"/>
      <c r="AL519" s="986"/>
      <c r="AM519" s="986"/>
      <c r="AN519" s="986"/>
      <c r="AO519" s="986"/>
      <c r="AP519" s="986"/>
      <c r="AQ519" s="986"/>
      <c r="AR519" s="986"/>
      <c r="AS519" s="986"/>
      <c r="AT519" s="986"/>
      <c r="AU519" s="986"/>
      <c r="AV519" s="986"/>
      <c r="AW519" s="779"/>
      <c r="AX519" s="85"/>
      <c r="AY519" s="777"/>
      <c r="AZ519" s="85"/>
      <c r="BA519" s="85"/>
    </row>
    <row r="520" spans="1:53" ht="15.6">
      <c r="A520" s="780"/>
      <c r="B520" s="778"/>
      <c r="C520" s="995"/>
      <c r="D520" s="996"/>
      <c r="E520" s="783" t="s">
        <v>420</v>
      </c>
      <c r="F520" s="783" t="s">
        <v>421</v>
      </c>
      <c r="G520" s="783" t="s">
        <v>422</v>
      </c>
      <c r="H520" s="783" t="s">
        <v>423</v>
      </c>
      <c r="I520" s="997"/>
      <c r="J520" s="999"/>
      <c r="K520" s="997"/>
      <c r="L520" s="997"/>
      <c r="M520" s="986"/>
      <c r="N520" s="986"/>
      <c r="O520" s="986"/>
      <c r="P520" s="986"/>
      <c r="Q520" s="986"/>
      <c r="R520" s="986"/>
      <c r="S520" s="986"/>
      <c r="T520" s="986"/>
      <c r="U520" s="986"/>
      <c r="V520" s="986"/>
      <c r="W520" s="986"/>
      <c r="X520" s="986"/>
      <c r="Y520" s="986"/>
      <c r="Z520" s="986"/>
      <c r="AA520" s="986"/>
      <c r="AB520" s="986"/>
      <c r="AC520" s="986"/>
      <c r="AD520" s="986"/>
      <c r="AE520" s="986"/>
      <c r="AF520" s="986"/>
      <c r="AG520" s="986"/>
      <c r="AH520" s="986"/>
      <c r="AI520" s="986"/>
      <c r="AJ520" s="986"/>
      <c r="AK520" s="986"/>
      <c r="AL520" s="986"/>
      <c r="AM520" s="986"/>
      <c r="AN520" s="986"/>
      <c r="AO520" s="986"/>
      <c r="AP520" s="986"/>
      <c r="AQ520" s="986"/>
      <c r="AR520" s="986"/>
      <c r="AS520" s="986"/>
      <c r="AT520" s="986"/>
      <c r="AU520" s="986"/>
      <c r="AV520" s="986"/>
      <c r="AW520" s="779"/>
      <c r="AX520" s="85"/>
      <c r="AY520" s="777"/>
      <c r="AZ520" s="85"/>
      <c r="BA520" s="85"/>
    </row>
    <row r="521" spans="1:53" ht="15">
      <c r="A521" s="780" t="s">
        <v>424</v>
      </c>
      <c r="B521" s="778"/>
      <c r="C521" s="987" t="s">
        <v>473</v>
      </c>
      <c r="D521" s="988"/>
      <c r="E521" s="991"/>
      <c r="F521" s="991"/>
      <c r="G521" s="991"/>
      <c r="H521" s="991"/>
      <c r="I521" s="991"/>
      <c r="J521" s="991"/>
      <c r="K521" s="991"/>
      <c r="L521" s="991"/>
      <c r="M521" s="1021" t="e" vm="13">
        <v>#VALUE!</v>
      </c>
      <c r="N521" s="1022"/>
      <c r="O521" s="1022"/>
      <c r="P521" s="1022"/>
      <c r="Q521" s="1022"/>
      <c r="R521" s="1022"/>
      <c r="S521" s="1022"/>
      <c r="T521" s="1022"/>
      <c r="U521" s="1022"/>
      <c r="V521" s="1022"/>
      <c r="W521" s="1022"/>
      <c r="X521" s="1022"/>
      <c r="Y521" s="1022"/>
      <c r="Z521" s="1022"/>
      <c r="AA521" s="1022"/>
      <c r="AB521" s="1022"/>
      <c r="AC521" s="1022"/>
      <c r="AD521" s="1022"/>
      <c r="AE521" s="1022"/>
      <c r="AF521" s="1022"/>
      <c r="AG521" s="1022"/>
      <c r="AH521" s="1022"/>
      <c r="AI521" s="1022"/>
      <c r="AJ521" s="1022"/>
      <c r="AK521" s="1022"/>
      <c r="AL521" s="1022"/>
      <c r="AM521" s="1022"/>
      <c r="AN521" s="1022"/>
      <c r="AO521" s="1022"/>
      <c r="AP521" s="1022"/>
      <c r="AQ521" s="1022"/>
      <c r="AR521" s="1022"/>
      <c r="AS521" s="1022"/>
      <c r="AT521" s="1022"/>
      <c r="AU521" s="1022"/>
      <c r="AV521" s="1023"/>
      <c r="AW521" s="779"/>
      <c r="AX521" s="85"/>
      <c r="AY521" s="777"/>
      <c r="AZ521" s="85"/>
      <c r="BA521" s="85"/>
    </row>
    <row r="522" spans="1:53" ht="15">
      <c r="A522" s="780"/>
      <c r="B522" s="778"/>
      <c r="C522" s="989"/>
      <c r="D522" s="990"/>
      <c r="E522" s="992"/>
      <c r="F522" s="992"/>
      <c r="G522" s="992"/>
      <c r="H522" s="992"/>
      <c r="I522" s="992"/>
      <c r="J522" s="992"/>
      <c r="K522" s="992"/>
      <c r="L522" s="992"/>
      <c r="M522" s="1024"/>
      <c r="N522" s="1025"/>
      <c r="O522" s="1025"/>
      <c r="P522" s="1025"/>
      <c r="Q522" s="1025"/>
      <c r="R522" s="1025"/>
      <c r="S522" s="1025"/>
      <c r="T522" s="1025"/>
      <c r="U522" s="1025"/>
      <c r="V522" s="1025"/>
      <c r="W522" s="1025"/>
      <c r="X522" s="1025"/>
      <c r="Y522" s="1025"/>
      <c r="Z522" s="1025"/>
      <c r="AA522" s="1025"/>
      <c r="AB522" s="1025"/>
      <c r="AC522" s="1025"/>
      <c r="AD522" s="1025"/>
      <c r="AE522" s="1025"/>
      <c r="AF522" s="1025"/>
      <c r="AG522" s="1025"/>
      <c r="AH522" s="1025"/>
      <c r="AI522" s="1025"/>
      <c r="AJ522" s="1025"/>
      <c r="AK522" s="1025"/>
      <c r="AL522" s="1025"/>
      <c r="AM522" s="1025"/>
      <c r="AN522" s="1025"/>
      <c r="AO522" s="1025"/>
      <c r="AP522" s="1025"/>
      <c r="AQ522" s="1025"/>
      <c r="AR522" s="1025"/>
      <c r="AS522" s="1025"/>
      <c r="AT522" s="1025"/>
      <c r="AU522" s="1025"/>
      <c r="AV522" s="1026"/>
      <c r="AW522" s="779"/>
      <c r="AX522" s="85"/>
      <c r="AY522" s="777"/>
      <c r="AZ522" s="85"/>
      <c r="BA522" s="85"/>
    </row>
    <row r="523" spans="1:53" ht="15">
      <c r="A523" s="780" t="s">
        <v>425</v>
      </c>
      <c r="B523" s="778"/>
      <c r="C523" s="1018" t="s">
        <v>473</v>
      </c>
      <c r="D523" s="1019"/>
      <c r="E523" s="1005">
        <v>19</v>
      </c>
      <c r="F523" s="1005"/>
      <c r="G523" s="1020"/>
      <c r="H523" s="1005"/>
      <c r="I523" s="1005">
        <f>+E523</f>
        <v>19</v>
      </c>
      <c r="J523" s="1005">
        <v>1</v>
      </c>
      <c r="K523" s="1005" t="e">
        <f>AP516</f>
        <v>#REF!</v>
      </c>
      <c r="L523" s="1007">
        <f>I523*J523</f>
        <v>19</v>
      </c>
      <c r="M523" s="1024"/>
      <c r="N523" s="1025"/>
      <c r="O523" s="1025"/>
      <c r="P523" s="1025"/>
      <c r="Q523" s="1025"/>
      <c r="R523" s="1025"/>
      <c r="S523" s="1025"/>
      <c r="T523" s="1025"/>
      <c r="U523" s="1025"/>
      <c r="V523" s="1025"/>
      <c r="W523" s="1025"/>
      <c r="X523" s="1025"/>
      <c r="Y523" s="1025"/>
      <c r="Z523" s="1025"/>
      <c r="AA523" s="1025"/>
      <c r="AB523" s="1025"/>
      <c r="AC523" s="1025"/>
      <c r="AD523" s="1025"/>
      <c r="AE523" s="1025"/>
      <c r="AF523" s="1025"/>
      <c r="AG523" s="1025"/>
      <c r="AH523" s="1025"/>
      <c r="AI523" s="1025"/>
      <c r="AJ523" s="1025"/>
      <c r="AK523" s="1025"/>
      <c r="AL523" s="1025"/>
      <c r="AM523" s="1025"/>
      <c r="AN523" s="1025"/>
      <c r="AO523" s="1025"/>
      <c r="AP523" s="1025"/>
      <c r="AQ523" s="1025"/>
      <c r="AR523" s="1025"/>
      <c r="AS523" s="1025"/>
      <c r="AT523" s="1025"/>
      <c r="AU523" s="1025"/>
      <c r="AV523" s="1026"/>
      <c r="AW523" s="779"/>
      <c r="AX523" s="85"/>
      <c r="AY523" s="777"/>
      <c r="AZ523" s="85"/>
      <c r="BA523" s="85"/>
    </row>
    <row r="524" spans="1:53" ht="15">
      <c r="A524" s="780"/>
      <c r="B524" s="778"/>
      <c r="C524" s="1014"/>
      <c r="D524" s="1015"/>
      <c r="E524" s="1006"/>
      <c r="F524" s="1006"/>
      <c r="G524" s="1017"/>
      <c r="H524" s="1006"/>
      <c r="I524" s="1006"/>
      <c r="J524" s="1006"/>
      <c r="K524" s="1006"/>
      <c r="L524" s="1008"/>
      <c r="M524" s="1024"/>
      <c r="N524" s="1025"/>
      <c r="O524" s="1025"/>
      <c r="P524" s="1025"/>
      <c r="Q524" s="1025"/>
      <c r="R524" s="1025"/>
      <c r="S524" s="1025"/>
      <c r="T524" s="1025"/>
      <c r="U524" s="1025"/>
      <c r="V524" s="1025"/>
      <c r="W524" s="1025"/>
      <c r="X524" s="1025"/>
      <c r="Y524" s="1025"/>
      <c r="Z524" s="1025"/>
      <c r="AA524" s="1025"/>
      <c r="AB524" s="1025"/>
      <c r="AC524" s="1025"/>
      <c r="AD524" s="1025"/>
      <c r="AE524" s="1025"/>
      <c r="AF524" s="1025"/>
      <c r="AG524" s="1025"/>
      <c r="AH524" s="1025"/>
      <c r="AI524" s="1025"/>
      <c r="AJ524" s="1025"/>
      <c r="AK524" s="1025"/>
      <c r="AL524" s="1025"/>
      <c r="AM524" s="1025"/>
      <c r="AN524" s="1025"/>
      <c r="AO524" s="1025"/>
      <c r="AP524" s="1025"/>
      <c r="AQ524" s="1025"/>
      <c r="AR524" s="1025"/>
      <c r="AS524" s="1025"/>
      <c r="AT524" s="1025"/>
      <c r="AU524" s="1025"/>
      <c r="AV524" s="1026"/>
      <c r="AW524" s="779"/>
      <c r="AX524" s="85"/>
      <c r="AY524" s="777"/>
      <c r="AZ524" s="85"/>
      <c r="BA524" s="85"/>
    </row>
    <row r="525" spans="1:53" ht="15">
      <c r="A525" s="780" t="s">
        <v>425</v>
      </c>
      <c r="B525" s="778"/>
      <c r="C525" s="1014"/>
      <c r="D525" s="1015"/>
      <c r="E525" s="1006"/>
      <c r="F525" s="1006"/>
      <c r="G525" s="1016"/>
      <c r="H525" s="1006"/>
      <c r="I525" s="1005">
        <f>+G525*E525*F525</f>
        <v>0</v>
      </c>
      <c r="J525" s="1006"/>
      <c r="K525" s="1005" t="e">
        <f>AP516</f>
        <v>#REF!</v>
      </c>
      <c r="L525" s="1007">
        <f>I525*J525</f>
        <v>0</v>
      </c>
      <c r="M525" s="1024"/>
      <c r="N525" s="1025"/>
      <c r="O525" s="1025"/>
      <c r="P525" s="1025"/>
      <c r="Q525" s="1025"/>
      <c r="R525" s="1025"/>
      <c r="S525" s="1025"/>
      <c r="T525" s="1025"/>
      <c r="U525" s="1025"/>
      <c r="V525" s="1025"/>
      <c r="W525" s="1025"/>
      <c r="X525" s="1025"/>
      <c r="Y525" s="1025"/>
      <c r="Z525" s="1025"/>
      <c r="AA525" s="1025"/>
      <c r="AB525" s="1025"/>
      <c r="AC525" s="1025"/>
      <c r="AD525" s="1025"/>
      <c r="AE525" s="1025"/>
      <c r="AF525" s="1025"/>
      <c r="AG525" s="1025"/>
      <c r="AH525" s="1025"/>
      <c r="AI525" s="1025"/>
      <c r="AJ525" s="1025"/>
      <c r="AK525" s="1025"/>
      <c r="AL525" s="1025"/>
      <c r="AM525" s="1025"/>
      <c r="AN525" s="1025"/>
      <c r="AO525" s="1025"/>
      <c r="AP525" s="1025"/>
      <c r="AQ525" s="1025"/>
      <c r="AR525" s="1025"/>
      <c r="AS525" s="1025"/>
      <c r="AT525" s="1025"/>
      <c r="AU525" s="1025"/>
      <c r="AV525" s="1026"/>
      <c r="AW525" s="779"/>
      <c r="AX525" s="85"/>
      <c r="AY525" s="777"/>
      <c r="AZ525" s="85"/>
      <c r="BA525" s="85"/>
    </row>
    <row r="526" spans="1:53" ht="15">
      <c r="A526" s="780"/>
      <c r="B526" s="778"/>
      <c r="C526" s="1014"/>
      <c r="D526" s="1015"/>
      <c r="E526" s="1006"/>
      <c r="F526" s="1006"/>
      <c r="G526" s="1017"/>
      <c r="H526" s="1006"/>
      <c r="I526" s="1006"/>
      <c r="J526" s="1006"/>
      <c r="K526" s="1006"/>
      <c r="L526" s="1008"/>
      <c r="M526" s="1024"/>
      <c r="N526" s="1025"/>
      <c r="O526" s="1025"/>
      <c r="P526" s="1025"/>
      <c r="Q526" s="1025"/>
      <c r="R526" s="1025"/>
      <c r="S526" s="1025"/>
      <c r="T526" s="1025"/>
      <c r="U526" s="1025"/>
      <c r="V526" s="1025"/>
      <c r="W526" s="1025"/>
      <c r="X526" s="1025"/>
      <c r="Y526" s="1025"/>
      <c r="Z526" s="1025"/>
      <c r="AA526" s="1025"/>
      <c r="AB526" s="1025"/>
      <c r="AC526" s="1025"/>
      <c r="AD526" s="1025"/>
      <c r="AE526" s="1025"/>
      <c r="AF526" s="1025"/>
      <c r="AG526" s="1025"/>
      <c r="AH526" s="1025"/>
      <c r="AI526" s="1025"/>
      <c r="AJ526" s="1025"/>
      <c r="AK526" s="1025"/>
      <c r="AL526" s="1025"/>
      <c r="AM526" s="1025"/>
      <c r="AN526" s="1025"/>
      <c r="AO526" s="1025"/>
      <c r="AP526" s="1025"/>
      <c r="AQ526" s="1025"/>
      <c r="AR526" s="1025"/>
      <c r="AS526" s="1025"/>
      <c r="AT526" s="1025"/>
      <c r="AU526" s="1025"/>
      <c r="AV526" s="1026"/>
      <c r="AW526" s="779"/>
      <c r="AX526" s="85"/>
      <c r="AY526" s="777"/>
      <c r="AZ526" s="85"/>
      <c r="BA526" s="85"/>
    </row>
    <row r="527" spans="1:53" ht="15.6">
      <c r="A527" s="765" t="s">
        <v>427</v>
      </c>
      <c r="B527" s="778"/>
      <c r="C527" s="788"/>
      <c r="D527" s="789"/>
      <c r="E527" s="789"/>
      <c r="F527" s="789"/>
      <c r="G527" s="790" t="s">
        <v>428</v>
      </c>
      <c r="H527" s="791">
        <v>2</v>
      </c>
      <c r="I527" s="792" t="s">
        <v>5</v>
      </c>
      <c r="J527" s="793"/>
      <c r="K527" s="794" t="s">
        <v>419</v>
      </c>
      <c r="L527" s="795">
        <f>ROUND(SUM(L521:L526),H527)</f>
        <v>19</v>
      </c>
      <c r="M527" s="1024"/>
      <c r="N527" s="1025"/>
      <c r="O527" s="1025"/>
      <c r="P527" s="1025"/>
      <c r="Q527" s="1025"/>
      <c r="R527" s="1025"/>
      <c r="S527" s="1025"/>
      <c r="T527" s="1025"/>
      <c r="U527" s="1025"/>
      <c r="V527" s="1025"/>
      <c r="W527" s="1025"/>
      <c r="X527" s="1025"/>
      <c r="Y527" s="1025"/>
      <c r="Z527" s="1025"/>
      <c r="AA527" s="1025"/>
      <c r="AB527" s="1025"/>
      <c r="AC527" s="1025"/>
      <c r="AD527" s="1025"/>
      <c r="AE527" s="1025"/>
      <c r="AF527" s="1025"/>
      <c r="AG527" s="1025"/>
      <c r="AH527" s="1025"/>
      <c r="AI527" s="1025"/>
      <c r="AJ527" s="1025"/>
      <c r="AK527" s="1025"/>
      <c r="AL527" s="1025"/>
      <c r="AM527" s="1025"/>
      <c r="AN527" s="1025"/>
      <c r="AO527" s="1025"/>
      <c r="AP527" s="1025"/>
      <c r="AQ527" s="1025"/>
      <c r="AR527" s="1025"/>
      <c r="AS527" s="1025"/>
      <c r="AT527" s="1025"/>
      <c r="AU527" s="1025"/>
      <c r="AV527" s="1026"/>
      <c r="AW527" s="779"/>
      <c r="AX527" s="85"/>
      <c r="AY527" s="777"/>
      <c r="AZ527" s="85"/>
      <c r="BA527" s="85"/>
    </row>
    <row r="528" spans="1:53" ht="15.6">
      <c r="A528" s="780"/>
      <c r="B528" s="778"/>
      <c r="C528" s="798"/>
      <c r="D528" s="799"/>
      <c r="E528" s="799"/>
      <c r="F528" s="799"/>
      <c r="G528" s="799"/>
      <c r="H528" s="799"/>
      <c r="I528" s="799"/>
      <c r="J528" s="799"/>
      <c r="K528" s="800"/>
      <c r="L528" s="799"/>
      <c r="M528" s="1024"/>
      <c r="N528" s="1025"/>
      <c r="O528" s="1025"/>
      <c r="P528" s="1025"/>
      <c r="Q528" s="1025"/>
      <c r="R528" s="1025"/>
      <c r="S528" s="1025"/>
      <c r="T528" s="1025"/>
      <c r="U528" s="1025"/>
      <c r="V528" s="1025"/>
      <c r="W528" s="1025"/>
      <c r="X528" s="1025"/>
      <c r="Y528" s="1025"/>
      <c r="Z528" s="1025"/>
      <c r="AA528" s="1025"/>
      <c r="AB528" s="1025"/>
      <c r="AC528" s="1025"/>
      <c r="AD528" s="1025"/>
      <c r="AE528" s="1025"/>
      <c r="AF528" s="1025"/>
      <c r="AG528" s="1025"/>
      <c r="AH528" s="1025"/>
      <c r="AI528" s="1025"/>
      <c r="AJ528" s="1025"/>
      <c r="AK528" s="1025"/>
      <c r="AL528" s="1025"/>
      <c r="AM528" s="1025"/>
      <c r="AN528" s="1025"/>
      <c r="AO528" s="1025"/>
      <c r="AP528" s="1025"/>
      <c r="AQ528" s="1025"/>
      <c r="AR528" s="1025"/>
      <c r="AS528" s="1025"/>
      <c r="AT528" s="1025"/>
      <c r="AU528" s="1025"/>
      <c r="AV528" s="1026"/>
      <c r="AW528" s="779"/>
      <c r="AX528" s="85"/>
      <c r="AY528" s="777"/>
      <c r="AZ528" s="85"/>
      <c r="BA528" s="85"/>
    </row>
    <row r="529" spans="1:53" ht="15.6">
      <c r="A529" s="780"/>
      <c r="B529" s="778"/>
      <c r="C529" s="995"/>
      <c r="D529" s="996"/>
      <c r="E529" s="996"/>
      <c r="F529" s="996"/>
      <c r="G529" s="996"/>
      <c r="H529" s="996"/>
      <c r="I529" s="996"/>
      <c r="J529" s="996"/>
      <c r="K529" s="996"/>
      <c r="L529" s="805"/>
      <c r="M529" s="1027"/>
      <c r="N529" s="1028"/>
      <c r="O529" s="1028"/>
      <c r="P529" s="1028"/>
      <c r="Q529" s="1028"/>
      <c r="R529" s="1028"/>
      <c r="S529" s="1028"/>
      <c r="T529" s="1028"/>
      <c r="U529" s="1028"/>
      <c r="V529" s="1028"/>
      <c r="W529" s="1028"/>
      <c r="X529" s="1028"/>
      <c r="Y529" s="1028"/>
      <c r="Z529" s="1028"/>
      <c r="AA529" s="1028"/>
      <c r="AB529" s="1028"/>
      <c r="AC529" s="1028"/>
      <c r="AD529" s="1028"/>
      <c r="AE529" s="1028"/>
      <c r="AF529" s="1028"/>
      <c r="AG529" s="1028"/>
      <c r="AH529" s="1028"/>
      <c r="AI529" s="1028"/>
      <c r="AJ529" s="1028"/>
      <c r="AK529" s="1028"/>
      <c r="AL529" s="1028"/>
      <c r="AM529" s="1028"/>
      <c r="AN529" s="1028"/>
      <c r="AO529" s="1028"/>
      <c r="AP529" s="1028"/>
      <c r="AQ529" s="1028"/>
      <c r="AR529" s="1028"/>
      <c r="AS529" s="1028"/>
      <c r="AT529" s="1028"/>
      <c r="AU529" s="1028"/>
      <c r="AV529" s="1029"/>
      <c r="AW529" s="779"/>
      <c r="AX529" s="85"/>
      <c r="AY529" s="777"/>
      <c r="AZ529" s="85"/>
      <c r="BA529" s="85"/>
    </row>
    <row r="530" spans="1:53" ht="15.6">
      <c r="A530" s="780"/>
      <c r="B530" s="778"/>
      <c r="C530" s="806" t="s">
        <v>429</v>
      </c>
      <c r="D530" s="1009"/>
      <c r="E530" s="1009"/>
      <c r="F530" s="1009"/>
      <c r="G530" s="1009"/>
      <c r="H530" s="1009"/>
      <c r="I530" s="1009"/>
      <c r="J530" s="1009"/>
      <c r="K530" s="1009"/>
      <c r="L530" s="1009"/>
      <c r="M530" s="1009"/>
      <c r="N530" s="1009"/>
      <c r="O530" s="1009"/>
      <c r="P530" s="1009"/>
      <c r="Q530" s="1009"/>
      <c r="R530" s="1009"/>
      <c r="S530" s="1009"/>
      <c r="T530" s="1009"/>
      <c r="U530" s="1009"/>
      <c r="V530" s="1009"/>
      <c r="W530" s="1009"/>
      <c r="X530" s="1009"/>
      <c r="Y530" s="1009"/>
      <c r="Z530" s="1009"/>
      <c r="AA530" s="1009"/>
      <c r="AB530" s="1009"/>
      <c r="AC530" s="1009"/>
      <c r="AD530" s="1009"/>
      <c r="AE530" s="1009"/>
      <c r="AF530" s="1009"/>
      <c r="AG530" s="1009"/>
      <c r="AH530" s="1009"/>
      <c r="AI530" s="1009"/>
      <c r="AJ530" s="1009"/>
      <c r="AK530" s="1009"/>
      <c r="AL530" s="1009"/>
      <c r="AM530" s="1009"/>
      <c r="AN530" s="1009"/>
      <c r="AO530" s="1009"/>
      <c r="AP530" s="1009"/>
      <c r="AQ530" s="1009"/>
      <c r="AR530" s="1009"/>
      <c r="AS530" s="1009"/>
      <c r="AT530" s="1009"/>
      <c r="AU530" s="1009"/>
      <c r="AV530" s="807"/>
      <c r="AW530" s="779"/>
      <c r="AX530" s="85"/>
      <c r="AY530" s="777"/>
      <c r="AZ530" s="85"/>
      <c r="BA530" s="85"/>
    </row>
    <row r="531" spans="1:53" ht="15.6">
      <c r="A531" s="780"/>
      <c r="B531" s="778"/>
      <c r="C531" s="808"/>
      <c r="D531" s="1010"/>
      <c r="E531" s="1010"/>
      <c r="F531" s="1010"/>
      <c r="G531" s="1010"/>
      <c r="H531" s="1010"/>
      <c r="I531" s="1010"/>
      <c r="J531" s="1010"/>
      <c r="K531" s="1010"/>
      <c r="L531" s="1010"/>
      <c r="M531" s="1010"/>
      <c r="N531" s="1010"/>
      <c r="O531" s="1010"/>
      <c r="P531" s="1010"/>
      <c r="Q531" s="1010"/>
      <c r="R531" s="1010"/>
      <c r="S531" s="1010"/>
      <c r="T531" s="1010"/>
      <c r="U531" s="1010"/>
      <c r="V531" s="1010"/>
      <c r="W531" s="1010"/>
      <c r="X531" s="1010"/>
      <c r="Y531" s="1010"/>
      <c r="Z531" s="1010"/>
      <c r="AA531" s="1010"/>
      <c r="AB531" s="1010"/>
      <c r="AC531" s="1010"/>
      <c r="AD531" s="1010"/>
      <c r="AE531" s="1010"/>
      <c r="AF531" s="1010"/>
      <c r="AG531" s="1010"/>
      <c r="AH531" s="1010"/>
      <c r="AI531" s="1010"/>
      <c r="AJ531" s="1010"/>
      <c r="AK531" s="1010"/>
      <c r="AL531" s="1010"/>
      <c r="AM531" s="1010"/>
      <c r="AN531" s="1010"/>
      <c r="AO531" s="1010"/>
      <c r="AP531" s="1010"/>
      <c r="AQ531" s="1010"/>
      <c r="AR531" s="1010"/>
      <c r="AS531" s="1010"/>
      <c r="AT531" s="1010"/>
      <c r="AU531" s="1010"/>
      <c r="AV531" s="809"/>
      <c r="AW531" s="779"/>
      <c r="AX531" s="85"/>
      <c r="AY531" s="777"/>
      <c r="AZ531" s="85"/>
      <c r="BA531" s="85"/>
    </row>
    <row r="532" spans="1:53" ht="15.6">
      <c r="A532" s="780"/>
      <c r="B532" s="778"/>
      <c r="C532" s="784"/>
      <c r="D532" s="1011"/>
      <c r="E532" s="1011"/>
      <c r="F532" s="1011"/>
      <c r="G532" s="1011"/>
      <c r="H532" s="1011"/>
      <c r="I532" s="1011"/>
      <c r="J532" s="1011"/>
      <c r="K532" s="1011"/>
      <c r="L532" s="1011"/>
      <c r="M532" s="1011"/>
      <c r="N532" s="1011"/>
      <c r="O532" s="1011"/>
      <c r="P532" s="1011"/>
      <c r="Q532" s="1011"/>
      <c r="R532" s="1011"/>
      <c r="S532" s="1011"/>
      <c r="T532" s="1011"/>
      <c r="U532" s="1011"/>
      <c r="V532" s="1011"/>
      <c r="W532" s="1011"/>
      <c r="X532" s="1011"/>
      <c r="Y532" s="1011"/>
      <c r="Z532" s="1011"/>
      <c r="AA532" s="1011"/>
      <c r="AB532" s="1011"/>
      <c r="AC532" s="1011"/>
      <c r="AD532" s="1011"/>
      <c r="AE532" s="1011"/>
      <c r="AF532" s="1011"/>
      <c r="AG532" s="810"/>
      <c r="AH532" s="1012" t="str">
        <f>"Item    " &amp; E517 &amp; "    Página   1   de   1  "</f>
        <v xml:space="preserve">Item        Página   1   de   1  </v>
      </c>
      <c r="AI532" s="1013"/>
      <c r="AJ532" s="1013"/>
      <c r="AK532" s="1013"/>
      <c r="AL532" s="1013"/>
      <c r="AM532" s="1013"/>
      <c r="AN532" s="1013"/>
      <c r="AO532" s="1013"/>
      <c r="AP532" s="1013"/>
      <c r="AQ532" s="1013"/>
      <c r="AR532" s="1013"/>
      <c r="AS532" s="1013"/>
      <c r="AT532" s="1013"/>
      <c r="AU532" s="1013"/>
      <c r="AV532" s="1013"/>
      <c r="AW532" s="779"/>
      <c r="AX532" s="85"/>
      <c r="AY532" s="777"/>
      <c r="AZ532" s="85"/>
      <c r="BA532" s="85"/>
    </row>
    <row r="533" spans="1:53" ht="15.6">
      <c r="A533" s="780"/>
      <c r="B533" s="778"/>
      <c r="C533" s="799"/>
      <c r="D533" s="799"/>
      <c r="E533" s="799"/>
      <c r="F533" s="799"/>
      <c r="G533" s="799"/>
      <c r="H533" s="799"/>
      <c r="I533" s="799"/>
      <c r="J533" s="811"/>
      <c r="K533" s="799"/>
      <c r="L533" s="799"/>
      <c r="M533" s="799"/>
      <c r="N533" s="799"/>
      <c r="O533" s="799"/>
      <c r="P533" s="799"/>
      <c r="Q533" s="799"/>
      <c r="R533" s="799"/>
      <c r="S533" s="799"/>
      <c r="T533" s="799"/>
      <c r="U533" s="799"/>
      <c r="V533" s="799"/>
      <c r="W533" s="799"/>
      <c r="X533" s="799"/>
      <c r="Y533" s="799"/>
      <c r="Z533" s="799"/>
      <c r="AA533" s="799"/>
      <c r="AB533" s="799"/>
      <c r="AC533" s="799"/>
      <c r="AD533" s="799"/>
      <c r="AE533" s="799"/>
      <c r="AF533" s="799"/>
      <c r="AG533" s="799"/>
      <c r="AH533" s="799"/>
      <c r="AI533" s="799"/>
      <c r="AJ533" s="799"/>
      <c r="AK533" s="799"/>
      <c r="AL533" s="799"/>
      <c r="AM533" s="811"/>
      <c r="AN533" s="811"/>
      <c r="AO533" s="811"/>
      <c r="AP533" s="811"/>
      <c r="AQ533" s="811"/>
      <c r="AR533" s="811"/>
      <c r="AS533" s="811"/>
      <c r="AT533" s="811"/>
      <c r="AU533" s="811"/>
      <c r="AV533" s="811"/>
      <c r="AW533" s="779"/>
      <c r="AX533" s="85"/>
      <c r="AY533" s="777"/>
      <c r="AZ533" s="85"/>
      <c r="BA533" s="85"/>
    </row>
    <row r="534" spans="1:53" ht="15.6">
      <c r="A534" s="780"/>
      <c r="B534" s="778"/>
      <c r="C534" s="812" t="s">
        <v>430</v>
      </c>
      <c r="D534" s="799"/>
      <c r="E534" s="799"/>
      <c r="F534" s="799"/>
      <c r="G534" s="799"/>
      <c r="H534" s="799"/>
      <c r="I534" s="799"/>
      <c r="J534" s="811"/>
      <c r="K534" s="799"/>
      <c r="L534" s="812" t="s">
        <v>431</v>
      </c>
      <c r="M534" s="799"/>
      <c r="N534" s="799"/>
      <c r="O534" s="799"/>
      <c r="P534" s="799"/>
      <c r="Q534" s="799"/>
      <c r="R534" s="799"/>
      <c r="S534" s="799"/>
      <c r="T534" s="799"/>
      <c r="U534" s="799"/>
      <c r="V534" s="799"/>
      <c r="W534" s="799"/>
      <c r="X534" s="799"/>
      <c r="Y534" s="799"/>
      <c r="Z534" s="799"/>
      <c r="AA534" s="799"/>
      <c r="AB534" s="799"/>
      <c r="AC534" s="799"/>
      <c r="AD534" s="799"/>
      <c r="AE534" s="799"/>
      <c r="AF534" s="799"/>
      <c r="AG534" s="799"/>
      <c r="AH534" s="799"/>
      <c r="AI534" s="799"/>
      <c r="AJ534" s="799"/>
      <c r="AK534" s="799"/>
      <c r="AL534" s="799"/>
      <c r="AM534" s="811"/>
      <c r="AN534" s="811"/>
      <c r="AO534" s="811"/>
      <c r="AP534" s="811"/>
      <c r="AQ534" s="811"/>
      <c r="AR534" s="811"/>
      <c r="AS534" s="811"/>
      <c r="AT534" s="811"/>
      <c r="AU534" s="811"/>
      <c r="AV534" s="811"/>
      <c r="AW534" s="779"/>
      <c r="AX534" s="85"/>
      <c r="AY534" s="777"/>
      <c r="AZ534" s="85"/>
      <c r="BA534" s="85"/>
    </row>
    <row r="535" spans="1:53" ht="15.6">
      <c r="A535" s="780"/>
      <c r="B535" s="778"/>
      <c r="C535" s="813" t="s">
        <v>432</v>
      </c>
      <c r="D535" s="814"/>
      <c r="E535" s="815"/>
      <c r="F535" s="816"/>
      <c r="G535" s="799"/>
      <c r="H535" s="799"/>
      <c r="I535" s="799"/>
      <c r="J535" s="811"/>
      <c r="K535" s="799"/>
      <c r="L535" s="813" t="s">
        <v>432</v>
      </c>
      <c r="M535" s="1002"/>
      <c r="N535" s="1002"/>
      <c r="O535" s="1002"/>
      <c r="P535" s="1002"/>
      <c r="Q535" s="1002"/>
      <c r="R535" s="1002"/>
      <c r="S535" s="1002"/>
      <c r="T535" s="1002"/>
      <c r="U535" s="1002"/>
      <c r="V535" s="1002"/>
      <c r="W535" s="1002"/>
      <c r="X535" s="1002"/>
      <c r="Y535" s="1002"/>
      <c r="Z535" s="1002"/>
      <c r="AA535" s="1002"/>
      <c r="AB535" s="1002"/>
      <c r="AC535" s="817"/>
      <c r="AD535" s="817"/>
      <c r="AE535" s="817"/>
      <c r="AF535" s="817"/>
      <c r="AG535" s="817"/>
      <c r="AH535" s="817"/>
      <c r="AI535" s="817"/>
      <c r="AJ535" s="817"/>
      <c r="AK535" s="817"/>
      <c r="AL535" s="817"/>
      <c r="AM535" s="818"/>
      <c r="AN535" s="818"/>
      <c r="AO535" s="811"/>
      <c r="AP535" s="811"/>
      <c r="AQ535" s="811"/>
      <c r="AR535" s="811"/>
      <c r="AS535" s="811"/>
      <c r="AT535" s="811"/>
      <c r="AU535" s="811"/>
      <c r="AV535" s="811"/>
      <c r="AW535" s="779"/>
      <c r="AX535" s="85"/>
      <c r="AY535" s="777"/>
      <c r="AZ535" s="85"/>
      <c r="BA535" s="85"/>
    </row>
  </sheetData>
  <mergeCells count="1097">
    <mergeCell ref="D532:AF532"/>
    <mergeCell ref="AH532:AV532"/>
    <mergeCell ref="M535:AB535"/>
    <mergeCell ref="J525:J526"/>
    <mergeCell ref="K525:K526"/>
    <mergeCell ref="L525:L526"/>
    <mergeCell ref="C529:K529"/>
    <mergeCell ref="D530:AU530"/>
    <mergeCell ref="D531:AU531"/>
    <mergeCell ref="C525:D526"/>
    <mergeCell ref="E525:E526"/>
    <mergeCell ref="F525:F526"/>
    <mergeCell ref="G525:G526"/>
    <mergeCell ref="H525:H526"/>
    <mergeCell ref="I525:I526"/>
    <mergeCell ref="M521:AV529"/>
    <mergeCell ref="C523:D524"/>
    <mergeCell ref="E523:E524"/>
    <mergeCell ref="F523:F524"/>
    <mergeCell ref="G523:G524"/>
    <mergeCell ref="H523:H524"/>
    <mergeCell ref="I523:I524"/>
    <mergeCell ref="J523:J524"/>
    <mergeCell ref="K523:K524"/>
    <mergeCell ref="L523:L524"/>
    <mergeCell ref="M519:AV520"/>
    <mergeCell ref="C521:D522"/>
    <mergeCell ref="E521:E522"/>
    <mergeCell ref="F521:F522"/>
    <mergeCell ref="G521:G522"/>
    <mergeCell ref="H521:H522"/>
    <mergeCell ref="I521:I522"/>
    <mergeCell ref="J521:J522"/>
    <mergeCell ref="K521:K522"/>
    <mergeCell ref="L521:L522"/>
    <mergeCell ref="C519:D520"/>
    <mergeCell ref="E519:H519"/>
    <mergeCell ref="I519:I520"/>
    <mergeCell ref="J519:J520"/>
    <mergeCell ref="K519:K520"/>
    <mergeCell ref="L519:L520"/>
    <mergeCell ref="M518:Q518"/>
    <mergeCell ref="R518:W518"/>
    <mergeCell ref="X518:AB518"/>
    <mergeCell ref="AC518:AH518"/>
    <mergeCell ref="AI518:AO518"/>
    <mergeCell ref="AP518:AV518"/>
    <mergeCell ref="D505:AF505"/>
    <mergeCell ref="AH505:AV505"/>
    <mergeCell ref="C516:I516"/>
    <mergeCell ref="J516:AH517"/>
    <mergeCell ref="AI516:AO516"/>
    <mergeCell ref="AP516:AV516"/>
    <mergeCell ref="C517:I517"/>
    <mergeCell ref="AI517:AO517"/>
    <mergeCell ref="AP517:AV517"/>
    <mergeCell ref="J498:J499"/>
    <mergeCell ref="K498:K499"/>
    <mergeCell ref="L498:L499"/>
    <mergeCell ref="C502:K502"/>
    <mergeCell ref="D503:AU503"/>
    <mergeCell ref="D504:AU504"/>
    <mergeCell ref="C498:D499"/>
    <mergeCell ref="E498:E499"/>
    <mergeCell ref="F498:F499"/>
    <mergeCell ref="G498:G499"/>
    <mergeCell ref="H498:H499"/>
    <mergeCell ref="I498:I499"/>
    <mergeCell ref="M494:AV502"/>
    <mergeCell ref="C496:D497"/>
    <mergeCell ref="E496:E497"/>
    <mergeCell ref="F496:F497"/>
    <mergeCell ref="G496:G497"/>
    <mergeCell ref="H496:H497"/>
    <mergeCell ref="I496:I497"/>
    <mergeCell ref="J496:J497"/>
    <mergeCell ref="K496:K497"/>
    <mergeCell ref="L496:L497"/>
    <mergeCell ref="M492:AV493"/>
    <mergeCell ref="C494:D495"/>
    <mergeCell ref="E494:E495"/>
    <mergeCell ref="F494:F495"/>
    <mergeCell ref="G494:G495"/>
    <mergeCell ref="H494:H495"/>
    <mergeCell ref="I494:I495"/>
    <mergeCell ref="J494:J495"/>
    <mergeCell ref="K494:K495"/>
    <mergeCell ref="L494:L495"/>
    <mergeCell ref="C492:D493"/>
    <mergeCell ref="E492:H492"/>
    <mergeCell ref="I492:I493"/>
    <mergeCell ref="J492:J493"/>
    <mergeCell ref="K492:K493"/>
    <mergeCell ref="L492:L493"/>
    <mergeCell ref="AI490:AO490"/>
    <mergeCell ref="AP490:AV490"/>
    <mergeCell ref="M491:Q491"/>
    <mergeCell ref="R491:W491"/>
    <mergeCell ref="X491:AB491"/>
    <mergeCell ref="AC491:AH491"/>
    <mergeCell ref="AI491:AO491"/>
    <mergeCell ref="AP491:AV491"/>
    <mergeCell ref="D478:AF478"/>
    <mergeCell ref="AH478:AV478"/>
    <mergeCell ref="M481:AB481"/>
    <mergeCell ref="M482:AB482"/>
    <mergeCell ref="M483:AB483"/>
    <mergeCell ref="C489:I489"/>
    <mergeCell ref="J489:AH490"/>
    <mergeCell ref="AI489:AO489"/>
    <mergeCell ref="AP489:AV489"/>
    <mergeCell ref="C490:I490"/>
    <mergeCell ref="J471:J472"/>
    <mergeCell ref="K471:K472"/>
    <mergeCell ref="L471:L472"/>
    <mergeCell ref="C475:K475"/>
    <mergeCell ref="D476:AU476"/>
    <mergeCell ref="D477:AU477"/>
    <mergeCell ref="C471:D472"/>
    <mergeCell ref="E471:E472"/>
    <mergeCell ref="F471:F472"/>
    <mergeCell ref="G471:G472"/>
    <mergeCell ref="H471:H472"/>
    <mergeCell ref="I471:I472"/>
    <mergeCell ref="M467:AV475"/>
    <mergeCell ref="C469:D470"/>
    <mergeCell ref="E469:E470"/>
    <mergeCell ref="F469:F470"/>
    <mergeCell ref="G469:G470"/>
    <mergeCell ref="H469:H470"/>
    <mergeCell ref="I469:I470"/>
    <mergeCell ref="J469:J470"/>
    <mergeCell ref="K469:K470"/>
    <mergeCell ref="L469:L470"/>
    <mergeCell ref="M465:AV466"/>
    <mergeCell ref="C467:D468"/>
    <mergeCell ref="E467:E468"/>
    <mergeCell ref="F467:F468"/>
    <mergeCell ref="G467:G468"/>
    <mergeCell ref="H467:H468"/>
    <mergeCell ref="I467:I468"/>
    <mergeCell ref="J467:J468"/>
    <mergeCell ref="K467:K468"/>
    <mergeCell ref="L467:L468"/>
    <mergeCell ref="C465:D466"/>
    <mergeCell ref="E465:H465"/>
    <mergeCell ref="I465:I466"/>
    <mergeCell ref="J465:J466"/>
    <mergeCell ref="K465:K466"/>
    <mergeCell ref="L465:L466"/>
    <mergeCell ref="AI463:AO463"/>
    <mergeCell ref="AP463:AV463"/>
    <mergeCell ref="M464:Q464"/>
    <mergeCell ref="R464:W464"/>
    <mergeCell ref="X464:AB464"/>
    <mergeCell ref="AC464:AH464"/>
    <mergeCell ref="AI464:AO464"/>
    <mergeCell ref="AP464:AV464"/>
    <mergeCell ref="D451:AF451"/>
    <mergeCell ref="AH451:AV451"/>
    <mergeCell ref="M454:AB454"/>
    <mergeCell ref="M455:AB455"/>
    <mergeCell ref="M456:AB456"/>
    <mergeCell ref="C462:I462"/>
    <mergeCell ref="J462:AH463"/>
    <mergeCell ref="AI462:AO462"/>
    <mergeCell ref="AP462:AV462"/>
    <mergeCell ref="C463:I463"/>
    <mergeCell ref="J444:J445"/>
    <mergeCell ref="K444:K445"/>
    <mergeCell ref="L444:L445"/>
    <mergeCell ref="C448:K448"/>
    <mergeCell ref="D449:AU449"/>
    <mergeCell ref="D450:AU450"/>
    <mergeCell ref="C444:D445"/>
    <mergeCell ref="E444:E445"/>
    <mergeCell ref="F444:F445"/>
    <mergeCell ref="G444:G445"/>
    <mergeCell ref="H444:H445"/>
    <mergeCell ref="I444:I445"/>
    <mergeCell ref="M440:AV448"/>
    <mergeCell ref="C442:D443"/>
    <mergeCell ref="E442:E443"/>
    <mergeCell ref="F442:F443"/>
    <mergeCell ref="G442:G443"/>
    <mergeCell ref="H442:H443"/>
    <mergeCell ref="I442:I443"/>
    <mergeCell ref="J442:J443"/>
    <mergeCell ref="K442:K443"/>
    <mergeCell ref="L442:L443"/>
    <mergeCell ref="M438:AV439"/>
    <mergeCell ref="C440:D441"/>
    <mergeCell ref="E440:E441"/>
    <mergeCell ref="F440:F441"/>
    <mergeCell ref="G440:G441"/>
    <mergeCell ref="H440:H441"/>
    <mergeCell ref="I440:I441"/>
    <mergeCell ref="J440:J441"/>
    <mergeCell ref="K440:K441"/>
    <mergeCell ref="L440:L441"/>
    <mergeCell ref="C438:D439"/>
    <mergeCell ref="E438:H438"/>
    <mergeCell ref="I438:I439"/>
    <mergeCell ref="J438:J439"/>
    <mergeCell ref="K438:K439"/>
    <mergeCell ref="L438:L439"/>
    <mergeCell ref="AI436:AO436"/>
    <mergeCell ref="AP436:AV436"/>
    <mergeCell ref="M437:Q437"/>
    <mergeCell ref="R437:W437"/>
    <mergeCell ref="X437:AB437"/>
    <mergeCell ref="AC437:AH437"/>
    <mergeCell ref="AI437:AO437"/>
    <mergeCell ref="AP437:AV437"/>
    <mergeCell ref="D424:AF424"/>
    <mergeCell ref="AH424:AV424"/>
    <mergeCell ref="M427:AB427"/>
    <mergeCell ref="M428:AB428"/>
    <mergeCell ref="M429:AB429"/>
    <mergeCell ref="C435:I435"/>
    <mergeCell ref="J435:AH436"/>
    <mergeCell ref="AI435:AO435"/>
    <mergeCell ref="AP435:AV435"/>
    <mergeCell ref="C436:I436"/>
    <mergeCell ref="J417:J418"/>
    <mergeCell ref="K417:K418"/>
    <mergeCell ref="L417:L418"/>
    <mergeCell ref="C421:K421"/>
    <mergeCell ref="D422:AU422"/>
    <mergeCell ref="D423:AU423"/>
    <mergeCell ref="C417:D418"/>
    <mergeCell ref="E417:E418"/>
    <mergeCell ref="F417:F418"/>
    <mergeCell ref="G417:G418"/>
    <mergeCell ref="H417:H418"/>
    <mergeCell ref="I417:I418"/>
    <mergeCell ref="M413:AV421"/>
    <mergeCell ref="C415:D416"/>
    <mergeCell ref="E415:E416"/>
    <mergeCell ref="F415:F416"/>
    <mergeCell ref="G415:G416"/>
    <mergeCell ref="H415:H416"/>
    <mergeCell ref="I415:I416"/>
    <mergeCell ref="J415:J416"/>
    <mergeCell ref="K415:K416"/>
    <mergeCell ref="L415:L416"/>
    <mergeCell ref="M411:AV412"/>
    <mergeCell ref="C413:D414"/>
    <mergeCell ref="E413:E414"/>
    <mergeCell ref="F413:F414"/>
    <mergeCell ref="G413:G414"/>
    <mergeCell ref="H413:H414"/>
    <mergeCell ref="I413:I414"/>
    <mergeCell ref="J413:J414"/>
    <mergeCell ref="K413:K414"/>
    <mergeCell ref="L413:L414"/>
    <mergeCell ref="C411:D412"/>
    <mergeCell ref="E411:H411"/>
    <mergeCell ref="I411:I412"/>
    <mergeCell ref="J411:J412"/>
    <mergeCell ref="K411:K412"/>
    <mergeCell ref="L411:L412"/>
    <mergeCell ref="AI409:AO409"/>
    <mergeCell ref="AP409:AV409"/>
    <mergeCell ref="M410:Q410"/>
    <mergeCell ref="R410:W410"/>
    <mergeCell ref="X410:AB410"/>
    <mergeCell ref="AC410:AH410"/>
    <mergeCell ref="AI410:AO410"/>
    <mergeCell ref="AP410:AV410"/>
    <mergeCell ref="D397:AF397"/>
    <mergeCell ref="AH397:AV397"/>
    <mergeCell ref="M400:AB400"/>
    <mergeCell ref="M401:AB401"/>
    <mergeCell ref="M402:AB402"/>
    <mergeCell ref="C408:I408"/>
    <mergeCell ref="J408:AH409"/>
    <mergeCell ref="AI408:AO408"/>
    <mergeCell ref="AP408:AV408"/>
    <mergeCell ref="C409:I409"/>
    <mergeCell ref="J390:J391"/>
    <mergeCell ref="K390:K391"/>
    <mergeCell ref="L390:L391"/>
    <mergeCell ref="C394:K394"/>
    <mergeCell ref="D395:AU395"/>
    <mergeCell ref="D396:AU396"/>
    <mergeCell ref="C390:D391"/>
    <mergeCell ref="E390:E391"/>
    <mergeCell ref="F390:F391"/>
    <mergeCell ref="G390:G391"/>
    <mergeCell ref="H390:H391"/>
    <mergeCell ref="I390:I391"/>
    <mergeCell ref="M386:AV394"/>
    <mergeCell ref="C388:D389"/>
    <mergeCell ref="E388:E389"/>
    <mergeCell ref="F388:F389"/>
    <mergeCell ref="G388:G389"/>
    <mergeCell ref="H388:H389"/>
    <mergeCell ref="I388:I389"/>
    <mergeCell ref="J388:J389"/>
    <mergeCell ref="K388:K389"/>
    <mergeCell ref="L388:L389"/>
    <mergeCell ref="M384:AV385"/>
    <mergeCell ref="C386:D387"/>
    <mergeCell ref="E386:E387"/>
    <mergeCell ref="F386:F387"/>
    <mergeCell ref="G386:G387"/>
    <mergeCell ref="H386:H387"/>
    <mergeCell ref="I386:I387"/>
    <mergeCell ref="J386:J387"/>
    <mergeCell ref="K386:K387"/>
    <mergeCell ref="L386:L387"/>
    <mergeCell ref="C384:D385"/>
    <mergeCell ref="E384:H384"/>
    <mergeCell ref="I384:I385"/>
    <mergeCell ref="J384:J385"/>
    <mergeCell ref="K384:K385"/>
    <mergeCell ref="L384:L385"/>
    <mergeCell ref="AI382:AO382"/>
    <mergeCell ref="AP382:AV382"/>
    <mergeCell ref="M383:Q383"/>
    <mergeCell ref="R383:W383"/>
    <mergeCell ref="X383:AB383"/>
    <mergeCell ref="AC383:AH383"/>
    <mergeCell ref="AI383:AO383"/>
    <mergeCell ref="AP383:AV383"/>
    <mergeCell ref="D370:AF370"/>
    <mergeCell ref="AH370:AV370"/>
    <mergeCell ref="M373:AB373"/>
    <mergeCell ref="M374:AB374"/>
    <mergeCell ref="M375:AB375"/>
    <mergeCell ref="C381:I381"/>
    <mergeCell ref="J381:AH382"/>
    <mergeCell ref="AI381:AO381"/>
    <mergeCell ref="AP381:AV381"/>
    <mergeCell ref="C382:I382"/>
    <mergeCell ref="J363:J364"/>
    <mergeCell ref="K363:K364"/>
    <mergeCell ref="L363:L364"/>
    <mergeCell ref="C367:K367"/>
    <mergeCell ref="D368:AU368"/>
    <mergeCell ref="D369:AU369"/>
    <mergeCell ref="C363:D364"/>
    <mergeCell ref="E363:E364"/>
    <mergeCell ref="F363:F364"/>
    <mergeCell ref="G363:G364"/>
    <mergeCell ref="H363:H364"/>
    <mergeCell ref="I363:I364"/>
    <mergeCell ref="M359:AV367"/>
    <mergeCell ref="C361:D362"/>
    <mergeCell ref="E361:E362"/>
    <mergeCell ref="F361:F362"/>
    <mergeCell ref="G361:G362"/>
    <mergeCell ref="H361:H362"/>
    <mergeCell ref="I361:I362"/>
    <mergeCell ref="J361:J362"/>
    <mergeCell ref="K361:K362"/>
    <mergeCell ref="L361:L362"/>
    <mergeCell ref="M357:AV358"/>
    <mergeCell ref="C359:D360"/>
    <mergeCell ref="E359:E360"/>
    <mergeCell ref="F359:F360"/>
    <mergeCell ref="G359:G360"/>
    <mergeCell ref="H359:H360"/>
    <mergeCell ref="I359:I360"/>
    <mergeCell ref="J359:J360"/>
    <mergeCell ref="K359:K360"/>
    <mergeCell ref="L359:L360"/>
    <mergeCell ref="C357:D358"/>
    <mergeCell ref="E357:H357"/>
    <mergeCell ref="I357:I358"/>
    <mergeCell ref="J357:J358"/>
    <mergeCell ref="K357:K358"/>
    <mergeCell ref="L357:L358"/>
    <mergeCell ref="AI355:AO355"/>
    <mergeCell ref="AP355:AV355"/>
    <mergeCell ref="M356:Q356"/>
    <mergeCell ref="R356:W356"/>
    <mergeCell ref="X356:AB356"/>
    <mergeCell ref="AC356:AH356"/>
    <mergeCell ref="AI356:AO356"/>
    <mergeCell ref="AP356:AV356"/>
    <mergeCell ref="D343:AF343"/>
    <mergeCell ref="AH343:AV343"/>
    <mergeCell ref="M346:AB346"/>
    <mergeCell ref="M347:AB347"/>
    <mergeCell ref="M348:AB348"/>
    <mergeCell ref="C354:I354"/>
    <mergeCell ref="J354:AH355"/>
    <mergeCell ref="AI354:AO354"/>
    <mergeCell ref="AP354:AV354"/>
    <mergeCell ref="C355:I355"/>
    <mergeCell ref="J336:J337"/>
    <mergeCell ref="K336:K337"/>
    <mergeCell ref="L336:L337"/>
    <mergeCell ref="C340:K340"/>
    <mergeCell ref="D341:AU341"/>
    <mergeCell ref="D342:AU342"/>
    <mergeCell ref="C336:D337"/>
    <mergeCell ref="E336:E337"/>
    <mergeCell ref="F336:F337"/>
    <mergeCell ref="G336:G337"/>
    <mergeCell ref="H336:H337"/>
    <mergeCell ref="I336:I337"/>
    <mergeCell ref="M332:AV340"/>
    <mergeCell ref="C334:D335"/>
    <mergeCell ref="E334:E335"/>
    <mergeCell ref="F334:F335"/>
    <mergeCell ref="G334:G335"/>
    <mergeCell ref="H334:H335"/>
    <mergeCell ref="I334:I335"/>
    <mergeCell ref="J334:J335"/>
    <mergeCell ref="K334:K335"/>
    <mergeCell ref="L334:L335"/>
    <mergeCell ref="M330:AV331"/>
    <mergeCell ref="C332:D333"/>
    <mergeCell ref="E332:E333"/>
    <mergeCell ref="F332:F333"/>
    <mergeCell ref="G332:G333"/>
    <mergeCell ref="H332:H333"/>
    <mergeCell ref="I332:I333"/>
    <mergeCell ref="J332:J333"/>
    <mergeCell ref="K332:K333"/>
    <mergeCell ref="L332:L333"/>
    <mergeCell ref="C330:D331"/>
    <mergeCell ref="E330:H330"/>
    <mergeCell ref="I330:I331"/>
    <mergeCell ref="J330:J331"/>
    <mergeCell ref="K330:K331"/>
    <mergeCell ref="L330:L331"/>
    <mergeCell ref="AI328:AO328"/>
    <mergeCell ref="AP328:AV328"/>
    <mergeCell ref="M329:Q329"/>
    <mergeCell ref="R329:W329"/>
    <mergeCell ref="X329:AB329"/>
    <mergeCell ref="AC329:AH329"/>
    <mergeCell ref="AI329:AO329"/>
    <mergeCell ref="AP329:AV329"/>
    <mergeCell ref="D316:AF316"/>
    <mergeCell ref="AH316:AV316"/>
    <mergeCell ref="M319:AB319"/>
    <mergeCell ref="M320:AB320"/>
    <mergeCell ref="M321:AB321"/>
    <mergeCell ref="C327:I327"/>
    <mergeCell ref="J327:AH328"/>
    <mergeCell ref="AI327:AO327"/>
    <mergeCell ref="AP327:AV327"/>
    <mergeCell ref="C328:I328"/>
    <mergeCell ref="J309:J310"/>
    <mergeCell ref="K309:K310"/>
    <mergeCell ref="L309:L310"/>
    <mergeCell ref="C313:K313"/>
    <mergeCell ref="D314:AU314"/>
    <mergeCell ref="D315:AU315"/>
    <mergeCell ref="C309:D310"/>
    <mergeCell ref="E309:E310"/>
    <mergeCell ref="F309:F310"/>
    <mergeCell ref="G309:G310"/>
    <mergeCell ref="H309:H310"/>
    <mergeCell ref="I309:I310"/>
    <mergeCell ref="M305:AV313"/>
    <mergeCell ref="C307:D308"/>
    <mergeCell ref="E307:E308"/>
    <mergeCell ref="F307:F308"/>
    <mergeCell ref="G307:G308"/>
    <mergeCell ref="H307:H308"/>
    <mergeCell ref="I307:I308"/>
    <mergeCell ref="J307:J308"/>
    <mergeCell ref="K307:K308"/>
    <mergeCell ref="L307:L308"/>
    <mergeCell ref="M303:AV304"/>
    <mergeCell ref="C305:D306"/>
    <mergeCell ref="E305:E306"/>
    <mergeCell ref="F305:F306"/>
    <mergeCell ref="G305:G306"/>
    <mergeCell ref="H305:H306"/>
    <mergeCell ref="I305:I306"/>
    <mergeCell ref="J305:J306"/>
    <mergeCell ref="K305:K306"/>
    <mergeCell ref="L305:L306"/>
    <mergeCell ref="C303:D304"/>
    <mergeCell ref="E303:H303"/>
    <mergeCell ref="I303:I304"/>
    <mergeCell ref="J303:J304"/>
    <mergeCell ref="K303:K304"/>
    <mergeCell ref="L303:L304"/>
    <mergeCell ref="AI301:AO301"/>
    <mergeCell ref="AP301:AV301"/>
    <mergeCell ref="M302:Q302"/>
    <mergeCell ref="R302:W302"/>
    <mergeCell ref="X302:AB302"/>
    <mergeCell ref="AC302:AH302"/>
    <mergeCell ref="AI302:AO302"/>
    <mergeCell ref="AP302:AV302"/>
    <mergeCell ref="D289:AF289"/>
    <mergeCell ref="AH289:AV289"/>
    <mergeCell ref="M292:AB292"/>
    <mergeCell ref="M293:AB293"/>
    <mergeCell ref="M294:AB294"/>
    <mergeCell ref="C300:I300"/>
    <mergeCell ref="J300:AH301"/>
    <mergeCell ref="AI300:AO300"/>
    <mergeCell ref="AP300:AV300"/>
    <mergeCell ref="C301:I301"/>
    <mergeCell ref="J282:J283"/>
    <mergeCell ref="K282:K283"/>
    <mergeCell ref="L282:L283"/>
    <mergeCell ref="C286:K286"/>
    <mergeCell ref="D287:AU287"/>
    <mergeCell ref="D288:AU288"/>
    <mergeCell ref="C282:D283"/>
    <mergeCell ref="E282:E283"/>
    <mergeCell ref="F282:F283"/>
    <mergeCell ref="G282:G283"/>
    <mergeCell ref="H282:H283"/>
    <mergeCell ref="I282:I283"/>
    <mergeCell ref="M278:AV286"/>
    <mergeCell ref="C280:D281"/>
    <mergeCell ref="E280:E281"/>
    <mergeCell ref="F280:F281"/>
    <mergeCell ref="G280:G281"/>
    <mergeCell ref="H280:H281"/>
    <mergeCell ref="I280:I281"/>
    <mergeCell ref="J280:J281"/>
    <mergeCell ref="K280:K281"/>
    <mergeCell ref="L280:L281"/>
    <mergeCell ref="M276:AV277"/>
    <mergeCell ref="C278:D279"/>
    <mergeCell ref="E278:E279"/>
    <mergeCell ref="F278:F279"/>
    <mergeCell ref="G278:G279"/>
    <mergeCell ref="H278:H279"/>
    <mergeCell ref="I278:I279"/>
    <mergeCell ref="J278:J279"/>
    <mergeCell ref="K278:K279"/>
    <mergeCell ref="L278:L279"/>
    <mergeCell ref="C276:D277"/>
    <mergeCell ref="E276:H276"/>
    <mergeCell ref="I276:I277"/>
    <mergeCell ref="J276:J277"/>
    <mergeCell ref="K276:K277"/>
    <mergeCell ref="L276:L277"/>
    <mergeCell ref="AI274:AO274"/>
    <mergeCell ref="AP274:AV274"/>
    <mergeCell ref="M275:Q275"/>
    <mergeCell ref="R275:W275"/>
    <mergeCell ref="X275:AB275"/>
    <mergeCell ref="AC275:AH275"/>
    <mergeCell ref="AI275:AO275"/>
    <mergeCell ref="AP275:AV275"/>
    <mergeCell ref="D262:AF262"/>
    <mergeCell ref="AH262:AV262"/>
    <mergeCell ref="M265:AB265"/>
    <mergeCell ref="M266:AB266"/>
    <mergeCell ref="M267:AB267"/>
    <mergeCell ref="C273:I273"/>
    <mergeCell ref="J273:AH274"/>
    <mergeCell ref="AI273:AO273"/>
    <mergeCell ref="AP273:AV273"/>
    <mergeCell ref="C274:I274"/>
    <mergeCell ref="J255:J256"/>
    <mergeCell ref="K255:K256"/>
    <mergeCell ref="L255:L256"/>
    <mergeCell ref="C259:K259"/>
    <mergeCell ref="D260:AU260"/>
    <mergeCell ref="D261:AU261"/>
    <mergeCell ref="C255:D256"/>
    <mergeCell ref="E255:E256"/>
    <mergeCell ref="F255:F256"/>
    <mergeCell ref="G255:G256"/>
    <mergeCell ref="H255:H256"/>
    <mergeCell ref="I255:I256"/>
    <mergeCell ref="M251:AV259"/>
    <mergeCell ref="C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49:AV250"/>
    <mergeCell ref="C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C249:D250"/>
    <mergeCell ref="E249:H249"/>
    <mergeCell ref="I249:I250"/>
    <mergeCell ref="J249:J250"/>
    <mergeCell ref="K249:K250"/>
    <mergeCell ref="L249:L250"/>
    <mergeCell ref="AI247:AO247"/>
    <mergeCell ref="AP247:AV247"/>
    <mergeCell ref="M248:Q248"/>
    <mergeCell ref="R248:W248"/>
    <mergeCell ref="X248:AB248"/>
    <mergeCell ref="AC248:AH248"/>
    <mergeCell ref="AI248:AO248"/>
    <mergeCell ref="AP248:AV248"/>
    <mergeCell ref="D235:AF235"/>
    <mergeCell ref="AH235:AV235"/>
    <mergeCell ref="M238:AB238"/>
    <mergeCell ref="M239:AB239"/>
    <mergeCell ref="M240:AB240"/>
    <mergeCell ref="C246:I246"/>
    <mergeCell ref="J246:AH247"/>
    <mergeCell ref="AI246:AO246"/>
    <mergeCell ref="AP246:AV246"/>
    <mergeCell ref="C247:I247"/>
    <mergeCell ref="J228:J229"/>
    <mergeCell ref="K228:K229"/>
    <mergeCell ref="L228:L229"/>
    <mergeCell ref="C232:K232"/>
    <mergeCell ref="D233:AU233"/>
    <mergeCell ref="D234:AU234"/>
    <mergeCell ref="C228:D229"/>
    <mergeCell ref="E228:E229"/>
    <mergeCell ref="F228:F229"/>
    <mergeCell ref="G228:G229"/>
    <mergeCell ref="H228:H229"/>
    <mergeCell ref="I228:I229"/>
    <mergeCell ref="M224:AV232"/>
    <mergeCell ref="C226:D227"/>
    <mergeCell ref="E226:E227"/>
    <mergeCell ref="F226:F227"/>
    <mergeCell ref="G226:G227"/>
    <mergeCell ref="H226:H227"/>
    <mergeCell ref="I226:I227"/>
    <mergeCell ref="J226:J227"/>
    <mergeCell ref="K226:K227"/>
    <mergeCell ref="L226:L227"/>
    <mergeCell ref="M222:AV223"/>
    <mergeCell ref="C224:D225"/>
    <mergeCell ref="E224:E225"/>
    <mergeCell ref="F224:F225"/>
    <mergeCell ref="G224:G225"/>
    <mergeCell ref="H224:H225"/>
    <mergeCell ref="I224:I225"/>
    <mergeCell ref="J224:J225"/>
    <mergeCell ref="K224:K225"/>
    <mergeCell ref="L224:L225"/>
    <mergeCell ref="C222:D223"/>
    <mergeCell ref="E222:H222"/>
    <mergeCell ref="I222:I223"/>
    <mergeCell ref="J222:J223"/>
    <mergeCell ref="K222:K223"/>
    <mergeCell ref="L222:L223"/>
    <mergeCell ref="AP219:AV219"/>
    <mergeCell ref="C220:I220"/>
    <mergeCell ref="AI220:AO220"/>
    <mergeCell ref="AP220:AV220"/>
    <mergeCell ref="M221:Q221"/>
    <mergeCell ref="R221:W221"/>
    <mergeCell ref="X221:AB221"/>
    <mergeCell ref="AC221:AH221"/>
    <mergeCell ref="AI221:AO221"/>
    <mergeCell ref="AP221:AV221"/>
    <mergeCell ref="M211:AB211"/>
    <mergeCell ref="M212:AB212"/>
    <mergeCell ref="M213:AB213"/>
    <mergeCell ref="C219:I219"/>
    <mergeCell ref="J219:AH220"/>
    <mergeCell ref="AI219:AO219"/>
    <mergeCell ref="K201:K202"/>
    <mergeCell ref="L201:L202"/>
    <mergeCell ref="C205:K205"/>
    <mergeCell ref="D206:AU206"/>
    <mergeCell ref="D207:AU207"/>
    <mergeCell ref="D208:AF208"/>
    <mergeCell ref="AH208:AV208"/>
    <mergeCell ref="J199:J200"/>
    <mergeCell ref="K199:K200"/>
    <mergeCell ref="L199:L200"/>
    <mergeCell ref="C201:D202"/>
    <mergeCell ref="E201:E202"/>
    <mergeCell ref="F201:F202"/>
    <mergeCell ref="G201:G202"/>
    <mergeCell ref="H201:H202"/>
    <mergeCell ref="I201:I202"/>
    <mergeCell ref="J201:J202"/>
    <mergeCell ref="C199:D200"/>
    <mergeCell ref="E199:E200"/>
    <mergeCell ref="F199:F200"/>
    <mergeCell ref="G199:G200"/>
    <mergeCell ref="H199:H200"/>
    <mergeCell ref="I199:I200"/>
    <mergeCell ref="M195:AV196"/>
    <mergeCell ref="C197:D198"/>
    <mergeCell ref="E197:E198"/>
    <mergeCell ref="F197:F198"/>
    <mergeCell ref="G197:G198"/>
    <mergeCell ref="H197:H198"/>
    <mergeCell ref="I197:I198"/>
    <mergeCell ref="J197:J198"/>
    <mergeCell ref="K197:K198"/>
    <mergeCell ref="L197:L198"/>
    <mergeCell ref="C195:D196"/>
    <mergeCell ref="E195:H195"/>
    <mergeCell ref="I195:I196"/>
    <mergeCell ref="J195:J196"/>
    <mergeCell ref="K195:K196"/>
    <mergeCell ref="L195:L196"/>
    <mergeCell ref="AI193:AO193"/>
    <mergeCell ref="AP193:AV193"/>
    <mergeCell ref="M194:Q194"/>
    <mergeCell ref="R194:W194"/>
    <mergeCell ref="X194:AB194"/>
    <mergeCell ref="AC194:AH194"/>
    <mergeCell ref="AI194:AO194"/>
    <mergeCell ref="AP194:AV194"/>
    <mergeCell ref="D181:AF181"/>
    <mergeCell ref="AH181:AV181"/>
    <mergeCell ref="M184:AB184"/>
    <mergeCell ref="M185:AB185"/>
    <mergeCell ref="M186:AB186"/>
    <mergeCell ref="C192:I192"/>
    <mergeCell ref="J192:AH193"/>
    <mergeCell ref="AI192:AO192"/>
    <mergeCell ref="AP192:AV192"/>
    <mergeCell ref="C193:I193"/>
    <mergeCell ref="J174:J175"/>
    <mergeCell ref="K174:K175"/>
    <mergeCell ref="L174:L175"/>
    <mergeCell ref="C178:K178"/>
    <mergeCell ref="D179:AU179"/>
    <mergeCell ref="D180:AU180"/>
    <mergeCell ref="C174:D175"/>
    <mergeCell ref="E174:E175"/>
    <mergeCell ref="F174:F175"/>
    <mergeCell ref="G174:G175"/>
    <mergeCell ref="H174:H175"/>
    <mergeCell ref="I174:I175"/>
    <mergeCell ref="M170:AV178"/>
    <mergeCell ref="C172:D173"/>
    <mergeCell ref="E172:E173"/>
    <mergeCell ref="F172:F173"/>
    <mergeCell ref="G172:G173"/>
    <mergeCell ref="H172:H173"/>
    <mergeCell ref="I172:I173"/>
    <mergeCell ref="J172:J173"/>
    <mergeCell ref="K172:K173"/>
    <mergeCell ref="L172:L173"/>
    <mergeCell ref="M168:AV169"/>
    <mergeCell ref="C170:D171"/>
    <mergeCell ref="E170:E171"/>
    <mergeCell ref="F170:F171"/>
    <mergeCell ref="G170:G171"/>
    <mergeCell ref="H170:H171"/>
    <mergeCell ref="I170:I171"/>
    <mergeCell ref="J170:J171"/>
    <mergeCell ref="K170:K171"/>
    <mergeCell ref="L170:L171"/>
    <mergeCell ref="C168:D169"/>
    <mergeCell ref="E168:H168"/>
    <mergeCell ref="I168:I169"/>
    <mergeCell ref="J168:J169"/>
    <mergeCell ref="K168:K169"/>
    <mergeCell ref="L168:L169"/>
    <mergeCell ref="M167:Q167"/>
    <mergeCell ref="R167:W167"/>
    <mergeCell ref="X167:AB167"/>
    <mergeCell ref="AC167:AH167"/>
    <mergeCell ref="AI167:AO167"/>
    <mergeCell ref="AP167:AV167"/>
    <mergeCell ref="M158:AB158"/>
    <mergeCell ref="M159:AB159"/>
    <mergeCell ref="C165:I165"/>
    <mergeCell ref="J165:AH166"/>
    <mergeCell ref="AI165:AO165"/>
    <mergeCell ref="AP165:AV165"/>
    <mergeCell ref="C166:I166"/>
    <mergeCell ref="AI166:AO166"/>
    <mergeCell ref="AP166:AV166"/>
    <mergeCell ref="C151:K151"/>
    <mergeCell ref="D152:AU152"/>
    <mergeCell ref="D153:AU153"/>
    <mergeCell ref="D154:AF154"/>
    <mergeCell ref="AH154:AV154"/>
    <mergeCell ref="M157:AB157"/>
    <mergeCell ref="L145:L146"/>
    <mergeCell ref="C147:D148"/>
    <mergeCell ref="E147:E148"/>
    <mergeCell ref="F147:F148"/>
    <mergeCell ref="G147:G148"/>
    <mergeCell ref="H147:H148"/>
    <mergeCell ref="I147:I148"/>
    <mergeCell ref="J147:J148"/>
    <mergeCell ref="K147:K148"/>
    <mergeCell ref="L147:L148"/>
    <mergeCell ref="M137:AV151"/>
    <mergeCell ref="C139:D140"/>
    <mergeCell ref="E139:E140"/>
    <mergeCell ref="F139:F140"/>
    <mergeCell ref="G139:G140"/>
    <mergeCell ref="H139:H140"/>
    <mergeCell ref="I139:I140"/>
    <mergeCell ref="K143:K144"/>
    <mergeCell ref="L143:L144"/>
    <mergeCell ref="C145:D146"/>
    <mergeCell ref="E145:E146"/>
    <mergeCell ref="F145:F146"/>
    <mergeCell ref="G145:G146"/>
    <mergeCell ref="H145:H146"/>
    <mergeCell ref="I145:I146"/>
    <mergeCell ref="J145:J146"/>
    <mergeCell ref="K145:K146"/>
    <mergeCell ref="J141:J142"/>
    <mergeCell ref="K141:K142"/>
    <mergeCell ref="L141:L142"/>
    <mergeCell ref="C143:D144"/>
    <mergeCell ref="E143:E144"/>
    <mergeCell ref="F143:F144"/>
    <mergeCell ref="G143:G144"/>
    <mergeCell ref="H143:H144"/>
    <mergeCell ref="I143:I144"/>
    <mergeCell ref="J143:J144"/>
    <mergeCell ref="C141:D142"/>
    <mergeCell ref="E141:E142"/>
    <mergeCell ref="F141:F142"/>
    <mergeCell ref="G141:G142"/>
    <mergeCell ref="H141:H142"/>
    <mergeCell ref="I141:I142"/>
    <mergeCell ref="J139:J140"/>
    <mergeCell ref="K139:K140"/>
    <mergeCell ref="L139:L140"/>
    <mergeCell ref="M135:AV136"/>
    <mergeCell ref="C137:D138"/>
    <mergeCell ref="E137:E138"/>
    <mergeCell ref="F137:F138"/>
    <mergeCell ref="G137:G138"/>
    <mergeCell ref="H137:H138"/>
    <mergeCell ref="I137:I138"/>
    <mergeCell ref="J137:J138"/>
    <mergeCell ref="K137:K138"/>
    <mergeCell ref="L137:L138"/>
    <mergeCell ref="C135:D136"/>
    <mergeCell ref="E135:H135"/>
    <mergeCell ref="I135:I136"/>
    <mergeCell ref="J135:J136"/>
    <mergeCell ref="K135:K136"/>
    <mergeCell ref="L135:L136"/>
    <mergeCell ref="AI133:AO133"/>
    <mergeCell ref="AP133:AV133"/>
    <mergeCell ref="M134:Q134"/>
    <mergeCell ref="R134:W134"/>
    <mergeCell ref="X134:AB134"/>
    <mergeCell ref="AC134:AH134"/>
    <mergeCell ref="AI134:AO134"/>
    <mergeCell ref="AP134:AV134"/>
    <mergeCell ref="D121:AF121"/>
    <mergeCell ref="AH121:AV121"/>
    <mergeCell ref="M124:AB124"/>
    <mergeCell ref="M125:AB125"/>
    <mergeCell ref="M126:AB126"/>
    <mergeCell ref="C132:I132"/>
    <mergeCell ref="J132:AH133"/>
    <mergeCell ref="AI132:AO132"/>
    <mergeCell ref="AP132:AV132"/>
    <mergeCell ref="C133:I133"/>
    <mergeCell ref="J114:J115"/>
    <mergeCell ref="K114:K115"/>
    <mergeCell ref="L114:L115"/>
    <mergeCell ref="C118:K118"/>
    <mergeCell ref="D119:AU119"/>
    <mergeCell ref="D120:AU120"/>
    <mergeCell ref="C114:D115"/>
    <mergeCell ref="E114:E115"/>
    <mergeCell ref="F114:F115"/>
    <mergeCell ref="G114:G115"/>
    <mergeCell ref="H114:H115"/>
    <mergeCell ref="I114:I115"/>
    <mergeCell ref="M110:AV118"/>
    <mergeCell ref="C112:D113"/>
    <mergeCell ref="E112:E113"/>
    <mergeCell ref="F112:F113"/>
    <mergeCell ref="G112:G113"/>
    <mergeCell ref="H112:H113"/>
    <mergeCell ref="I112:I113"/>
    <mergeCell ref="J112:J113"/>
    <mergeCell ref="K112:K113"/>
    <mergeCell ref="L112:L113"/>
    <mergeCell ref="M108:AV109"/>
    <mergeCell ref="C110:D111"/>
    <mergeCell ref="E110:E111"/>
    <mergeCell ref="F110:F111"/>
    <mergeCell ref="G110:G111"/>
    <mergeCell ref="H110:H111"/>
    <mergeCell ref="I110:I111"/>
    <mergeCell ref="J110:J111"/>
    <mergeCell ref="K110:K111"/>
    <mergeCell ref="L110:L111"/>
    <mergeCell ref="C108:D109"/>
    <mergeCell ref="E108:H108"/>
    <mergeCell ref="I108:I109"/>
    <mergeCell ref="J108:J109"/>
    <mergeCell ref="K108:K109"/>
    <mergeCell ref="L108:L109"/>
    <mergeCell ref="AI106:AO106"/>
    <mergeCell ref="AP106:AV106"/>
    <mergeCell ref="M107:Q107"/>
    <mergeCell ref="R107:W107"/>
    <mergeCell ref="X107:AB107"/>
    <mergeCell ref="AC107:AH107"/>
    <mergeCell ref="AI107:AO107"/>
    <mergeCell ref="AP107:AV107"/>
    <mergeCell ref="D94:AF94"/>
    <mergeCell ref="AH94:AV94"/>
    <mergeCell ref="M97:AB97"/>
    <mergeCell ref="M98:AB98"/>
    <mergeCell ref="M99:AB99"/>
    <mergeCell ref="C105:I105"/>
    <mergeCell ref="J105:AH106"/>
    <mergeCell ref="AI105:AO105"/>
    <mergeCell ref="AP105:AV105"/>
    <mergeCell ref="C106:I106"/>
    <mergeCell ref="J87:J88"/>
    <mergeCell ref="K87:K88"/>
    <mergeCell ref="L87:L88"/>
    <mergeCell ref="C91:K91"/>
    <mergeCell ref="D92:AU92"/>
    <mergeCell ref="D93:AU93"/>
    <mergeCell ref="C87:D88"/>
    <mergeCell ref="E87:E88"/>
    <mergeCell ref="F87:F88"/>
    <mergeCell ref="G87:G88"/>
    <mergeCell ref="H87:H88"/>
    <mergeCell ref="I87:I88"/>
    <mergeCell ref="M83:AV91"/>
    <mergeCell ref="C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1:AV82"/>
    <mergeCell ref="C83:D84"/>
    <mergeCell ref="E83:E84"/>
    <mergeCell ref="F83:F84"/>
    <mergeCell ref="G83:G84"/>
    <mergeCell ref="H83:H84"/>
    <mergeCell ref="I83:I84"/>
    <mergeCell ref="J83:J84"/>
    <mergeCell ref="K83:K84"/>
    <mergeCell ref="L83:L84"/>
    <mergeCell ref="C81:D82"/>
    <mergeCell ref="E81:H81"/>
    <mergeCell ref="I81:I82"/>
    <mergeCell ref="J81:J82"/>
    <mergeCell ref="K81:K82"/>
    <mergeCell ref="L81:L82"/>
    <mergeCell ref="AI79:AO79"/>
    <mergeCell ref="AP79:AV79"/>
    <mergeCell ref="M80:Q80"/>
    <mergeCell ref="R80:W80"/>
    <mergeCell ref="X80:AB80"/>
    <mergeCell ref="AC80:AH80"/>
    <mergeCell ref="AI80:AO80"/>
    <mergeCell ref="AP80:AV80"/>
    <mergeCell ref="D67:AF67"/>
    <mergeCell ref="AH67:AV67"/>
    <mergeCell ref="M70:AB70"/>
    <mergeCell ref="M71:AB71"/>
    <mergeCell ref="M72:AB72"/>
    <mergeCell ref="C78:I78"/>
    <mergeCell ref="J78:AH79"/>
    <mergeCell ref="AI78:AO78"/>
    <mergeCell ref="AP78:AV78"/>
    <mergeCell ref="C79:I79"/>
    <mergeCell ref="J60:J61"/>
    <mergeCell ref="K60:K61"/>
    <mergeCell ref="L60:L61"/>
    <mergeCell ref="C64:K64"/>
    <mergeCell ref="D65:AU65"/>
    <mergeCell ref="D66:AU66"/>
    <mergeCell ref="C60:D61"/>
    <mergeCell ref="E60:E61"/>
    <mergeCell ref="F60:F61"/>
    <mergeCell ref="G60:G61"/>
    <mergeCell ref="H60:H61"/>
    <mergeCell ref="I60:I61"/>
    <mergeCell ref="M56:AV64"/>
    <mergeCell ref="C58:D59"/>
    <mergeCell ref="E58:E59"/>
    <mergeCell ref="F58:F59"/>
    <mergeCell ref="G58:G59"/>
    <mergeCell ref="H58:H59"/>
    <mergeCell ref="I58:I59"/>
    <mergeCell ref="J58:J59"/>
    <mergeCell ref="K58:K59"/>
    <mergeCell ref="L58:L59"/>
    <mergeCell ref="M54:AV55"/>
    <mergeCell ref="C56:D57"/>
    <mergeCell ref="E56:E57"/>
    <mergeCell ref="F56:F57"/>
    <mergeCell ref="G56:G57"/>
    <mergeCell ref="H56:H57"/>
    <mergeCell ref="I56:I57"/>
    <mergeCell ref="J56:J57"/>
    <mergeCell ref="K56:K57"/>
    <mergeCell ref="L56:L57"/>
    <mergeCell ref="C54:D55"/>
    <mergeCell ref="E54:H54"/>
    <mergeCell ref="I54:I55"/>
    <mergeCell ref="J54:J55"/>
    <mergeCell ref="K54:K55"/>
    <mergeCell ref="L54:L55"/>
    <mergeCell ref="AP51:AV51"/>
    <mergeCell ref="C52:I52"/>
    <mergeCell ref="AI52:AO52"/>
    <mergeCell ref="AP52:AV52"/>
    <mergeCell ref="M53:Q53"/>
    <mergeCell ref="R53:W53"/>
    <mergeCell ref="X53:AB53"/>
    <mergeCell ref="AC53:AH53"/>
    <mergeCell ref="AI53:AO53"/>
    <mergeCell ref="AP53:AV53"/>
    <mergeCell ref="M43:AB43"/>
    <mergeCell ref="M44:AB44"/>
    <mergeCell ref="M45:AB45"/>
    <mergeCell ref="C51:I51"/>
    <mergeCell ref="J51:AH52"/>
    <mergeCell ref="AI51:AO51"/>
    <mergeCell ref="K33:K34"/>
    <mergeCell ref="L33:L34"/>
    <mergeCell ref="C37:K37"/>
    <mergeCell ref="D38:AU38"/>
    <mergeCell ref="D39:AU39"/>
    <mergeCell ref="D40:AF40"/>
    <mergeCell ref="AH40:AV40"/>
    <mergeCell ref="J31:J32"/>
    <mergeCell ref="K31:K32"/>
    <mergeCell ref="L31:L32"/>
    <mergeCell ref="C33:D34"/>
    <mergeCell ref="E33:E34"/>
    <mergeCell ref="F33:F34"/>
    <mergeCell ref="G33:G34"/>
    <mergeCell ref="H33:H34"/>
    <mergeCell ref="I33:I34"/>
    <mergeCell ref="J33:J34"/>
    <mergeCell ref="C31:D32"/>
    <mergeCell ref="E31:E32"/>
    <mergeCell ref="F31:F32"/>
    <mergeCell ref="G31:G32"/>
    <mergeCell ref="H31:H32"/>
    <mergeCell ref="I31:I32"/>
    <mergeCell ref="M27:AV28"/>
    <mergeCell ref="C29:D30"/>
    <mergeCell ref="E29:E30"/>
    <mergeCell ref="F29:F30"/>
    <mergeCell ref="G29:G30"/>
    <mergeCell ref="H29:H30"/>
    <mergeCell ref="I29:I30"/>
    <mergeCell ref="J29:J30"/>
    <mergeCell ref="K29:K30"/>
    <mergeCell ref="L29:L30"/>
    <mergeCell ref="C27:D28"/>
    <mergeCell ref="E27:H27"/>
    <mergeCell ref="I27:I28"/>
    <mergeCell ref="J27:J28"/>
    <mergeCell ref="K27:K28"/>
    <mergeCell ref="L27:L28"/>
    <mergeCell ref="M26:Q26"/>
    <mergeCell ref="R26:W26"/>
    <mergeCell ref="X26:AB26"/>
    <mergeCell ref="AC26:AH26"/>
    <mergeCell ref="AI26:AO26"/>
    <mergeCell ref="AP26:AV26"/>
    <mergeCell ref="C24:I24"/>
    <mergeCell ref="J24:AH25"/>
    <mergeCell ref="AI24:AO24"/>
    <mergeCell ref="AP24:AV24"/>
    <mergeCell ref="C25:I25"/>
    <mergeCell ref="AI25:AO25"/>
    <mergeCell ref="AP25:AV25"/>
    <mergeCell ref="B20:D20"/>
    <mergeCell ref="E20:AE20"/>
    <mergeCell ref="AF20:AI20"/>
    <mergeCell ref="AJ20:AM20"/>
    <mergeCell ref="AN20:AQ20"/>
    <mergeCell ref="AR20:AW20"/>
    <mergeCell ref="B16:G17"/>
    <mergeCell ref="H16:V19"/>
    <mergeCell ref="W16:AW17"/>
    <mergeCell ref="B18:C19"/>
    <mergeCell ref="D18:G19"/>
    <mergeCell ref="W18:AI19"/>
    <mergeCell ref="AJ18:AW19"/>
  </mergeCells>
  <conditionalFormatting sqref="J36:K36">
    <cfRule type="expression" dxfId="37" priority="37">
      <formula>$L36=$L35</formula>
    </cfRule>
  </conditionalFormatting>
  <conditionalFormatting sqref="J63:K63">
    <cfRule type="expression" dxfId="36" priority="35">
      <formula>$L63=$L62</formula>
    </cfRule>
  </conditionalFormatting>
  <conditionalFormatting sqref="J90:K90">
    <cfRule type="expression" dxfId="35" priority="33">
      <formula>$L90=$L89</formula>
    </cfRule>
  </conditionalFormatting>
  <conditionalFormatting sqref="J117:K117">
    <cfRule type="expression" dxfId="34" priority="31">
      <formula>$L117=$L116</formula>
    </cfRule>
  </conditionalFormatting>
  <conditionalFormatting sqref="J150:K150">
    <cfRule type="expression" dxfId="33" priority="29">
      <formula>$L150=$L149</formula>
    </cfRule>
  </conditionalFormatting>
  <conditionalFormatting sqref="J177:K177">
    <cfRule type="expression" dxfId="32" priority="27">
      <formula>$L177=$L176</formula>
    </cfRule>
  </conditionalFormatting>
  <conditionalFormatting sqref="J204:K204">
    <cfRule type="expression" dxfId="31" priority="25">
      <formula>$L204=$L203</formula>
    </cfRule>
  </conditionalFormatting>
  <conditionalFormatting sqref="J231:K231">
    <cfRule type="expression" dxfId="30" priority="23">
      <formula>$L231=$L230</formula>
    </cfRule>
  </conditionalFormatting>
  <conditionalFormatting sqref="J258:K258">
    <cfRule type="expression" dxfId="29" priority="21">
      <formula>$L258=$L257</formula>
    </cfRule>
  </conditionalFormatting>
  <conditionalFormatting sqref="J285:K285">
    <cfRule type="expression" dxfId="28" priority="11">
      <formula>$L285=$L284</formula>
    </cfRule>
  </conditionalFormatting>
  <conditionalFormatting sqref="J312:K312">
    <cfRule type="expression" dxfId="27" priority="9">
      <formula>$L312=$L311</formula>
    </cfRule>
  </conditionalFormatting>
  <conditionalFormatting sqref="J339:K339">
    <cfRule type="expression" dxfId="26" priority="7">
      <formula>$L339=$L338</formula>
    </cfRule>
  </conditionalFormatting>
  <conditionalFormatting sqref="J366:K366">
    <cfRule type="expression" dxfId="25" priority="5">
      <formula>$L366=$L365</formula>
    </cfRule>
  </conditionalFormatting>
  <conditionalFormatting sqref="J393:K393">
    <cfRule type="expression" dxfId="24" priority="19">
      <formula>$L393=$L392</formula>
    </cfRule>
  </conditionalFormatting>
  <conditionalFormatting sqref="J420:K420">
    <cfRule type="expression" dxfId="23" priority="17">
      <formula>$L420=$L419</formula>
    </cfRule>
  </conditionalFormatting>
  <conditionalFormatting sqref="J447:K447">
    <cfRule type="expression" dxfId="22" priority="1">
      <formula>$L447=$L446</formula>
    </cfRule>
  </conditionalFormatting>
  <conditionalFormatting sqref="J474:K474">
    <cfRule type="expression" dxfId="21" priority="15">
      <formula>$L474=$L473</formula>
    </cfRule>
  </conditionalFormatting>
  <conditionalFormatting sqref="J501:K501">
    <cfRule type="expression" dxfId="20" priority="13">
      <formula>$L501=$L500</formula>
    </cfRule>
  </conditionalFormatting>
  <conditionalFormatting sqref="J528:K528">
    <cfRule type="expression" dxfId="19" priority="3">
      <formula>$L528=$L527</formula>
    </cfRule>
  </conditionalFormatting>
  <conditionalFormatting sqref="L36">
    <cfRule type="cellIs" dxfId="18" priority="38" operator="equal">
      <formula>L35</formula>
    </cfRule>
  </conditionalFormatting>
  <conditionalFormatting sqref="L63">
    <cfRule type="cellIs" dxfId="17" priority="36" operator="equal">
      <formula>L62</formula>
    </cfRule>
  </conditionalFormatting>
  <conditionalFormatting sqref="L90">
    <cfRule type="cellIs" dxfId="16" priority="34" operator="equal">
      <formula>L89</formula>
    </cfRule>
  </conditionalFormatting>
  <conditionalFormatting sqref="L117">
    <cfRule type="cellIs" dxfId="15" priority="32" operator="equal">
      <formula>L116</formula>
    </cfRule>
  </conditionalFormatting>
  <conditionalFormatting sqref="L150">
    <cfRule type="cellIs" dxfId="14" priority="30" operator="equal">
      <formula>L149</formula>
    </cfRule>
  </conditionalFormatting>
  <conditionalFormatting sqref="L177">
    <cfRule type="cellIs" dxfId="13" priority="28" operator="equal">
      <formula>L176</formula>
    </cfRule>
  </conditionalFormatting>
  <conditionalFormatting sqref="L204">
    <cfRule type="cellIs" dxfId="12" priority="26" operator="equal">
      <formula>L203</formula>
    </cfRule>
  </conditionalFormatting>
  <conditionalFormatting sqref="L231">
    <cfRule type="cellIs" dxfId="11" priority="24" operator="equal">
      <formula>L230</formula>
    </cfRule>
  </conditionalFormatting>
  <conditionalFormatting sqref="L258">
    <cfRule type="cellIs" dxfId="10" priority="22" operator="equal">
      <formula>L257</formula>
    </cfRule>
  </conditionalFormatting>
  <conditionalFormatting sqref="L285">
    <cfRule type="cellIs" dxfId="9" priority="12" operator="equal">
      <formula>L284</formula>
    </cfRule>
  </conditionalFormatting>
  <conditionalFormatting sqref="L312">
    <cfRule type="cellIs" dxfId="8" priority="10" operator="equal">
      <formula>L311</formula>
    </cfRule>
  </conditionalFormatting>
  <conditionalFormatting sqref="L339">
    <cfRule type="cellIs" dxfId="7" priority="8" operator="equal">
      <formula>L338</formula>
    </cfRule>
  </conditionalFormatting>
  <conditionalFormatting sqref="L366">
    <cfRule type="cellIs" dxfId="6" priority="6" operator="equal">
      <formula>L365</formula>
    </cfRule>
  </conditionalFormatting>
  <conditionalFormatting sqref="L393">
    <cfRule type="cellIs" dxfId="5" priority="20" operator="equal">
      <formula>L392</formula>
    </cfRule>
  </conditionalFormatting>
  <conditionalFormatting sqref="L420">
    <cfRule type="cellIs" dxfId="4" priority="18" operator="equal">
      <formula>L419</formula>
    </cfRule>
  </conditionalFormatting>
  <conditionalFormatting sqref="L447">
    <cfRule type="cellIs" dxfId="3" priority="2" operator="equal">
      <formula>L446</formula>
    </cfRule>
  </conditionalFormatting>
  <conditionalFormatting sqref="L474">
    <cfRule type="cellIs" dxfId="2" priority="16" operator="equal">
      <formula>L473</formula>
    </cfRule>
  </conditionalFormatting>
  <conditionalFormatting sqref="L501">
    <cfRule type="cellIs" dxfId="1" priority="14" operator="equal">
      <formula>L500</formula>
    </cfRule>
  </conditionalFormatting>
  <conditionalFormatting sqref="L528">
    <cfRule type="cellIs" dxfId="0" priority="4" operator="equal">
      <formula>L527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</vt:lpstr>
      <vt:lpstr>ANALISIS</vt:lpstr>
      <vt:lpstr>INSUMOS</vt:lpstr>
      <vt:lpstr>MemoriaDeCant</vt:lpstr>
      <vt:lpstr>Adm</vt:lpstr>
      <vt:lpstr>Imprev</vt:lpstr>
      <vt:lpstr>TtlCD</vt:lpstr>
      <vt:lpstr>Utilidad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Douglas Franco Gelves</dc:creator>
  <cp:lastModifiedBy>Liliana Segura</cp:lastModifiedBy>
  <cp:lastPrinted>2026-06-19T15:59:28Z</cp:lastPrinted>
  <dcterms:created xsi:type="dcterms:W3CDTF">2026-04-23T04:29:18Z</dcterms:created>
  <dcterms:modified xsi:type="dcterms:W3CDTF">2026-09-12T02:37:14Z</dcterms:modified>
</cp:coreProperties>
</file>