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infraestructura_kennedy_gobiernobogota_gov_co/Documents/03 - 2026/02 - Formulación/MAQUINARIA AMARILLA/Version 3 - 310826/2. Documentos Proceso/Analisis Estudio Sector y Mercado/"/>
    </mc:Choice>
  </mc:AlternateContent>
  <xr:revisionPtr revIDLastSave="113" documentId="8_{882E1A65-2F5F-46F5-BFDF-31A4FDB2BD47}" xr6:coauthVersionLast="47" xr6:coauthVersionMax="47" xr10:uidLastSave="{6C25A0F8-EE95-4CEC-92CA-148266FE98C8}"/>
  <bookViews>
    <workbookView xWindow="0" yWindow="600" windowWidth="23260" windowHeight="12460" tabRatio="764" firstSheet="1" activeTab="3" xr2:uid="{00000000-000D-0000-FFFF-FFFF00000000}"/>
  </bookViews>
  <sheets>
    <sheet name="Inf. básica" sheetId="32" r:id="rId1"/>
    <sheet name="ANALISIS INICIAL" sheetId="18" state="hidden" r:id="rId2"/>
    <sheet name="678-2024 IPC" sheetId="33" r:id="rId3"/>
    <sheet name="CONSOLIDADO DE COTIZACIONES" sheetId="34" r:id="rId4"/>
    <sheet name="Vol. OJX279" sheetId="20" state="hidden" r:id="rId5"/>
    <sheet name="Vol. OJX280" sheetId="25" state="hidden" r:id="rId6"/>
    <sheet name="Vol. OJX281" sheetId="19" state="hidden" r:id="rId7"/>
    <sheet name="MOTO CATER." sheetId="31" state="hidden" r:id="rId8"/>
  </sheets>
  <definedNames>
    <definedName name="_xlnm._FilterDatabase" localSheetId="2" hidden="1">'678-2024 IPC'!$A$1:$I$402</definedName>
    <definedName name="_xlnm._FilterDatabase" localSheetId="1" hidden="1">'ANALISIS INICIAL'!$A$3:$AI$399</definedName>
    <definedName name="_xlnm._FilterDatabase" localSheetId="3" hidden="1">'CONSOLIDADO DE COTIZACIONES'!$A$3:$J$399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5" i="34" l="1"/>
  <c r="H287" i="34"/>
  <c r="H288" i="34"/>
  <c r="H289" i="34"/>
  <c r="H290" i="34"/>
  <c r="H291" i="34"/>
  <c r="H292" i="34"/>
  <c r="H295" i="34"/>
  <c r="H297" i="34"/>
  <c r="H298" i="34"/>
  <c r="H299" i="34"/>
  <c r="H300" i="34"/>
  <c r="H301" i="34"/>
  <c r="H302" i="34"/>
  <c r="H303" i="34"/>
  <c r="H305" i="34"/>
  <c r="H306" i="34"/>
  <c r="H307" i="34"/>
  <c r="H308" i="34"/>
  <c r="H310" i="34"/>
  <c r="H311" i="34"/>
  <c r="H314" i="34"/>
  <c r="H315" i="34"/>
  <c r="H317" i="34"/>
  <c r="H318" i="34"/>
  <c r="H319" i="34"/>
  <c r="H322" i="34"/>
  <c r="H323" i="34"/>
  <c r="H324" i="34"/>
  <c r="H327" i="34"/>
  <c r="H328" i="34"/>
  <c r="H329" i="34"/>
  <c r="H330" i="34"/>
  <c r="H331" i="34"/>
  <c r="H332" i="34"/>
  <c r="H333" i="34"/>
  <c r="H334" i="34"/>
  <c r="H335" i="34"/>
  <c r="H336" i="34"/>
  <c r="H337" i="34"/>
  <c r="H338" i="34"/>
  <c r="H339" i="34"/>
  <c r="H340" i="34"/>
  <c r="H341" i="34"/>
  <c r="H342" i="34"/>
  <c r="H343" i="34"/>
  <c r="H344" i="34"/>
  <c r="H345" i="34"/>
  <c r="H346" i="34"/>
  <c r="H347" i="34"/>
  <c r="H359" i="34"/>
  <c r="H363" i="34"/>
  <c r="H364" i="34"/>
  <c r="H371" i="34"/>
  <c r="H378" i="34"/>
  <c r="H379" i="34"/>
  <c r="H381" i="34"/>
  <c r="H382" i="34"/>
  <c r="H383" i="34"/>
  <c r="H392" i="34"/>
  <c r="H393" i="34"/>
  <c r="H7" i="34"/>
  <c r="H8" i="34"/>
  <c r="H9" i="34"/>
  <c r="H10" i="34"/>
  <c r="H11" i="34"/>
  <c r="H13" i="34"/>
  <c r="H14" i="34"/>
  <c r="H15" i="34"/>
  <c r="H16" i="34"/>
  <c r="H17" i="34"/>
  <c r="H18" i="34"/>
  <c r="H19" i="34"/>
  <c r="H20" i="34"/>
  <c r="H21" i="34"/>
  <c r="H23" i="34"/>
  <c r="H24" i="34"/>
  <c r="H25" i="34"/>
  <c r="H30" i="34"/>
  <c r="H31" i="34"/>
  <c r="H33" i="34"/>
  <c r="H34" i="34"/>
  <c r="H35" i="34"/>
  <c r="H36" i="34"/>
  <c r="H37" i="34"/>
  <c r="H38" i="34"/>
  <c r="H39" i="34"/>
  <c r="H40" i="34"/>
  <c r="H41" i="34"/>
  <c r="H42" i="34"/>
  <c r="H43" i="34"/>
  <c r="H47" i="34"/>
  <c r="H48" i="34"/>
  <c r="H50" i="34"/>
  <c r="H51" i="34"/>
  <c r="H52" i="34"/>
  <c r="H54" i="34"/>
  <c r="H56" i="34"/>
  <c r="H57" i="34"/>
  <c r="H58" i="34"/>
  <c r="H59" i="34"/>
  <c r="H60" i="34"/>
  <c r="H62" i="34"/>
  <c r="H65" i="34"/>
  <c r="H67" i="34"/>
  <c r="H68" i="34"/>
  <c r="H69" i="34"/>
  <c r="H70" i="34"/>
  <c r="H72" i="34"/>
  <c r="H73" i="34"/>
  <c r="H74" i="34"/>
  <c r="H75" i="34"/>
  <c r="H76" i="34"/>
  <c r="H77" i="34"/>
  <c r="H79" i="34"/>
  <c r="H80" i="34"/>
  <c r="H81" i="34"/>
  <c r="H82" i="34"/>
  <c r="H83" i="34"/>
  <c r="H87" i="34"/>
  <c r="H88" i="34"/>
  <c r="H89" i="34"/>
  <c r="H90" i="34"/>
  <c r="H91" i="34"/>
  <c r="H92" i="34"/>
  <c r="H93" i="34"/>
  <c r="H94" i="34"/>
  <c r="H95" i="34"/>
  <c r="H98" i="34"/>
  <c r="H101" i="34"/>
  <c r="H102" i="34"/>
  <c r="H103" i="34"/>
  <c r="H104" i="34"/>
  <c r="H105" i="34"/>
  <c r="H106" i="34"/>
  <c r="H109" i="34"/>
  <c r="H110" i="34"/>
  <c r="H112" i="34"/>
  <c r="H114" i="34"/>
  <c r="H115" i="34"/>
  <c r="H117" i="34"/>
  <c r="H118" i="34"/>
  <c r="H119" i="34"/>
  <c r="H120" i="34"/>
  <c r="H121" i="34"/>
  <c r="H122" i="34"/>
  <c r="H123" i="34"/>
  <c r="H124" i="34"/>
  <c r="H126" i="34"/>
  <c r="H139" i="34"/>
  <c r="H141" i="34"/>
  <c r="H142" i="34"/>
  <c r="H145" i="34"/>
  <c r="H146" i="34"/>
  <c r="H147" i="34"/>
  <c r="H148" i="34"/>
  <c r="H149" i="34"/>
  <c r="H166" i="34"/>
  <c r="H167" i="34"/>
  <c r="H168" i="34"/>
  <c r="H169" i="34"/>
  <c r="H170" i="34"/>
  <c r="H171" i="34"/>
  <c r="H173" i="34"/>
  <c r="H174" i="34"/>
  <c r="H176" i="34"/>
  <c r="H178" i="34"/>
  <c r="H179" i="34"/>
  <c r="H180" i="34"/>
  <c r="H181" i="34"/>
  <c r="H182" i="34"/>
  <c r="H183" i="34"/>
  <c r="H184" i="34"/>
  <c r="H214" i="34"/>
  <c r="H215" i="34"/>
  <c r="H216" i="34"/>
  <c r="H217" i="34"/>
  <c r="H218" i="34"/>
  <c r="H219" i="34"/>
  <c r="H220" i="34"/>
  <c r="H222" i="34"/>
  <c r="H223" i="34"/>
  <c r="H224" i="34"/>
  <c r="H225" i="34"/>
  <c r="H227" i="34"/>
  <c r="H228" i="34"/>
  <c r="H229" i="34"/>
  <c r="H231" i="34"/>
  <c r="H232" i="34"/>
  <c r="H233" i="34"/>
  <c r="H234" i="34"/>
  <c r="H235" i="34"/>
  <c r="H236" i="34"/>
  <c r="H237" i="34"/>
  <c r="H238" i="34"/>
  <c r="H239" i="34"/>
  <c r="H240" i="34"/>
  <c r="H241" i="34"/>
  <c r="H242" i="34"/>
  <c r="H243" i="34"/>
  <c r="H245" i="34"/>
  <c r="H246" i="34"/>
  <c r="H247" i="34"/>
  <c r="H248" i="34"/>
  <c r="H249" i="34"/>
  <c r="H252" i="34"/>
  <c r="H255" i="34"/>
  <c r="H256" i="34"/>
  <c r="H257" i="34"/>
  <c r="H259" i="34"/>
  <c r="H260" i="34"/>
  <c r="H261" i="34"/>
  <c r="H263" i="34"/>
  <c r="H264" i="34"/>
  <c r="H265" i="34"/>
  <c r="H267" i="34"/>
  <c r="H268" i="34"/>
  <c r="H271" i="34"/>
  <c r="H272" i="34"/>
  <c r="H273" i="34"/>
  <c r="H274" i="34"/>
  <c r="H275" i="34"/>
  <c r="H276" i="34"/>
  <c r="H277" i="34"/>
  <c r="H279" i="34"/>
  <c r="H280" i="34"/>
  <c r="H284" i="34"/>
  <c r="H6" i="34"/>
  <c r="H398" i="34"/>
  <c r="H397" i="34"/>
  <c r="H396" i="34"/>
  <c r="H395" i="34"/>
  <c r="H391" i="34"/>
  <c r="H390" i="34"/>
  <c r="H389" i="34"/>
  <c r="H387" i="34"/>
  <c r="H386" i="34"/>
  <c r="H373" i="34"/>
  <c r="H372" i="34"/>
  <c r="H369" i="34"/>
  <c r="H368" i="34"/>
  <c r="H367" i="34"/>
  <c r="H366" i="34"/>
  <c r="H362" i="34"/>
  <c r="H361" i="34"/>
  <c r="H360" i="34"/>
  <c r="H358" i="34"/>
  <c r="H357" i="34"/>
  <c r="H356" i="34"/>
  <c r="H355" i="34"/>
  <c r="H354" i="34"/>
  <c r="H352" i="34"/>
  <c r="H351" i="34"/>
  <c r="H350" i="34"/>
  <c r="H349" i="34"/>
  <c r="H293" i="34"/>
  <c r="H282" i="34"/>
  <c r="H281" i="34"/>
  <c r="H253" i="34"/>
  <c r="H250" i="34"/>
  <c r="H230" i="34"/>
  <c r="H211" i="34"/>
  <c r="H210" i="34"/>
  <c r="H209" i="34"/>
  <c r="H208" i="34"/>
  <c r="H206" i="34"/>
  <c r="H205" i="34"/>
  <c r="H204" i="34"/>
  <c r="H203" i="34"/>
  <c r="H202" i="34"/>
  <c r="H200" i="34"/>
  <c r="H199" i="34"/>
  <c r="H198" i="34"/>
  <c r="H197" i="34"/>
  <c r="H196" i="34"/>
  <c r="H195" i="34"/>
  <c r="H194" i="34"/>
  <c r="H193" i="34"/>
  <c r="H192" i="34"/>
  <c r="H191" i="34"/>
  <c r="H190" i="34"/>
  <c r="H189" i="34"/>
  <c r="H188" i="34"/>
  <c r="H163" i="34"/>
  <c r="H162" i="34"/>
  <c r="H161" i="34"/>
  <c r="H160" i="34"/>
  <c r="H158" i="34"/>
  <c r="H157" i="34"/>
  <c r="H156" i="34"/>
  <c r="H155" i="34"/>
  <c r="H154" i="34"/>
  <c r="H137" i="34"/>
  <c r="H136" i="34"/>
  <c r="H135" i="34"/>
  <c r="H134" i="34"/>
  <c r="H133" i="34"/>
  <c r="H131" i="34"/>
  <c r="H130" i="34"/>
  <c r="H129" i="34"/>
  <c r="H128" i="34"/>
  <c r="H127" i="34"/>
  <c r="H107" i="34"/>
  <c r="H97" i="34"/>
  <c r="H96" i="34"/>
  <c r="H84" i="34"/>
  <c r="H64" i="34"/>
  <c r="H63" i="34"/>
  <c r="H45" i="34"/>
  <c r="H44" i="34"/>
  <c r="H28" i="34"/>
  <c r="H27" i="34"/>
  <c r="H26" i="34"/>
  <c r="H132" i="34"/>
  <c r="H309" i="34"/>
  <c r="H143" i="34"/>
  <c r="H150" i="34"/>
  <c r="H151" i="34"/>
  <c r="H313" i="34"/>
  <c r="H388" i="34"/>
  <c r="H140" i="34"/>
  <c r="F401" i="34"/>
  <c r="E401" i="34"/>
  <c r="D401" i="34"/>
  <c r="H399" i="34"/>
  <c r="H394" i="34"/>
  <c r="G393" i="34"/>
  <c r="G392" i="34"/>
  <c r="G388" i="34"/>
  <c r="A387" i="34"/>
  <c r="A388" i="34" s="1"/>
  <c r="A389" i="34" s="1"/>
  <c r="A390" i="34" s="1"/>
  <c r="A391" i="34" s="1"/>
  <c r="A392" i="34" s="1"/>
  <c r="A393" i="34" s="1"/>
  <c r="A394" i="34" s="1"/>
  <c r="A395" i="34" s="1"/>
  <c r="A396" i="34" s="1"/>
  <c r="A397" i="34" s="1"/>
  <c r="A398" i="34" s="1"/>
  <c r="A399" i="34" s="1"/>
  <c r="G383" i="34"/>
  <c r="G382" i="34"/>
  <c r="G381" i="34"/>
  <c r="G380" i="34"/>
  <c r="G379" i="34"/>
  <c r="A379" i="34"/>
  <c r="A380" i="34" s="1"/>
  <c r="A381" i="34" s="1"/>
  <c r="A382" i="34" s="1"/>
  <c r="A383" i="34" s="1"/>
  <c r="G378" i="34"/>
  <c r="H375" i="34"/>
  <c r="G371" i="34"/>
  <c r="G364" i="34"/>
  <c r="G363" i="34"/>
  <c r="G359" i="34"/>
  <c r="G347" i="34"/>
  <c r="G346" i="34"/>
  <c r="G345" i="34"/>
  <c r="G344" i="34"/>
  <c r="G343" i="34"/>
  <c r="G342" i="34"/>
  <c r="G341" i="34"/>
  <c r="G340" i="34"/>
  <c r="G339" i="34"/>
  <c r="G338" i="34"/>
  <c r="G337" i="34"/>
  <c r="G336" i="34"/>
  <c r="G335" i="34"/>
  <c r="G334" i="34"/>
  <c r="G333" i="34"/>
  <c r="G332" i="34"/>
  <c r="G331" i="34"/>
  <c r="G330" i="34"/>
  <c r="G329" i="34"/>
  <c r="G328" i="34"/>
  <c r="A328" i="34"/>
  <c r="A329" i="34" s="1"/>
  <c r="A330" i="34" s="1"/>
  <c r="A331" i="34" s="1"/>
  <c r="A332" i="34" s="1"/>
  <c r="A333" i="34" s="1"/>
  <c r="A334" i="34" s="1"/>
  <c r="A335" i="34" s="1"/>
  <c r="A336" i="34" s="1"/>
  <c r="A337" i="34" s="1"/>
  <c r="A338" i="34" s="1"/>
  <c r="A339" i="34" s="1"/>
  <c r="A340" i="34" s="1"/>
  <c r="A341" i="34" s="1"/>
  <c r="A342" i="34" s="1"/>
  <c r="A343" i="34" s="1"/>
  <c r="A344" i="34" s="1"/>
  <c r="A345" i="34" s="1"/>
  <c r="A346" i="34" s="1"/>
  <c r="A347" i="34" s="1"/>
  <c r="A349" i="34" s="1"/>
  <c r="A350" i="34" s="1"/>
  <c r="A351" i="34" s="1"/>
  <c r="A352" i="34" s="1"/>
  <c r="A354" i="34" s="1"/>
  <c r="A355" i="34" s="1"/>
  <c r="A356" i="34" s="1"/>
  <c r="A357" i="34" s="1"/>
  <c r="A358" i="34" s="1"/>
  <c r="A359" i="34" s="1"/>
  <c r="A360" i="34" s="1"/>
  <c r="A361" i="34" s="1"/>
  <c r="A362" i="34" s="1"/>
  <c r="A363" i="34" s="1"/>
  <c r="A364" i="34" s="1"/>
  <c r="A366" i="34" s="1"/>
  <c r="A367" i="34" s="1"/>
  <c r="A368" i="34" s="1"/>
  <c r="A369" i="34" s="1"/>
  <c r="A371" i="34" s="1"/>
  <c r="A372" i="34" s="1"/>
  <c r="A373" i="34" s="1"/>
  <c r="A375" i="34" s="1"/>
  <c r="G327" i="34"/>
  <c r="G324" i="34"/>
  <c r="G323" i="34"/>
  <c r="G322" i="34"/>
  <c r="H320" i="34"/>
  <c r="G319" i="34"/>
  <c r="G318" i="34"/>
  <c r="G317" i="34"/>
  <c r="G315" i="34"/>
  <c r="G314" i="34"/>
  <c r="G313" i="34"/>
  <c r="G311" i="34"/>
  <c r="G310" i="34"/>
  <c r="G309" i="34"/>
  <c r="G308" i="34"/>
  <c r="G307" i="34"/>
  <c r="G306" i="34"/>
  <c r="G305" i="34"/>
  <c r="G303" i="34"/>
  <c r="G302" i="34"/>
  <c r="G301" i="34"/>
  <c r="G300" i="34"/>
  <c r="G299" i="34"/>
  <c r="G298" i="34"/>
  <c r="G297" i="34"/>
  <c r="G295" i="34"/>
  <c r="G292" i="34"/>
  <c r="G291" i="34"/>
  <c r="G290" i="34"/>
  <c r="G289" i="34"/>
  <c r="G288" i="34"/>
  <c r="G287" i="34"/>
  <c r="G285" i="34"/>
  <c r="G284" i="34"/>
  <c r="G280" i="34"/>
  <c r="G279" i="34"/>
  <c r="G277" i="34"/>
  <c r="G276" i="34"/>
  <c r="G275" i="34"/>
  <c r="G274" i="34"/>
  <c r="G273" i="34"/>
  <c r="G272" i="34"/>
  <c r="A272" i="34"/>
  <c r="A273" i="34" s="1"/>
  <c r="A274" i="34" s="1"/>
  <c r="A275" i="34" s="1"/>
  <c r="A276" i="34" s="1"/>
  <c r="A277" i="34" s="1"/>
  <c r="A279" i="34" s="1"/>
  <c r="A280" i="34" s="1"/>
  <c r="A281" i="34" s="1"/>
  <c r="A282" i="34" s="1"/>
  <c r="A284" i="34" s="1"/>
  <c r="A285" i="34" s="1"/>
  <c r="A287" i="34" s="1"/>
  <c r="A288" i="34" s="1"/>
  <c r="A289" i="34" s="1"/>
  <c r="A290" i="34" s="1"/>
  <c r="A291" i="34" s="1"/>
  <c r="A292" i="34" s="1"/>
  <c r="A293" i="34" s="1"/>
  <c r="A295" i="34" s="1"/>
  <c r="A297" i="34" s="1"/>
  <c r="A298" i="34" s="1"/>
  <c r="A299" i="34" s="1"/>
  <c r="A300" i="34" s="1"/>
  <c r="A301" i="34" s="1"/>
  <c r="A302" i="34" s="1"/>
  <c r="A303" i="34" s="1"/>
  <c r="A305" i="34" s="1"/>
  <c r="A306" i="34" s="1"/>
  <c r="A307" i="34" s="1"/>
  <c r="A308" i="34" s="1"/>
  <c r="A309" i="34" s="1"/>
  <c r="A310" i="34" s="1"/>
  <c r="A311" i="34" s="1"/>
  <c r="A313" i="34" s="1"/>
  <c r="A314" i="34" s="1"/>
  <c r="A315" i="34" s="1"/>
  <c r="A317" i="34" s="1"/>
  <c r="A318" i="34" s="1"/>
  <c r="A319" i="34" s="1"/>
  <c r="A322" i="34" s="1"/>
  <c r="A323" i="34" s="1"/>
  <c r="A324" i="34" s="1"/>
  <c r="G271" i="34"/>
  <c r="G268" i="34"/>
  <c r="G267" i="34"/>
  <c r="G265" i="34"/>
  <c r="G264" i="34"/>
  <c r="G263" i="34"/>
  <c r="G261" i="34"/>
  <c r="G260" i="34"/>
  <c r="G259" i="34"/>
  <c r="G257" i="34"/>
  <c r="G256" i="34"/>
  <c r="G255" i="34"/>
  <c r="G253" i="34"/>
  <c r="G252" i="34"/>
  <c r="G249" i="34"/>
  <c r="G248" i="34"/>
  <c r="G247" i="34"/>
  <c r="G246" i="34"/>
  <c r="G245" i="34"/>
  <c r="G243" i="34"/>
  <c r="G242" i="34"/>
  <c r="G241" i="34"/>
  <c r="G240" i="34"/>
  <c r="G239" i="34"/>
  <c r="G238" i="34"/>
  <c r="G237" i="34"/>
  <c r="G236" i="34"/>
  <c r="G235" i="34"/>
  <c r="G234" i="34"/>
  <c r="G233" i="34"/>
  <c r="G232" i="34"/>
  <c r="G231" i="34"/>
  <c r="G229" i="34"/>
  <c r="G228" i="34"/>
  <c r="G227" i="34"/>
  <c r="G225" i="34"/>
  <c r="G224" i="34"/>
  <c r="G223" i="34"/>
  <c r="G222" i="34"/>
  <c r="G220" i="34"/>
  <c r="A220" i="34"/>
  <c r="A222" i="34" s="1"/>
  <c r="A223" i="34" s="1"/>
  <c r="A224" i="34" s="1"/>
  <c r="A225" i="34" s="1"/>
  <c r="A227" i="34" s="1"/>
  <c r="A228" i="34" s="1"/>
  <c r="A229" i="34" s="1"/>
  <c r="A230" i="34" s="1"/>
  <c r="A231" i="34" s="1"/>
  <c r="A232" i="34" s="1"/>
  <c r="A233" i="34" s="1"/>
  <c r="A234" i="34" s="1"/>
  <c r="A235" i="34" s="1"/>
  <c r="A236" i="34" s="1"/>
  <c r="A237" i="34" s="1"/>
  <c r="A238" i="34" s="1"/>
  <c r="A239" i="34" s="1"/>
  <c r="A240" i="34" s="1"/>
  <c r="A241" i="34" s="1"/>
  <c r="A242" i="34" s="1"/>
  <c r="A243" i="34" s="1"/>
  <c r="A245" i="34" s="1"/>
  <c r="A246" i="34" s="1"/>
  <c r="A247" i="34" s="1"/>
  <c r="A248" i="34" s="1"/>
  <c r="A249" i="34" s="1"/>
  <c r="A250" i="34" s="1"/>
  <c r="A252" i="34" s="1"/>
  <c r="A253" i="34" s="1"/>
  <c r="A255" i="34" s="1"/>
  <c r="A256" i="34" s="1"/>
  <c r="A257" i="34" s="1"/>
  <c r="A259" i="34" s="1"/>
  <c r="A260" i="34" s="1"/>
  <c r="A261" i="34" s="1"/>
  <c r="A263" i="34" s="1"/>
  <c r="A264" i="34" s="1"/>
  <c r="A265" i="34" s="1"/>
  <c r="A267" i="34" s="1"/>
  <c r="A268" i="34" s="1"/>
  <c r="G219" i="34"/>
  <c r="G218" i="34"/>
  <c r="G217" i="34"/>
  <c r="G216" i="34"/>
  <c r="G215" i="34"/>
  <c r="G214" i="34"/>
  <c r="H186" i="34"/>
  <c r="G184" i="34"/>
  <c r="G183" i="34"/>
  <c r="G182" i="34"/>
  <c r="G181" i="34"/>
  <c r="G180" i="34"/>
  <c r="G179" i="34"/>
  <c r="G178" i="34"/>
  <c r="G176" i="34"/>
  <c r="G174" i="34"/>
  <c r="G173" i="34"/>
  <c r="G171" i="34"/>
  <c r="A171" i="34"/>
  <c r="A173" i="34" s="1"/>
  <c r="A174" i="34" s="1"/>
  <c r="A176" i="34" s="1"/>
  <c r="A178" i="34" s="1"/>
  <c r="A179" i="34" s="1"/>
  <c r="A180" i="34" s="1"/>
  <c r="A181" i="34" s="1"/>
  <c r="A182" i="34" s="1"/>
  <c r="A183" i="34" s="1"/>
  <c r="A184" i="34" s="1"/>
  <c r="A186" i="34" s="1"/>
  <c r="A188" i="34" s="1"/>
  <c r="A189" i="34" s="1"/>
  <c r="A190" i="34" s="1"/>
  <c r="A191" i="34" s="1"/>
  <c r="A192" i="34" s="1"/>
  <c r="A193" i="34" s="1"/>
  <c r="A194" i="34" s="1"/>
  <c r="A195" i="34" s="1"/>
  <c r="A196" i="34" s="1"/>
  <c r="A197" i="34" s="1"/>
  <c r="A198" i="34" s="1"/>
  <c r="A199" i="34" s="1"/>
  <c r="A200" i="34" s="1"/>
  <c r="A202" i="34" s="1"/>
  <c r="A203" i="34" s="1"/>
  <c r="A204" i="34" s="1"/>
  <c r="A205" i="34" s="1"/>
  <c r="A206" i="34" s="1"/>
  <c r="A208" i="34" s="1"/>
  <c r="A209" i="34" s="1"/>
  <c r="A210" i="34" s="1"/>
  <c r="A211" i="34" s="1"/>
  <c r="G170" i="34"/>
  <c r="G169" i="34"/>
  <c r="G168" i="34"/>
  <c r="G167" i="34"/>
  <c r="G166" i="34"/>
  <c r="H152" i="34"/>
  <c r="G151" i="34"/>
  <c r="G150" i="34"/>
  <c r="G149" i="34"/>
  <c r="G148" i="34"/>
  <c r="G147" i="34"/>
  <c r="G146" i="34"/>
  <c r="G145" i="34"/>
  <c r="G143" i="34"/>
  <c r="G142" i="34"/>
  <c r="G141" i="34"/>
  <c r="G140" i="34"/>
  <c r="G139" i="34"/>
  <c r="G124" i="34"/>
  <c r="G123" i="34"/>
  <c r="G122" i="34"/>
  <c r="G121" i="34"/>
  <c r="G120" i="34"/>
  <c r="G119" i="34"/>
  <c r="G118" i="34"/>
  <c r="G117" i="34"/>
  <c r="G116" i="34"/>
  <c r="G115" i="34"/>
  <c r="G114" i="34"/>
  <c r="G112" i="34"/>
  <c r="G110" i="34"/>
  <c r="G109" i="34"/>
  <c r="G106" i="34"/>
  <c r="G105" i="34"/>
  <c r="G104" i="34"/>
  <c r="G103" i="34"/>
  <c r="G102" i="34"/>
  <c r="A102" i="34"/>
  <c r="A103" i="34" s="1"/>
  <c r="A104" i="34" s="1"/>
  <c r="A105" i="34" s="1"/>
  <c r="A106" i="34" s="1"/>
  <c r="A107" i="34" s="1"/>
  <c r="A109" i="34" s="1"/>
  <c r="A110" i="34" s="1"/>
  <c r="A112" i="34" s="1"/>
  <c r="A114" i="34" s="1"/>
  <c r="A115" i="34" s="1"/>
  <c r="A116" i="34" s="1"/>
  <c r="A117" i="34" s="1"/>
  <c r="A118" i="34" s="1"/>
  <c r="A119" i="34" s="1"/>
  <c r="A120" i="34" s="1"/>
  <c r="A121" i="34" s="1"/>
  <c r="A122" i="34" s="1"/>
  <c r="A123" i="34" s="1"/>
  <c r="A124" i="34" s="1"/>
  <c r="A126" i="34" s="1"/>
  <c r="A127" i="34" s="1"/>
  <c r="A128" i="34" s="1"/>
  <c r="A129" i="34" s="1"/>
  <c r="A130" i="34" s="1"/>
  <c r="A131" i="34" s="1"/>
  <c r="A132" i="34" s="1"/>
  <c r="A133" i="34" s="1"/>
  <c r="A134" i="34" s="1"/>
  <c r="A135" i="34" s="1"/>
  <c r="A136" i="34" s="1"/>
  <c r="A137" i="34" s="1"/>
  <c r="A139" i="34" s="1"/>
  <c r="A140" i="34" s="1"/>
  <c r="A141" i="34" s="1"/>
  <c r="A142" i="34" s="1"/>
  <c r="A143" i="34" s="1"/>
  <c r="A145" i="34" s="1"/>
  <c r="A146" i="34" s="1"/>
  <c r="A147" i="34" s="1"/>
  <c r="A148" i="34" s="1"/>
  <c r="A149" i="34" s="1"/>
  <c r="A150" i="34" s="1"/>
  <c r="A151" i="34" s="1"/>
  <c r="A152" i="34" s="1"/>
  <c r="A154" i="34" s="1"/>
  <c r="A155" i="34" s="1"/>
  <c r="A156" i="34" s="1"/>
  <c r="A157" i="34" s="1"/>
  <c r="A158" i="34" s="1"/>
  <c r="A160" i="34" s="1"/>
  <c r="A161" i="34" s="1"/>
  <c r="A162" i="34" s="1"/>
  <c r="A163" i="34" s="1"/>
  <c r="G101" i="34"/>
  <c r="G98" i="34"/>
  <c r="G95" i="34"/>
  <c r="G94" i="34"/>
  <c r="G93" i="34"/>
  <c r="G92" i="34"/>
  <c r="G91" i="34"/>
  <c r="G90" i="34"/>
  <c r="G89" i="34"/>
  <c r="G88" i="34"/>
  <c r="A88" i="34"/>
  <c r="A89" i="34" s="1"/>
  <c r="A90" i="34" s="1"/>
  <c r="A91" i="34" s="1"/>
  <c r="A92" i="34" s="1"/>
  <c r="A93" i="34" s="1"/>
  <c r="A94" i="34" s="1"/>
  <c r="A95" i="34" s="1"/>
  <c r="A96" i="34" s="1"/>
  <c r="A97" i="34" s="1"/>
  <c r="A98" i="34" s="1"/>
  <c r="G87" i="34"/>
  <c r="G83" i="34"/>
  <c r="G82" i="34"/>
  <c r="G81" i="34"/>
  <c r="G80" i="34"/>
  <c r="G79" i="34"/>
  <c r="G77" i="34"/>
  <c r="G76" i="34"/>
  <c r="G75" i="34"/>
  <c r="G74" i="34"/>
  <c r="G73" i="34"/>
  <c r="G72" i="34"/>
  <c r="G70" i="34"/>
  <c r="G69" i="34"/>
  <c r="G68" i="34"/>
  <c r="G67" i="34"/>
  <c r="G65" i="34"/>
  <c r="G62" i="34"/>
  <c r="G60" i="34"/>
  <c r="G59" i="34"/>
  <c r="G58" i="34"/>
  <c r="G57" i="34"/>
  <c r="G56" i="34"/>
  <c r="G54" i="34"/>
  <c r="G52" i="34"/>
  <c r="G51" i="34"/>
  <c r="G50" i="34"/>
  <c r="G48" i="34"/>
  <c r="G47" i="34"/>
  <c r="G43" i="34"/>
  <c r="G42" i="34"/>
  <c r="G41" i="34"/>
  <c r="G40" i="34"/>
  <c r="G39" i="34"/>
  <c r="G38" i="34"/>
  <c r="G37" i="34"/>
  <c r="G36" i="34"/>
  <c r="G35" i="34"/>
  <c r="G34" i="34"/>
  <c r="G33" i="34"/>
  <c r="G31" i="34"/>
  <c r="G30" i="34"/>
  <c r="G25" i="34"/>
  <c r="G24" i="34"/>
  <c r="G23" i="34"/>
  <c r="G21" i="34"/>
  <c r="G20" i="34"/>
  <c r="G19" i="34"/>
  <c r="G18" i="34"/>
  <c r="G17" i="34"/>
  <c r="G16" i="34"/>
  <c r="G15" i="34"/>
  <c r="G14" i="34"/>
  <c r="G13" i="34"/>
  <c r="G11" i="34"/>
  <c r="G10" i="34"/>
  <c r="G9" i="34"/>
  <c r="G8" i="34"/>
  <c r="G7" i="34"/>
  <c r="G6" i="34"/>
  <c r="A6" i="34"/>
  <c r="A7" i="34" s="1"/>
  <c r="A8" i="34" s="1"/>
  <c r="A9" i="34" s="1"/>
  <c r="A10" i="34" s="1"/>
  <c r="A11" i="34" s="1"/>
  <c r="A13" i="34" s="1"/>
  <c r="A14" i="34" s="1"/>
  <c r="A15" i="34" s="1"/>
  <c r="A16" i="34" s="1"/>
  <c r="A17" i="34" s="1"/>
  <c r="A18" i="34" s="1"/>
  <c r="A19" i="34" s="1"/>
  <c r="A20" i="34" s="1"/>
  <c r="A23" i="34" s="1"/>
  <c r="A24" i="34" s="1"/>
  <c r="A25" i="34" s="1"/>
  <c r="A26" i="34" s="1"/>
  <c r="A27" i="34" s="1"/>
  <c r="A28" i="34" s="1"/>
  <c r="A30" i="34" s="1"/>
  <c r="A31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A43" i="34" s="1"/>
  <c r="A44" i="34" s="1"/>
  <c r="A45" i="34" s="1"/>
  <c r="A47" i="34" s="1"/>
  <c r="A48" i="34" s="1"/>
  <c r="A50" i="34" s="1"/>
  <c r="A51" i="34" s="1"/>
  <c r="A52" i="34" s="1"/>
  <c r="A54" i="34" s="1"/>
  <c r="A56" i="34" s="1"/>
  <c r="A57" i="34" s="1"/>
  <c r="A58" i="34" s="1"/>
  <c r="A59" i="34" s="1"/>
  <c r="A60" i="34" s="1"/>
  <c r="A62" i="34" s="1"/>
  <c r="A63" i="34" s="1"/>
  <c r="A64" i="34" s="1"/>
  <c r="A65" i="34" s="1"/>
  <c r="A67" i="34" s="1"/>
  <c r="A68" i="34" s="1"/>
  <c r="A69" i="34" s="1"/>
  <c r="A70" i="34" s="1"/>
  <c r="A72" i="34" s="1"/>
  <c r="A73" i="34" s="1"/>
  <c r="A74" i="34" s="1"/>
  <c r="A75" i="34" s="1"/>
  <c r="A76" i="34" s="1"/>
  <c r="A77" i="34" s="1"/>
  <c r="A79" i="34" s="1"/>
  <c r="A80" i="34" s="1"/>
  <c r="A81" i="34" s="1"/>
  <c r="A82" i="34" s="1"/>
  <c r="A83" i="34" s="1"/>
  <c r="A84" i="34" s="1"/>
  <c r="D401" i="18"/>
  <c r="E401" i="18"/>
  <c r="AF394" i="18"/>
  <c r="AF399" i="18"/>
  <c r="AF398" i="18"/>
  <c r="AF397" i="18"/>
  <c r="AF396" i="18"/>
  <c r="AF395" i="18"/>
  <c r="AF391" i="18"/>
  <c r="AF390" i="18"/>
  <c r="AF389" i="18"/>
  <c r="AF387" i="18"/>
  <c r="AF386" i="18"/>
  <c r="AF320" i="18"/>
  <c r="AF375" i="18"/>
  <c r="AF373" i="18"/>
  <c r="AF372" i="18"/>
  <c r="AF369" i="18"/>
  <c r="AF368" i="18"/>
  <c r="AF367" i="18"/>
  <c r="AF366" i="18"/>
  <c r="AF362" i="18"/>
  <c r="AF361" i="18"/>
  <c r="AF360" i="18"/>
  <c r="AF358" i="18"/>
  <c r="AF357" i="18"/>
  <c r="AF356" i="18"/>
  <c r="AF355" i="18"/>
  <c r="AF354" i="18"/>
  <c r="AF352" i="18"/>
  <c r="AF351" i="18"/>
  <c r="AF350" i="18"/>
  <c r="AF349" i="18"/>
  <c r="AF285" i="18"/>
  <c r="AF293" i="18"/>
  <c r="AF282" i="18"/>
  <c r="AF281" i="18"/>
  <c r="AF253" i="18"/>
  <c r="AF250" i="18"/>
  <c r="AF230" i="18"/>
  <c r="AF211" i="18"/>
  <c r="AF210" i="18"/>
  <c r="AF209" i="18"/>
  <c r="AF208" i="18"/>
  <c r="AF206" i="18"/>
  <c r="AF205" i="18"/>
  <c r="AF204" i="18"/>
  <c r="AF203" i="18"/>
  <c r="AF202" i="18"/>
  <c r="AF200" i="18"/>
  <c r="AF199" i="18"/>
  <c r="AF198" i="18"/>
  <c r="AF197" i="18"/>
  <c r="AF196" i="18"/>
  <c r="AF195" i="18"/>
  <c r="AF194" i="18"/>
  <c r="AF193" i="18"/>
  <c r="AF192" i="18"/>
  <c r="AF191" i="18"/>
  <c r="AF190" i="18"/>
  <c r="AF189" i="18"/>
  <c r="AF188" i="18"/>
  <c r="AF186" i="18"/>
  <c r="AF163" i="18"/>
  <c r="AF162" i="18"/>
  <c r="AF161" i="18"/>
  <c r="AF160" i="18"/>
  <c r="AF158" i="18"/>
  <c r="AF157" i="18"/>
  <c r="AF156" i="18"/>
  <c r="AF155" i="18"/>
  <c r="AF154" i="18"/>
  <c r="AF152" i="18"/>
  <c r="AF137" i="18"/>
  <c r="AF136" i="18"/>
  <c r="AF135" i="18"/>
  <c r="AF134" i="18"/>
  <c r="AF133" i="18"/>
  <c r="AF131" i="18"/>
  <c r="AF130" i="18"/>
  <c r="AF129" i="18"/>
  <c r="AF128" i="18"/>
  <c r="AF127" i="18"/>
  <c r="AF126" i="18"/>
  <c r="AF107" i="18"/>
  <c r="AF97" i="18"/>
  <c r="AF96" i="18"/>
  <c r="AF84" i="18"/>
  <c r="AF64" i="18"/>
  <c r="AF63" i="18"/>
  <c r="AF45" i="18"/>
  <c r="AF44" i="18"/>
  <c r="AF28" i="18"/>
  <c r="AF27" i="18"/>
  <c r="AF26" i="18"/>
  <c r="AC399" i="18"/>
  <c r="T399" i="18"/>
  <c r="S399" i="18"/>
  <c r="R399" i="18"/>
  <c r="Q399" i="18"/>
  <c r="AC398" i="18"/>
  <c r="T398" i="18"/>
  <c r="S398" i="18"/>
  <c r="R398" i="18"/>
  <c r="Q398" i="18"/>
  <c r="AC397" i="18"/>
  <c r="T397" i="18"/>
  <c r="S397" i="18"/>
  <c r="R397" i="18"/>
  <c r="Q397" i="18"/>
  <c r="AC396" i="18"/>
  <c r="T396" i="18"/>
  <c r="S396" i="18"/>
  <c r="R396" i="18"/>
  <c r="Q396" i="18"/>
  <c r="AC395" i="18"/>
  <c r="T395" i="18"/>
  <c r="S395" i="18"/>
  <c r="R395" i="18"/>
  <c r="Q395" i="18"/>
  <c r="AC394" i="18"/>
  <c r="T394" i="18"/>
  <c r="S394" i="18"/>
  <c r="R394" i="18"/>
  <c r="Q394" i="18"/>
  <c r="AC393" i="18"/>
  <c r="T393" i="18"/>
  <c r="S393" i="18"/>
  <c r="R393" i="18"/>
  <c r="Q393" i="18"/>
  <c r="AC392" i="18"/>
  <c r="T392" i="18"/>
  <c r="S392" i="18"/>
  <c r="R392" i="18"/>
  <c r="Q392" i="18"/>
  <c r="AC391" i="18"/>
  <c r="T391" i="18"/>
  <c r="S391" i="18"/>
  <c r="R391" i="18"/>
  <c r="Q391" i="18"/>
  <c r="AC390" i="18"/>
  <c r="T390" i="18"/>
  <c r="S390" i="18"/>
  <c r="R390" i="18"/>
  <c r="Q390" i="18"/>
  <c r="AC389" i="18"/>
  <c r="T389" i="18"/>
  <c r="S389" i="18"/>
  <c r="R389" i="18"/>
  <c r="Q389" i="18"/>
  <c r="AC388" i="18"/>
  <c r="T388" i="18"/>
  <c r="S388" i="18"/>
  <c r="R388" i="18"/>
  <c r="Q388" i="18"/>
  <c r="AC387" i="18"/>
  <c r="T387" i="18"/>
  <c r="S387" i="18"/>
  <c r="R387" i="18"/>
  <c r="Q387" i="18"/>
  <c r="AC386" i="18"/>
  <c r="T386" i="18"/>
  <c r="S386" i="18"/>
  <c r="R386" i="18"/>
  <c r="Q386" i="18"/>
  <c r="AC383" i="18"/>
  <c r="T383" i="18"/>
  <c r="S383" i="18"/>
  <c r="R383" i="18"/>
  <c r="Q383" i="18"/>
  <c r="AC382" i="18"/>
  <c r="T382" i="18"/>
  <c r="S382" i="18"/>
  <c r="R382" i="18"/>
  <c r="Q382" i="18"/>
  <c r="AC381" i="18"/>
  <c r="T381" i="18"/>
  <c r="S381" i="18"/>
  <c r="R381" i="18"/>
  <c r="Q381" i="18"/>
  <c r="AC380" i="18"/>
  <c r="T380" i="18"/>
  <c r="S380" i="18"/>
  <c r="R380" i="18"/>
  <c r="Q380" i="18"/>
  <c r="AC379" i="18"/>
  <c r="T379" i="18"/>
  <c r="S379" i="18"/>
  <c r="R379" i="18"/>
  <c r="Q379" i="18"/>
  <c r="AC378" i="18"/>
  <c r="T378" i="18"/>
  <c r="S378" i="18"/>
  <c r="R378" i="18"/>
  <c r="Q378" i="18"/>
  <c r="AC375" i="18"/>
  <c r="T375" i="18"/>
  <c r="S375" i="18"/>
  <c r="R375" i="18"/>
  <c r="Q375" i="18"/>
  <c r="AC373" i="18"/>
  <c r="T373" i="18"/>
  <c r="S373" i="18"/>
  <c r="R373" i="18"/>
  <c r="Q373" i="18"/>
  <c r="AC372" i="18"/>
  <c r="T372" i="18"/>
  <c r="S372" i="18"/>
  <c r="R372" i="18"/>
  <c r="Q372" i="18"/>
  <c r="AC371" i="18"/>
  <c r="T371" i="18"/>
  <c r="S371" i="18"/>
  <c r="R371" i="18"/>
  <c r="Q371" i="18"/>
  <c r="AC369" i="18"/>
  <c r="T369" i="18"/>
  <c r="S369" i="18"/>
  <c r="R369" i="18"/>
  <c r="Q369" i="18"/>
  <c r="AC368" i="18"/>
  <c r="T368" i="18"/>
  <c r="S368" i="18"/>
  <c r="R368" i="18"/>
  <c r="Q368" i="18"/>
  <c r="AC367" i="18"/>
  <c r="T367" i="18"/>
  <c r="S367" i="18"/>
  <c r="R367" i="18"/>
  <c r="Q367" i="18"/>
  <c r="AC366" i="18"/>
  <c r="T366" i="18"/>
  <c r="S366" i="18"/>
  <c r="R366" i="18"/>
  <c r="Q366" i="18"/>
  <c r="AC364" i="18"/>
  <c r="T364" i="18"/>
  <c r="S364" i="18"/>
  <c r="R364" i="18"/>
  <c r="Q364" i="18"/>
  <c r="AC363" i="18"/>
  <c r="T363" i="18"/>
  <c r="S363" i="18"/>
  <c r="R363" i="18"/>
  <c r="Q363" i="18"/>
  <c r="AC362" i="18"/>
  <c r="T362" i="18"/>
  <c r="S362" i="18"/>
  <c r="R362" i="18"/>
  <c r="Q362" i="18"/>
  <c r="AC361" i="18"/>
  <c r="T361" i="18"/>
  <c r="S361" i="18"/>
  <c r="R361" i="18"/>
  <c r="Q361" i="18"/>
  <c r="AC360" i="18"/>
  <c r="T360" i="18"/>
  <c r="S360" i="18"/>
  <c r="R360" i="18"/>
  <c r="Q360" i="18"/>
  <c r="AC359" i="18"/>
  <c r="T359" i="18"/>
  <c r="S359" i="18"/>
  <c r="R359" i="18"/>
  <c r="Q359" i="18"/>
  <c r="AC358" i="18"/>
  <c r="T358" i="18"/>
  <c r="S358" i="18"/>
  <c r="R358" i="18"/>
  <c r="Q358" i="18"/>
  <c r="AC357" i="18"/>
  <c r="T357" i="18"/>
  <c r="S357" i="18"/>
  <c r="R357" i="18"/>
  <c r="Q357" i="18"/>
  <c r="AC356" i="18"/>
  <c r="T356" i="18"/>
  <c r="S356" i="18"/>
  <c r="R356" i="18"/>
  <c r="Q356" i="18"/>
  <c r="AC355" i="18"/>
  <c r="T355" i="18"/>
  <c r="S355" i="18"/>
  <c r="R355" i="18"/>
  <c r="Q355" i="18"/>
  <c r="AC354" i="18"/>
  <c r="T354" i="18"/>
  <c r="S354" i="18"/>
  <c r="R354" i="18"/>
  <c r="Q354" i="18"/>
  <c r="AC352" i="18"/>
  <c r="T352" i="18"/>
  <c r="S352" i="18"/>
  <c r="R352" i="18"/>
  <c r="Q352" i="18"/>
  <c r="AC351" i="18"/>
  <c r="T351" i="18"/>
  <c r="S351" i="18"/>
  <c r="R351" i="18"/>
  <c r="Q351" i="18"/>
  <c r="AC350" i="18"/>
  <c r="T350" i="18"/>
  <c r="S350" i="18"/>
  <c r="R350" i="18"/>
  <c r="Q350" i="18"/>
  <c r="AC349" i="18"/>
  <c r="T349" i="18"/>
  <c r="S349" i="18"/>
  <c r="R349" i="18"/>
  <c r="Q349" i="18"/>
  <c r="AC347" i="18"/>
  <c r="T347" i="18"/>
  <c r="S347" i="18"/>
  <c r="R347" i="18"/>
  <c r="Q347" i="18"/>
  <c r="AC346" i="18"/>
  <c r="T346" i="18"/>
  <c r="S346" i="18"/>
  <c r="R346" i="18"/>
  <c r="Q346" i="18"/>
  <c r="AC345" i="18"/>
  <c r="T345" i="18"/>
  <c r="S345" i="18"/>
  <c r="R345" i="18"/>
  <c r="Q345" i="18"/>
  <c r="AC344" i="18"/>
  <c r="T344" i="18"/>
  <c r="S344" i="18"/>
  <c r="R344" i="18"/>
  <c r="Q344" i="18"/>
  <c r="AC343" i="18"/>
  <c r="T343" i="18"/>
  <c r="S343" i="18"/>
  <c r="R343" i="18"/>
  <c r="Q343" i="18"/>
  <c r="AC342" i="18"/>
  <c r="T342" i="18"/>
  <c r="S342" i="18"/>
  <c r="R342" i="18"/>
  <c r="Q342" i="18"/>
  <c r="AC341" i="18"/>
  <c r="T341" i="18"/>
  <c r="S341" i="18"/>
  <c r="R341" i="18"/>
  <c r="Q341" i="18"/>
  <c r="AC340" i="18"/>
  <c r="T340" i="18"/>
  <c r="S340" i="18"/>
  <c r="R340" i="18"/>
  <c r="Q340" i="18"/>
  <c r="AC339" i="18"/>
  <c r="T339" i="18"/>
  <c r="S339" i="18"/>
  <c r="R339" i="18"/>
  <c r="Q339" i="18"/>
  <c r="AC338" i="18"/>
  <c r="T338" i="18"/>
  <c r="S338" i="18"/>
  <c r="R338" i="18"/>
  <c r="Q338" i="18"/>
  <c r="AC337" i="18"/>
  <c r="T337" i="18"/>
  <c r="S337" i="18"/>
  <c r="R337" i="18"/>
  <c r="Q337" i="18"/>
  <c r="AC336" i="18"/>
  <c r="T336" i="18"/>
  <c r="S336" i="18"/>
  <c r="R336" i="18"/>
  <c r="Q336" i="18"/>
  <c r="AC335" i="18"/>
  <c r="T335" i="18"/>
  <c r="S335" i="18"/>
  <c r="R335" i="18"/>
  <c r="Q335" i="18"/>
  <c r="AC334" i="18"/>
  <c r="T334" i="18"/>
  <c r="S334" i="18"/>
  <c r="R334" i="18"/>
  <c r="Q334" i="18"/>
  <c r="AC333" i="18"/>
  <c r="T333" i="18"/>
  <c r="S333" i="18"/>
  <c r="R333" i="18"/>
  <c r="Q333" i="18"/>
  <c r="AC332" i="18"/>
  <c r="T332" i="18"/>
  <c r="S332" i="18"/>
  <c r="R332" i="18"/>
  <c r="Q332" i="18"/>
  <c r="AC331" i="18"/>
  <c r="T331" i="18"/>
  <c r="S331" i="18"/>
  <c r="R331" i="18"/>
  <c r="Q331" i="18"/>
  <c r="AC330" i="18"/>
  <c r="T330" i="18"/>
  <c r="S330" i="18"/>
  <c r="R330" i="18"/>
  <c r="Q330" i="18"/>
  <c r="AC329" i="18"/>
  <c r="T329" i="18"/>
  <c r="S329" i="18"/>
  <c r="R329" i="18"/>
  <c r="Q329" i="18"/>
  <c r="AC328" i="18"/>
  <c r="T328" i="18"/>
  <c r="S328" i="18"/>
  <c r="R328" i="18"/>
  <c r="Q328" i="18"/>
  <c r="AC327" i="18"/>
  <c r="T327" i="18"/>
  <c r="S327" i="18"/>
  <c r="R327" i="18"/>
  <c r="Q327" i="18"/>
  <c r="AC324" i="18"/>
  <c r="T324" i="18"/>
  <c r="S324" i="18"/>
  <c r="R324" i="18"/>
  <c r="Q324" i="18"/>
  <c r="AC323" i="18"/>
  <c r="T323" i="18"/>
  <c r="S323" i="18"/>
  <c r="R323" i="18"/>
  <c r="Q323" i="18"/>
  <c r="AC322" i="18"/>
  <c r="T322" i="18"/>
  <c r="S322" i="18"/>
  <c r="R322" i="18"/>
  <c r="Q322" i="18"/>
  <c r="AC320" i="18"/>
  <c r="T320" i="18"/>
  <c r="S320" i="18"/>
  <c r="R320" i="18"/>
  <c r="Q320" i="18"/>
  <c r="AC319" i="18"/>
  <c r="T319" i="18"/>
  <c r="S319" i="18"/>
  <c r="R319" i="18"/>
  <c r="Q319" i="18"/>
  <c r="AC318" i="18"/>
  <c r="T318" i="18"/>
  <c r="S318" i="18"/>
  <c r="R318" i="18"/>
  <c r="Q318" i="18"/>
  <c r="AC317" i="18"/>
  <c r="T317" i="18"/>
  <c r="S317" i="18"/>
  <c r="R317" i="18"/>
  <c r="Q317" i="18"/>
  <c r="AC315" i="18"/>
  <c r="T315" i="18"/>
  <c r="S315" i="18"/>
  <c r="R315" i="18"/>
  <c r="Q315" i="18"/>
  <c r="AC314" i="18"/>
  <c r="T314" i="18"/>
  <c r="S314" i="18"/>
  <c r="R314" i="18"/>
  <c r="Q314" i="18"/>
  <c r="AC313" i="18"/>
  <c r="T313" i="18"/>
  <c r="S313" i="18"/>
  <c r="R313" i="18"/>
  <c r="Q313" i="18"/>
  <c r="AC311" i="18"/>
  <c r="T311" i="18"/>
  <c r="S311" i="18"/>
  <c r="R311" i="18"/>
  <c r="Q311" i="18"/>
  <c r="AC310" i="18"/>
  <c r="T310" i="18"/>
  <c r="S310" i="18"/>
  <c r="R310" i="18"/>
  <c r="Q310" i="18"/>
  <c r="AC309" i="18"/>
  <c r="T309" i="18"/>
  <c r="S309" i="18"/>
  <c r="R309" i="18"/>
  <c r="Q309" i="18"/>
  <c r="AC308" i="18"/>
  <c r="T308" i="18"/>
  <c r="S308" i="18"/>
  <c r="R308" i="18"/>
  <c r="Q308" i="18"/>
  <c r="AC307" i="18"/>
  <c r="T307" i="18"/>
  <c r="S307" i="18"/>
  <c r="R307" i="18"/>
  <c r="Q307" i="18"/>
  <c r="AC306" i="18"/>
  <c r="T306" i="18"/>
  <c r="S306" i="18"/>
  <c r="R306" i="18"/>
  <c r="Q306" i="18"/>
  <c r="AC305" i="18"/>
  <c r="T305" i="18"/>
  <c r="S305" i="18"/>
  <c r="R305" i="18"/>
  <c r="Q305" i="18"/>
  <c r="AC303" i="18"/>
  <c r="T303" i="18"/>
  <c r="S303" i="18"/>
  <c r="R303" i="18"/>
  <c r="Q303" i="18"/>
  <c r="AC302" i="18"/>
  <c r="T302" i="18"/>
  <c r="S302" i="18"/>
  <c r="R302" i="18"/>
  <c r="Q302" i="18"/>
  <c r="AC301" i="18"/>
  <c r="T301" i="18"/>
  <c r="S301" i="18"/>
  <c r="R301" i="18"/>
  <c r="Q301" i="18"/>
  <c r="AC300" i="18"/>
  <c r="T300" i="18"/>
  <c r="S300" i="18"/>
  <c r="R300" i="18"/>
  <c r="Q300" i="18"/>
  <c r="AC299" i="18"/>
  <c r="T299" i="18"/>
  <c r="S299" i="18"/>
  <c r="R299" i="18"/>
  <c r="Q299" i="18"/>
  <c r="AC298" i="18"/>
  <c r="T298" i="18"/>
  <c r="S298" i="18"/>
  <c r="R298" i="18"/>
  <c r="Q298" i="18"/>
  <c r="AC297" i="18"/>
  <c r="T297" i="18"/>
  <c r="S297" i="18"/>
  <c r="R297" i="18"/>
  <c r="Q297" i="18"/>
  <c r="AC295" i="18"/>
  <c r="T295" i="18"/>
  <c r="S295" i="18"/>
  <c r="R295" i="18"/>
  <c r="Q295" i="18"/>
  <c r="AC293" i="18"/>
  <c r="T293" i="18"/>
  <c r="S293" i="18"/>
  <c r="R293" i="18"/>
  <c r="Q293" i="18"/>
  <c r="AC292" i="18"/>
  <c r="T292" i="18"/>
  <c r="S292" i="18"/>
  <c r="R292" i="18"/>
  <c r="Q292" i="18"/>
  <c r="AC291" i="18"/>
  <c r="T291" i="18"/>
  <c r="S291" i="18"/>
  <c r="R291" i="18"/>
  <c r="Q291" i="18"/>
  <c r="AC290" i="18"/>
  <c r="T290" i="18"/>
  <c r="S290" i="18"/>
  <c r="R290" i="18"/>
  <c r="Q290" i="18"/>
  <c r="AC289" i="18"/>
  <c r="T289" i="18"/>
  <c r="S289" i="18"/>
  <c r="R289" i="18"/>
  <c r="Q289" i="18"/>
  <c r="AC288" i="18"/>
  <c r="T288" i="18"/>
  <c r="S288" i="18"/>
  <c r="R288" i="18"/>
  <c r="Q288" i="18"/>
  <c r="AC287" i="18"/>
  <c r="T287" i="18"/>
  <c r="S287" i="18"/>
  <c r="R287" i="18"/>
  <c r="Q287" i="18"/>
  <c r="AC285" i="18"/>
  <c r="T285" i="18"/>
  <c r="S285" i="18"/>
  <c r="R285" i="18"/>
  <c r="Q285" i="18"/>
  <c r="AC284" i="18"/>
  <c r="T284" i="18"/>
  <c r="S284" i="18"/>
  <c r="R284" i="18"/>
  <c r="Q284" i="18"/>
  <c r="AC282" i="18"/>
  <c r="T282" i="18"/>
  <c r="S282" i="18"/>
  <c r="R282" i="18"/>
  <c r="Q282" i="18"/>
  <c r="AC281" i="18"/>
  <c r="T281" i="18"/>
  <c r="S281" i="18"/>
  <c r="R281" i="18"/>
  <c r="Q281" i="18"/>
  <c r="AC280" i="18"/>
  <c r="T280" i="18"/>
  <c r="S280" i="18"/>
  <c r="R280" i="18"/>
  <c r="Q280" i="18"/>
  <c r="AC279" i="18"/>
  <c r="T279" i="18"/>
  <c r="S279" i="18"/>
  <c r="R279" i="18"/>
  <c r="Q279" i="18"/>
  <c r="AC277" i="18"/>
  <c r="T277" i="18"/>
  <c r="S277" i="18"/>
  <c r="R277" i="18"/>
  <c r="Q277" i="18"/>
  <c r="AC276" i="18"/>
  <c r="T276" i="18"/>
  <c r="S276" i="18"/>
  <c r="R276" i="18"/>
  <c r="Q276" i="18"/>
  <c r="AC275" i="18"/>
  <c r="T275" i="18"/>
  <c r="S275" i="18"/>
  <c r="R275" i="18"/>
  <c r="Q275" i="18"/>
  <c r="AC274" i="18"/>
  <c r="T274" i="18"/>
  <c r="S274" i="18"/>
  <c r="R274" i="18"/>
  <c r="Q274" i="18"/>
  <c r="AC273" i="18"/>
  <c r="T273" i="18"/>
  <c r="S273" i="18"/>
  <c r="R273" i="18"/>
  <c r="Q273" i="18"/>
  <c r="AC272" i="18"/>
  <c r="T272" i="18"/>
  <c r="S272" i="18"/>
  <c r="R272" i="18"/>
  <c r="Q272" i="18"/>
  <c r="AC271" i="18"/>
  <c r="T271" i="18"/>
  <c r="S271" i="18"/>
  <c r="R271" i="18"/>
  <c r="Q271" i="18"/>
  <c r="AC268" i="18"/>
  <c r="T268" i="18"/>
  <c r="S268" i="18"/>
  <c r="R268" i="18"/>
  <c r="Q268" i="18"/>
  <c r="AC267" i="18"/>
  <c r="T267" i="18"/>
  <c r="S267" i="18"/>
  <c r="R267" i="18"/>
  <c r="Q267" i="18"/>
  <c r="AC265" i="18"/>
  <c r="T265" i="18"/>
  <c r="S265" i="18"/>
  <c r="R265" i="18"/>
  <c r="Q265" i="18"/>
  <c r="AC264" i="18"/>
  <c r="T264" i="18"/>
  <c r="S264" i="18"/>
  <c r="R264" i="18"/>
  <c r="Q264" i="18"/>
  <c r="AC263" i="18"/>
  <c r="T263" i="18"/>
  <c r="S263" i="18"/>
  <c r="R263" i="18"/>
  <c r="Q263" i="18"/>
  <c r="AC261" i="18"/>
  <c r="T261" i="18"/>
  <c r="S261" i="18"/>
  <c r="R261" i="18"/>
  <c r="Q261" i="18"/>
  <c r="AC260" i="18"/>
  <c r="T260" i="18"/>
  <c r="S260" i="18"/>
  <c r="R260" i="18"/>
  <c r="Q260" i="18"/>
  <c r="AC259" i="18"/>
  <c r="T259" i="18"/>
  <c r="S259" i="18"/>
  <c r="R259" i="18"/>
  <c r="Q259" i="18"/>
  <c r="AC257" i="18"/>
  <c r="T257" i="18"/>
  <c r="S257" i="18"/>
  <c r="R257" i="18"/>
  <c r="Q257" i="18"/>
  <c r="AC256" i="18"/>
  <c r="T256" i="18"/>
  <c r="S256" i="18"/>
  <c r="R256" i="18"/>
  <c r="Q256" i="18"/>
  <c r="AC255" i="18"/>
  <c r="T255" i="18"/>
  <c r="S255" i="18"/>
  <c r="R255" i="18"/>
  <c r="Q255" i="18"/>
  <c r="AC253" i="18"/>
  <c r="T253" i="18"/>
  <c r="S253" i="18"/>
  <c r="R253" i="18"/>
  <c r="Q253" i="18"/>
  <c r="AC252" i="18"/>
  <c r="T252" i="18"/>
  <c r="S252" i="18"/>
  <c r="R252" i="18"/>
  <c r="Q252" i="18"/>
  <c r="AC250" i="18"/>
  <c r="T250" i="18"/>
  <c r="S250" i="18"/>
  <c r="R250" i="18"/>
  <c r="Q250" i="18"/>
  <c r="AC249" i="18"/>
  <c r="T249" i="18"/>
  <c r="S249" i="18"/>
  <c r="R249" i="18"/>
  <c r="Q249" i="18"/>
  <c r="AC248" i="18"/>
  <c r="T248" i="18"/>
  <c r="S248" i="18"/>
  <c r="R248" i="18"/>
  <c r="Q248" i="18"/>
  <c r="AC247" i="18"/>
  <c r="T247" i="18"/>
  <c r="S247" i="18"/>
  <c r="R247" i="18"/>
  <c r="Q247" i="18"/>
  <c r="AC246" i="18"/>
  <c r="T246" i="18"/>
  <c r="S246" i="18"/>
  <c r="R246" i="18"/>
  <c r="Q246" i="18"/>
  <c r="AC245" i="18"/>
  <c r="T245" i="18"/>
  <c r="S245" i="18"/>
  <c r="R245" i="18"/>
  <c r="Q245" i="18"/>
  <c r="AC243" i="18"/>
  <c r="T243" i="18"/>
  <c r="S243" i="18"/>
  <c r="R243" i="18"/>
  <c r="Q243" i="18"/>
  <c r="AC242" i="18"/>
  <c r="T242" i="18"/>
  <c r="S242" i="18"/>
  <c r="R242" i="18"/>
  <c r="Q242" i="18"/>
  <c r="AC241" i="18"/>
  <c r="T241" i="18"/>
  <c r="S241" i="18"/>
  <c r="R241" i="18"/>
  <c r="Q241" i="18"/>
  <c r="AC240" i="18"/>
  <c r="T240" i="18"/>
  <c r="S240" i="18"/>
  <c r="R240" i="18"/>
  <c r="Q240" i="18"/>
  <c r="AC239" i="18"/>
  <c r="T239" i="18"/>
  <c r="S239" i="18"/>
  <c r="R239" i="18"/>
  <c r="Q239" i="18"/>
  <c r="AC238" i="18"/>
  <c r="T238" i="18"/>
  <c r="S238" i="18"/>
  <c r="R238" i="18"/>
  <c r="Q238" i="18"/>
  <c r="AC237" i="18"/>
  <c r="T237" i="18"/>
  <c r="S237" i="18"/>
  <c r="R237" i="18"/>
  <c r="Q237" i="18"/>
  <c r="AC236" i="18"/>
  <c r="T236" i="18"/>
  <c r="S236" i="18"/>
  <c r="R236" i="18"/>
  <c r="Q236" i="18"/>
  <c r="AC235" i="18"/>
  <c r="T235" i="18"/>
  <c r="S235" i="18"/>
  <c r="R235" i="18"/>
  <c r="Q235" i="18"/>
  <c r="AC234" i="18"/>
  <c r="T234" i="18"/>
  <c r="S234" i="18"/>
  <c r="R234" i="18"/>
  <c r="Q234" i="18"/>
  <c r="AC233" i="18"/>
  <c r="T233" i="18"/>
  <c r="S233" i="18"/>
  <c r="R233" i="18"/>
  <c r="Q233" i="18"/>
  <c r="AC232" i="18"/>
  <c r="T232" i="18"/>
  <c r="S232" i="18"/>
  <c r="R232" i="18"/>
  <c r="Q232" i="18"/>
  <c r="AC231" i="18"/>
  <c r="T231" i="18"/>
  <c r="S231" i="18"/>
  <c r="R231" i="18"/>
  <c r="Q231" i="18"/>
  <c r="AC230" i="18"/>
  <c r="T230" i="18"/>
  <c r="S230" i="18"/>
  <c r="R230" i="18"/>
  <c r="Q230" i="18"/>
  <c r="AC229" i="18"/>
  <c r="T229" i="18"/>
  <c r="S229" i="18"/>
  <c r="R229" i="18"/>
  <c r="Q229" i="18"/>
  <c r="AC228" i="18"/>
  <c r="T228" i="18"/>
  <c r="S228" i="18"/>
  <c r="R228" i="18"/>
  <c r="Q228" i="18"/>
  <c r="AC227" i="18"/>
  <c r="T227" i="18"/>
  <c r="S227" i="18"/>
  <c r="R227" i="18"/>
  <c r="Q227" i="18"/>
  <c r="AC225" i="18"/>
  <c r="T225" i="18"/>
  <c r="S225" i="18"/>
  <c r="R225" i="18"/>
  <c r="Q225" i="18"/>
  <c r="AC224" i="18"/>
  <c r="T224" i="18"/>
  <c r="S224" i="18"/>
  <c r="R224" i="18"/>
  <c r="Q224" i="18"/>
  <c r="AC223" i="18"/>
  <c r="T223" i="18"/>
  <c r="S223" i="18"/>
  <c r="R223" i="18"/>
  <c r="Q223" i="18"/>
  <c r="AC222" i="18"/>
  <c r="T222" i="18"/>
  <c r="S222" i="18"/>
  <c r="R222" i="18"/>
  <c r="Q222" i="18"/>
  <c r="AC220" i="18"/>
  <c r="T220" i="18"/>
  <c r="S220" i="18"/>
  <c r="R220" i="18"/>
  <c r="Q220" i="18"/>
  <c r="AC219" i="18"/>
  <c r="T219" i="18"/>
  <c r="S219" i="18"/>
  <c r="R219" i="18"/>
  <c r="Q219" i="18"/>
  <c r="AC218" i="18"/>
  <c r="T218" i="18"/>
  <c r="S218" i="18"/>
  <c r="R218" i="18"/>
  <c r="Q218" i="18"/>
  <c r="AC217" i="18"/>
  <c r="T217" i="18"/>
  <c r="S217" i="18"/>
  <c r="R217" i="18"/>
  <c r="Q217" i="18"/>
  <c r="AC216" i="18"/>
  <c r="T216" i="18"/>
  <c r="S216" i="18"/>
  <c r="R216" i="18"/>
  <c r="Q216" i="18"/>
  <c r="AC215" i="18"/>
  <c r="T215" i="18"/>
  <c r="S215" i="18"/>
  <c r="R215" i="18"/>
  <c r="Q215" i="18"/>
  <c r="AC214" i="18"/>
  <c r="T214" i="18"/>
  <c r="S214" i="18"/>
  <c r="R214" i="18"/>
  <c r="Q214" i="18"/>
  <c r="AC211" i="18"/>
  <c r="T211" i="18"/>
  <c r="S211" i="18"/>
  <c r="R211" i="18"/>
  <c r="Q211" i="18"/>
  <c r="AC210" i="18"/>
  <c r="T210" i="18"/>
  <c r="S210" i="18"/>
  <c r="R210" i="18"/>
  <c r="Q210" i="18"/>
  <c r="AC209" i="18"/>
  <c r="T209" i="18"/>
  <c r="S209" i="18"/>
  <c r="R209" i="18"/>
  <c r="Q209" i="18"/>
  <c r="AC208" i="18"/>
  <c r="T208" i="18"/>
  <c r="S208" i="18"/>
  <c r="R208" i="18"/>
  <c r="Q208" i="18"/>
  <c r="AC206" i="18"/>
  <c r="T206" i="18"/>
  <c r="S206" i="18"/>
  <c r="R206" i="18"/>
  <c r="Q206" i="18"/>
  <c r="AC205" i="18"/>
  <c r="T205" i="18"/>
  <c r="S205" i="18"/>
  <c r="R205" i="18"/>
  <c r="Q205" i="18"/>
  <c r="AC204" i="18"/>
  <c r="T204" i="18"/>
  <c r="S204" i="18"/>
  <c r="R204" i="18"/>
  <c r="Q204" i="18"/>
  <c r="AC203" i="18"/>
  <c r="T203" i="18"/>
  <c r="S203" i="18"/>
  <c r="R203" i="18"/>
  <c r="Q203" i="18"/>
  <c r="AC202" i="18"/>
  <c r="T202" i="18"/>
  <c r="S202" i="18"/>
  <c r="R202" i="18"/>
  <c r="Q202" i="18"/>
  <c r="AC200" i="18"/>
  <c r="T200" i="18"/>
  <c r="S200" i="18"/>
  <c r="R200" i="18"/>
  <c r="Q200" i="18"/>
  <c r="AC199" i="18"/>
  <c r="T199" i="18"/>
  <c r="S199" i="18"/>
  <c r="R199" i="18"/>
  <c r="Q199" i="18"/>
  <c r="AC198" i="18"/>
  <c r="T198" i="18"/>
  <c r="S198" i="18"/>
  <c r="R198" i="18"/>
  <c r="Q198" i="18"/>
  <c r="AC197" i="18"/>
  <c r="T197" i="18"/>
  <c r="S197" i="18"/>
  <c r="R197" i="18"/>
  <c r="Q197" i="18"/>
  <c r="AC196" i="18"/>
  <c r="T196" i="18"/>
  <c r="S196" i="18"/>
  <c r="R196" i="18"/>
  <c r="Q196" i="18"/>
  <c r="AC195" i="18"/>
  <c r="T195" i="18"/>
  <c r="S195" i="18"/>
  <c r="R195" i="18"/>
  <c r="Q195" i="18"/>
  <c r="AC194" i="18"/>
  <c r="T194" i="18"/>
  <c r="S194" i="18"/>
  <c r="R194" i="18"/>
  <c r="Q194" i="18"/>
  <c r="AC193" i="18"/>
  <c r="T193" i="18"/>
  <c r="S193" i="18"/>
  <c r="R193" i="18"/>
  <c r="Q193" i="18"/>
  <c r="AC192" i="18"/>
  <c r="T192" i="18"/>
  <c r="S192" i="18"/>
  <c r="R192" i="18"/>
  <c r="Q192" i="18"/>
  <c r="AC191" i="18"/>
  <c r="T191" i="18"/>
  <c r="S191" i="18"/>
  <c r="R191" i="18"/>
  <c r="Q191" i="18"/>
  <c r="AC190" i="18"/>
  <c r="T190" i="18"/>
  <c r="S190" i="18"/>
  <c r="R190" i="18"/>
  <c r="Q190" i="18"/>
  <c r="AC189" i="18"/>
  <c r="T189" i="18"/>
  <c r="S189" i="18"/>
  <c r="R189" i="18"/>
  <c r="Q189" i="18"/>
  <c r="AC188" i="18"/>
  <c r="T188" i="18"/>
  <c r="S188" i="18"/>
  <c r="R188" i="18"/>
  <c r="Q188" i="18"/>
  <c r="AC186" i="18"/>
  <c r="T186" i="18"/>
  <c r="S186" i="18"/>
  <c r="R186" i="18"/>
  <c r="Q186" i="18"/>
  <c r="AC184" i="18"/>
  <c r="T184" i="18"/>
  <c r="S184" i="18"/>
  <c r="R184" i="18"/>
  <c r="Q184" i="18"/>
  <c r="AC183" i="18"/>
  <c r="T183" i="18"/>
  <c r="S183" i="18"/>
  <c r="R183" i="18"/>
  <c r="Q183" i="18"/>
  <c r="AC182" i="18"/>
  <c r="T182" i="18"/>
  <c r="S182" i="18"/>
  <c r="R182" i="18"/>
  <c r="Q182" i="18"/>
  <c r="AC181" i="18"/>
  <c r="T181" i="18"/>
  <c r="S181" i="18"/>
  <c r="R181" i="18"/>
  <c r="Q181" i="18"/>
  <c r="AC180" i="18"/>
  <c r="T180" i="18"/>
  <c r="S180" i="18"/>
  <c r="R180" i="18"/>
  <c r="Q180" i="18"/>
  <c r="AC179" i="18"/>
  <c r="T179" i="18"/>
  <c r="S179" i="18"/>
  <c r="R179" i="18"/>
  <c r="Q179" i="18"/>
  <c r="AC178" i="18"/>
  <c r="T178" i="18"/>
  <c r="S178" i="18"/>
  <c r="R178" i="18"/>
  <c r="Q178" i="18"/>
  <c r="AC176" i="18"/>
  <c r="T176" i="18"/>
  <c r="S176" i="18"/>
  <c r="R176" i="18"/>
  <c r="Q176" i="18"/>
  <c r="AC174" i="18"/>
  <c r="T174" i="18"/>
  <c r="S174" i="18"/>
  <c r="R174" i="18"/>
  <c r="Q174" i="18"/>
  <c r="AC173" i="18"/>
  <c r="T173" i="18"/>
  <c r="S173" i="18"/>
  <c r="R173" i="18"/>
  <c r="Q173" i="18"/>
  <c r="AC171" i="18"/>
  <c r="T171" i="18"/>
  <c r="S171" i="18"/>
  <c r="R171" i="18"/>
  <c r="Q171" i="18"/>
  <c r="AC170" i="18"/>
  <c r="T170" i="18"/>
  <c r="S170" i="18"/>
  <c r="R170" i="18"/>
  <c r="Q170" i="18"/>
  <c r="AC169" i="18"/>
  <c r="T169" i="18"/>
  <c r="S169" i="18"/>
  <c r="R169" i="18"/>
  <c r="Q169" i="18"/>
  <c r="AC168" i="18"/>
  <c r="T168" i="18"/>
  <c r="S168" i="18"/>
  <c r="R168" i="18"/>
  <c r="Q168" i="18"/>
  <c r="AC167" i="18"/>
  <c r="T167" i="18"/>
  <c r="S167" i="18"/>
  <c r="R167" i="18"/>
  <c r="Q167" i="18"/>
  <c r="AC166" i="18"/>
  <c r="T166" i="18"/>
  <c r="S166" i="18"/>
  <c r="R166" i="18"/>
  <c r="Q166" i="18"/>
  <c r="AC163" i="18"/>
  <c r="T163" i="18"/>
  <c r="S163" i="18"/>
  <c r="R163" i="18"/>
  <c r="Q163" i="18"/>
  <c r="AC162" i="18"/>
  <c r="T162" i="18"/>
  <c r="S162" i="18"/>
  <c r="R162" i="18"/>
  <c r="Q162" i="18"/>
  <c r="AC161" i="18"/>
  <c r="T161" i="18"/>
  <c r="S161" i="18"/>
  <c r="R161" i="18"/>
  <c r="Q161" i="18"/>
  <c r="AC160" i="18"/>
  <c r="T160" i="18"/>
  <c r="S160" i="18"/>
  <c r="R160" i="18"/>
  <c r="Q160" i="18"/>
  <c r="AC158" i="18"/>
  <c r="T158" i="18"/>
  <c r="S158" i="18"/>
  <c r="R158" i="18"/>
  <c r="Q158" i="18"/>
  <c r="AC157" i="18"/>
  <c r="T157" i="18"/>
  <c r="S157" i="18"/>
  <c r="R157" i="18"/>
  <c r="Q157" i="18"/>
  <c r="AC156" i="18"/>
  <c r="T156" i="18"/>
  <c r="S156" i="18"/>
  <c r="R156" i="18"/>
  <c r="Q156" i="18"/>
  <c r="AC155" i="18"/>
  <c r="T155" i="18"/>
  <c r="S155" i="18"/>
  <c r="R155" i="18"/>
  <c r="Q155" i="18"/>
  <c r="AC154" i="18"/>
  <c r="T154" i="18"/>
  <c r="S154" i="18"/>
  <c r="R154" i="18"/>
  <c r="Q154" i="18"/>
  <c r="AC152" i="18"/>
  <c r="T152" i="18"/>
  <c r="S152" i="18"/>
  <c r="R152" i="18"/>
  <c r="Q152" i="18"/>
  <c r="AC151" i="18"/>
  <c r="T151" i="18"/>
  <c r="S151" i="18"/>
  <c r="R151" i="18"/>
  <c r="Q151" i="18"/>
  <c r="AC150" i="18"/>
  <c r="T150" i="18"/>
  <c r="S150" i="18"/>
  <c r="R150" i="18"/>
  <c r="Q150" i="18"/>
  <c r="AC149" i="18"/>
  <c r="T149" i="18"/>
  <c r="S149" i="18"/>
  <c r="R149" i="18"/>
  <c r="Q149" i="18"/>
  <c r="AC148" i="18"/>
  <c r="T148" i="18"/>
  <c r="S148" i="18"/>
  <c r="R148" i="18"/>
  <c r="Q148" i="18"/>
  <c r="AC147" i="18"/>
  <c r="T147" i="18"/>
  <c r="S147" i="18"/>
  <c r="R147" i="18"/>
  <c r="Q147" i="18"/>
  <c r="AC146" i="18"/>
  <c r="T146" i="18"/>
  <c r="S146" i="18"/>
  <c r="R146" i="18"/>
  <c r="Q146" i="18"/>
  <c r="AC145" i="18"/>
  <c r="T145" i="18"/>
  <c r="S145" i="18"/>
  <c r="R145" i="18"/>
  <c r="Q145" i="18"/>
  <c r="AC143" i="18"/>
  <c r="T143" i="18"/>
  <c r="S143" i="18"/>
  <c r="R143" i="18"/>
  <c r="Q143" i="18"/>
  <c r="AC142" i="18"/>
  <c r="T142" i="18"/>
  <c r="S142" i="18"/>
  <c r="R142" i="18"/>
  <c r="Q142" i="18"/>
  <c r="AC141" i="18"/>
  <c r="T141" i="18"/>
  <c r="S141" i="18"/>
  <c r="R141" i="18"/>
  <c r="Q141" i="18"/>
  <c r="AC140" i="18"/>
  <c r="T140" i="18"/>
  <c r="S140" i="18"/>
  <c r="R140" i="18"/>
  <c r="Q140" i="18"/>
  <c r="AC139" i="18"/>
  <c r="T139" i="18"/>
  <c r="S139" i="18"/>
  <c r="R139" i="18"/>
  <c r="Q139" i="18"/>
  <c r="AC137" i="18"/>
  <c r="T137" i="18"/>
  <c r="S137" i="18"/>
  <c r="R137" i="18"/>
  <c r="Q137" i="18"/>
  <c r="AC136" i="18"/>
  <c r="T136" i="18"/>
  <c r="S136" i="18"/>
  <c r="R136" i="18"/>
  <c r="Q136" i="18"/>
  <c r="AC135" i="18"/>
  <c r="T135" i="18"/>
  <c r="S135" i="18"/>
  <c r="R135" i="18"/>
  <c r="Q135" i="18"/>
  <c r="AC134" i="18"/>
  <c r="T134" i="18"/>
  <c r="S134" i="18"/>
  <c r="R134" i="18"/>
  <c r="Q134" i="18"/>
  <c r="AC133" i="18"/>
  <c r="T133" i="18"/>
  <c r="S133" i="18"/>
  <c r="R133" i="18"/>
  <c r="Q133" i="18"/>
  <c r="AC132" i="18"/>
  <c r="T132" i="18"/>
  <c r="S132" i="18"/>
  <c r="R132" i="18"/>
  <c r="Q132" i="18"/>
  <c r="AC131" i="18"/>
  <c r="T131" i="18"/>
  <c r="S131" i="18"/>
  <c r="R131" i="18"/>
  <c r="Q131" i="18"/>
  <c r="AC130" i="18"/>
  <c r="T130" i="18"/>
  <c r="S130" i="18"/>
  <c r="R130" i="18"/>
  <c r="Q130" i="18"/>
  <c r="AC129" i="18"/>
  <c r="T129" i="18"/>
  <c r="S129" i="18"/>
  <c r="R129" i="18"/>
  <c r="Q129" i="18"/>
  <c r="AC128" i="18"/>
  <c r="T128" i="18"/>
  <c r="S128" i="18"/>
  <c r="R128" i="18"/>
  <c r="Q128" i="18"/>
  <c r="AC127" i="18"/>
  <c r="T127" i="18"/>
  <c r="S127" i="18"/>
  <c r="R127" i="18"/>
  <c r="Q127" i="18"/>
  <c r="AC126" i="18"/>
  <c r="T126" i="18"/>
  <c r="S126" i="18"/>
  <c r="R126" i="18"/>
  <c r="Q126" i="18"/>
  <c r="AC124" i="18"/>
  <c r="T124" i="18"/>
  <c r="S124" i="18"/>
  <c r="R124" i="18"/>
  <c r="Q124" i="18"/>
  <c r="AC123" i="18"/>
  <c r="T123" i="18"/>
  <c r="S123" i="18"/>
  <c r="R123" i="18"/>
  <c r="Q123" i="18"/>
  <c r="AC122" i="18"/>
  <c r="T122" i="18"/>
  <c r="S122" i="18"/>
  <c r="R122" i="18"/>
  <c r="Q122" i="18"/>
  <c r="AC121" i="18"/>
  <c r="T121" i="18"/>
  <c r="S121" i="18"/>
  <c r="R121" i="18"/>
  <c r="Q121" i="18"/>
  <c r="AC120" i="18"/>
  <c r="T120" i="18"/>
  <c r="S120" i="18"/>
  <c r="R120" i="18"/>
  <c r="Q120" i="18"/>
  <c r="AC119" i="18"/>
  <c r="T119" i="18"/>
  <c r="S119" i="18"/>
  <c r="R119" i="18"/>
  <c r="Q119" i="18"/>
  <c r="AC118" i="18"/>
  <c r="T118" i="18"/>
  <c r="S118" i="18"/>
  <c r="R118" i="18"/>
  <c r="Q118" i="18"/>
  <c r="AC117" i="18"/>
  <c r="T117" i="18"/>
  <c r="S117" i="18"/>
  <c r="R117" i="18"/>
  <c r="Q117" i="18"/>
  <c r="AC116" i="18"/>
  <c r="T116" i="18"/>
  <c r="S116" i="18"/>
  <c r="R116" i="18"/>
  <c r="Q116" i="18"/>
  <c r="AC115" i="18"/>
  <c r="T115" i="18"/>
  <c r="S115" i="18"/>
  <c r="R115" i="18"/>
  <c r="Q115" i="18"/>
  <c r="AC114" i="18"/>
  <c r="T114" i="18"/>
  <c r="S114" i="18"/>
  <c r="R114" i="18"/>
  <c r="Q114" i="18"/>
  <c r="AC112" i="18"/>
  <c r="T112" i="18"/>
  <c r="S112" i="18"/>
  <c r="R112" i="18"/>
  <c r="Q112" i="18"/>
  <c r="AC110" i="18"/>
  <c r="T110" i="18"/>
  <c r="S110" i="18"/>
  <c r="R110" i="18"/>
  <c r="Q110" i="18"/>
  <c r="AC109" i="18"/>
  <c r="T109" i="18"/>
  <c r="S109" i="18"/>
  <c r="R109" i="18"/>
  <c r="Q109" i="18"/>
  <c r="AC107" i="18"/>
  <c r="T107" i="18"/>
  <c r="S107" i="18"/>
  <c r="R107" i="18"/>
  <c r="Q107" i="18"/>
  <c r="AC106" i="18"/>
  <c r="T106" i="18"/>
  <c r="S106" i="18"/>
  <c r="R106" i="18"/>
  <c r="Q106" i="18"/>
  <c r="AC105" i="18"/>
  <c r="T105" i="18"/>
  <c r="S105" i="18"/>
  <c r="R105" i="18"/>
  <c r="Q105" i="18"/>
  <c r="AC104" i="18"/>
  <c r="T104" i="18"/>
  <c r="S104" i="18"/>
  <c r="R104" i="18"/>
  <c r="Q104" i="18"/>
  <c r="AC103" i="18"/>
  <c r="T103" i="18"/>
  <c r="S103" i="18"/>
  <c r="R103" i="18"/>
  <c r="Q103" i="18"/>
  <c r="AC102" i="18"/>
  <c r="T102" i="18"/>
  <c r="S102" i="18"/>
  <c r="R102" i="18"/>
  <c r="Q102" i="18"/>
  <c r="AC101" i="18"/>
  <c r="T101" i="18"/>
  <c r="S101" i="18"/>
  <c r="R101" i="18"/>
  <c r="Q101" i="18"/>
  <c r="AC98" i="18"/>
  <c r="T98" i="18"/>
  <c r="S98" i="18"/>
  <c r="R98" i="18"/>
  <c r="Q98" i="18"/>
  <c r="AC97" i="18"/>
  <c r="T97" i="18"/>
  <c r="S97" i="18"/>
  <c r="R97" i="18"/>
  <c r="Q97" i="18"/>
  <c r="AC96" i="18"/>
  <c r="T96" i="18"/>
  <c r="S96" i="18"/>
  <c r="R96" i="18"/>
  <c r="Q96" i="18"/>
  <c r="AC95" i="18"/>
  <c r="T95" i="18"/>
  <c r="S95" i="18"/>
  <c r="R95" i="18"/>
  <c r="Q95" i="18"/>
  <c r="AC94" i="18"/>
  <c r="T94" i="18"/>
  <c r="S94" i="18"/>
  <c r="R94" i="18"/>
  <c r="Q94" i="18"/>
  <c r="AC93" i="18"/>
  <c r="T93" i="18"/>
  <c r="S93" i="18"/>
  <c r="R93" i="18"/>
  <c r="Q93" i="18"/>
  <c r="AC92" i="18"/>
  <c r="T92" i="18"/>
  <c r="S92" i="18"/>
  <c r="R92" i="18"/>
  <c r="Q92" i="18"/>
  <c r="AC91" i="18"/>
  <c r="T91" i="18"/>
  <c r="S91" i="18"/>
  <c r="R91" i="18"/>
  <c r="Q91" i="18"/>
  <c r="AC90" i="18"/>
  <c r="T90" i="18"/>
  <c r="S90" i="18"/>
  <c r="R90" i="18"/>
  <c r="Q90" i="18"/>
  <c r="AC89" i="18"/>
  <c r="T89" i="18"/>
  <c r="S89" i="18"/>
  <c r="R89" i="18"/>
  <c r="Q89" i="18"/>
  <c r="AC88" i="18"/>
  <c r="T88" i="18"/>
  <c r="S88" i="18"/>
  <c r="R88" i="18"/>
  <c r="Q88" i="18"/>
  <c r="AC87" i="18"/>
  <c r="T87" i="18"/>
  <c r="S87" i="18"/>
  <c r="R87" i="18"/>
  <c r="Q87" i="18"/>
  <c r="AC84" i="18"/>
  <c r="T84" i="18"/>
  <c r="S84" i="18"/>
  <c r="R84" i="18"/>
  <c r="Q84" i="18"/>
  <c r="AC83" i="18"/>
  <c r="T83" i="18"/>
  <c r="S83" i="18"/>
  <c r="R83" i="18"/>
  <c r="Q83" i="18"/>
  <c r="AC82" i="18"/>
  <c r="T82" i="18"/>
  <c r="S82" i="18"/>
  <c r="R82" i="18"/>
  <c r="Q82" i="18"/>
  <c r="AC81" i="18"/>
  <c r="T81" i="18"/>
  <c r="S81" i="18"/>
  <c r="R81" i="18"/>
  <c r="Q81" i="18"/>
  <c r="AC80" i="18"/>
  <c r="T80" i="18"/>
  <c r="S80" i="18"/>
  <c r="R80" i="18"/>
  <c r="Q80" i="18"/>
  <c r="AC79" i="18"/>
  <c r="T79" i="18"/>
  <c r="S79" i="18"/>
  <c r="R79" i="18"/>
  <c r="Q79" i="18"/>
  <c r="AC77" i="18"/>
  <c r="T77" i="18"/>
  <c r="S77" i="18"/>
  <c r="R77" i="18"/>
  <c r="Q77" i="18"/>
  <c r="AC76" i="18"/>
  <c r="T76" i="18"/>
  <c r="S76" i="18"/>
  <c r="R76" i="18"/>
  <c r="Q76" i="18"/>
  <c r="AC75" i="18"/>
  <c r="T75" i="18"/>
  <c r="S75" i="18"/>
  <c r="R75" i="18"/>
  <c r="Q75" i="18"/>
  <c r="AC74" i="18"/>
  <c r="T74" i="18"/>
  <c r="S74" i="18"/>
  <c r="R74" i="18"/>
  <c r="Q74" i="18"/>
  <c r="AC73" i="18"/>
  <c r="T73" i="18"/>
  <c r="S73" i="18"/>
  <c r="R73" i="18"/>
  <c r="Q73" i="18"/>
  <c r="AC72" i="18"/>
  <c r="T72" i="18"/>
  <c r="S72" i="18"/>
  <c r="R72" i="18"/>
  <c r="Q72" i="18"/>
  <c r="AC70" i="18"/>
  <c r="T70" i="18"/>
  <c r="S70" i="18"/>
  <c r="R70" i="18"/>
  <c r="Q70" i="18"/>
  <c r="AC69" i="18"/>
  <c r="T69" i="18"/>
  <c r="S69" i="18"/>
  <c r="R69" i="18"/>
  <c r="Q69" i="18"/>
  <c r="AC68" i="18"/>
  <c r="T68" i="18"/>
  <c r="S68" i="18"/>
  <c r="R68" i="18"/>
  <c r="Q68" i="18"/>
  <c r="AC67" i="18"/>
  <c r="T67" i="18"/>
  <c r="S67" i="18"/>
  <c r="R67" i="18"/>
  <c r="Q67" i="18"/>
  <c r="AC65" i="18"/>
  <c r="T65" i="18"/>
  <c r="S65" i="18"/>
  <c r="R65" i="18"/>
  <c r="Q65" i="18"/>
  <c r="AC64" i="18"/>
  <c r="T64" i="18"/>
  <c r="S64" i="18"/>
  <c r="R64" i="18"/>
  <c r="Q64" i="18"/>
  <c r="AC63" i="18"/>
  <c r="T63" i="18"/>
  <c r="S63" i="18"/>
  <c r="R63" i="18"/>
  <c r="Q63" i="18"/>
  <c r="AC62" i="18"/>
  <c r="T62" i="18"/>
  <c r="S62" i="18"/>
  <c r="R62" i="18"/>
  <c r="Q62" i="18"/>
  <c r="AC60" i="18"/>
  <c r="T60" i="18"/>
  <c r="S60" i="18"/>
  <c r="R60" i="18"/>
  <c r="Q60" i="18"/>
  <c r="AC59" i="18"/>
  <c r="T59" i="18"/>
  <c r="S59" i="18"/>
  <c r="R59" i="18"/>
  <c r="Q59" i="18"/>
  <c r="AC58" i="18"/>
  <c r="T58" i="18"/>
  <c r="S58" i="18"/>
  <c r="R58" i="18"/>
  <c r="Q58" i="18"/>
  <c r="AC57" i="18"/>
  <c r="T57" i="18"/>
  <c r="S57" i="18"/>
  <c r="R57" i="18"/>
  <c r="Q57" i="18"/>
  <c r="AC56" i="18"/>
  <c r="T56" i="18"/>
  <c r="S56" i="18"/>
  <c r="R56" i="18"/>
  <c r="Q56" i="18"/>
  <c r="AC54" i="18"/>
  <c r="T54" i="18"/>
  <c r="S54" i="18"/>
  <c r="R54" i="18"/>
  <c r="Q54" i="18"/>
  <c r="AC52" i="18"/>
  <c r="T52" i="18"/>
  <c r="S52" i="18"/>
  <c r="R52" i="18"/>
  <c r="Q52" i="18"/>
  <c r="AC51" i="18"/>
  <c r="T51" i="18"/>
  <c r="S51" i="18"/>
  <c r="R51" i="18"/>
  <c r="Q51" i="18"/>
  <c r="AC50" i="18"/>
  <c r="T50" i="18"/>
  <c r="S50" i="18"/>
  <c r="R50" i="18"/>
  <c r="Q50" i="18"/>
  <c r="AC48" i="18"/>
  <c r="T48" i="18"/>
  <c r="S48" i="18"/>
  <c r="R48" i="18"/>
  <c r="Q48" i="18"/>
  <c r="AC47" i="18"/>
  <c r="T47" i="18"/>
  <c r="S47" i="18"/>
  <c r="R47" i="18"/>
  <c r="Q47" i="18"/>
  <c r="AC45" i="18"/>
  <c r="T45" i="18"/>
  <c r="S45" i="18"/>
  <c r="R45" i="18"/>
  <c r="Q45" i="18"/>
  <c r="AC44" i="18"/>
  <c r="T44" i="18"/>
  <c r="S44" i="18"/>
  <c r="R44" i="18"/>
  <c r="Q44" i="18"/>
  <c r="AC43" i="18"/>
  <c r="T43" i="18"/>
  <c r="S43" i="18"/>
  <c r="R43" i="18"/>
  <c r="Q43" i="18"/>
  <c r="AC42" i="18"/>
  <c r="T42" i="18"/>
  <c r="S42" i="18"/>
  <c r="R42" i="18"/>
  <c r="Q42" i="18"/>
  <c r="AC41" i="18"/>
  <c r="T41" i="18"/>
  <c r="S41" i="18"/>
  <c r="R41" i="18"/>
  <c r="Q41" i="18"/>
  <c r="AC40" i="18"/>
  <c r="T40" i="18"/>
  <c r="S40" i="18"/>
  <c r="R40" i="18"/>
  <c r="Q40" i="18"/>
  <c r="AC39" i="18"/>
  <c r="T39" i="18"/>
  <c r="S39" i="18"/>
  <c r="R39" i="18"/>
  <c r="Q39" i="18"/>
  <c r="AC38" i="18"/>
  <c r="T38" i="18"/>
  <c r="S38" i="18"/>
  <c r="R38" i="18"/>
  <c r="Q38" i="18"/>
  <c r="AC37" i="18"/>
  <c r="T37" i="18"/>
  <c r="S37" i="18"/>
  <c r="R37" i="18"/>
  <c r="Q37" i="18"/>
  <c r="AC36" i="18"/>
  <c r="T36" i="18"/>
  <c r="S36" i="18"/>
  <c r="R36" i="18"/>
  <c r="Q36" i="18"/>
  <c r="AC35" i="18"/>
  <c r="T35" i="18"/>
  <c r="S35" i="18"/>
  <c r="R35" i="18"/>
  <c r="Q35" i="18"/>
  <c r="AC34" i="18"/>
  <c r="T34" i="18"/>
  <c r="S34" i="18"/>
  <c r="R34" i="18"/>
  <c r="Q34" i="18"/>
  <c r="AC33" i="18"/>
  <c r="T33" i="18"/>
  <c r="S33" i="18"/>
  <c r="R33" i="18"/>
  <c r="Q33" i="18"/>
  <c r="AC31" i="18"/>
  <c r="T31" i="18"/>
  <c r="S31" i="18"/>
  <c r="R31" i="18"/>
  <c r="Q31" i="18"/>
  <c r="AC30" i="18"/>
  <c r="T30" i="18"/>
  <c r="S30" i="18"/>
  <c r="R30" i="18"/>
  <c r="Q30" i="18"/>
  <c r="AC28" i="18"/>
  <c r="T28" i="18"/>
  <c r="S28" i="18"/>
  <c r="R28" i="18"/>
  <c r="Q28" i="18"/>
  <c r="AC27" i="18"/>
  <c r="T27" i="18"/>
  <c r="S27" i="18"/>
  <c r="R27" i="18"/>
  <c r="Q27" i="18"/>
  <c r="AC26" i="18"/>
  <c r="T26" i="18"/>
  <c r="S26" i="18"/>
  <c r="R26" i="18"/>
  <c r="Q26" i="18"/>
  <c r="AC25" i="18"/>
  <c r="T25" i="18"/>
  <c r="S25" i="18"/>
  <c r="R25" i="18"/>
  <c r="Q25" i="18"/>
  <c r="AC24" i="18"/>
  <c r="T24" i="18"/>
  <c r="S24" i="18"/>
  <c r="R24" i="18"/>
  <c r="Q24" i="18"/>
  <c r="AC23" i="18"/>
  <c r="T23" i="18"/>
  <c r="S23" i="18"/>
  <c r="R23" i="18"/>
  <c r="Q23" i="18"/>
  <c r="AC21" i="18"/>
  <c r="T21" i="18"/>
  <c r="S21" i="18"/>
  <c r="R21" i="18"/>
  <c r="Q21" i="18"/>
  <c r="AC20" i="18"/>
  <c r="T20" i="18"/>
  <c r="S20" i="18"/>
  <c r="R20" i="18"/>
  <c r="Q20" i="18"/>
  <c r="AC19" i="18"/>
  <c r="T19" i="18"/>
  <c r="S19" i="18"/>
  <c r="R19" i="18"/>
  <c r="Q19" i="18"/>
  <c r="AC18" i="18"/>
  <c r="T18" i="18"/>
  <c r="S18" i="18"/>
  <c r="R18" i="18"/>
  <c r="Q18" i="18"/>
  <c r="AC17" i="18"/>
  <c r="T17" i="18"/>
  <c r="S17" i="18"/>
  <c r="R17" i="18"/>
  <c r="Q17" i="18"/>
  <c r="AC16" i="18"/>
  <c r="T16" i="18"/>
  <c r="S16" i="18"/>
  <c r="R16" i="18"/>
  <c r="Q16" i="18"/>
  <c r="AC15" i="18"/>
  <c r="T15" i="18"/>
  <c r="S15" i="18"/>
  <c r="R15" i="18"/>
  <c r="Q15" i="18"/>
  <c r="AC14" i="18"/>
  <c r="T14" i="18"/>
  <c r="S14" i="18"/>
  <c r="R14" i="18"/>
  <c r="Q14" i="18"/>
  <c r="AC13" i="18"/>
  <c r="T13" i="18"/>
  <c r="S13" i="18"/>
  <c r="R13" i="18"/>
  <c r="Q13" i="18"/>
  <c r="AC11" i="18"/>
  <c r="T11" i="18"/>
  <c r="S11" i="18"/>
  <c r="R11" i="18"/>
  <c r="Q11" i="18"/>
  <c r="AC10" i="18"/>
  <c r="T10" i="18"/>
  <c r="S10" i="18"/>
  <c r="R10" i="18"/>
  <c r="Q10" i="18"/>
  <c r="AC9" i="18"/>
  <c r="T9" i="18"/>
  <c r="S9" i="18"/>
  <c r="R9" i="18"/>
  <c r="Q9" i="18"/>
  <c r="AC8" i="18"/>
  <c r="T8" i="18"/>
  <c r="S8" i="18"/>
  <c r="R8" i="18"/>
  <c r="Q8" i="18"/>
  <c r="AC7" i="18"/>
  <c r="T7" i="18"/>
  <c r="S7" i="18"/>
  <c r="R7" i="18"/>
  <c r="Q7" i="18"/>
  <c r="AC6" i="18"/>
  <c r="T6" i="18"/>
  <c r="S6" i="18"/>
  <c r="R6" i="18"/>
  <c r="Q6" i="18"/>
  <c r="G401" i="34" l="1"/>
  <c r="H380" i="34"/>
  <c r="H116" i="34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4" i="18"/>
  <c r="I115" i="18"/>
  <c r="I116" i="18"/>
  <c r="I117" i="18"/>
  <c r="I118" i="18"/>
  <c r="I119" i="18"/>
  <c r="I120" i="18"/>
  <c r="I121" i="18"/>
  <c r="I122" i="18"/>
  <c r="I123" i="18"/>
  <c r="I124" i="18"/>
  <c r="I125" i="18"/>
  <c r="I126" i="18"/>
  <c r="I127" i="18"/>
  <c r="I128" i="18"/>
  <c r="I129" i="18"/>
  <c r="I130" i="18"/>
  <c r="I131" i="18"/>
  <c r="I132" i="18"/>
  <c r="I133" i="18"/>
  <c r="I134" i="18"/>
  <c r="I135" i="18"/>
  <c r="I136" i="18"/>
  <c r="I137" i="18"/>
  <c r="I138" i="18"/>
  <c r="I139" i="18"/>
  <c r="I140" i="18"/>
  <c r="I141" i="18"/>
  <c r="I142" i="18"/>
  <c r="I143" i="18"/>
  <c r="I144" i="18"/>
  <c r="I145" i="18"/>
  <c r="I146" i="18"/>
  <c r="I147" i="18"/>
  <c r="I148" i="18"/>
  <c r="I149" i="18"/>
  <c r="I150" i="18"/>
  <c r="I151" i="18"/>
  <c r="I152" i="18"/>
  <c r="I153" i="18"/>
  <c r="I154" i="18"/>
  <c r="I155" i="18"/>
  <c r="I156" i="18"/>
  <c r="I157" i="18"/>
  <c r="I158" i="18"/>
  <c r="I159" i="18"/>
  <c r="I160" i="18"/>
  <c r="I161" i="18"/>
  <c r="I162" i="18"/>
  <c r="I163" i="18"/>
  <c r="I164" i="18"/>
  <c r="I165" i="18"/>
  <c r="I166" i="18"/>
  <c r="I167" i="18"/>
  <c r="I168" i="18"/>
  <c r="I169" i="18"/>
  <c r="I170" i="18"/>
  <c r="I171" i="18"/>
  <c r="I172" i="18"/>
  <c r="I173" i="18"/>
  <c r="I174" i="18"/>
  <c r="I175" i="18"/>
  <c r="I176" i="18"/>
  <c r="I177" i="18"/>
  <c r="I178" i="18"/>
  <c r="I179" i="18"/>
  <c r="I180" i="18"/>
  <c r="I181" i="18"/>
  <c r="I182" i="18"/>
  <c r="I183" i="18"/>
  <c r="I184" i="18"/>
  <c r="I185" i="18"/>
  <c r="I186" i="18"/>
  <c r="I187" i="18"/>
  <c r="I188" i="18"/>
  <c r="I189" i="18"/>
  <c r="I190" i="18"/>
  <c r="I191" i="18"/>
  <c r="I192" i="18"/>
  <c r="I193" i="18"/>
  <c r="I194" i="18"/>
  <c r="I195" i="18"/>
  <c r="I196" i="18"/>
  <c r="I197" i="18"/>
  <c r="I198" i="18"/>
  <c r="I199" i="18"/>
  <c r="I200" i="18"/>
  <c r="I201" i="18"/>
  <c r="I202" i="18"/>
  <c r="I203" i="18"/>
  <c r="I204" i="18"/>
  <c r="I205" i="18"/>
  <c r="I206" i="18"/>
  <c r="I207" i="18"/>
  <c r="I208" i="18"/>
  <c r="I209" i="18"/>
  <c r="I210" i="18"/>
  <c r="I211" i="18"/>
  <c r="I212" i="18"/>
  <c r="I213" i="18"/>
  <c r="I214" i="18"/>
  <c r="I215" i="18"/>
  <c r="I216" i="18"/>
  <c r="I217" i="18"/>
  <c r="I218" i="18"/>
  <c r="I219" i="18"/>
  <c r="I220" i="18"/>
  <c r="I221" i="18"/>
  <c r="I222" i="18"/>
  <c r="I223" i="18"/>
  <c r="I224" i="18"/>
  <c r="I225" i="18"/>
  <c r="I226" i="18"/>
  <c r="I227" i="18"/>
  <c r="I228" i="18"/>
  <c r="I229" i="18"/>
  <c r="I230" i="18"/>
  <c r="I231" i="18"/>
  <c r="I232" i="18"/>
  <c r="I233" i="18"/>
  <c r="I234" i="18"/>
  <c r="I235" i="18"/>
  <c r="I236" i="18"/>
  <c r="I237" i="18"/>
  <c r="I238" i="18"/>
  <c r="I239" i="18"/>
  <c r="I240" i="18"/>
  <c r="I241" i="18"/>
  <c r="I242" i="18"/>
  <c r="I243" i="18"/>
  <c r="I244" i="18"/>
  <c r="I245" i="18"/>
  <c r="I246" i="18"/>
  <c r="I247" i="18"/>
  <c r="I248" i="18"/>
  <c r="I249" i="18"/>
  <c r="I250" i="18"/>
  <c r="I251" i="18"/>
  <c r="I252" i="18"/>
  <c r="I253" i="18"/>
  <c r="I254" i="18"/>
  <c r="I255" i="18"/>
  <c r="I256" i="18"/>
  <c r="I257" i="18"/>
  <c r="I258" i="18"/>
  <c r="I259" i="18"/>
  <c r="I260" i="18"/>
  <c r="I261" i="18"/>
  <c r="I262" i="18"/>
  <c r="I263" i="18"/>
  <c r="I264" i="18"/>
  <c r="I265" i="18"/>
  <c r="I266" i="18"/>
  <c r="I267" i="18"/>
  <c r="I268" i="18"/>
  <c r="I269" i="18"/>
  <c r="I270" i="18"/>
  <c r="I271" i="18"/>
  <c r="I272" i="18"/>
  <c r="I273" i="18"/>
  <c r="I274" i="18"/>
  <c r="I275" i="18"/>
  <c r="I276" i="18"/>
  <c r="I277" i="18"/>
  <c r="I278" i="18"/>
  <c r="I279" i="18"/>
  <c r="I280" i="18"/>
  <c r="I281" i="18"/>
  <c r="I282" i="18"/>
  <c r="I283" i="18"/>
  <c r="I284" i="18"/>
  <c r="I285" i="18"/>
  <c r="I286" i="18"/>
  <c r="I287" i="18"/>
  <c r="I288" i="18"/>
  <c r="I289" i="18"/>
  <c r="I290" i="18"/>
  <c r="I291" i="18"/>
  <c r="I292" i="18"/>
  <c r="I293" i="18"/>
  <c r="I294" i="18"/>
  <c r="I295" i="18"/>
  <c r="I296" i="18"/>
  <c r="I297" i="18"/>
  <c r="I298" i="18"/>
  <c r="I299" i="18"/>
  <c r="I300" i="18"/>
  <c r="I301" i="18"/>
  <c r="I302" i="18"/>
  <c r="I303" i="18"/>
  <c r="I304" i="18"/>
  <c r="I305" i="18"/>
  <c r="I306" i="18"/>
  <c r="I307" i="18"/>
  <c r="I308" i="18"/>
  <c r="I309" i="18"/>
  <c r="I310" i="18"/>
  <c r="I311" i="18"/>
  <c r="I312" i="18"/>
  <c r="I313" i="18"/>
  <c r="I314" i="18"/>
  <c r="I315" i="18"/>
  <c r="I316" i="18"/>
  <c r="I317" i="18"/>
  <c r="I318" i="18"/>
  <c r="I319" i="18"/>
  <c r="I320" i="18"/>
  <c r="I321" i="18"/>
  <c r="I322" i="18"/>
  <c r="I323" i="18"/>
  <c r="I324" i="18"/>
  <c r="I325" i="18"/>
  <c r="I326" i="18"/>
  <c r="I327" i="18"/>
  <c r="I328" i="18"/>
  <c r="I329" i="18"/>
  <c r="I330" i="18"/>
  <c r="I331" i="18"/>
  <c r="I332" i="18"/>
  <c r="I333" i="18"/>
  <c r="I334" i="18"/>
  <c r="I335" i="18"/>
  <c r="I336" i="18"/>
  <c r="I337" i="18"/>
  <c r="I338" i="18"/>
  <c r="I339" i="18"/>
  <c r="I340" i="18"/>
  <c r="I341" i="18"/>
  <c r="I342" i="18"/>
  <c r="I343" i="18"/>
  <c r="I344" i="18"/>
  <c r="I345" i="18"/>
  <c r="I346" i="18"/>
  <c r="I347" i="18"/>
  <c r="I348" i="18"/>
  <c r="I349" i="18"/>
  <c r="I350" i="18"/>
  <c r="I351" i="18"/>
  <c r="I352" i="18"/>
  <c r="I353" i="18"/>
  <c r="I354" i="18"/>
  <c r="I355" i="18"/>
  <c r="I356" i="18"/>
  <c r="I357" i="18"/>
  <c r="I358" i="18"/>
  <c r="I359" i="18"/>
  <c r="I360" i="18"/>
  <c r="I361" i="18"/>
  <c r="I362" i="18"/>
  <c r="I363" i="18"/>
  <c r="I364" i="18"/>
  <c r="I365" i="18"/>
  <c r="I366" i="18"/>
  <c r="I367" i="18"/>
  <c r="I368" i="18"/>
  <c r="I369" i="18"/>
  <c r="I370" i="18"/>
  <c r="I371" i="18"/>
  <c r="I372" i="18"/>
  <c r="I373" i="18"/>
  <c r="I374" i="18"/>
  <c r="I375" i="18"/>
  <c r="I376" i="18"/>
  <c r="I377" i="18"/>
  <c r="I378" i="18"/>
  <c r="I379" i="18"/>
  <c r="I380" i="18"/>
  <c r="I381" i="18"/>
  <c r="I382" i="18"/>
  <c r="I383" i="18"/>
  <c r="I384" i="18"/>
  <c r="I385" i="18"/>
  <c r="I386" i="18"/>
  <c r="I387" i="18"/>
  <c r="I388" i="18"/>
  <c r="I389" i="18"/>
  <c r="I390" i="18"/>
  <c r="I391" i="18"/>
  <c r="I392" i="18"/>
  <c r="I393" i="18"/>
  <c r="I394" i="18"/>
  <c r="I395" i="18"/>
  <c r="I396" i="18"/>
  <c r="I397" i="18"/>
  <c r="I398" i="18"/>
  <c r="I399" i="18"/>
  <c r="I6" i="18"/>
  <c r="G401" i="18"/>
  <c r="F401" i="18"/>
  <c r="H33" i="18"/>
  <c r="AF33" i="18" s="1"/>
  <c r="H34" i="18"/>
  <c r="AF34" i="18" s="1"/>
  <c r="H35" i="18"/>
  <c r="AF35" i="18" s="1"/>
  <c r="H36" i="18"/>
  <c r="AF36" i="18" s="1"/>
  <c r="H37" i="18"/>
  <c r="AF37" i="18" s="1"/>
  <c r="H38" i="18"/>
  <c r="AF38" i="18" s="1"/>
  <c r="H39" i="18"/>
  <c r="AF39" i="18" s="1"/>
  <c r="H40" i="18"/>
  <c r="AF40" i="18" s="1"/>
  <c r="H41" i="18"/>
  <c r="AF41" i="18" s="1"/>
  <c r="H42" i="18"/>
  <c r="AF42" i="18" s="1"/>
  <c r="H43" i="18"/>
  <c r="AF43" i="18" s="1"/>
  <c r="H47" i="18"/>
  <c r="AF47" i="18" s="1"/>
  <c r="H48" i="18"/>
  <c r="AF48" i="18" s="1"/>
  <c r="H50" i="18"/>
  <c r="AF50" i="18" s="1"/>
  <c r="H51" i="18"/>
  <c r="AF51" i="18" s="1"/>
  <c r="H52" i="18"/>
  <c r="AF52" i="18" s="1"/>
  <c r="H54" i="18"/>
  <c r="AF54" i="18" s="1"/>
  <c r="H401" i="34" l="1"/>
  <c r="T399" i="18" a="1"/>
  <c r="T398" i="18" a="1"/>
  <c r="T397" i="18" a="1"/>
  <c r="T396" i="18" a="1"/>
  <c r="T395" i="18" a="1"/>
  <c r="T394" i="18" a="1"/>
  <c r="T391" i="18" a="1"/>
  <c r="T390" i="18" a="1"/>
  <c r="T389" i="18" a="1"/>
  <c r="T387" i="18" a="1"/>
  <c r="T386" i="18" a="1"/>
  <c r="T375" i="18" a="1"/>
  <c r="T373" i="18" a="1"/>
  <c r="T372" i="18" a="1"/>
  <c r="T369" i="18" a="1"/>
  <c r="T368" i="18" a="1"/>
  <c r="T367" i="18" a="1"/>
  <c r="T366" i="18" a="1"/>
  <c r="T362" i="18" a="1"/>
  <c r="T361" i="18" a="1"/>
  <c r="T360" i="18" a="1"/>
  <c r="T358" i="18" a="1"/>
  <c r="T357" i="18" a="1"/>
  <c r="T356" i="18" a="1"/>
  <c r="T355" i="18" a="1"/>
  <c r="T354" i="18" a="1"/>
  <c r="T352" i="18" a="1"/>
  <c r="T351" i="18" a="1"/>
  <c r="T350" i="18" a="1"/>
  <c r="T349" i="18" a="1"/>
  <c r="T320" i="18" a="1"/>
  <c r="T293" i="18" a="1"/>
  <c r="T282" i="18" a="1"/>
  <c r="T281" i="18" a="1"/>
  <c r="T250" i="18" a="1"/>
  <c r="T230" i="18" a="1"/>
  <c r="T211" i="18" a="1"/>
  <c r="T210" i="18" a="1"/>
  <c r="T209" i="18" a="1"/>
  <c r="T208" i="18" a="1"/>
  <c r="T206" i="18" a="1"/>
  <c r="T205" i="18" a="1"/>
  <c r="T204" i="18" a="1"/>
  <c r="T203" i="18" a="1"/>
  <c r="T202" i="18" a="1"/>
  <c r="T200" i="18" a="1"/>
  <c r="T199" i="18" a="1"/>
  <c r="T198" i="18" a="1"/>
  <c r="T197" i="18" a="1"/>
  <c r="T196" i="18" a="1"/>
  <c r="T195" i="18" a="1"/>
  <c r="T194" i="18" a="1"/>
  <c r="T193" i="18" a="1"/>
  <c r="T192" i="18" a="1"/>
  <c r="T191" i="18" a="1"/>
  <c r="T190" i="18" a="1"/>
  <c r="T189" i="18" a="1"/>
  <c r="T188" i="18" a="1"/>
  <c r="T186" i="18" a="1"/>
  <c r="T163" i="18" a="1"/>
  <c r="T162" i="18" a="1"/>
  <c r="T161" i="18" a="1"/>
  <c r="T160" i="18" a="1"/>
  <c r="T158" i="18" a="1"/>
  <c r="T157" i="18" a="1"/>
  <c r="T156" i="18" a="1"/>
  <c r="T155" i="18" a="1"/>
  <c r="T154" i="18" a="1"/>
  <c r="T152" i="18" a="1"/>
  <c r="T137" i="18" a="1"/>
  <c r="T136" i="18" a="1"/>
  <c r="T135" i="18" a="1"/>
  <c r="T134" i="18" a="1"/>
  <c r="T133" i="18" a="1"/>
  <c r="T132" i="18" a="1"/>
  <c r="T131" i="18" a="1"/>
  <c r="T130" i="18" a="1"/>
  <c r="T129" i="18" a="1"/>
  <c r="T128" i="18" a="1"/>
  <c r="T127" i="18" a="1"/>
  <c r="T126" i="18" a="1"/>
  <c r="T107" i="18" a="1"/>
  <c r="T97" i="18" a="1"/>
  <c r="T96" i="18" a="1"/>
  <c r="T84" i="18" a="1"/>
  <c r="T64" i="18" a="1"/>
  <c r="T63" i="18" a="1"/>
  <c r="T45" i="18" a="1"/>
  <c r="T44" i="18" a="1"/>
  <c r="T28" i="18" a="1"/>
  <c r="T27" i="18" a="1"/>
  <c r="T26" i="18" a="1"/>
  <c r="S399" i="18" a="1"/>
  <c r="S398" i="18" a="1"/>
  <c r="S397" i="18" a="1"/>
  <c r="S396" i="18" a="1"/>
  <c r="S395" i="18" a="1"/>
  <c r="S394" i="18" a="1"/>
  <c r="S391" i="18" a="1"/>
  <c r="S390" i="18" a="1"/>
  <c r="S389" i="18" a="1"/>
  <c r="S387" i="18" a="1"/>
  <c r="S386" i="18" a="1"/>
  <c r="S375" i="18" a="1"/>
  <c r="S373" i="18" a="1"/>
  <c r="S372" i="18" a="1"/>
  <c r="S369" i="18" a="1"/>
  <c r="S368" i="18" a="1"/>
  <c r="S367" i="18" a="1"/>
  <c r="S366" i="18" a="1"/>
  <c r="S362" i="18" a="1"/>
  <c r="S361" i="18" a="1"/>
  <c r="S360" i="18" a="1"/>
  <c r="S358" i="18" a="1"/>
  <c r="S357" i="18" a="1"/>
  <c r="S356" i="18" a="1"/>
  <c r="S355" i="18" a="1"/>
  <c r="S354" i="18" a="1"/>
  <c r="S352" i="18" a="1"/>
  <c r="S351" i="18" a="1"/>
  <c r="S350" i="18" a="1"/>
  <c r="S349" i="18" a="1"/>
  <c r="S320" i="18" a="1"/>
  <c r="S293" i="18" a="1"/>
  <c r="S282" i="18" a="1"/>
  <c r="S281" i="18" a="1"/>
  <c r="S250" i="18" a="1"/>
  <c r="S230" i="18" a="1"/>
  <c r="S211" i="18" a="1"/>
  <c r="S210" i="18" a="1"/>
  <c r="S209" i="18" a="1"/>
  <c r="S208" i="18" a="1"/>
  <c r="S206" i="18" a="1"/>
  <c r="S205" i="18" a="1"/>
  <c r="S204" i="18" a="1"/>
  <c r="S203" i="18" a="1"/>
  <c r="S202" i="18" a="1"/>
  <c r="S200" i="18" a="1"/>
  <c r="S199" i="18" a="1"/>
  <c r="S198" i="18" a="1"/>
  <c r="S197" i="18" a="1"/>
  <c r="S196" i="18" a="1"/>
  <c r="S195" i="18" a="1"/>
  <c r="S194" i="18" a="1"/>
  <c r="S193" i="18" a="1"/>
  <c r="S192" i="18" a="1"/>
  <c r="S191" i="18" a="1"/>
  <c r="S190" i="18" a="1"/>
  <c r="S189" i="18" a="1"/>
  <c r="S188" i="18" a="1"/>
  <c r="S186" i="18" a="1"/>
  <c r="S163" i="18" a="1"/>
  <c r="S162" i="18" a="1"/>
  <c r="S161" i="18" a="1"/>
  <c r="S160" i="18" a="1"/>
  <c r="S158" i="18" a="1"/>
  <c r="S157" i="18" a="1"/>
  <c r="S156" i="18" a="1"/>
  <c r="S155" i="18" a="1"/>
  <c r="S154" i="18" a="1"/>
  <c r="S152" i="18" a="1"/>
  <c r="S137" i="18" a="1"/>
  <c r="S136" i="18" a="1"/>
  <c r="S135" i="18" a="1"/>
  <c r="S134" i="18" a="1"/>
  <c r="S133" i="18" a="1"/>
  <c r="S132" i="18" a="1"/>
  <c r="S131" i="18" a="1"/>
  <c r="S130" i="18" a="1"/>
  <c r="S129" i="18" a="1"/>
  <c r="S128" i="18" a="1"/>
  <c r="S127" i="18" a="1"/>
  <c r="S126" i="18" a="1"/>
  <c r="S107" i="18" a="1"/>
  <c r="S97" i="18" a="1"/>
  <c r="S96" i="18" a="1"/>
  <c r="S84" i="18" a="1"/>
  <c r="S64" i="18" a="1"/>
  <c r="S63" i="18" a="1"/>
  <c r="S45" i="18" a="1"/>
  <c r="S44" i="18" a="1"/>
  <c r="S28" i="18" a="1"/>
  <c r="S27" i="18" a="1"/>
  <c r="S26" i="18" a="1"/>
  <c r="R399" i="18" a="1"/>
  <c r="R398" i="18" a="1"/>
  <c r="R397" i="18" a="1"/>
  <c r="R396" i="18" a="1"/>
  <c r="R395" i="18" a="1"/>
  <c r="R394" i="18" a="1"/>
  <c r="R391" i="18" a="1"/>
  <c r="R390" i="18" a="1"/>
  <c r="R389" i="18" a="1"/>
  <c r="R387" i="18" a="1"/>
  <c r="R386" i="18" a="1"/>
  <c r="R375" i="18" a="1"/>
  <c r="R373" i="18" a="1"/>
  <c r="R372" i="18" a="1"/>
  <c r="R369" i="18" a="1"/>
  <c r="R368" i="18" a="1"/>
  <c r="R367" i="18" a="1"/>
  <c r="R366" i="18" a="1"/>
  <c r="R362" i="18" a="1"/>
  <c r="R361" i="18" a="1"/>
  <c r="R360" i="18" a="1"/>
  <c r="R358" i="18" a="1"/>
  <c r="R357" i="18" a="1"/>
  <c r="R356" i="18" a="1"/>
  <c r="R355" i="18" a="1"/>
  <c r="R354" i="18" a="1"/>
  <c r="R352" i="18" a="1"/>
  <c r="R351" i="18" a="1"/>
  <c r="R350" i="18" a="1"/>
  <c r="R349" i="18" a="1"/>
  <c r="R320" i="18" a="1"/>
  <c r="R293" i="18" a="1"/>
  <c r="R282" i="18" a="1"/>
  <c r="R281" i="18" a="1"/>
  <c r="R250" i="18" a="1"/>
  <c r="R230" i="18" a="1"/>
  <c r="R211" i="18" a="1"/>
  <c r="R210" i="18" a="1"/>
  <c r="R209" i="18" a="1"/>
  <c r="R208" i="18" a="1"/>
  <c r="R206" i="18" a="1"/>
  <c r="R205" i="18" a="1"/>
  <c r="R204" i="18" a="1"/>
  <c r="R203" i="18" a="1"/>
  <c r="R202" i="18" a="1"/>
  <c r="R200" i="18" a="1"/>
  <c r="R199" i="18" a="1"/>
  <c r="R198" i="18" a="1"/>
  <c r="R197" i="18" a="1"/>
  <c r="R196" i="18" a="1"/>
  <c r="R195" i="18" a="1"/>
  <c r="R194" i="18" a="1"/>
  <c r="R193" i="18" a="1"/>
  <c r="R192" i="18" a="1"/>
  <c r="R191" i="18" a="1"/>
  <c r="R190" i="18" a="1"/>
  <c r="R189" i="18" a="1"/>
  <c r="R188" i="18" a="1"/>
  <c r="R186" i="18" a="1"/>
  <c r="R163" i="18" a="1"/>
  <c r="R162" i="18" a="1"/>
  <c r="R161" i="18" a="1"/>
  <c r="R160" i="18" a="1"/>
  <c r="R158" i="18" a="1"/>
  <c r="R157" i="18" a="1"/>
  <c r="R156" i="18" a="1"/>
  <c r="R155" i="18" a="1"/>
  <c r="R154" i="18" a="1"/>
  <c r="R152" i="18" a="1"/>
  <c r="R137" i="18" a="1"/>
  <c r="R136" i="18" a="1"/>
  <c r="R135" i="18" a="1"/>
  <c r="R134" i="18" a="1"/>
  <c r="R133" i="18" a="1"/>
  <c r="R132" i="18" a="1"/>
  <c r="R131" i="18" a="1"/>
  <c r="R130" i="18" a="1"/>
  <c r="R129" i="18" a="1"/>
  <c r="R128" i="18" a="1"/>
  <c r="R127" i="18" a="1"/>
  <c r="R126" i="18" a="1"/>
  <c r="R107" i="18" a="1"/>
  <c r="R97" i="18" a="1"/>
  <c r="R96" i="18" a="1"/>
  <c r="R84" i="18" a="1"/>
  <c r="R64" i="18" a="1"/>
  <c r="R63" i="18" a="1"/>
  <c r="R45" i="18" a="1"/>
  <c r="R44" i="18" a="1"/>
  <c r="R28" i="18" a="1"/>
  <c r="R27" i="18" a="1"/>
  <c r="R26" i="18" a="1"/>
  <c r="P399" i="18"/>
  <c r="X399" i="18" s="1"/>
  <c r="P398" i="18"/>
  <c r="X398" i="18" s="1"/>
  <c r="P397" i="18"/>
  <c r="X397" i="18" s="1"/>
  <c r="P396" i="18"/>
  <c r="X396" i="18" s="1"/>
  <c r="P395" i="18"/>
  <c r="X395" i="18" s="1"/>
  <c r="P394" i="18"/>
  <c r="X394" i="18" s="1"/>
  <c r="P391" i="18"/>
  <c r="X391" i="18" s="1"/>
  <c r="P390" i="18"/>
  <c r="X390" i="18" s="1"/>
  <c r="P389" i="18"/>
  <c r="X389" i="18" s="1"/>
  <c r="P387" i="18"/>
  <c r="X387" i="18" s="1"/>
  <c r="P386" i="18"/>
  <c r="X386" i="18" s="1"/>
  <c r="P375" i="18"/>
  <c r="X375" i="18" s="1"/>
  <c r="P373" i="18"/>
  <c r="X373" i="18" s="1"/>
  <c r="P372" i="18"/>
  <c r="X372" i="18" s="1"/>
  <c r="P369" i="18"/>
  <c r="X369" i="18" s="1"/>
  <c r="P368" i="18"/>
  <c r="X368" i="18" s="1"/>
  <c r="P367" i="18"/>
  <c r="X367" i="18" s="1"/>
  <c r="P366" i="18"/>
  <c r="X366" i="18" s="1"/>
  <c r="P362" i="18"/>
  <c r="X362" i="18" s="1"/>
  <c r="P361" i="18"/>
  <c r="X361" i="18" s="1"/>
  <c r="P360" i="18"/>
  <c r="X360" i="18" s="1"/>
  <c r="P358" i="18"/>
  <c r="X358" i="18" s="1"/>
  <c r="P357" i="18"/>
  <c r="X357" i="18" s="1"/>
  <c r="P356" i="18"/>
  <c r="X356" i="18" s="1"/>
  <c r="P355" i="18"/>
  <c r="X355" i="18" s="1"/>
  <c r="P354" i="18"/>
  <c r="X354" i="18" s="1"/>
  <c r="P352" i="18"/>
  <c r="X352" i="18" s="1"/>
  <c r="P351" i="18"/>
  <c r="X351" i="18" s="1"/>
  <c r="P350" i="18"/>
  <c r="X350" i="18" s="1"/>
  <c r="P349" i="18"/>
  <c r="X349" i="18" s="1"/>
  <c r="P320" i="18"/>
  <c r="X320" i="18" s="1"/>
  <c r="P293" i="18"/>
  <c r="X293" i="18" s="1"/>
  <c r="P282" i="18"/>
  <c r="X282" i="18" s="1"/>
  <c r="P281" i="18"/>
  <c r="X281" i="18" s="1"/>
  <c r="P250" i="18"/>
  <c r="X250" i="18" s="1"/>
  <c r="P230" i="18"/>
  <c r="X230" i="18" s="1"/>
  <c r="P211" i="18"/>
  <c r="X211" i="18" s="1"/>
  <c r="P210" i="18"/>
  <c r="X210" i="18" s="1"/>
  <c r="P209" i="18"/>
  <c r="X209" i="18" s="1"/>
  <c r="P208" i="18"/>
  <c r="X208" i="18" s="1"/>
  <c r="P206" i="18"/>
  <c r="X206" i="18" s="1"/>
  <c r="P205" i="18"/>
  <c r="X205" i="18" s="1"/>
  <c r="P204" i="18"/>
  <c r="X204" i="18" s="1"/>
  <c r="P203" i="18"/>
  <c r="X203" i="18" s="1"/>
  <c r="P202" i="18"/>
  <c r="X202" i="18" s="1"/>
  <c r="P200" i="18"/>
  <c r="X200" i="18" s="1"/>
  <c r="P199" i="18"/>
  <c r="X199" i="18" s="1"/>
  <c r="P198" i="18"/>
  <c r="X198" i="18" s="1"/>
  <c r="P197" i="18"/>
  <c r="X197" i="18" s="1"/>
  <c r="P196" i="18"/>
  <c r="X196" i="18" s="1"/>
  <c r="P195" i="18"/>
  <c r="X195" i="18" s="1"/>
  <c r="P194" i="18"/>
  <c r="X194" i="18" s="1"/>
  <c r="P193" i="18"/>
  <c r="X193" i="18" s="1"/>
  <c r="P192" i="18"/>
  <c r="X192" i="18" s="1"/>
  <c r="P191" i="18"/>
  <c r="X191" i="18" s="1"/>
  <c r="P190" i="18"/>
  <c r="X190" i="18" s="1"/>
  <c r="P189" i="18"/>
  <c r="X189" i="18" s="1"/>
  <c r="P188" i="18"/>
  <c r="X188" i="18" s="1"/>
  <c r="P186" i="18"/>
  <c r="X186" i="18" s="1"/>
  <c r="P163" i="18"/>
  <c r="X163" i="18" s="1"/>
  <c r="P162" i="18"/>
  <c r="X162" i="18" s="1"/>
  <c r="P161" i="18"/>
  <c r="X161" i="18" s="1"/>
  <c r="P160" i="18"/>
  <c r="X160" i="18" s="1"/>
  <c r="P158" i="18"/>
  <c r="X158" i="18" s="1"/>
  <c r="P157" i="18"/>
  <c r="X157" i="18" s="1"/>
  <c r="P156" i="18"/>
  <c r="X156" i="18" s="1"/>
  <c r="P155" i="18"/>
  <c r="X155" i="18" s="1"/>
  <c r="P154" i="18"/>
  <c r="X154" i="18" s="1"/>
  <c r="P152" i="18"/>
  <c r="X152" i="18" s="1"/>
  <c r="P137" i="18"/>
  <c r="X137" i="18" s="1"/>
  <c r="P136" i="18"/>
  <c r="X136" i="18" s="1"/>
  <c r="P135" i="18"/>
  <c r="X135" i="18" s="1"/>
  <c r="P134" i="18"/>
  <c r="X134" i="18" s="1"/>
  <c r="P133" i="18"/>
  <c r="X133" i="18" s="1"/>
  <c r="P132" i="18"/>
  <c r="X132" i="18" s="1"/>
  <c r="P131" i="18"/>
  <c r="X131" i="18" s="1"/>
  <c r="P130" i="18"/>
  <c r="X130" i="18" s="1"/>
  <c r="P129" i="18"/>
  <c r="X129" i="18" s="1"/>
  <c r="P128" i="18"/>
  <c r="X128" i="18" s="1"/>
  <c r="P127" i="18"/>
  <c r="X127" i="18" s="1"/>
  <c r="P126" i="18"/>
  <c r="X126" i="18" s="1"/>
  <c r="P107" i="18"/>
  <c r="X107" i="18" s="1"/>
  <c r="P97" i="18"/>
  <c r="X97" i="18" s="1"/>
  <c r="P96" i="18"/>
  <c r="X96" i="18" s="1"/>
  <c r="P84" i="18"/>
  <c r="X84" i="18" s="1"/>
  <c r="P64" i="18"/>
  <c r="X64" i="18" s="1"/>
  <c r="P63" i="18"/>
  <c r="X63" i="18" s="1"/>
  <c r="P45" i="18"/>
  <c r="X45" i="18" s="1"/>
  <c r="P44" i="18"/>
  <c r="X44" i="18" s="1"/>
  <c r="P28" i="18"/>
  <c r="X28" i="18" s="1"/>
  <c r="P27" i="18"/>
  <c r="X27" i="18" s="1"/>
  <c r="P26" i="18"/>
  <c r="X26" i="18" s="1"/>
  <c r="N399" i="18"/>
  <c r="V399" i="18" s="1"/>
  <c r="N398" i="18"/>
  <c r="V398" i="18" s="1"/>
  <c r="N397" i="18"/>
  <c r="V397" i="18" s="1"/>
  <c r="N396" i="18"/>
  <c r="V396" i="18" s="1"/>
  <c r="N395" i="18"/>
  <c r="V395" i="18" s="1"/>
  <c r="N394" i="18"/>
  <c r="V394" i="18" s="1"/>
  <c r="N393" i="18"/>
  <c r="N392" i="18"/>
  <c r="N391" i="18"/>
  <c r="V391" i="18" s="1"/>
  <c r="N390" i="18"/>
  <c r="V390" i="18" s="1"/>
  <c r="N389" i="18"/>
  <c r="V389" i="18" s="1"/>
  <c r="N388" i="18"/>
  <c r="N387" i="18"/>
  <c r="V387" i="18" s="1"/>
  <c r="N386" i="18"/>
  <c r="V386" i="18" s="1"/>
  <c r="N383" i="18"/>
  <c r="N382" i="18"/>
  <c r="N381" i="18"/>
  <c r="N380" i="18"/>
  <c r="N379" i="18"/>
  <c r="N378" i="18"/>
  <c r="N375" i="18"/>
  <c r="V375" i="18" s="1"/>
  <c r="N373" i="18"/>
  <c r="V373" i="18" s="1"/>
  <c r="N372" i="18"/>
  <c r="V372" i="18" s="1"/>
  <c r="N371" i="18"/>
  <c r="N369" i="18"/>
  <c r="V369" i="18" s="1"/>
  <c r="N368" i="18"/>
  <c r="V368" i="18" s="1"/>
  <c r="N367" i="18"/>
  <c r="V367" i="18" s="1"/>
  <c r="N366" i="18"/>
  <c r="V366" i="18" s="1"/>
  <c r="N364" i="18"/>
  <c r="N363" i="18"/>
  <c r="N362" i="18"/>
  <c r="V362" i="18" s="1"/>
  <c r="N361" i="18"/>
  <c r="V361" i="18" s="1"/>
  <c r="N360" i="18"/>
  <c r="V360" i="18" s="1"/>
  <c r="N359" i="18"/>
  <c r="N358" i="18"/>
  <c r="V358" i="18" s="1"/>
  <c r="N357" i="18"/>
  <c r="V357" i="18" s="1"/>
  <c r="N356" i="18"/>
  <c r="V356" i="18" s="1"/>
  <c r="N355" i="18"/>
  <c r="V355" i="18" s="1"/>
  <c r="N354" i="18"/>
  <c r="V354" i="18" s="1"/>
  <c r="N352" i="18"/>
  <c r="V352" i="18" s="1"/>
  <c r="N351" i="18"/>
  <c r="V351" i="18" s="1"/>
  <c r="N350" i="18"/>
  <c r="V350" i="18" s="1"/>
  <c r="N349" i="18"/>
  <c r="V349" i="18" s="1"/>
  <c r="N347" i="18"/>
  <c r="N346" i="18"/>
  <c r="N345" i="18"/>
  <c r="N344" i="18"/>
  <c r="N343" i="18"/>
  <c r="N342" i="18"/>
  <c r="N341" i="18"/>
  <c r="N340" i="18"/>
  <c r="N339" i="18"/>
  <c r="N338" i="18"/>
  <c r="N337" i="18"/>
  <c r="N336" i="18"/>
  <c r="N335" i="18"/>
  <c r="N334" i="18"/>
  <c r="N333" i="18"/>
  <c r="N332" i="18"/>
  <c r="N331" i="18"/>
  <c r="N330" i="18"/>
  <c r="N329" i="18"/>
  <c r="N328" i="18"/>
  <c r="N327" i="18"/>
  <c r="N324" i="18"/>
  <c r="N323" i="18"/>
  <c r="N322" i="18"/>
  <c r="N320" i="18"/>
  <c r="V320" i="18" s="1"/>
  <c r="N319" i="18"/>
  <c r="N318" i="18"/>
  <c r="N317" i="18"/>
  <c r="N315" i="18"/>
  <c r="N314" i="18"/>
  <c r="N313" i="18"/>
  <c r="N311" i="18"/>
  <c r="N310" i="18"/>
  <c r="N309" i="18"/>
  <c r="N308" i="18"/>
  <c r="N307" i="18"/>
  <c r="N306" i="18"/>
  <c r="N305" i="18"/>
  <c r="N303" i="18"/>
  <c r="N302" i="18"/>
  <c r="N301" i="18"/>
  <c r="N300" i="18"/>
  <c r="N299" i="18"/>
  <c r="N298" i="18"/>
  <c r="N297" i="18"/>
  <c r="N295" i="18"/>
  <c r="N293" i="18"/>
  <c r="V293" i="18" s="1"/>
  <c r="N292" i="18"/>
  <c r="N291" i="18"/>
  <c r="N290" i="18"/>
  <c r="N289" i="18"/>
  <c r="N288" i="18"/>
  <c r="N287" i="18"/>
  <c r="N285" i="18"/>
  <c r="N284" i="18"/>
  <c r="N282" i="18"/>
  <c r="V282" i="18" s="1"/>
  <c r="N281" i="18"/>
  <c r="V281" i="18" s="1"/>
  <c r="N280" i="18"/>
  <c r="N279" i="18"/>
  <c r="N277" i="18"/>
  <c r="N276" i="18"/>
  <c r="N275" i="18"/>
  <c r="N274" i="18"/>
  <c r="N273" i="18"/>
  <c r="N272" i="18"/>
  <c r="N271" i="18"/>
  <c r="N268" i="18"/>
  <c r="N267" i="18"/>
  <c r="N265" i="18"/>
  <c r="N264" i="18"/>
  <c r="N263" i="18"/>
  <c r="N261" i="18"/>
  <c r="N260" i="18"/>
  <c r="N259" i="18"/>
  <c r="N257" i="18"/>
  <c r="N256" i="18"/>
  <c r="N255" i="18"/>
  <c r="N253" i="18"/>
  <c r="N252" i="18"/>
  <c r="N250" i="18"/>
  <c r="V250" i="18" s="1"/>
  <c r="N249" i="18"/>
  <c r="N248" i="18"/>
  <c r="N247" i="18"/>
  <c r="N246" i="18"/>
  <c r="N245" i="18"/>
  <c r="N243" i="18"/>
  <c r="N242" i="18"/>
  <c r="N241" i="18"/>
  <c r="N240" i="18"/>
  <c r="N239" i="18"/>
  <c r="N238" i="18"/>
  <c r="N237" i="18"/>
  <c r="N236" i="18"/>
  <c r="N235" i="18"/>
  <c r="N234" i="18"/>
  <c r="N233" i="18"/>
  <c r="N232" i="18"/>
  <c r="N231" i="18"/>
  <c r="N230" i="18"/>
  <c r="V230" i="18" s="1"/>
  <c r="N229" i="18"/>
  <c r="N228" i="18"/>
  <c r="N227" i="18"/>
  <c r="N225" i="18"/>
  <c r="N224" i="18"/>
  <c r="N223" i="18"/>
  <c r="N222" i="18"/>
  <c r="N220" i="18"/>
  <c r="N219" i="18"/>
  <c r="N218" i="18"/>
  <c r="N217" i="18"/>
  <c r="N216" i="18"/>
  <c r="N215" i="18"/>
  <c r="N214" i="18"/>
  <c r="N211" i="18"/>
  <c r="V211" i="18" s="1"/>
  <c r="N210" i="18"/>
  <c r="V210" i="18" s="1"/>
  <c r="N209" i="18"/>
  <c r="V209" i="18" s="1"/>
  <c r="N208" i="18"/>
  <c r="V208" i="18" s="1"/>
  <c r="N206" i="18"/>
  <c r="V206" i="18" s="1"/>
  <c r="N205" i="18"/>
  <c r="V205" i="18" s="1"/>
  <c r="N204" i="18"/>
  <c r="V204" i="18" s="1"/>
  <c r="N203" i="18"/>
  <c r="V203" i="18" s="1"/>
  <c r="N202" i="18"/>
  <c r="V202" i="18" s="1"/>
  <c r="N200" i="18"/>
  <c r="V200" i="18" s="1"/>
  <c r="N199" i="18"/>
  <c r="V199" i="18" s="1"/>
  <c r="N198" i="18"/>
  <c r="V198" i="18" s="1"/>
  <c r="N197" i="18"/>
  <c r="V197" i="18" s="1"/>
  <c r="N196" i="18"/>
  <c r="V196" i="18" s="1"/>
  <c r="N195" i="18"/>
  <c r="V195" i="18" s="1"/>
  <c r="N194" i="18"/>
  <c r="V194" i="18" s="1"/>
  <c r="N193" i="18"/>
  <c r="V193" i="18" s="1"/>
  <c r="N192" i="18"/>
  <c r="V192" i="18" s="1"/>
  <c r="N191" i="18"/>
  <c r="V191" i="18" s="1"/>
  <c r="N190" i="18"/>
  <c r="V190" i="18" s="1"/>
  <c r="N189" i="18"/>
  <c r="V189" i="18" s="1"/>
  <c r="N188" i="18"/>
  <c r="V188" i="18" s="1"/>
  <c r="N186" i="18"/>
  <c r="V186" i="18" s="1"/>
  <c r="N184" i="18"/>
  <c r="N183" i="18"/>
  <c r="N182" i="18"/>
  <c r="N181" i="18"/>
  <c r="N180" i="18"/>
  <c r="N179" i="18"/>
  <c r="N178" i="18"/>
  <c r="N176" i="18"/>
  <c r="N174" i="18"/>
  <c r="N173" i="18"/>
  <c r="N171" i="18"/>
  <c r="N170" i="18"/>
  <c r="N169" i="18"/>
  <c r="N168" i="18"/>
  <c r="N167" i="18"/>
  <c r="N166" i="18"/>
  <c r="N163" i="18"/>
  <c r="V163" i="18" s="1"/>
  <c r="N162" i="18"/>
  <c r="V162" i="18" s="1"/>
  <c r="N161" i="18"/>
  <c r="V161" i="18" s="1"/>
  <c r="N160" i="18"/>
  <c r="V160" i="18" s="1"/>
  <c r="N158" i="18"/>
  <c r="V158" i="18" s="1"/>
  <c r="N157" i="18"/>
  <c r="V157" i="18" s="1"/>
  <c r="N156" i="18"/>
  <c r="V156" i="18" s="1"/>
  <c r="N155" i="18"/>
  <c r="V155" i="18" s="1"/>
  <c r="N154" i="18"/>
  <c r="V154" i="18" s="1"/>
  <c r="N152" i="18"/>
  <c r="V152" i="18" s="1"/>
  <c r="N151" i="18"/>
  <c r="N150" i="18"/>
  <c r="N149" i="18"/>
  <c r="N148" i="18"/>
  <c r="N147" i="18"/>
  <c r="N146" i="18"/>
  <c r="N145" i="18"/>
  <c r="N143" i="18"/>
  <c r="N142" i="18"/>
  <c r="N141" i="18"/>
  <c r="N140" i="18"/>
  <c r="N139" i="18"/>
  <c r="N137" i="18"/>
  <c r="V137" i="18" s="1"/>
  <c r="N136" i="18"/>
  <c r="V136" i="18" s="1"/>
  <c r="N135" i="18"/>
  <c r="V135" i="18" s="1"/>
  <c r="N134" i="18"/>
  <c r="V134" i="18" s="1"/>
  <c r="N133" i="18"/>
  <c r="V133" i="18" s="1"/>
  <c r="N132" i="18"/>
  <c r="V132" i="18" s="1"/>
  <c r="N131" i="18"/>
  <c r="V131" i="18" s="1"/>
  <c r="N130" i="18"/>
  <c r="V130" i="18" s="1"/>
  <c r="N129" i="18"/>
  <c r="V129" i="18" s="1"/>
  <c r="N128" i="18"/>
  <c r="V128" i="18" s="1"/>
  <c r="N127" i="18"/>
  <c r="V127" i="18" s="1"/>
  <c r="N126" i="18"/>
  <c r="V126" i="18" s="1"/>
  <c r="N124" i="18"/>
  <c r="N123" i="18"/>
  <c r="N122" i="18"/>
  <c r="N121" i="18"/>
  <c r="N120" i="18"/>
  <c r="N119" i="18"/>
  <c r="N118" i="18"/>
  <c r="N117" i="18"/>
  <c r="N116" i="18"/>
  <c r="N115" i="18"/>
  <c r="N114" i="18"/>
  <c r="N112" i="18"/>
  <c r="N110" i="18"/>
  <c r="N109" i="18"/>
  <c r="N107" i="18"/>
  <c r="V107" i="18" s="1"/>
  <c r="N106" i="18"/>
  <c r="N105" i="18"/>
  <c r="N104" i="18"/>
  <c r="N103" i="18"/>
  <c r="N102" i="18"/>
  <c r="N101" i="18"/>
  <c r="N98" i="18"/>
  <c r="N97" i="18"/>
  <c r="V97" i="18" s="1"/>
  <c r="N96" i="18"/>
  <c r="V96" i="18" s="1"/>
  <c r="N95" i="18"/>
  <c r="N94" i="18"/>
  <c r="N93" i="18"/>
  <c r="N92" i="18"/>
  <c r="N91" i="18"/>
  <c r="N90" i="18"/>
  <c r="N89" i="18"/>
  <c r="N88" i="18"/>
  <c r="N87" i="18"/>
  <c r="N84" i="18"/>
  <c r="V84" i="18" s="1"/>
  <c r="N83" i="18"/>
  <c r="N82" i="18"/>
  <c r="N81" i="18"/>
  <c r="N80" i="18"/>
  <c r="N79" i="18"/>
  <c r="N77" i="18"/>
  <c r="N76" i="18"/>
  <c r="N75" i="18"/>
  <c r="N74" i="18"/>
  <c r="N73" i="18"/>
  <c r="N72" i="18"/>
  <c r="N70" i="18"/>
  <c r="N69" i="18"/>
  <c r="N68" i="18"/>
  <c r="N67" i="18"/>
  <c r="N65" i="18"/>
  <c r="N64" i="18"/>
  <c r="V64" i="18" s="1"/>
  <c r="N63" i="18"/>
  <c r="V63" i="18" s="1"/>
  <c r="N62" i="18"/>
  <c r="N60" i="18"/>
  <c r="N59" i="18"/>
  <c r="N58" i="18"/>
  <c r="N57" i="18"/>
  <c r="N56" i="18"/>
  <c r="N54" i="18"/>
  <c r="V54" i="18" s="1"/>
  <c r="N52" i="18"/>
  <c r="N51" i="18"/>
  <c r="N50" i="18"/>
  <c r="N48" i="18"/>
  <c r="N47" i="18"/>
  <c r="N45" i="18"/>
  <c r="V45" i="18" s="1"/>
  <c r="N44" i="18"/>
  <c r="V44" i="18" s="1"/>
  <c r="N43" i="18"/>
  <c r="V43" i="18" s="1"/>
  <c r="N42" i="18"/>
  <c r="N41" i="18"/>
  <c r="N40" i="18"/>
  <c r="N39" i="18"/>
  <c r="N38" i="18"/>
  <c r="N37" i="18"/>
  <c r="N36" i="18"/>
  <c r="N35" i="18"/>
  <c r="V35" i="18" s="1"/>
  <c r="N34" i="18"/>
  <c r="N33" i="18"/>
  <c r="N31" i="18"/>
  <c r="N30" i="18"/>
  <c r="N28" i="18"/>
  <c r="V28" i="18" s="1"/>
  <c r="N27" i="18"/>
  <c r="V27" i="18" s="1"/>
  <c r="N26" i="18"/>
  <c r="V26" i="18" s="1"/>
  <c r="N25" i="18"/>
  <c r="N24" i="18"/>
  <c r="N23" i="18"/>
  <c r="N21" i="18"/>
  <c r="N20" i="18"/>
  <c r="N19" i="18"/>
  <c r="N18" i="18"/>
  <c r="N17" i="18"/>
  <c r="N16" i="18"/>
  <c r="N15" i="18"/>
  <c r="N14" i="18"/>
  <c r="N13" i="18"/>
  <c r="L399" i="18"/>
  <c r="K399" i="18"/>
  <c r="J399" i="18"/>
  <c r="L398" i="18"/>
  <c r="K398" i="18"/>
  <c r="J398" i="18"/>
  <c r="L397" i="18"/>
  <c r="K397" i="18"/>
  <c r="J397" i="18"/>
  <c r="L396" i="18"/>
  <c r="K396" i="18"/>
  <c r="J396" i="18"/>
  <c r="L395" i="18"/>
  <c r="K395" i="18"/>
  <c r="J395" i="18"/>
  <c r="L394" i="18"/>
  <c r="K394" i="18"/>
  <c r="J394" i="18"/>
  <c r="L391" i="18"/>
  <c r="K391" i="18"/>
  <c r="J391" i="18"/>
  <c r="L390" i="18"/>
  <c r="K390" i="18"/>
  <c r="J390" i="18"/>
  <c r="L389" i="18"/>
  <c r="K389" i="18"/>
  <c r="J389" i="18"/>
  <c r="L387" i="18"/>
  <c r="K387" i="18"/>
  <c r="J387" i="18"/>
  <c r="L386" i="18"/>
  <c r="K386" i="18"/>
  <c r="J386" i="18"/>
  <c r="L375" i="18"/>
  <c r="K375" i="18"/>
  <c r="J375" i="18"/>
  <c r="L373" i="18"/>
  <c r="K373" i="18"/>
  <c r="J373" i="18"/>
  <c r="L372" i="18"/>
  <c r="K372" i="18"/>
  <c r="J372" i="18"/>
  <c r="L369" i="18"/>
  <c r="K369" i="18"/>
  <c r="J369" i="18"/>
  <c r="L368" i="18"/>
  <c r="K368" i="18"/>
  <c r="J368" i="18"/>
  <c r="L367" i="18"/>
  <c r="K367" i="18"/>
  <c r="J367" i="18"/>
  <c r="L366" i="18"/>
  <c r="K366" i="18"/>
  <c r="J366" i="18"/>
  <c r="L362" i="18"/>
  <c r="K362" i="18"/>
  <c r="J362" i="18"/>
  <c r="L361" i="18"/>
  <c r="K361" i="18"/>
  <c r="J361" i="18"/>
  <c r="L360" i="18"/>
  <c r="K360" i="18"/>
  <c r="J360" i="18"/>
  <c r="L358" i="18"/>
  <c r="K358" i="18"/>
  <c r="J358" i="18"/>
  <c r="L357" i="18"/>
  <c r="K357" i="18"/>
  <c r="J357" i="18"/>
  <c r="L356" i="18"/>
  <c r="K356" i="18"/>
  <c r="J356" i="18"/>
  <c r="L355" i="18"/>
  <c r="K355" i="18"/>
  <c r="J355" i="18"/>
  <c r="L354" i="18"/>
  <c r="K354" i="18"/>
  <c r="J354" i="18"/>
  <c r="L352" i="18"/>
  <c r="K352" i="18"/>
  <c r="J352" i="18"/>
  <c r="L351" i="18"/>
  <c r="K351" i="18"/>
  <c r="J351" i="18"/>
  <c r="L350" i="18"/>
  <c r="K350" i="18"/>
  <c r="J350" i="18"/>
  <c r="L349" i="18"/>
  <c r="K349" i="18"/>
  <c r="J349" i="18"/>
  <c r="L320" i="18"/>
  <c r="K320" i="18"/>
  <c r="J320" i="18"/>
  <c r="L293" i="18"/>
  <c r="K293" i="18"/>
  <c r="J293" i="18"/>
  <c r="L282" i="18"/>
  <c r="K282" i="18"/>
  <c r="J282" i="18"/>
  <c r="L281" i="18"/>
  <c r="K281" i="18"/>
  <c r="J281" i="18"/>
  <c r="L250" i="18"/>
  <c r="K250" i="18"/>
  <c r="J250" i="18"/>
  <c r="L230" i="18"/>
  <c r="K230" i="18"/>
  <c r="J230" i="18"/>
  <c r="L211" i="18"/>
  <c r="K211" i="18"/>
  <c r="J211" i="18"/>
  <c r="L210" i="18"/>
  <c r="K210" i="18"/>
  <c r="J210" i="18"/>
  <c r="L209" i="18"/>
  <c r="K209" i="18"/>
  <c r="J209" i="18"/>
  <c r="L208" i="18"/>
  <c r="K208" i="18"/>
  <c r="J208" i="18"/>
  <c r="L206" i="18"/>
  <c r="K206" i="18"/>
  <c r="J206" i="18"/>
  <c r="L205" i="18"/>
  <c r="K205" i="18"/>
  <c r="J205" i="18"/>
  <c r="L204" i="18"/>
  <c r="K204" i="18"/>
  <c r="J204" i="18"/>
  <c r="L203" i="18"/>
  <c r="K203" i="18"/>
  <c r="J203" i="18"/>
  <c r="L202" i="18"/>
  <c r="K202" i="18"/>
  <c r="J202" i="18"/>
  <c r="L200" i="18"/>
  <c r="K200" i="18"/>
  <c r="J200" i="18"/>
  <c r="L199" i="18"/>
  <c r="K199" i="18"/>
  <c r="J199" i="18"/>
  <c r="L198" i="18"/>
  <c r="K198" i="18"/>
  <c r="J198" i="18"/>
  <c r="L197" i="18"/>
  <c r="K197" i="18"/>
  <c r="J197" i="18"/>
  <c r="L196" i="18"/>
  <c r="K196" i="18"/>
  <c r="J196" i="18"/>
  <c r="L195" i="18"/>
  <c r="K195" i="18"/>
  <c r="J195" i="18"/>
  <c r="L194" i="18"/>
  <c r="K194" i="18"/>
  <c r="J194" i="18"/>
  <c r="L193" i="18"/>
  <c r="K193" i="18"/>
  <c r="J193" i="18"/>
  <c r="L192" i="18"/>
  <c r="K192" i="18"/>
  <c r="J192" i="18"/>
  <c r="L191" i="18"/>
  <c r="K191" i="18"/>
  <c r="J191" i="18"/>
  <c r="L190" i="18"/>
  <c r="K190" i="18"/>
  <c r="J190" i="18"/>
  <c r="L189" i="18"/>
  <c r="K189" i="18"/>
  <c r="J189" i="18"/>
  <c r="L188" i="18"/>
  <c r="K188" i="18"/>
  <c r="J188" i="18"/>
  <c r="L186" i="18"/>
  <c r="K186" i="18"/>
  <c r="J186" i="18"/>
  <c r="L163" i="18"/>
  <c r="K163" i="18"/>
  <c r="J163" i="18"/>
  <c r="L162" i="18"/>
  <c r="K162" i="18"/>
  <c r="J162" i="18"/>
  <c r="L161" i="18"/>
  <c r="K161" i="18"/>
  <c r="J161" i="18"/>
  <c r="L160" i="18"/>
  <c r="K160" i="18"/>
  <c r="J160" i="18"/>
  <c r="L158" i="18"/>
  <c r="K158" i="18"/>
  <c r="J158" i="18"/>
  <c r="L157" i="18"/>
  <c r="K157" i="18"/>
  <c r="J157" i="18"/>
  <c r="L156" i="18"/>
  <c r="K156" i="18"/>
  <c r="J156" i="18"/>
  <c r="L155" i="18"/>
  <c r="K155" i="18"/>
  <c r="J155" i="18"/>
  <c r="L154" i="18"/>
  <c r="K154" i="18"/>
  <c r="J154" i="18"/>
  <c r="L152" i="18"/>
  <c r="K152" i="18"/>
  <c r="J152" i="18"/>
  <c r="L137" i="18"/>
  <c r="K137" i="18"/>
  <c r="J137" i="18"/>
  <c r="L136" i="18"/>
  <c r="K136" i="18"/>
  <c r="J136" i="18"/>
  <c r="L135" i="18"/>
  <c r="K135" i="18"/>
  <c r="J135" i="18"/>
  <c r="L134" i="18"/>
  <c r="K134" i="18"/>
  <c r="J134" i="18"/>
  <c r="L133" i="18"/>
  <c r="K133" i="18"/>
  <c r="J133" i="18"/>
  <c r="L132" i="18"/>
  <c r="K132" i="18"/>
  <c r="J132" i="18"/>
  <c r="L131" i="18"/>
  <c r="K131" i="18"/>
  <c r="J131" i="18"/>
  <c r="L130" i="18"/>
  <c r="K130" i="18"/>
  <c r="J130" i="18"/>
  <c r="L129" i="18"/>
  <c r="K129" i="18"/>
  <c r="J129" i="18"/>
  <c r="L128" i="18"/>
  <c r="K128" i="18"/>
  <c r="J128" i="18"/>
  <c r="L127" i="18"/>
  <c r="K127" i="18"/>
  <c r="J127" i="18"/>
  <c r="L126" i="18"/>
  <c r="K126" i="18"/>
  <c r="J126" i="18"/>
  <c r="L107" i="18"/>
  <c r="K107" i="18"/>
  <c r="J107" i="18"/>
  <c r="L97" i="18"/>
  <c r="K97" i="18"/>
  <c r="J97" i="18"/>
  <c r="L96" i="18"/>
  <c r="K96" i="18"/>
  <c r="J96" i="18"/>
  <c r="L84" i="18"/>
  <c r="K84" i="18"/>
  <c r="J84" i="18"/>
  <c r="L64" i="18"/>
  <c r="K64" i="18"/>
  <c r="J64" i="18"/>
  <c r="L63" i="18"/>
  <c r="K63" i="18"/>
  <c r="J63" i="18"/>
  <c r="L45" i="18"/>
  <c r="K45" i="18"/>
  <c r="J45" i="18"/>
  <c r="L44" i="18"/>
  <c r="K44" i="18"/>
  <c r="J44" i="18"/>
  <c r="L28" i="18"/>
  <c r="K28" i="18"/>
  <c r="J28" i="18"/>
  <c r="L27" i="18"/>
  <c r="K27" i="18"/>
  <c r="J27" i="18"/>
  <c r="L26" i="18"/>
  <c r="K26" i="18"/>
  <c r="J26" i="18"/>
  <c r="O26" i="18"/>
  <c r="W26" i="18" s="1"/>
  <c r="O27" i="18"/>
  <c r="W27" i="18" s="1"/>
  <c r="O28" i="18"/>
  <c r="W28" i="18" s="1"/>
  <c r="O44" i="18"/>
  <c r="W44" i="18" s="1"/>
  <c r="O45" i="18"/>
  <c r="W45" i="18" s="1"/>
  <c r="O63" i="18"/>
  <c r="W63" i="18" s="1"/>
  <c r="O64" i="18"/>
  <c r="W64" i="18" s="1"/>
  <c r="O84" i="18"/>
  <c r="W84" i="18" s="1"/>
  <c r="O96" i="18"/>
  <c r="W96" i="18" s="1"/>
  <c r="O97" i="18"/>
  <c r="W97" i="18" s="1"/>
  <c r="O107" i="18"/>
  <c r="W107" i="18" s="1"/>
  <c r="O126" i="18"/>
  <c r="W126" i="18" s="1"/>
  <c r="O127" i="18"/>
  <c r="W127" i="18" s="1"/>
  <c r="O128" i="18"/>
  <c r="W128" i="18" s="1"/>
  <c r="O129" i="18"/>
  <c r="W129" i="18" s="1"/>
  <c r="O130" i="18"/>
  <c r="W130" i="18" s="1"/>
  <c r="O131" i="18"/>
  <c r="W131" i="18" s="1"/>
  <c r="O132" i="18"/>
  <c r="W132" i="18" s="1"/>
  <c r="O133" i="18"/>
  <c r="W133" i="18" s="1"/>
  <c r="O134" i="18"/>
  <c r="W134" i="18" s="1"/>
  <c r="O135" i="18"/>
  <c r="W135" i="18" s="1"/>
  <c r="O136" i="18"/>
  <c r="W136" i="18" s="1"/>
  <c r="O137" i="18"/>
  <c r="W137" i="18" s="1"/>
  <c r="O152" i="18"/>
  <c r="W152" i="18" s="1"/>
  <c r="O154" i="18"/>
  <c r="W154" i="18" s="1"/>
  <c r="O155" i="18"/>
  <c r="W155" i="18" s="1"/>
  <c r="O156" i="18"/>
  <c r="W156" i="18" s="1"/>
  <c r="O157" i="18"/>
  <c r="W157" i="18" s="1"/>
  <c r="O158" i="18"/>
  <c r="W158" i="18" s="1"/>
  <c r="O160" i="18"/>
  <c r="W160" i="18" s="1"/>
  <c r="O161" i="18"/>
  <c r="W161" i="18" s="1"/>
  <c r="O162" i="18"/>
  <c r="W162" i="18" s="1"/>
  <c r="O163" i="18"/>
  <c r="W163" i="18" s="1"/>
  <c r="O186" i="18"/>
  <c r="W186" i="18" s="1"/>
  <c r="O188" i="18"/>
  <c r="W188" i="18" s="1"/>
  <c r="O189" i="18"/>
  <c r="W189" i="18" s="1"/>
  <c r="O190" i="18"/>
  <c r="W190" i="18" s="1"/>
  <c r="O191" i="18"/>
  <c r="W191" i="18" s="1"/>
  <c r="O192" i="18"/>
  <c r="W192" i="18" s="1"/>
  <c r="O193" i="18"/>
  <c r="W193" i="18" s="1"/>
  <c r="O194" i="18"/>
  <c r="W194" i="18" s="1"/>
  <c r="O195" i="18"/>
  <c r="W195" i="18" s="1"/>
  <c r="O196" i="18"/>
  <c r="W196" i="18" s="1"/>
  <c r="O197" i="18"/>
  <c r="W197" i="18" s="1"/>
  <c r="O198" i="18"/>
  <c r="W198" i="18" s="1"/>
  <c r="O199" i="18"/>
  <c r="W199" i="18" s="1"/>
  <c r="O200" i="18"/>
  <c r="W200" i="18" s="1"/>
  <c r="O202" i="18"/>
  <c r="W202" i="18" s="1"/>
  <c r="O203" i="18"/>
  <c r="W203" i="18" s="1"/>
  <c r="O204" i="18"/>
  <c r="W204" i="18" s="1"/>
  <c r="O205" i="18"/>
  <c r="W205" i="18" s="1"/>
  <c r="O206" i="18"/>
  <c r="W206" i="18" s="1"/>
  <c r="O208" i="18"/>
  <c r="W208" i="18" s="1"/>
  <c r="O209" i="18"/>
  <c r="W209" i="18" s="1"/>
  <c r="O210" i="18"/>
  <c r="W210" i="18" s="1"/>
  <c r="O211" i="18"/>
  <c r="W211" i="18" s="1"/>
  <c r="O230" i="18"/>
  <c r="W230" i="18" s="1"/>
  <c r="O250" i="18"/>
  <c r="W250" i="18" s="1"/>
  <c r="O281" i="18"/>
  <c r="W281" i="18" s="1"/>
  <c r="O282" i="18"/>
  <c r="W282" i="18" s="1"/>
  <c r="O293" i="18"/>
  <c r="W293" i="18" s="1"/>
  <c r="O320" i="18"/>
  <c r="W320" i="18" s="1"/>
  <c r="O349" i="18"/>
  <c r="W349" i="18" s="1"/>
  <c r="O350" i="18"/>
  <c r="W350" i="18" s="1"/>
  <c r="O351" i="18"/>
  <c r="W351" i="18" s="1"/>
  <c r="O352" i="18"/>
  <c r="W352" i="18" s="1"/>
  <c r="O354" i="18"/>
  <c r="W354" i="18" s="1"/>
  <c r="O355" i="18"/>
  <c r="W355" i="18" s="1"/>
  <c r="O356" i="18"/>
  <c r="W356" i="18" s="1"/>
  <c r="O357" i="18"/>
  <c r="W357" i="18" s="1"/>
  <c r="O358" i="18"/>
  <c r="W358" i="18" s="1"/>
  <c r="O360" i="18"/>
  <c r="W360" i="18" s="1"/>
  <c r="O361" i="18"/>
  <c r="W361" i="18" s="1"/>
  <c r="O362" i="18"/>
  <c r="W362" i="18" s="1"/>
  <c r="O366" i="18"/>
  <c r="W366" i="18" s="1"/>
  <c r="O367" i="18"/>
  <c r="W367" i="18" s="1"/>
  <c r="O368" i="18"/>
  <c r="W368" i="18" s="1"/>
  <c r="O369" i="18"/>
  <c r="W369" i="18" s="1"/>
  <c r="O372" i="18"/>
  <c r="W372" i="18" s="1"/>
  <c r="O373" i="18"/>
  <c r="W373" i="18" s="1"/>
  <c r="O375" i="18"/>
  <c r="W375" i="18" s="1"/>
  <c r="O386" i="18"/>
  <c r="W386" i="18" s="1"/>
  <c r="O387" i="18"/>
  <c r="W387" i="18" s="1"/>
  <c r="O389" i="18"/>
  <c r="W389" i="18" s="1"/>
  <c r="O390" i="18"/>
  <c r="W390" i="18" s="1"/>
  <c r="O391" i="18"/>
  <c r="W391" i="18" s="1"/>
  <c r="O394" i="18"/>
  <c r="W394" i="18" s="1"/>
  <c r="O395" i="18"/>
  <c r="W395" i="18" s="1"/>
  <c r="O396" i="18"/>
  <c r="W396" i="18" s="1"/>
  <c r="O397" i="18"/>
  <c r="W397" i="18" s="1"/>
  <c r="O398" i="18"/>
  <c r="W398" i="18" s="1"/>
  <c r="O399" i="18"/>
  <c r="W399" i="18" s="1"/>
  <c r="M13" i="18"/>
  <c r="M14" i="18"/>
  <c r="M15" i="18"/>
  <c r="M16" i="18"/>
  <c r="M17" i="18"/>
  <c r="M18" i="18"/>
  <c r="M19" i="18"/>
  <c r="M20" i="18"/>
  <c r="M21" i="18"/>
  <c r="M23" i="18"/>
  <c r="M24" i="18"/>
  <c r="M25" i="18"/>
  <c r="M26" i="18"/>
  <c r="U26" i="18" s="1"/>
  <c r="M27" i="18"/>
  <c r="U27" i="18" s="1"/>
  <c r="M28" i="18"/>
  <c r="U28" i="18" s="1"/>
  <c r="M30" i="18"/>
  <c r="M31" i="18"/>
  <c r="M33" i="18"/>
  <c r="M34" i="18"/>
  <c r="M35" i="18"/>
  <c r="M36" i="18"/>
  <c r="U36" i="18" s="1"/>
  <c r="M37" i="18"/>
  <c r="M38" i="18"/>
  <c r="M39" i="18"/>
  <c r="M40" i="18"/>
  <c r="M41" i="18"/>
  <c r="M42" i="18"/>
  <c r="M43" i="18"/>
  <c r="M44" i="18"/>
  <c r="U44" i="18" s="1"/>
  <c r="M45" i="18"/>
  <c r="U45" i="18" s="1"/>
  <c r="M47" i="18"/>
  <c r="M48" i="18"/>
  <c r="M50" i="18"/>
  <c r="M51" i="18"/>
  <c r="M52" i="18"/>
  <c r="M54" i="18"/>
  <c r="U54" i="18" s="1"/>
  <c r="M56" i="18"/>
  <c r="M57" i="18"/>
  <c r="M58" i="18"/>
  <c r="M59" i="18"/>
  <c r="M60" i="18"/>
  <c r="M62" i="18"/>
  <c r="M63" i="18"/>
  <c r="U63" i="18" s="1"/>
  <c r="M64" i="18"/>
  <c r="U64" i="18" s="1"/>
  <c r="M65" i="18"/>
  <c r="M67" i="18"/>
  <c r="M68" i="18"/>
  <c r="M69" i="18"/>
  <c r="M70" i="18"/>
  <c r="M72" i="18"/>
  <c r="M73" i="18"/>
  <c r="M74" i="18"/>
  <c r="M75" i="18"/>
  <c r="M76" i="18"/>
  <c r="M77" i="18"/>
  <c r="M79" i="18"/>
  <c r="M80" i="18"/>
  <c r="M81" i="18"/>
  <c r="M82" i="18"/>
  <c r="M83" i="18"/>
  <c r="M84" i="18"/>
  <c r="U84" i="18" s="1"/>
  <c r="M87" i="18"/>
  <c r="M88" i="18"/>
  <c r="M89" i="18"/>
  <c r="M90" i="18"/>
  <c r="M91" i="18"/>
  <c r="M92" i="18"/>
  <c r="M93" i="18"/>
  <c r="M94" i="18"/>
  <c r="M95" i="18"/>
  <c r="M96" i="18"/>
  <c r="U96" i="18" s="1"/>
  <c r="M97" i="18"/>
  <c r="U97" i="18" s="1"/>
  <c r="M98" i="18"/>
  <c r="M101" i="18"/>
  <c r="M102" i="18"/>
  <c r="M103" i="18"/>
  <c r="M104" i="18"/>
  <c r="M105" i="18"/>
  <c r="M106" i="18"/>
  <c r="M107" i="18"/>
  <c r="U107" i="18" s="1"/>
  <c r="M109" i="18"/>
  <c r="M110" i="18"/>
  <c r="M112" i="18"/>
  <c r="M114" i="18"/>
  <c r="M115" i="18"/>
  <c r="M116" i="18"/>
  <c r="M117" i="18"/>
  <c r="M118" i="18"/>
  <c r="M119" i="18"/>
  <c r="M120" i="18"/>
  <c r="M121" i="18"/>
  <c r="M122" i="18"/>
  <c r="M123" i="18"/>
  <c r="M124" i="18"/>
  <c r="M126" i="18"/>
  <c r="U126" i="18" s="1"/>
  <c r="M127" i="18"/>
  <c r="U127" i="18" s="1"/>
  <c r="M128" i="18"/>
  <c r="U128" i="18" s="1"/>
  <c r="M129" i="18"/>
  <c r="U129" i="18" s="1"/>
  <c r="M130" i="18"/>
  <c r="U130" i="18" s="1"/>
  <c r="M131" i="18"/>
  <c r="U131" i="18" s="1"/>
  <c r="M132" i="18"/>
  <c r="U132" i="18" s="1"/>
  <c r="M133" i="18"/>
  <c r="U133" i="18" s="1"/>
  <c r="M134" i="18"/>
  <c r="U134" i="18" s="1"/>
  <c r="M135" i="18"/>
  <c r="U135" i="18" s="1"/>
  <c r="M136" i="18"/>
  <c r="U136" i="18" s="1"/>
  <c r="M137" i="18"/>
  <c r="U137" i="18" s="1"/>
  <c r="M139" i="18"/>
  <c r="M140" i="18"/>
  <c r="M141" i="18"/>
  <c r="M142" i="18"/>
  <c r="M143" i="18"/>
  <c r="M145" i="18"/>
  <c r="M146" i="18"/>
  <c r="M147" i="18"/>
  <c r="M148" i="18"/>
  <c r="M149" i="18"/>
  <c r="M150" i="18"/>
  <c r="M151" i="18"/>
  <c r="M152" i="18"/>
  <c r="U152" i="18" s="1"/>
  <c r="M154" i="18"/>
  <c r="U154" i="18" s="1"/>
  <c r="M155" i="18"/>
  <c r="U155" i="18" s="1"/>
  <c r="M156" i="18"/>
  <c r="U156" i="18" s="1"/>
  <c r="M157" i="18"/>
  <c r="U157" i="18" s="1"/>
  <c r="M158" i="18"/>
  <c r="U158" i="18" s="1"/>
  <c r="M160" i="18"/>
  <c r="U160" i="18" s="1"/>
  <c r="M161" i="18"/>
  <c r="U161" i="18" s="1"/>
  <c r="M162" i="18"/>
  <c r="U162" i="18" s="1"/>
  <c r="M163" i="18"/>
  <c r="U163" i="18" s="1"/>
  <c r="M166" i="18"/>
  <c r="M167" i="18"/>
  <c r="M168" i="18"/>
  <c r="M169" i="18"/>
  <c r="M170" i="18"/>
  <c r="M171" i="18"/>
  <c r="M173" i="18"/>
  <c r="M174" i="18"/>
  <c r="M176" i="18"/>
  <c r="M178" i="18"/>
  <c r="M179" i="18"/>
  <c r="M180" i="18"/>
  <c r="M181" i="18"/>
  <c r="M182" i="18"/>
  <c r="M183" i="18"/>
  <c r="M184" i="18"/>
  <c r="M186" i="18"/>
  <c r="U186" i="18" s="1"/>
  <c r="M188" i="18"/>
  <c r="U188" i="18" s="1"/>
  <c r="M189" i="18"/>
  <c r="U189" i="18" s="1"/>
  <c r="M190" i="18"/>
  <c r="U190" i="18" s="1"/>
  <c r="M191" i="18"/>
  <c r="U191" i="18" s="1"/>
  <c r="M192" i="18"/>
  <c r="U192" i="18" s="1"/>
  <c r="M193" i="18"/>
  <c r="U193" i="18" s="1"/>
  <c r="M194" i="18"/>
  <c r="U194" i="18" s="1"/>
  <c r="M195" i="18"/>
  <c r="U195" i="18" s="1"/>
  <c r="M196" i="18"/>
  <c r="U196" i="18" s="1"/>
  <c r="M197" i="18"/>
  <c r="U197" i="18" s="1"/>
  <c r="M198" i="18"/>
  <c r="U198" i="18" s="1"/>
  <c r="M199" i="18"/>
  <c r="U199" i="18" s="1"/>
  <c r="M200" i="18"/>
  <c r="U200" i="18" s="1"/>
  <c r="M202" i="18"/>
  <c r="U202" i="18" s="1"/>
  <c r="M203" i="18"/>
  <c r="U203" i="18" s="1"/>
  <c r="M204" i="18"/>
  <c r="U204" i="18" s="1"/>
  <c r="M205" i="18"/>
  <c r="U205" i="18" s="1"/>
  <c r="M206" i="18"/>
  <c r="U206" i="18" s="1"/>
  <c r="M208" i="18"/>
  <c r="U208" i="18" s="1"/>
  <c r="M209" i="18"/>
  <c r="U209" i="18" s="1"/>
  <c r="M210" i="18"/>
  <c r="U210" i="18" s="1"/>
  <c r="M211" i="18"/>
  <c r="U211" i="18" s="1"/>
  <c r="M214" i="18"/>
  <c r="M215" i="18"/>
  <c r="M216" i="18"/>
  <c r="M217" i="18"/>
  <c r="M218" i="18"/>
  <c r="M219" i="18"/>
  <c r="M220" i="18"/>
  <c r="M222" i="18"/>
  <c r="M223" i="18"/>
  <c r="M224" i="18"/>
  <c r="M225" i="18"/>
  <c r="M227" i="18"/>
  <c r="M228" i="18"/>
  <c r="M229" i="18"/>
  <c r="M230" i="18"/>
  <c r="U230" i="18" s="1"/>
  <c r="M231" i="18"/>
  <c r="M232" i="18"/>
  <c r="M233" i="18"/>
  <c r="M234" i="18"/>
  <c r="M235" i="18"/>
  <c r="M236" i="18"/>
  <c r="M237" i="18"/>
  <c r="M238" i="18"/>
  <c r="M239" i="18"/>
  <c r="M240" i="18"/>
  <c r="M241" i="18"/>
  <c r="M242" i="18"/>
  <c r="M243" i="18"/>
  <c r="M245" i="18"/>
  <c r="M246" i="18"/>
  <c r="M247" i="18"/>
  <c r="M248" i="18"/>
  <c r="M249" i="18"/>
  <c r="M250" i="18"/>
  <c r="U250" i="18" s="1"/>
  <c r="M252" i="18"/>
  <c r="M253" i="18"/>
  <c r="M255" i="18"/>
  <c r="M256" i="18"/>
  <c r="M257" i="18"/>
  <c r="M259" i="18"/>
  <c r="M260" i="18"/>
  <c r="M261" i="18"/>
  <c r="M263" i="18"/>
  <c r="M264" i="18"/>
  <c r="M265" i="18"/>
  <c r="M267" i="18"/>
  <c r="M268" i="18"/>
  <c r="M271" i="18"/>
  <c r="M272" i="18"/>
  <c r="M273" i="18"/>
  <c r="M274" i="18"/>
  <c r="M275" i="18"/>
  <c r="M276" i="18"/>
  <c r="M277" i="18"/>
  <c r="M279" i="18"/>
  <c r="M280" i="18"/>
  <c r="M281" i="18"/>
  <c r="U281" i="18" s="1"/>
  <c r="M282" i="18"/>
  <c r="U282" i="18" s="1"/>
  <c r="M284" i="18"/>
  <c r="M285" i="18"/>
  <c r="M287" i="18"/>
  <c r="M288" i="18"/>
  <c r="M289" i="18"/>
  <c r="M290" i="18"/>
  <c r="M291" i="18"/>
  <c r="M292" i="18"/>
  <c r="M293" i="18"/>
  <c r="U293" i="18" s="1"/>
  <c r="M295" i="18"/>
  <c r="M297" i="18"/>
  <c r="M298" i="18"/>
  <c r="M299" i="18"/>
  <c r="M300" i="18"/>
  <c r="M301" i="18"/>
  <c r="M302" i="18"/>
  <c r="M303" i="18"/>
  <c r="M305" i="18"/>
  <c r="M306" i="18"/>
  <c r="M307" i="18"/>
  <c r="M308" i="18"/>
  <c r="M309" i="18"/>
  <c r="M310" i="18"/>
  <c r="M311" i="18"/>
  <c r="M313" i="18"/>
  <c r="M314" i="18"/>
  <c r="M315" i="18"/>
  <c r="M317" i="18"/>
  <c r="M318" i="18"/>
  <c r="M319" i="18"/>
  <c r="M320" i="18"/>
  <c r="U320" i="18" s="1"/>
  <c r="M322" i="18"/>
  <c r="M323" i="18"/>
  <c r="M324" i="18"/>
  <c r="M327" i="18"/>
  <c r="M328" i="18"/>
  <c r="M329" i="18"/>
  <c r="M330" i="18"/>
  <c r="M331" i="18"/>
  <c r="M332" i="18"/>
  <c r="M333" i="18"/>
  <c r="M334" i="18"/>
  <c r="M335" i="18"/>
  <c r="M336" i="18"/>
  <c r="M337" i="18"/>
  <c r="M338" i="18"/>
  <c r="M339" i="18"/>
  <c r="M340" i="18"/>
  <c r="M341" i="18"/>
  <c r="M342" i="18"/>
  <c r="M343" i="18"/>
  <c r="M344" i="18"/>
  <c r="M345" i="18"/>
  <c r="M346" i="18"/>
  <c r="M347" i="18"/>
  <c r="M349" i="18"/>
  <c r="U349" i="18" s="1"/>
  <c r="M350" i="18"/>
  <c r="U350" i="18" s="1"/>
  <c r="M351" i="18"/>
  <c r="U351" i="18" s="1"/>
  <c r="M352" i="18"/>
  <c r="U352" i="18" s="1"/>
  <c r="M354" i="18"/>
  <c r="U354" i="18" s="1"/>
  <c r="M355" i="18"/>
  <c r="U355" i="18" s="1"/>
  <c r="M356" i="18"/>
  <c r="U356" i="18" s="1"/>
  <c r="M357" i="18"/>
  <c r="U357" i="18" s="1"/>
  <c r="M358" i="18"/>
  <c r="U358" i="18" s="1"/>
  <c r="M359" i="18"/>
  <c r="M360" i="18"/>
  <c r="U360" i="18" s="1"/>
  <c r="M361" i="18"/>
  <c r="U361" i="18" s="1"/>
  <c r="M362" i="18"/>
  <c r="U362" i="18" s="1"/>
  <c r="M363" i="18"/>
  <c r="M364" i="18"/>
  <c r="M366" i="18"/>
  <c r="U366" i="18" s="1"/>
  <c r="M367" i="18"/>
  <c r="U367" i="18" s="1"/>
  <c r="M368" i="18"/>
  <c r="U368" i="18" s="1"/>
  <c r="M369" i="18"/>
  <c r="U369" i="18" s="1"/>
  <c r="M371" i="18"/>
  <c r="M372" i="18"/>
  <c r="U372" i="18" s="1"/>
  <c r="M373" i="18"/>
  <c r="U373" i="18" s="1"/>
  <c r="M375" i="18"/>
  <c r="U375" i="18" s="1"/>
  <c r="M378" i="18"/>
  <c r="M379" i="18"/>
  <c r="M380" i="18"/>
  <c r="M381" i="18"/>
  <c r="M382" i="18"/>
  <c r="M383" i="18"/>
  <c r="M386" i="18"/>
  <c r="U386" i="18" s="1"/>
  <c r="M387" i="18"/>
  <c r="U387" i="18" s="1"/>
  <c r="M388" i="18"/>
  <c r="M389" i="18"/>
  <c r="U389" i="18" s="1"/>
  <c r="M390" i="18"/>
  <c r="U390" i="18" s="1"/>
  <c r="M391" i="18"/>
  <c r="U391" i="18" s="1"/>
  <c r="M392" i="18"/>
  <c r="M393" i="18"/>
  <c r="M394" i="18"/>
  <c r="U394" i="18" s="1"/>
  <c r="M395" i="18"/>
  <c r="U395" i="18" s="1"/>
  <c r="M396" i="18"/>
  <c r="U396" i="18" s="1"/>
  <c r="M397" i="18"/>
  <c r="U397" i="18" s="1"/>
  <c r="M398" i="18"/>
  <c r="U398" i="18" s="1"/>
  <c r="M399" i="18"/>
  <c r="U399" i="18" s="1"/>
  <c r="Q26" i="18" a="1"/>
  <c r="Q27" i="18" a="1"/>
  <c r="Q28" i="18" a="1"/>
  <c r="Q44" i="18" a="1"/>
  <c r="Q45" i="18" a="1"/>
  <c r="Q63" i="18" a="1"/>
  <c r="Q64" i="18" a="1"/>
  <c r="Q84" i="18" a="1"/>
  <c r="Q96" i="18" a="1"/>
  <c r="Q97" i="18" a="1"/>
  <c r="Q107" i="18" a="1"/>
  <c r="Q126" i="18" a="1"/>
  <c r="Q127" i="18" a="1"/>
  <c r="Q128" i="18" a="1"/>
  <c r="Q129" i="18" a="1"/>
  <c r="Q130" i="18" a="1"/>
  <c r="Q131" i="18" a="1"/>
  <c r="Q132" i="18" a="1"/>
  <c r="Q133" i="18" a="1"/>
  <c r="Q134" i="18" a="1"/>
  <c r="Q135" i="18" a="1"/>
  <c r="Q136" i="18" a="1"/>
  <c r="Q137" i="18" a="1"/>
  <c r="Q152" i="18" a="1"/>
  <c r="Q154" i="18" a="1"/>
  <c r="Q155" i="18" a="1"/>
  <c r="Q156" i="18" a="1"/>
  <c r="Q157" i="18" a="1"/>
  <c r="Q158" i="18" a="1"/>
  <c r="Q160" i="18" a="1"/>
  <c r="Q161" i="18" a="1"/>
  <c r="Q162" i="18" a="1"/>
  <c r="Q163" i="18" a="1"/>
  <c r="Q186" i="18" a="1"/>
  <c r="Q188" i="18" a="1"/>
  <c r="Q189" i="18" a="1"/>
  <c r="Q190" i="18" a="1"/>
  <c r="Q191" i="18" a="1"/>
  <c r="Q192" i="18" a="1"/>
  <c r="Q193" i="18" a="1"/>
  <c r="Q194" i="18" a="1"/>
  <c r="Q195" i="18" a="1"/>
  <c r="Q196" i="18" a="1"/>
  <c r="Q197" i="18" a="1"/>
  <c r="Q198" i="18" a="1"/>
  <c r="Q199" i="18" a="1"/>
  <c r="Q200" i="18" a="1"/>
  <c r="Q202" i="18" a="1"/>
  <c r="Q203" i="18" a="1"/>
  <c r="Q204" i="18" a="1"/>
  <c r="Q205" i="18" a="1"/>
  <c r="Q206" i="18" a="1"/>
  <c r="Q208" i="18" a="1"/>
  <c r="Q209" i="18" a="1"/>
  <c r="Q210" i="18" a="1"/>
  <c r="Q211" i="18" a="1"/>
  <c r="Q230" i="18" a="1"/>
  <c r="Q250" i="18" a="1"/>
  <c r="Q281" i="18" a="1"/>
  <c r="Q282" i="18" a="1"/>
  <c r="Q293" i="18" a="1"/>
  <c r="Q320" i="18" a="1"/>
  <c r="Q349" i="18" a="1"/>
  <c r="Q350" i="18" a="1"/>
  <c r="Q351" i="18" a="1"/>
  <c r="Q352" i="18" a="1"/>
  <c r="Q354" i="18" a="1"/>
  <c r="Q355" i="18" a="1"/>
  <c r="Q356" i="18" a="1"/>
  <c r="Q357" i="18" a="1"/>
  <c r="Q358" i="18" a="1"/>
  <c r="Q360" i="18" a="1"/>
  <c r="Q361" i="18" a="1"/>
  <c r="Q362" i="18" a="1"/>
  <c r="Q366" i="18" a="1"/>
  <c r="Q367" i="18" a="1"/>
  <c r="Q368" i="18" a="1"/>
  <c r="Q369" i="18" a="1"/>
  <c r="Q372" i="18" a="1"/>
  <c r="Q373" i="18" a="1"/>
  <c r="Q375" i="18" a="1"/>
  <c r="Q386" i="18" a="1"/>
  <c r="Q387" i="18" a="1"/>
  <c r="Q389" i="18" a="1"/>
  <c r="Q390" i="18" a="1"/>
  <c r="Q391" i="18" a="1"/>
  <c r="Q394" i="18" a="1"/>
  <c r="Q395" i="18" a="1"/>
  <c r="Q396" i="18" a="1"/>
  <c r="Q397" i="18" a="1"/>
  <c r="Q398" i="18" a="1"/>
  <c r="Q399" i="18" a="1"/>
  <c r="H62" i="18"/>
  <c r="AF62" i="18" s="1"/>
  <c r="H393" i="18"/>
  <c r="AF393" i="18" s="1"/>
  <c r="H392" i="18"/>
  <c r="AF392" i="18" s="1"/>
  <c r="H388" i="18"/>
  <c r="AF388" i="18" s="1"/>
  <c r="H383" i="18"/>
  <c r="AF383" i="18" s="1"/>
  <c r="H382" i="18"/>
  <c r="AF382" i="18" s="1"/>
  <c r="H381" i="18"/>
  <c r="AF381" i="18" s="1"/>
  <c r="H380" i="18"/>
  <c r="AF380" i="18" s="1"/>
  <c r="H379" i="18"/>
  <c r="AF379" i="18" s="1"/>
  <c r="H378" i="18"/>
  <c r="AF378" i="18" s="1"/>
  <c r="H371" i="18"/>
  <c r="AF371" i="18" s="1"/>
  <c r="H364" i="18"/>
  <c r="AF364" i="18" s="1"/>
  <c r="H363" i="18"/>
  <c r="AF363" i="18" s="1"/>
  <c r="H359" i="18"/>
  <c r="AF359" i="18" s="1"/>
  <c r="H347" i="18"/>
  <c r="AF347" i="18" s="1"/>
  <c r="H346" i="18"/>
  <c r="AF346" i="18" s="1"/>
  <c r="H345" i="18"/>
  <c r="AF345" i="18" s="1"/>
  <c r="H344" i="18"/>
  <c r="AF344" i="18" s="1"/>
  <c r="H343" i="18"/>
  <c r="AF343" i="18" s="1"/>
  <c r="H342" i="18"/>
  <c r="AF342" i="18" s="1"/>
  <c r="H341" i="18"/>
  <c r="AF341" i="18" s="1"/>
  <c r="H340" i="18"/>
  <c r="AF340" i="18" s="1"/>
  <c r="H339" i="18"/>
  <c r="AF339" i="18" s="1"/>
  <c r="H338" i="18"/>
  <c r="AF338" i="18" s="1"/>
  <c r="H337" i="18"/>
  <c r="AF337" i="18" s="1"/>
  <c r="H336" i="18"/>
  <c r="AF336" i="18" s="1"/>
  <c r="H335" i="18"/>
  <c r="AF335" i="18" s="1"/>
  <c r="H334" i="18"/>
  <c r="AF334" i="18" s="1"/>
  <c r="H333" i="18"/>
  <c r="AF333" i="18" s="1"/>
  <c r="H332" i="18"/>
  <c r="AF332" i="18" s="1"/>
  <c r="H331" i="18"/>
  <c r="AF331" i="18" s="1"/>
  <c r="H330" i="18"/>
  <c r="AF330" i="18" s="1"/>
  <c r="H329" i="18"/>
  <c r="AF329" i="18" s="1"/>
  <c r="H328" i="18"/>
  <c r="AF328" i="18" s="1"/>
  <c r="H327" i="18"/>
  <c r="AF327" i="18" s="1"/>
  <c r="H324" i="18"/>
  <c r="AF324" i="18" s="1"/>
  <c r="H323" i="18"/>
  <c r="AF323" i="18" s="1"/>
  <c r="H322" i="18"/>
  <c r="AF322" i="18" s="1"/>
  <c r="H319" i="18"/>
  <c r="AF319" i="18" s="1"/>
  <c r="H318" i="18"/>
  <c r="AF318" i="18" s="1"/>
  <c r="H317" i="18"/>
  <c r="AF317" i="18" s="1"/>
  <c r="H315" i="18"/>
  <c r="AF315" i="18" s="1"/>
  <c r="H314" i="18"/>
  <c r="AF314" i="18" s="1"/>
  <c r="H313" i="18"/>
  <c r="AF313" i="18" s="1"/>
  <c r="H311" i="18"/>
  <c r="AF311" i="18" s="1"/>
  <c r="H310" i="18"/>
  <c r="AF310" i="18" s="1"/>
  <c r="H309" i="18"/>
  <c r="AF309" i="18" s="1"/>
  <c r="H308" i="18"/>
  <c r="AF308" i="18" s="1"/>
  <c r="H307" i="18"/>
  <c r="AF307" i="18" s="1"/>
  <c r="H306" i="18"/>
  <c r="AF306" i="18" s="1"/>
  <c r="H305" i="18"/>
  <c r="AF305" i="18" s="1"/>
  <c r="H303" i="18"/>
  <c r="AF303" i="18" s="1"/>
  <c r="H302" i="18"/>
  <c r="AF302" i="18" s="1"/>
  <c r="H301" i="18"/>
  <c r="AF301" i="18" s="1"/>
  <c r="H300" i="18"/>
  <c r="AF300" i="18" s="1"/>
  <c r="H299" i="18"/>
  <c r="AF299" i="18" s="1"/>
  <c r="H298" i="18"/>
  <c r="AF298" i="18" s="1"/>
  <c r="H297" i="18"/>
  <c r="AF297" i="18" s="1"/>
  <c r="H295" i="18"/>
  <c r="AF295" i="18" s="1"/>
  <c r="H292" i="18"/>
  <c r="AF292" i="18" s="1"/>
  <c r="H291" i="18"/>
  <c r="AF291" i="18" s="1"/>
  <c r="H290" i="18"/>
  <c r="AF290" i="18" s="1"/>
  <c r="H289" i="18"/>
  <c r="AF289" i="18" s="1"/>
  <c r="H288" i="18"/>
  <c r="AF288" i="18" s="1"/>
  <c r="H287" i="18"/>
  <c r="AF287" i="18" s="1"/>
  <c r="H285" i="18"/>
  <c r="H284" i="18"/>
  <c r="AF284" i="18" s="1"/>
  <c r="H280" i="18"/>
  <c r="AF280" i="18" s="1"/>
  <c r="H279" i="18"/>
  <c r="AF279" i="18" s="1"/>
  <c r="H277" i="18"/>
  <c r="AF277" i="18" s="1"/>
  <c r="H276" i="18"/>
  <c r="AF276" i="18" s="1"/>
  <c r="H275" i="18"/>
  <c r="AF275" i="18" s="1"/>
  <c r="H274" i="18"/>
  <c r="AF274" i="18" s="1"/>
  <c r="H273" i="18"/>
  <c r="AF273" i="18" s="1"/>
  <c r="H272" i="18"/>
  <c r="AF272" i="18" s="1"/>
  <c r="H271" i="18"/>
  <c r="AF271" i="18" s="1"/>
  <c r="H268" i="18"/>
  <c r="AF268" i="18" s="1"/>
  <c r="H267" i="18"/>
  <c r="AF267" i="18" s="1"/>
  <c r="H265" i="18"/>
  <c r="AF265" i="18" s="1"/>
  <c r="H264" i="18"/>
  <c r="AF264" i="18" s="1"/>
  <c r="H263" i="18"/>
  <c r="AF263" i="18" s="1"/>
  <c r="H261" i="18"/>
  <c r="AF261" i="18" s="1"/>
  <c r="H260" i="18"/>
  <c r="AF260" i="18" s="1"/>
  <c r="H259" i="18"/>
  <c r="AF259" i="18" s="1"/>
  <c r="H257" i="18"/>
  <c r="AF257" i="18" s="1"/>
  <c r="H256" i="18"/>
  <c r="AF256" i="18" s="1"/>
  <c r="H255" i="18"/>
  <c r="AF255" i="18" s="1"/>
  <c r="H253" i="18"/>
  <c r="H252" i="18"/>
  <c r="AF252" i="18" s="1"/>
  <c r="H249" i="18"/>
  <c r="AF249" i="18" s="1"/>
  <c r="H248" i="18"/>
  <c r="AF248" i="18" s="1"/>
  <c r="H247" i="18"/>
  <c r="AF247" i="18" s="1"/>
  <c r="H246" i="18"/>
  <c r="AF246" i="18" s="1"/>
  <c r="H245" i="18"/>
  <c r="AF245" i="18" s="1"/>
  <c r="H243" i="18"/>
  <c r="AF243" i="18" s="1"/>
  <c r="H242" i="18"/>
  <c r="AF242" i="18" s="1"/>
  <c r="H241" i="18"/>
  <c r="AF241" i="18" s="1"/>
  <c r="H240" i="18"/>
  <c r="AF240" i="18" s="1"/>
  <c r="H239" i="18"/>
  <c r="AF239" i="18" s="1"/>
  <c r="H238" i="18"/>
  <c r="AF238" i="18" s="1"/>
  <c r="H237" i="18"/>
  <c r="AF237" i="18" s="1"/>
  <c r="H236" i="18"/>
  <c r="AF236" i="18" s="1"/>
  <c r="H235" i="18"/>
  <c r="AF235" i="18" s="1"/>
  <c r="H234" i="18"/>
  <c r="AF234" i="18" s="1"/>
  <c r="H233" i="18"/>
  <c r="AF233" i="18" s="1"/>
  <c r="H232" i="18"/>
  <c r="AF232" i="18" s="1"/>
  <c r="H231" i="18"/>
  <c r="AF231" i="18" s="1"/>
  <c r="H229" i="18"/>
  <c r="AF229" i="18" s="1"/>
  <c r="H228" i="18"/>
  <c r="AF228" i="18" s="1"/>
  <c r="H227" i="18"/>
  <c r="AF227" i="18" s="1"/>
  <c r="H225" i="18"/>
  <c r="AF225" i="18" s="1"/>
  <c r="H224" i="18"/>
  <c r="AF224" i="18" s="1"/>
  <c r="H223" i="18"/>
  <c r="AF223" i="18" s="1"/>
  <c r="H222" i="18"/>
  <c r="AF222" i="18" s="1"/>
  <c r="H220" i="18"/>
  <c r="AF220" i="18" s="1"/>
  <c r="H219" i="18"/>
  <c r="AF219" i="18" s="1"/>
  <c r="H218" i="18"/>
  <c r="AF218" i="18" s="1"/>
  <c r="H217" i="18"/>
  <c r="AF217" i="18" s="1"/>
  <c r="H216" i="18"/>
  <c r="AF216" i="18" s="1"/>
  <c r="H215" i="18"/>
  <c r="AF215" i="18" s="1"/>
  <c r="H214" i="18"/>
  <c r="AF214" i="18" s="1"/>
  <c r="H184" i="18"/>
  <c r="AF184" i="18" s="1"/>
  <c r="H183" i="18"/>
  <c r="AF183" i="18" s="1"/>
  <c r="H182" i="18"/>
  <c r="AF182" i="18" s="1"/>
  <c r="H181" i="18"/>
  <c r="AF181" i="18" s="1"/>
  <c r="H180" i="18"/>
  <c r="AF180" i="18" s="1"/>
  <c r="H179" i="18"/>
  <c r="AF179" i="18" s="1"/>
  <c r="H178" i="18"/>
  <c r="AF178" i="18" s="1"/>
  <c r="H176" i="18"/>
  <c r="AF176" i="18" s="1"/>
  <c r="H174" i="18"/>
  <c r="AF174" i="18" s="1"/>
  <c r="H173" i="18"/>
  <c r="AF173" i="18" s="1"/>
  <c r="H171" i="18"/>
  <c r="AF171" i="18" s="1"/>
  <c r="H170" i="18"/>
  <c r="AF170" i="18" s="1"/>
  <c r="H169" i="18"/>
  <c r="AF169" i="18" s="1"/>
  <c r="H168" i="18"/>
  <c r="AF168" i="18" s="1"/>
  <c r="H167" i="18"/>
  <c r="AF167" i="18" s="1"/>
  <c r="H166" i="18"/>
  <c r="AF166" i="18" s="1"/>
  <c r="H151" i="18"/>
  <c r="AF151" i="18" s="1"/>
  <c r="H150" i="18"/>
  <c r="AF150" i="18" s="1"/>
  <c r="H149" i="18"/>
  <c r="AF149" i="18" s="1"/>
  <c r="H148" i="18"/>
  <c r="AF148" i="18" s="1"/>
  <c r="H147" i="18"/>
  <c r="AF147" i="18" s="1"/>
  <c r="H146" i="18"/>
  <c r="AF146" i="18" s="1"/>
  <c r="H145" i="18"/>
  <c r="AF145" i="18" s="1"/>
  <c r="H143" i="18"/>
  <c r="AF143" i="18" s="1"/>
  <c r="H142" i="18"/>
  <c r="AF142" i="18" s="1"/>
  <c r="H141" i="18"/>
  <c r="AF141" i="18" s="1"/>
  <c r="H140" i="18"/>
  <c r="AF140" i="18" s="1"/>
  <c r="H139" i="18"/>
  <c r="AF139" i="18" s="1"/>
  <c r="H124" i="18"/>
  <c r="AF124" i="18" s="1"/>
  <c r="H123" i="18"/>
  <c r="AF123" i="18" s="1"/>
  <c r="H122" i="18"/>
  <c r="AF122" i="18" s="1"/>
  <c r="H121" i="18"/>
  <c r="AF121" i="18" s="1"/>
  <c r="H120" i="18"/>
  <c r="AF120" i="18" s="1"/>
  <c r="H119" i="18"/>
  <c r="AF119" i="18" s="1"/>
  <c r="H118" i="18"/>
  <c r="AF118" i="18" s="1"/>
  <c r="H117" i="18"/>
  <c r="AF117" i="18" s="1"/>
  <c r="H116" i="18"/>
  <c r="AF116" i="18" s="1"/>
  <c r="H115" i="18"/>
  <c r="AF115" i="18" s="1"/>
  <c r="H114" i="18"/>
  <c r="AF114" i="18" s="1"/>
  <c r="H112" i="18"/>
  <c r="AF112" i="18" s="1"/>
  <c r="H110" i="18"/>
  <c r="AF110" i="18" s="1"/>
  <c r="H109" i="18"/>
  <c r="AF109" i="18" s="1"/>
  <c r="H106" i="18"/>
  <c r="AF106" i="18" s="1"/>
  <c r="H105" i="18"/>
  <c r="AF105" i="18" s="1"/>
  <c r="H104" i="18"/>
  <c r="AF104" i="18" s="1"/>
  <c r="H103" i="18"/>
  <c r="AF103" i="18" s="1"/>
  <c r="H102" i="18"/>
  <c r="AF102" i="18" s="1"/>
  <c r="H101" i="18"/>
  <c r="AF101" i="18" s="1"/>
  <c r="H98" i="18"/>
  <c r="AF98" i="18" s="1"/>
  <c r="H95" i="18"/>
  <c r="AF95" i="18" s="1"/>
  <c r="H94" i="18"/>
  <c r="AF94" i="18" s="1"/>
  <c r="H93" i="18"/>
  <c r="AF93" i="18" s="1"/>
  <c r="H92" i="18"/>
  <c r="AF92" i="18" s="1"/>
  <c r="H91" i="18"/>
  <c r="AF91" i="18" s="1"/>
  <c r="H90" i="18"/>
  <c r="AF90" i="18" s="1"/>
  <c r="H89" i="18"/>
  <c r="AF89" i="18" s="1"/>
  <c r="H88" i="18"/>
  <c r="AF88" i="18" s="1"/>
  <c r="H87" i="18"/>
  <c r="AF87" i="18" s="1"/>
  <c r="H83" i="18"/>
  <c r="AF83" i="18" s="1"/>
  <c r="H82" i="18"/>
  <c r="AF82" i="18" s="1"/>
  <c r="H81" i="18"/>
  <c r="AF81" i="18" s="1"/>
  <c r="H80" i="18"/>
  <c r="AF80" i="18" s="1"/>
  <c r="H79" i="18"/>
  <c r="AF79" i="18" s="1"/>
  <c r="H77" i="18"/>
  <c r="AF77" i="18" s="1"/>
  <c r="H76" i="18"/>
  <c r="AF76" i="18" s="1"/>
  <c r="H75" i="18"/>
  <c r="AF75" i="18" s="1"/>
  <c r="H74" i="18"/>
  <c r="AF74" i="18" s="1"/>
  <c r="H73" i="18"/>
  <c r="AF73" i="18" s="1"/>
  <c r="H72" i="18"/>
  <c r="AF72" i="18" s="1"/>
  <c r="H70" i="18"/>
  <c r="AF70" i="18" s="1"/>
  <c r="H69" i="18"/>
  <c r="AF69" i="18" s="1"/>
  <c r="H68" i="18"/>
  <c r="AF68" i="18" s="1"/>
  <c r="H67" i="18"/>
  <c r="AF67" i="18" s="1"/>
  <c r="H65" i="18"/>
  <c r="AF65" i="18" s="1"/>
  <c r="H60" i="18"/>
  <c r="AF60" i="18" s="1"/>
  <c r="H59" i="18"/>
  <c r="AF59" i="18" s="1"/>
  <c r="H58" i="18"/>
  <c r="AF58" i="18" s="1"/>
  <c r="H57" i="18"/>
  <c r="AF57" i="18" s="1"/>
  <c r="H56" i="18"/>
  <c r="AF56" i="18" s="1"/>
  <c r="S54" i="18" a="1"/>
  <c r="S52" i="18" a="1"/>
  <c r="S51" i="18" a="1"/>
  <c r="S50" i="18" a="1"/>
  <c r="S48" i="18" a="1"/>
  <c r="S47" i="18" a="1"/>
  <c r="S43" i="18" a="1"/>
  <c r="S42" i="18" a="1"/>
  <c r="S41" i="18" a="1"/>
  <c r="S40" i="18" a="1"/>
  <c r="S38" i="18" a="1"/>
  <c r="S37" i="18" a="1"/>
  <c r="S36" i="18" a="1"/>
  <c r="S35" i="18" a="1"/>
  <c r="S34" i="18" a="1"/>
  <c r="S33" i="18" a="1"/>
  <c r="H31" i="18"/>
  <c r="AF31" i="18" s="1"/>
  <c r="H30" i="18"/>
  <c r="AF30" i="18" s="1"/>
  <c r="H25" i="18"/>
  <c r="AF25" i="18" s="1"/>
  <c r="H24" i="18"/>
  <c r="AF24" i="18" s="1"/>
  <c r="H23" i="18"/>
  <c r="AF23" i="18" s="1"/>
  <c r="H14" i="18"/>
  <c r="AF14" i="18" s="1"/>
  <c r="H15" i="18"/>
  <c r="AF15" i="18" s="1"/>
  <c r="H16" i="18"/>
  <c r="AF16" i="18" s="1"/>
  <c r="H17" i="18"/>
  <c r="AF17" i="18" s="1"/>
  <c r="H18" i="18"/>
  <c r="AF18" i="18" s="1"/>
  <c r="H19" i="18"/>
  <c r="AF19" i="18" s="1"/>
  <c r="H20" i="18"/>
  <c r="AF20" i="18" s="1"/>
  <c r="H21" i="18"/>
  <c r="AF21" i="18" s="1"/>
  <c r="H13" i="18"/>
  <c r="AF13" i="18" s="1"/>
  <c r="H7" i="18"/>
  <c r="AF7" i="18" s="1"/>
  <c r="H8" i="18"/>
  <c r="AF8" i="18" s="1"/>
  <c r="H9" i="18"/>
  <c r="AF9" i="18" s="1"/>
  <c r="H10" i="18"/>
  <c r="AF10" i="18" s="1"/>
  <c r="H11" i="18"/>
  <c r="AF11" i="18" s="1"/>
  <c r="H6" i="18"/>
  <c r="AF6" i="18" s="1"/>
  <c r="H399" i="33"/>
  <c r="H398" i="33"/>
  <c r="H397" i="33"/>
  <c r="H396" i="33"/>
  <c r="H395" i="33"/>
  <c r="H394" i="33"/>
  <c r="H393" i="33"/>
  <c r="H392" i="33"/>
  <c r="H391" i="33"/>
  <c r="H390" i="33"/>
  <c r="H389" i="33"/>
  <c r="H388" i="33"/>
  <c r="H387" i="33"/>
  <c r="H386" i="33"/>
  <c r="H383" i="33"/>
  <c r="H382" i="33"/>
  <c r="H381" i="33"/>
  <c r="H380" i="33"/>
  <c r="H379" i="33"/>
  <c r="H378" i="33"/>
  <c r="H375" i="33"/>
  <c r="H373" i="33"/>
  <c r="H372" i="33"/>
  <c r="H371" i="33"/>
  <c r="H369" i="33"/>
  <c r="H368" i="33"/>
  <c r="H367" i="33"/>
  <c r="H366" i="33"/>
  <c r="H364" i="33"/>
  <c r="H363" i="33"/>
  <c r="H362" i="33"/>
  <c r="H361" i="33"/>
  <c r="H360" i="33"/>
  <c r="H359" i="33"/>
  <c r="H358" i="33"/>
  <c r="H357" i="33"/>
  <c r="H356" i="33"/>
  <c r="H355" i="33"/>
  <c r="H354" i="33"/>
  <c r="H352" i="33"/>
  <c r="H351" i="33"/>
  <c r="H350" i="33"/>
  <c r="H349" i="33"/>
  <c r="H347" i="33"/>
  <c r="H346" i="33"/>
  <c r="H345" i="33"/>
  <c r="H344" i="33"/>
  <c r="H343" i="33"/>
  <c r="H342" i="33"/>
  <c r="H341" i="33"/>
  <c r="H340" i="33"/>
  <c r="H339" i="33"/>
  <c r="H338" i="33"/>
  <c r="H337" i="33"/>
  <c r="H336" i="33"/>
  <c r="H335" i="33"/>
  <c r="H334" i="33"/>
  <c r="H333" i="33"/>
  <c r="H332" i="33"/>
  <c r="H331" i="33"/>
  <c r="H330" i="33"/>
  <c r="H329" i="33"/>
  <c r="H328" i="33"/>
  <c r="H327" i="33"/>
  <c r="H324" i="33"/>
  <c r="H323" i="33"/>
  <c r="H322" i="33"/>
  <c r="H320" i="33"/>
  <c r="H319" i="33"/>
  <c r="H318" i="33"/>
  <c r="H317" i="33"/>
  <c r="H315" i="33"/>
  <c r="H314" i="33"/>
  <c r="H313" i="33"/>
  <c r="H311" i="33"/>
  <c r="H310" i="33"/>
  <c r="H309" i="33"/>
  <c r="H308" i="33"/>
  <c r="H307" i="33"/>
  <c r="H306" i="33"/>
  <c r="H305" i="33"/>
  <c r="H303" i="33"/>
  <c r="H302" i="33"/>
  <c r="H301" i="33"/>
  <c r="H300" i="33"/>
  <c r="H299" i="33"/>
  <c r="H298" i="33"/>
  <c r="H297" i="33"/>
  <c r="H295" i="33"/>
  <c r="H293" i="33"/>
  <c r="H292" i="33"/>
  <c r="H291" i="33"/>
  <c r="H290" i="33"/>
  <c r="H289" i="33"/>
  <c r="H288" i="33"/>
  <c r="H287" i="33"/>
  <c r="H285" i="33"/>
  <c r="H284" i="33"/>
  <c r="H282" i="33"/>
  <c r="H281" i="33"/>
  <c r="H280" i="33"/>
  <c r="H279" i="33"/>
  <c r="H277" i="33"/>
  <c r="H276" i="33"/>
  <c r="H275" i="33"/>
  <c r="H274" i="33"/>
  <c r="H273" i="33"/>
  <c r="H272" i="33"/>
  <c r="H271" i="33"/>
  <c r="H268" i="33"/>
  <c r="H267" i="33"/>
  <c r="H265" i="33"/>
  <c r="H264" i="33"/>
  <c r="H263" i="33"/>
  <c r="H261" i="33"/>
  <c r="H260" i="33"/>
  <c r="H259" i="33"/>
  <c r="H257" i="33"/>
  <c r="H256" i="33"/>
  <c r="H255" i="33"/>
  <c r="H253" i="33"/>
  <c r="H252" i="33"/>
  <c r="H250" i="33"/>
  <c r="H249" i="33"/>
  <c r="H248" i="33"/>
  <c r="H247" i="33"/>
  <c r="H246" i="33"/>
  <c r="H245" i="33"/>
  <c r="H243" i="33"/>
  <c r="H242" i="33"/>
  <c r="H241" i="33"/>
  <c r="H240" i="33"/>
  <c r="H239" i="33"/>
  <c r="H238" i="33"/>
  <c r="H237" i="33"/>
  <c r="H236" i="33"/>
  <c r="H235" i="33"/>
  <c r="H234" i="33"/>
  <c r="H233" i="33"/>
  <c r="H232" i="33"/>
  <c r="H231" i="33"/>
  <c r="H230" i="33"/>
  <c r="H229" i="33"/>
  <c r="H228" i="33"/>
  <c r="H227" i="33"/>
  <c r="H226" i="33"/>
  <c r="H224" i="33"/>
  <c r="H223" i="33"/>
  <c r="H222" i="33"/>
  <c r="H221" i="33"/>
  <c r="H219" i="33"/>
  <c r="H218" i="33"/>
  <c r="H217" i="33"/>
  <c r="H216" i="33"/>
  <c r="H215" i="33"/>
  <c r="H214" i="33"/>
  <c r="H213" i="33"/>
  <c r="H210" i="33"/>
  <c r="H209" i="33"/>
  <c r="H208" i="33"/>
  <c r="H207" i="33"/>
  <c r="H205" i="33"/>
  <c r="H204" i="33"/>
  <c r="H203" i="33"/>
  <c r="H202" i="33"/>
  <c r="H201" i="33"/>
  <c r="H199" i="33"/>
  <c r="H198" i="33"/>
  <c r="H197" i="33"/>
  <c r="H196" i="33"/>
  <c r="H195" i="33"/>
  <c r="H194" i="33"/>
  <c r="H193" i="33"/>
  <c r="H192" i="33"/>
  <c r="H191" i="33"/>
  <c r="H190" i="33"/>
  <c r="H189" i="33"/>
  <c r="H188" i="33"/>
  <c r="H187" i="33"/>
  <c r="H185" i="33"/>
  <c r="H183" i="33"/>
  <c r="H182" i="33"/>
  <c r="H181" i="33"/>
  <c r="H180" i="33"/>
  <c r="H179" i="33"/>
  <c r="H178" i="33"/>
  <c r="H177" i="33"/>
  <c r="H175" i="33"/>
  <c r="H173" i="33"/>
  <c r="H172" i="33"/>
  <c r="H170" i="33"/>
  <c r="H169" i="33"/>
  <c r="H168" i="33"/>
  <c r="H167" i="33"/>
  <c r="H166" i="33"/>
  <c r="H165" i="33"/>
  <c r="H162" i="33"/>
  <c r="H161" i="33"/>
  <c r="H160" i="33"/>
  <c r="H159" i="33"/>
  <c r="H157" i="33"/>
  <c r="H156" i="33"/>
  <c r="H155" i="33"/>
  <c r="H154" i="33"/>
  <c r="H153" i="33"/>
  <c r="H151" i="33"/>
  <c r="H150" i="33"/>
  <c r="H149" i="33"/>
  <c r="H148" i="33"/>
  <c r="H147" i="33"/>
  <c r="H146" i="33"/>
  <c r="H145" i="33"/>
  <c r="H144" i="33"/>
  <c r="H142" i="33"/>
  <c r="H141" i="33"/>
  <c r="H140" i="33"/>
  <c r="H139" i="33"/>
  <c r="H138" i="33"/>
  <c r="H136" i="33"/>
  <c r="H135" i="33"/>
  <c r="H134" i="33"/>
  <c r="H133" i="33"/>
  <c r="H132" i="33"/>
  <c r="H131" i="33"/>
  <c r="H130" i="33"/>
  <c r="H129" i="33"/>
  <c r="H128" i="33"/>
  <c r="H127" i="33"/>
  <c r="H126" i="33"/>
  <c r="H125" i="33"/>
  <c r="H123" i="33"/>
  <c r="H122" i="33"/>
  <c r="H121" i="33"/>
  <c r="H120" i="33"/>
  <c r="H119" i="33"/>
  <c r="H118" i="33"/>
  <c r="H117" i="33"/>
  <c r="H116" i="33"/>
  <c r="H115" i="33"/>
  <c r="H114" i="33"/>
  <c r="H113" i="33"/>
  <c r="H111" i="33"/>
  <c r="H109" i="33"/>
  <c r="H108" i="33"/>
  <c r="H106" i="33"/>
  <c r="H105" i="33"/>
  <c r="H104" i="33"/>
  <c r="H103" i="33"/>
  <c r="H102" i="33"/>
  <c r="H101" i="33"/>
  <c r="H100" i="33"/>
  <c r="H97" i="33"/>
  <c r="H96" i="33"/>
  <c r="H95" i="33"/>
  <c r="H94" i="33"/>
  <c r="H93" i="33"/>
  <c r="H92" i="33"/>
  <c r="H91" i="33"/>
  <c r="H90" i="33"/>
  <c r="H89" i="33"/>
  <c r="H88" i="33"/>
  <c r="H87" i="33"/>
  <c r="H86" i="33"/>
  <c r="H83" i="33"/>
  <c r="H82" i="33"/>
  <c r="H81" i="33"/>
  <c r="H80" i="33"/>
  <c r="H79" i="33"/>
  <c r="H78" i="33"/>
  <c r="H76" i="33"/>
  <c r="H75" i="33"/>
  <c r="H74" i="33"/>
  <c r="H73" i="33"/>
  <c r="H72" i="33"/>
  <c r="H71" i="33"/>
  <c r="H69" i="33"/>
  <c r="H68" i="33"/>
  <c r="H67" i="33"/>
  <c r="H66" i="33"/>
  <c r="H64" i="33"/>
  <c r="H63" i="33"/>
  <c r="H62" i="33"/>
  <c r="H61" i="33"/>
  <c r="H59" i="33"/>
  <c r="H58" i="33"/>
  <c r="H57" i="33"/>
  <c r="H56" i="33"/>
  <c r="H55" i="33"/>
  <c r="H53" i="33"/>
  <c r="H51" i="33"/>
  <c r="H50" i="33"/>
  <c r="H49" i="33"/>
  <c r="H47" i="33"/>
  <c r="H46" i="33"/>
  <c r="H44" i="33"/>
  <c r="H43" i="33"/>
  <c r="H42" i="33"/>
  <c r="H41" i="33"/>
  <c r="H40" i="33"/>
  <c r="H39" i="33"/>
  <c r="H38" i="33"/>
  <c r="H37" i="33"/>
  <c r="H36" i="33"/>
  <c r="H35" i="33"/>
  <c r="H34" i="33"/>
  <c r="H33" i="33"/>
  <c r="H32" i="33"/>
  <c r="H30" i="33"/>
  <c r="H29" i="33"/>
  <c r="H27" i="33"/>
  <c r="H26" i="33"/>
  <c r="H25" i="33"/>
  <c r="H24" i="33"/>
  <c r="H23" i="33"/>
  <c r="H22" i="33"/>
  <c r="H20" i="33"/>
  <c r="H19" i="33"/>
  <c r="H18" i="33"/>
  <c r="H17" i="33"/>
  <c r="H16" i="33"/>
  <c r="H15" i="33"/>
  <c r="H14" i="33"/>
  <c r="H13" i="33"/>
  <c r="H12" i="33"/>
  <c r="H6" i="33"/>
  <c r="H7" i="33"/>
  <c r="H8" i="33"/>
  <c r="H9" i="33"/>
  <c r="H10" i="33"/>
  <c r="H5" i="33"/>
  <c r="G20" i="33"/>
  <c r="G393" i="33"/>
  <c r="G392" i="33"/>
  <c r="G388" i="33"/>
  <c r="G383" i="33"/>
  <c r="G382" i="33"/>
  <c r="G381" i="33"/>
  <c r="G380" i="33"/>
  <c r="G379" i="33"/>
  <c r="G378" i="33"/>
  <c r="G371" i="33"/>
  <c r="G364" i="33"/>
  <c r="G363" i="33"/>
  <c r="G359" i="33"/>
  <c r="G347" i="33"/>
  <c r="G346" i="33"/>
  <c r="G345" i="33"/>
  <c r="G344" i="33"/>
  <c r="G343" i="33"/>
  <c r="G342" i="33"/>
  <c r="G341" i="33"/>
  <c r="G340" i="33"/>
  <c r="G339" i="33"/>
  <c r="G338" i="33"/>
  <c r="G337" i="33"/>
  <c r="G336" i="33"/>
  <c r="G335" i="33"/>
  <c r="G334" i="33"/>
  <c r="G333" i="33"/>
  <c r="G332" i="33"/>
  <c r="G331" i="33"/>
  <c r="G330" i="33"/>
  <c r="G329" i="33"/>
  <c r="G328" i="33"/>
  <c r="G327" i="33"/>
  <c r="G311" i="33"/>
  <c r="G310" i="33"/>
  <c r="G309" i="33"/>
  <c r="G308" i="33"/>
  <c r="G307" i="33"/>
  <c r="G243" i="33"/>
  <c r="G242" i="33"/>
  <c r="G241" i="33"/>
  <c r="G240" i="33"/>
  <c r="G239" i="33"/>
  <c r="G238" i="33"/>
  <c r="G237" i="33"/>
  <c r="G236" i="33"/>
  <c r="G235" i="33"/>
  <c r="G234" i="33"/>
  <c r="G233" i="33"/>
  <c r="G232" i="33"/>
  <c r="G231" i="33"/>
  <c r="G150" i="33"/>
  <c r="G149" i="33"/>
  <c r="G148" i="33"/>
  <c r="G147" i="33"/>
  <c r="G146" i="33"/>
  <c r="G145" i="33"/>
  <c r="G144" i="33"/>
  <c r="G142" i="33"/>
  <c r="G141" i="33"/>
  <c r="G140" i="33"/>
  <c r="G139" i="33"/>
  <c r="G138" i="33"/>
  <c r="G123" i="33"/>
  <c r="G122" i="33"/>
  <c r="G121" i="33"/>
  <c r="G120" i="33"/>
  <c r="G97" i="33"/>
  <c r="G94" i="33"/>
  <c r="G82" i="33"/>
  <c r="G81" i="33"/>
  <c r="G80" i="33"/>
  <c r="G69" i="33"/>
  <c r="G68" i="33"/>
  <c r="G67" i="33"/>
  <c r="G66" i="33"/>
  <c r="G64" i="33"/>
  <c r="G61" i="33"/>
  <c r="G42" i="33"/>
  <c r="F324" i="33"/>
  <c r="F323" i="33"/>
  <c r="F322" i="33"/>
  <c r="F319" i="33"/>
  <c r="F318" i="33"/>
  <c r="F317" i="33"/>
  <c r="F315" i="33"/>
  <c r="F314" i="33"/>
  <c r="F313" i="33"/>
  <c r="F306" i="33"/>
  <c r="F305" i="33"/>
  <c r="F303" i="33"/>
  <c r="F302" i="33"/>
  <c r="F301" i="33"/>
  <c r="F300" i="33"/>
  <c r="F299" i="33"/>
  <c r="F298" i="33"/>
  <c r="F297" i="33"/>
  <c r="F295" i="33"/>
  <c r="F292" i="33"/>
  <c r="F291" i="33"/>
  <c r="F290" i="33"/>
  <c r="F289" i="33"/>
  <c r="F288" i="33"/>
  <c r="F287" i="33"/>
  <c r="F285" i="33"/>
  <c r="F284" i="33"/>
  <c r="F280" i="33"/>
  <c r="F279" i="33"/>
  <c r="F277" i="33"/>
  <c r="F276" i="33"/>
  <c r="F275" i="33"/>
  <c r="F274" i="33"/>
  <c r="F273" i="33"/>
  <c r="F272" i="33"/>
  <c r="F271" i="33"/>
  <c r="F268" i="33"/>
  <c r="F267" i="33"/>
  <c r="F265" i="33"/>
  <c r="F264" i="33"/>
  <c r="F263" i="33"/>
  <c r="F261" i="33"/>
  <c r="F260" i="33"/>
  <c r="F259" i="33"/>
  <c r="F257" i="33"/>
  <c r="F256" i="33"/>
  <c r="F255" i="33"/>
  <c r="F253" i="33"/>
  <c r="F252" i="33"/>
  <c r="F249" i="33"/>
  <c r="F248" i="33"/>
  <c r="F247" i="33"/>
  <c r="F246" i="33"/>
  <c r="F245" i="33"/>
  <c r="F228" i="33"/>
  <c r="F227" i="33"/>
  <c r="F226" i="33"/>
  <c r="F224" i="33"/>
  <c r="F223" i="33"/>
  <c r="F222" i="33"/>
  <c r="F221" i="33"/>
  <c r="F219" i="33"/>
  <c r="F218" i="33"/>
  <c r="F217" i="33"/>
  <c r="F216" i="33"/>
  <c r="F215" i="33"/>
  <c r="F214" i="33"/>
  <c r="F213" i="33"/>
  <c r="F183" i="33"/>
  <c r="F182" i="33"/>
  <c r="F181" i="33"/>
  <c r="F180" i="33"/>
  <c r="F179" i="33"/>
  <c r="F178" i="33"/>
  <c r="F177" i="33"/>
  <c r="F175" i="33"/>
  <c r="F173" i="33"/>
  <c r="F172" i="33"/>
  <c r="F170" i="33"/>
  <c r="F169" i="33"/>
  <c r="F168" i="33"/>
  <c r="F167" i="33"/>
  <c r="F166" i="33"/>
  <c r="F165" i="33"/>
  <c r="F119" i="33"/>
  <c r="F118" i="33"/>
  <c r="F117" i="33"/>
  <c r="F116" i="33"/>
  <c r="F115" i="33"/>
  <c r="F114" i="33"/>
  <c r="F113" i="33"/>
  <c r="F111" i="33"/>
  <c r="F109" i="33"/>
  <c r="F108" i="33"/>
  <c r="F105" i="33"/>
  <c r="F104" i="33"/>
  <c r="F103" i="33"/>
  <c r="F102" i="33"/>
  <c r="F101" i="33"/>
  <c r="F100" i="33"/>
  <c r="F93" i="33"/>
  <c r="F92" i="33"/>
  <c r="F91" i="33"/>
  <c r="F90" i="33"/>
  <c r="F89" i="33"/>
  <c r="F88" i="33"/>
  <c r="F87" i="33"/>
  <c r="F86" i="33"/>
  <c r="F79" i="33"/>
  <c r="F78" i="33"/>
  <c r="F76" i="33"/>
  <c r="F75" i="33"/>
  <c r="F74" i="33"/>
  <c r="F73" i="33"/>
  <c r="F72" i="33"/>
  <c r="F71" i="33"/>
  <c r="F59" i="33"/>
  <c r="F58" i="33"/>
  <c r="F57" i="33"/>
  <c r="F56" i="33"/>
  <c r="F55" i="33"/>
  <c r="F53" i="33"/>
  <c r="F51" i="33"/>
  <c r="F50" i="33"/>
  <c r="F49" i="33"/>
  <c r="F47" i="33"/>
  <c r="F46" i="33"/>
  <c r="F41" i="33"/>
  <c r="F40" i="33"/>
  <c r="F39" i="33"/>
  <c r="F38" i="33"/>
  <c r="F37" i="33"/>
  <c r="F36" i="33"/>
  <c r="F35" i="33"/>
  <c r="F34" i="33"/>
  <c r="F33" i="33"/>
  <c r="F32" i="33"/>
  <c r="F30" i="33"/>
  <c r="F29" i="33"/>
  <c r="F24" i="33"/>
  <c r="F23" i="33"/>
  <c r="F22" i="33"/>
  <c r="F19" i="33"/>
  <c r="F18" i="33"/>
  <c r="F17" i="33"/>
  <c r="F16" i="33"/>
  <c r="F15" i="33"/>
  <c r="F14" i="33"/>
  <c r="F13" i="33"/>
  <c r="F12" i="33"/>
  <c r="F10" i="33"/>
  <c r="F9" i="33"/>
  <c r="F8" i="33"/>
  <c r="F7" i="33"/>
  <c r="F6" i="33"/>
  <c r="F5" i="33"/>
  <c r="AF401" i="18" l="1"/>
  <c r="P109" i="18"/>
  <c r="X109" i="18" s="1"/>
  <c r="O9" i="18"/>
  <c r="W9" i="18" s="1"/>
  <c r="Q9" i="18" a="1"/>
  <c r="P9" i="18"/>
  <c r="X9" i="18" s="1"/>
  <c r="T9" i="18" a="1"/>
  <c r="R9" i="18" a="1"/>
  <c r="S9" i="18" a="1"/>
  <c r="M9" i="18"/>
  <c r="U9" i="18" s="1"/>
  <c r="N9" i="18"/>
  <c r="V9" i="18" s="1"/>
  <c r="S17" i="18" a="1"/>
  <c r="S31" i="18" a="1"/>
  <c r="S68" i="18" a="1"/>
  <c r="P112" i="18"/>
  <c r="X112" i="18" s="1"/>
  <c r="P121" i="18"/>
  <c r="X121" i="18" s="1"/>
  <c r="P143" i="18"/>
  <c r="X143" i="18" s="1"/>
  <c r="P166" i="18"/>
  <c r="X166" i="18" s="1"/>
  <c r="P176" i="18"/>
  <c r="X176" i="18" s="1"/>
  <c r="P214" i="18"/>
  <c r="X214" i="18" s="1"/>
  <c r="S62" i="18" a="1"/>
  <c r="P183" i="18"/>
  <c r="X183" i="18" s="1"/>
  <c r="P151" i="18"/>
  <c r="X151" i="18" s="1"/>
  <c r="S56" i="18" a="1"/>
  <c r="S69" i="18" a="1"/>
  <c r="P114" i="18"/>
  <c r="X114" i="18" s="1"/>
  <c r="P122" i="18"/>
  <c r="X122" i="18" s="1"/>
  <c r="P145" i="18"/>
  <c r="X145" i="18" s="1"/>
  <c r="P167" i="18"/>
  <c r="X167" i="18" s="1"/>
  <c r="P178" i="18"/>
  <c r="X178" i="18" s="1"/>
  <c r="P215" i="18"/>
  <c r="X215" i="18" s="1"/>
  <c r="R234" i="18" a="1"/>
  <c r="R242" i="18" a="1"/>
  <c r="P275" i="18"/>
  <c r="X275" i="18" s="1"/>
  <c r="S30" i="18" a="1"/>
  <c r="T7" i="18" a="1"/>
  <c r="P7" i="18"/>
  <c r="X7" i="18" s="1"/>
  <c r="Q7" i="18" a="1"/>
  <c r="S7" i="18" a="1"/>
  <c r="R7" i="18" a="1"/>
  <c r="O7" i="18"/>
  <c r="W7" i="18" s="1"/>
  <c r="M7" i="18"/>
  <c r="U7" i="18" s="1"/>
  <c r="N7" i="18"/>
  <c r="V7" i="18" s="1"/>
  <c r="S15" i="18" a="1"/>
  <c r="S57" i="18" a="1"/>
  <c r="S70" i="18" a="1"/>
  <c r="P115" i="18"/>
  <c r="X115" i="18" s="1"/>
  <c r="P123" i="18"/>
  <c r="X123" i="18" s="1"/>
  <c r="P146" i="18"/>
  <c r="X146" i="18" s="1"/>
  <c r="P168" i="18"/>
  <c r="X168" i="18" s="1"/>
  <c r="P179" i="18"/>
  <c r="X179" i="18" s="1"/>
  <c r="P216" i="18"/>
  <c r="X216" i="18" s="1"/>
  <c r="P141" i="18"/>
  <c r="X141" i="18" s="1"/>
  <c r="P173" i="18"/>
  <c r="X173" i="18" s="1"/>
  <c r="S67" i="18" a="1"/>
  <c r="P110" i="18"/>
  <c r="X110" i="18" s="1"/>
  <c r="P142" i="18"/>
  <c r="X142" i="18" s="1"/>
  <c r="S13" i="18" a="1"/>
  <c r="S14" i="18" a="1"/>
  <c r="S58" i="18" a="1"/>
  <c r="S72" i="18" a="1"/>
  <c r="P81" i="18"/>
  <c r="X81" i="18" s="1"/>
  <c r="P116" i="18"/>
  <c r="X116" i="18" s="1"/>
  <c r="P124" i="18"/>
  <c r="X124" i="18" s="1"/>
  <c r="P147" i="18"/>
  <c r="X147" i="18" s="1"/>
  <c r="P169" i="18"/>
  <c r="X169" i="18" s="1"/>
  <c r="P180" i="18"/>
  <c r="X180" i="18" s="1"/>
  <c r="P217" i="18"/>
  <c r="X217" i="18" s="1"/>
  <c r="R359" i="18" a="1"/>
  <c r="T11" i="18" a="1"/>
  <c r="Q11" i="18" a="1"/>
  <c r="N11" i="18"/>
  <c r="V11" i="18" s="1"/>
  <c r="R11" i="18" a="1"/>
  <c r="O11" i="18"/>
  <c r="W11" i="18" s="1"/>
  <c r="P11" i="18"/>
  <c r="X11" i="18" s="1"/>
  <c r="S11" i="18" a="1"/>
  <c r="M11" i="18"/>
  <c r="U11" i="18" s="1"/>
  <c r="S19" i="18" a="1"/>
  <c r="S25" i="18" a="1"/>
  <c r="S65" i="18" a="1"/>
  <c r="R284" i="18" a="1"/>
  <c r="S16" i="18" a="1"/>
  <c r="S21" i="18" a="1"/>
  <c r="S23" i="18" a="1"/>
  <c r="S59" i="18" a="1"/>
  <c r="S73" i="18" a="1"/>
  <c r="S82" i="18" a="1"/>
  <c r="P117" i="18"/>
  <c r="X117" i="18" s="1"/>
  <c r="P139" i="18"/>
  <c r="X139" i="18" s="1"/>
  <c r="P148" i="18"/>
  <c r="X148" i="18" s="1"/>
  <c r="P170" i="18"/>
  <c r="X170" i="18" s="1"/>
  <c r="P181" i="18"/>
  <c r="X181" i="18" s="1"/>
  <c r="P218" i="18"/>
  <c r="X218" i="18" s="1"/>
  <c r="P228" i="18"/>
  <c r="X228" i="18" s="1"/>
  <c r="P119" i="18"/>
  <c r="X119" i="18" s="1"/>
  <c r="P150" i="18"/>
  <c r="X150" i="18" s="1"/>
  <c r="O10" i="18"/>
  <c r="W10" i="18" s="1"/>
  <c r="N10" i="18"/>
  <c r="V10" i="18" s="1"/>
  <c r="M10" i="18"/>
  <c r="U10" i="18" s="1"/>
  <c r="Q10" i="18" a="1"/>
  <c r="T10" i="18" a="1"/>
  <c r="P10" i="18"/>
  <c r="X10" i="18" s="1"/>
  <c r="S10" i="18" a="1"/>
  <c r="R10" i="18" a="1"/>
  <c r="S18" i="18" a="1"/>
  <c r="P120" i="18"/>
  <c r="X120" i="18" s="1"/>
  <c r="P174" i="18"/>
  <c r="X174" i="18" s="1"/>
  <c r="P184" i="18"/>
  <c r="X184" i="18" s="1"/>
  <c r="P8" i="18"/>
  <c r="X8" i="18" s="1"/>
  <c r="O8" i="18"/>
  <c r="W8" i="18" s="1"/>
  <c r="T8" i="18" a="1"/>
  <c r="R8" i="18" a="1"/>
  <c r="S8" i="18" a="1"/>
  <c r="M8" i="18"/>
  <c r="U8" i="18" s="1"/>
  <c r="Q8" i="18" a="1"/>
  <c r="N8" i="18"/>
  <c r="V8" i="18" s="1"/>
  <c r="Q6" i="18" a="1"/>
  <c r="M6" i="18"/>
  <c r="U6" i="18" s="1"/>
  <c r="P6" i="18"/>
  <c r="X6" i="18" s="1"/>
  <c r="T6" i="18" a="1"/>
  <c r="S6" i="18" a="1"/>
  <c r="N6" i="18"/>
  <c r="O6" i="18"/>
  <c r="W6" i="18" s="1"/>
  <c r="R6" i="18" a="1"/>
  <c r="S20" i="18" a="1"/>
  <c r="S24" i="18" a="1"/>
  <c r="S60" i="18" a="1"/>
  <c r="S74" i="18" a="1"/>
  <c r="P106" i="18"/>
  <c r="X106" i="18" s="1"/>
  <c r="P118" i="18"/>
  <c r="X118" i="18" s="1"/>
  <c r="P140" i="18"/>
  <c r="X140" i="18" s="1"/>
  <c r="P149" i="18"/>
  <c r="X149" i="18" s="1"/>
  <c r="P171" i="18"/>
  <c r="X171" i="18" s="1"/>
  <c r="P182" i="18"/>
  <c r="X182" i="18" s="1"/>
  <c r="P219" i="18"/>
  <c r="X219" i="18" s="1"/>
  <c r="P324" i="18"/>
  <c r="X324" i="18" s="1"/>
  <c r="U382" i="18"/>
  <c r="U275" i="18"/>
  <c r="U264" i="18"/>
  <c r="U253" i="18"/>
  <c r="U180" i="18"/>
  <c r="U169" i="18"/>
  <c r="U93" i="18"/>
  <c r="U228" i="18"/>
  <c r="U218" i="18"/>
  <c r="U285" i="18"/>
  <c r="U122" i="18"/>
  <c r="U114" i="18"/>
  <c r="U16" i="18"/>
  <c r="P234" i="18"/>
  <c r="X234" i="18" s="1"/>
  <c r="H401" i="18"/>
  <c r="U392" i="18"/>
  <c r="U371" i="18"/>
  <c r="U343" i="18"/>
  <c r="U335" i="18"/>
  <c r="U327" i="18"/>
  <c r="U315" i="18"/>
  <c r="U306" i="18"/>
  <c r="U297" i="18"/>
  <c r="U287" i="18"/>
  <c r="U276" i="18"/>
  <c r="U265" i="18"/>
  <c r="U255" i="18"/>
  <c r="U245" i="18"/>
  <c r="U236" i="18"/>
  <c r="U181" i="18"/>
  <c r="U170" i="18"/>
  <c r="U150" i="18"/>
  <c r="U141" i="18"/>
  <c r="U123" i="18"/>
  <c r="U115" i="18"/>
  <c r="U104" i="18"/>
  <c r="U75" i="18"/>
  <c r="U65" i="18"/>
  <c r="U56" i="18"/>
  <c r="U17" i="18"/>
  <c r="V16" i="18"/>
  <c r="V93" i="18"/>
  <c r="V103" i="18"/>
  <c r="V114" i="18"/>
  <c r="V122" i="18"/>
  <c r="V169" i="18"/>
  <c r="V180" i="18"/>
  <c r="V218" i="18"/>
  <c r="V228" i="18"/>
  <c r="V235" i="18"/>
  <c r="V243" i="18"/>
  <c r="V253" i="18"/>
  <c r="V264" i="18"/>
  <c r="V275" i="18"/>
  <c r="V285" i="18"/>
  <c r="V295" i="18"/>
  <c r="V305" i="18"/>
  <c r="V314" i="18"/>
  <c r="V381" i="18"/>
  <c r="P73" i="18"/>
  <c r="X73" i="18" s="1"/>
  <c r="S80" i="18" a="1"/>
  <c r="P80" i="18"/>
  <c r="X80" i="18" s="1"/>
  <c r="S103" i="18" a="1"/>
  <c r="P103" i="18"/>
  <c r="X103" i="18" s="1"/>
  <c r="P225" i="18"/>
  <c r="X225" i="18" s="1"/>
  <c r="R225" i="18" a="1"/>
  <c r="P255" i="18"/>
  <c r="X255" i="18" s="1"/>
  <c r="R255" i="18" a="1"/>
  <c r="P276" i="18"/>
  <c r="X276" i="18" s="1"/>
  <c r="R276" i="18" a="1"/>
  <c r="P300" i="18"/>
  <c r="X300" i="18" s="1"/>
  <c r="R300" i="18" a="1"/>
  <c r="P319" i="18"/>
  <c r="X319" i="18" s="1"/>
  <c r="R319" i="18" a="1"/>
  <c r="P347" i="18"/>
  <c r="X347" i="18" s="1"/>
  <c r="R347" i="18" a="1"/>
  <c r="S92" i="18" a="1"/>
  <c r="P92" i="18"/>
  <c r="X92" i="18" s="1"/>
  <c r="S104" i="18" a="1"/>
  <c r="P104" i="18"/>
  <c r="X104" i="18" s="1"/>
  <c r="R227" i="18" a="1"/>
  <c r="P227" i="18"/>
  <c r="X227" i="18" s="1"/>
  <c r="P236" i="18"/>
  <c r="X236" i="18" s="1"/>
  <c r="R236" i="18" a="1"/>
  <c r="P245" i="18"/>
  <c r="X245" i="18" s="1"/>
  <c r="R245" i="18" a="1"/>
  <c r="P256" i="18"/>
  <c r="X256" i="18" s="1"/>
  <c r="R256" i="18" a="1"/>
  <c r="P267" i="18"/>
  <c r="X267" i="18" s="1"/>
  <c r="R267" i="18" a="1"/>
  <c r="P277" i="18"/>
  <c r="X277" i="18" s="1"/>
  <c r="R277" i="18" a="1"/>
  <c r="P290" i="18"/>
  <c r="X290" i="18" s="1"/>
  <c r="R290" i="18" a="1"/>
  <c r="P301" i="18"/>
  <c r="X301" i="18" s="1"/>
  <c r="R301" i="18" a="1"/>
  <c r="P310" i="18"/>
  <c r="X310" i="18" s="1"/>
  <c r="R310" i="18" a="1"/>
  <c r="P322" i="18"/>
  <c r="X322" i="18" s="1"/>
  <c r="R322" i="18" a="1"/>
  <c r="P332" i="18"/>
  <c r="X332" i="18" s="1"/>
  <c r="R332" i="18" a="1"/>
  <c r="P340" i="18"/>
  <c r="X340" i="18" s="1"/>
  <c r="R340" i="18" a="1"/>
  <c r="T382" i="18" a="1"/>
  <c r="S382" i="18" a="1"/>
  <c r="P382" i="18"/>
  <c r="X382" i="18" s="1"/>
  <c r="R382" i="18" a="1"/>
  <c r="P229" i="18"/>
  <c r="X229" i="18" s="1"/>
  <c r="R229" i="18" a="1"/>
  <c r="P271" i="18"/>
  <c r="X271" i="18" s="1"/>
  <c r="R271" i="18" a="1"/>
  <c r="U229" i="18"/>
  <c r="V74" i="18"/>
  <c r="V324" i="18"/>
  <c r="P91" i="18"/>
  <c r="X91" i="18" s="1"/>
  <c r="S91" i="18" a="1"/>
  <c r="P235" i="18"/>
  <c r="X235" i="18" s="1"/>
  <c r="R235" i="18" a="1"/>
  <c r="P243" i="18"/>
  <c r="X243" i="18" s="1"/>
  <c r="R243" i="18" a="1"/>
  <c r="P265" i="18"/>
  <c r="X265" i="18" s="1"/>
  <c r="R265" i="18" a="1"/>
  <c r="P289" i="18"/>
  <c r="X289" i="18" s="1"/>
  <c r="R289" i="18" a="1"/>
  <c r="P309" i="18"/>
  <c r="X309" i="18" s="1"/>
  <c r="R309" i="18" a="1"/>
  <c r="P331" i="18"/>
  <c r="X331" i="18" s="1"/>
  <c r="R331" i="18" a="1"/>
  <c r="P339" i="18"/>
  <c r="X339" i="18" s="1"/>
  <c r="R339" i="18" a="1"/>
  <c r="T381" i="18" a="1"/>
  <c r="S381" i="18" a="1"/>
  <c r="P381" i="18"/>
  <c r="X381" i="18" s="1"/>
  <c r="R381" i="18" a="1"/>
  <c r="P284" i="18"/>
  <c r="X284" i="18" s="1"/>
  <c r="S93" i="18" a="1"/>
  <c r="P93" i="18"/>
  <c r="X93" i="18" s="1"/>
  <c r="S105" i="18" a="1"/>
  <c r="P105" i="18"/>
  <c r="X105" i="18" s="1"/>
  <c r="P237" i="18"/>
  <c r="X237" i="18" s="1"/>
  <c r="R237" i="18" a="1"/>
  <c r="P246" i="18"/>
  <c r="X246" i="18" s="1"/>
  <c r="R246" i="18" a="1"/>
  <c r="P257" i="18"/>
  <c r="X257" i="18" s="1"/>
  <c r="R257" i="18" a="1"/>
  <c r="P268" i="18"/>
  <c r="X268" i="18" s="1"/>
  <c r="R268" i="18" a="1"/>
  <c r="P279" i="18"/>
  <c r="X279" i="18" s="1"/>
  <c r="R279" i="18" a="1"/>
  <c r="P291" i="18"/>
  <c r="X291" i="18" s="1"/>
  <c r="R291" i="18" a="1"/>
  <c r="P302" i="18"/>
  <c r="X302" i="18" s="1"/>
  <c r="R302" i="18" a="1"/>
  <c r="P311" i="18"/>
  <c r="X311" i="18" s="1"/>
  <c r="R311" i="18" a="1"/>
  <c r="R323" i="18" a="1"/>
  <c r="P323" i="18"/>
  <c r="X323" i="18" s="1"/>
  <c r="R333" i="18" a="1"/>
  <c r="P333" i="18"/>
  <c r="X333" i="18" s="1"/>
  <c r="R341" i="18" a="1"/>
  <c r="P341" i="18"/>
  <c r="X341" i="18" s="1"/>
  <c r="P363" i="18"/>
  <c r="X363" i="18" s="1"/>
  <c r="R363" i="18" a="1"/>
  <c r="T383" i="18" a="1"/>
  <c r="S383" i="18" a="1"/>
  <c r="P383" i="18"/>
  <c r="X383" i="18" s="1"/>
  <c r="R383" i="18" a="1"/>
  <c r="R228" i="18" a="1"/>
  <c r="U94" i="18"/>
  <c r="V25" i="18"/>
  <c r="V140" i="18"/>
  <c r="V342" i="18"/>
  <c r="S95" i="18" a="1"/>
  <c r="P95" i="18"/>
  <c r="X95" i="18" s="1"/>
  <c r="P260" i="18"/>
  <c r="X260" i="18" s="1"/>
  <c r="R260" i="18" a="1"/>
  <c r="T371" i="18" a="1"/>
  <c r="S371" i="18" a="1"/>
  <c r="P371" i="18"/>
  <c r="X371" i="18" s="1"/>
  <c r="R371" i="18" a="1"/>
  <c r="U381" i="18"/>
  <c r="U334" i="18"/>
  <c r="U235" i="18"/>
  <c r="U149" i="18"/>
  <c r="U103" i="18"/>
  <c r="V17" i="18"/>
  <c r="V36" i="18"/>
  <c r="V56" i="18"/>
  <c r="V65" i="18"/>
  <c r="V75" i="18"/>
  <c r="V94" i="18"/>
  <c r="V104" i="18"/>
  <c r="V115" i="18"/>
  <c r="V123" i="18"/>
  <c r="V141" i="18"/>
  <c r="V150" i="18"/>
  <c r="V170" i="18"/>
  <c r="V181" i="18"/>
  <c r="V219" i="18"/>
  <c r="V229" i="18"/>
  <c r="V236" i="18"/>
  <c r="V245" i="18"/>
  <c r="V255" i="18"/>
  <c r="V265" i="18"/>
  <c r="V276" i="18"/>
  <c r="V287" i="18"/>
  <c r="V297" i="18"/>
  <c r="V306" i="18"/>
  <c r="V315" i="18"/>
  <c r="V327" i="18"/>
  <c r="V335" i="18"/>
  <c r="V343" i="18"/>
  <c r="V371" i="18"/>
  <c r="V382" i="18"/>
  <c r="V392" i="18"/>
  <c r="P74" i="18"/>
  <c r="X74" i="18" s="1"/>
  <c r="P242" i="18"/>
  <c r="X242" i="18" s="1"/>
  <c r="P359" i="18"/>
  <c r="X359" i="18" s="1"/>
  <c r="S81" i="18" a="1"/>
  <c r="P238" i="18"/>
  <c r="X238" i="18" s="1"/>
  <c r="R238" i="18" a="1"/>
  <c r="P259" i="18"/>
  <c r="X259" i="18" s="1"/>
  <c r="R259" i="18" a="1"/>
  <c r="P280" i="18"/>
  <c r="X280" i="18" s="1"/>
  <c r="R280" i="18" a="1"/>
  <c r="P292" i="18"/>
  <c r="X292" i="18" s="1"/>
  <c r="R292" i="18" a="1"/>
  <c r="R313" i="18" a="1"/>
  <c r="P313" i="18"/>
  <c r="X313" i="18" s="1"/>
  <c r="P334" i="18"/>
  <c r="X334" i="18" s="1"/>
  <c r="R334" i="18" a="1"/>
  <c r="P342" i="18"/>
  <c r="X342" i="18" s="1"/>
  <c r="R342" i="18" a="1"/>
  <c r="T364" i="18" a="1"/>
  <c r="S364" i="18" a="1"/>
  <c r="P364" i="18"/>
  <c r="X364" i="18" s="1"/>
  <c r="R364" i="18" a="1"/>
  <c r="T388" i="18" a="1"/>
  <c r="S388" i="18" a="1"/>
  <c r="P388" i="18"/>
  <c r="X388" i="18" s="1"/>
  <c r="R388" i="18" a="1"/>
  <c r="V334" i="18"/>
  <c r="R324" i="18" a="1"/>
  <c r="J39" i="18"/>
  <c r="S39" i="18" a="1"/>
  <c r="S75" i="18" a="1"/>
  <c r="P75" i="18"/>
  <c r="X75" i="18" s="1"/>
  <c r="P231" i="18"/>
  <c r="X231" i="18" s="1"/>
  <c r="R231" i="18" a="1"/>
  <c r="P248" i="18"/>
  <c r="X248" i="18" s="1"/>
  <c r="R248" i="18" a="1"/>
  <c r="P295" i="18"/>
  <c r="X295" i="18" s="1"/>
  <c r="R295" i="18" a="1"/>
  <c r="P314" i="18"/>
  <c r="X314" i="18" s="1"/>
  <c r="R314" i="18" a="1"/>
  <c r="U314" i="18"/>
  <c r="U83" i="18"/>
  <c r="U43" i="18"/>
  <c r="U25" i="18"/>
  <c r="S76" i="18" a="1"/>
  <c r="P76" i="18"/>
  <c r="X76" i="18" s="1"/>
  <c r="S88" i="18" a="1"/>
  <c r="P88" i="18"/>
  <c r="X88" i="18" s="1"/>
  <c r="S98" i="18" a="1"/>
  <c r="P98" i="18"/>
  <c r="X98" i="18" s="1"/>
  <c r="P222" i="18"/>
  <c r="X222" i="18" s="1"/>
  <c r="R222" i="18" a="1"/>
  <c r="P232" i="18"/>
  <c r="X232" i="18" s="1"/>
  <c r="R232" i="18" a="1"/>
  <c r="P240" i="18"/>
  <c r="X240" i="18" s="1"/>
  <c r="R240" i="18" a="1"/>
  <c r="P249" i="18"/>
  <c r="X249" i="18" s="1"/>
  <c r="R249" i="18" a="1"/>
  <c r="P261" i="18"/>
  <c r="X261" i="18" s="1"/>
  <c r="R261" i="18" a="1"/>
  <c r="P273" i="18"/>
  <c r="X273" i="18" s="1"/>
  <c r="R273" i="18" a="1"/>
  <c r="P285" i="18"/>
  <c r="X285" i="18" s="1"/>
  <c r="R285" i="18" a="1"/>
  <c r="P297" i="18"/>
  <c r="X297" i="18" s="1"/>
  <c r="R297" i="18" a="1"/>
  <c r="P306" i="18"/>
  <c r="X306" i="18" s="1"/>
  <c r="R306" i="18" a="1"/>
  <c r="P315" i="18"/>
  <c r="X315" i="18" s="1"/>
  <c r="R315" i="18" a="1"/>
  <c r="P328" i="18"/>
  <c r="X328" i="18" s="1"/>
  <c r="R328" i="18" a="1"/>
  <c r="P336" i="18"/>
  <c r="X336" i="18" s="1"/>
  <c r="R336" i="18" a="1"/>
  <c r="P344" i="18"/>
  <c r="X344" i="18" s="1"/>
  <c r="R344" i="18" a="1"/>
  <c r="T378" i="18" a="1"/>
  <c r="S378" i="18" a="1"/>
  <c r="P378" i="18"/>
  <c r="X378" i="18" s="1"/>
  <c r="R378" i="18" a="1"/>
  <c r="T393" i="18" a="1"/>
  <c r="S393" i="18" a="1"/>
  <c r="P393" i="18"/>
  <c r="X393" i="18" s="1"/>
  <c r="R393" i="18" a="1"/>
  <c r="P82" i="18"/>
  <c r="X82" i="18" s="1"/>
  <c r="S87" i="18" a="1"/>
  <c r="P87" i="18"/>
  <c r="X87" i="18" s="1"/>
  <c r="P220" i="18"/>
  <c r="X220" i="18" s="1"/>
  <c r="R220" i="18" a="1"/>
  <c r="P239" i="18"/>
  <c r="X239" i="18" s="1"/>
  <c r="R239" i="18" a="1"/>
  <c r="P272" i="18"/>
  <c r="X272" i="18" s="1"/>
  <c r="R272" i="18" a="1"/>
  <c r="P335" i="18"/>
  <c r="X335" i="18" s="1"/>
  <c r="R335" i="18" a="1"/>
  <c r="U324" i="18"/>
  <c r="U295" i="18"/>
  <c r="U35" i="18"/>
  <c r="S77" i="18" a="1"/>
  <c r="P77" i="18"/>
  <c r="X77" i="18" s="1"/>
  <c r="S89" i="18" a="1"/>
  <c r="P89" i="18"/>
  <c r="X89" i="18" s="1"/>
  <c r="P101" i="18"/>
  <c r="X101" i="18" s="1"/>
  <c r="S101" i="18" a="1"/>
  <c r="P223" i="18"/>
  <c r="X223" i="18" s="1"/>
  <c r="R223" i="18" a="1"/>
  <c r="P233" i="18"/>
  <c r="X233" i="18" s="1"/>
  <c r="R233" i="18" a="1"/>
  <c r="P241" i="18"/>
  <c r="X241" i="18" s="1"/>
  <c r="R241" i="18" a="1"/>
  <c r="R252" i="18" a="1"/>
  <c r="P252" i="18"/>
  <c r="X252" i="18" s="1"/>
  <c r="R263" i="18" a="1"/>
  <c r="P263" i="18"/>
  <c r="X263" i="18" s="1"/>
  <c r="R274" i="18" a="1"/>
  <c r="P274" i="18"/>
  <c r="X274" i="18" s="1"/>
  <c r="P287" i="18"/>
  <c r="X287" i="18" s="1"/>
  <c r="R287" i="18" a="1"/>
  <c r="P298" i="18"/>
  <c r="X298" i="18" s="1"/>
  <c r="R298" i="18" a="1"/>
  <c r="P307" i="18"/>
  <c r="X307" i="18" s="1"/>
  <c r="R307" i="18" a="1"/>
  <c r="P317" i="18"/>
  <c r="X317" i="18" s="1"/>
  <c r="R317" i="18" a="1"/>
  <c r="P329" i="18"/>
  <c r="X329" i="18" s="1"/>
  <c r="R329" i="18" a="1"/>
  <c r="P337" i="18"/>
  <c r="X337" i="18" s="1"/>
  <c r="R337" i="18" a="1"/>
  <c r="P345" i="18"/>
  <c r="X345" i="18" s="1"/>
  <c r="R345" i="18" a="1"/>
  <c r="T379" i="18" a="1"/>
  <c r="P379" i="18"/>
  <c r="X379" i="18" s="1"/>
  <c r="R379" i="18" a="1"/>
  <c r="S379" i="18" a="1"/>
  <c r="R275" i="18" a="1"/>
  <c r="S83" i="18" a="1"/>
  <c r="P83" i="18"/>
  <c r="X83" i="18" s="1"/>
  <c r="S94" i="18" a="1"/>
  <c r="P94" i="18"/>
  <c r="X94" i="18" s="1"/>
  <c r="P247" i="18"/>
  <c r="X247" i="18" s="1"/>
  <c r="R247" i="18" a="1"/>
  <c r="R303" i="18" a="1"/>
  <c r="P303" i="18"/>
  <c r="X303" i="18" s="1"/>
  <c r="U219" i="18"/>
  <c r="V83" i="18"/>
  <c r="V149" i="18"/>
  <c r="P305" i="18"/>
  <c r="X305" i="18" s="1"/>
  <c r="R305" i="18" a="1"/>
  <c r="P327" i="18"/>
  <c r="X327" i="18" s="1"/>
  <c r="R327" i="18" a="1"/>
  <c r="P343" i="18"/>
  <c r="X343" i="18" s="1"/>
  <c r="R343" i="18" a="1"/>
  <c r="T392" i="18" a="1"/>
  <c r="S392" i="18" a="1"/>
  <c r="P392" i="18"/>
  <c r="X392" i="18" s="1"/>
  <c r="R392" i="18" a="1"/>
  <c r="U342" i="18"/>
  <c r="U305" i="18"/>
  <c r="U243" i="18"/>
  <c r="U140" i="18"/>
  <c r="U74" i="18"/>
  <c r="S79" i="18" a="1"/>
  <c r="P79" i="18"/>
  <c r="X79" i="18" s="1"/>
  <c r="S90" i="18" a="1"/>
  <c r="P90" i="18"/>
  <c r="X90" i="18" s="1"/>
  <c r="S102" i="18" a="1"/>
  <c r="P102" i="18"/>
  <c r="X102" i="18" s="1"/>
  <c r="P224" i="18"/>
  <c r="X224" i="18" s="1"/>
  <c r="R224" i="18" a="1"/>
  <c r="P253" i="18"/>
  <c r="X253" i="18" s="1"/>
  <c r="R253" i="18" a="1"/>
  <c r="P264" i="18"/>
  <c r="X264" i="18" s="1"/>
  <c r="R264" i="18" a="1"/>
  <c r="P288" i="18"/>
  <c r="X288" i="18" s="1"/>
  <c r="R288" i="18" a="1"/>
  <c r="P299" i="18"/>
  <c r="X299" i="18" s="1"/>
  <c r="R299" i="18" a="1"/>
  <c r="P308" i="18"/>
  <c r="X308" i="18" s="1"/>
  <c r="R308" i="18" a="1"/>
  <c r="P318" i="18"/>
  <c r="X318" i="18" s="1"/>
  <c r="R318" i="18" a="1"/>
  <c r="P330" i="18"/>
  <c r="X330" i="18" s="1"/>
  <c r="R330" i="18" a="1"/>
  <c r="P338" i="18"/>
  <c r="X338" i="18" s="1"/>
  <c r="R338" i="18" a="1"/>
  <c r="P346" i="18"/>
  <c r="X346" i="18" s="1"/>
  <c r="R346" i="18" a="1"/>
  <c r="T380" i="18" a="1"/>
  <c r="R380" i="18" a="1"/>
  <c r="S380" i="18" a="1"/>
  <c r="P380" i="18"/>
  <c r="X380" i="18" s="1"/>
  <c r="U380" i="18"/>
  <c r="U359" i="18"/>
  <c r="U341" i="18"/>
  <c r="U333" i="18"/>
  <c r="U323" i="18"/>
  <c r="U313" i="18"/>
  <c r="U303" i="18"/>
  <c r="U284" i="18"/>
  <c r="U274" i="18"/>
  <c r="U263" i="18"/>
  <c r="U252" i="18"/>
  <c r="U242" i="18"/>
  <c r="U234" i="18"/>
  <c r="U227" i="18"/>
  <c r="U217" i="18"/>
  <c r="U179" i="18"/>
  <c r="U168" i="18"/>
  <c r="U148" i="18"/>
  <c r="U139" i="18"/>
  <c r="U121" i="18"/>
  <c r="U112" i="18"/>
  <c r="U102" i="18"/>
  <c r="U92" i="18"/>
  <c r="U82" i="18"/>
  <c r="U73" i="18"/>
  <c r="U52" i="18"/>
  <c r="U42" i="18"/>
  <c r="U34" i="18"/>
  <c r="U24" i="18"/>
  <c r="U15" i="18"/>
  <c r="V18" i="18"/>
  <c r="V37" i="18"/>
  <c r="V57" i="18"/>
  <c r="V67" i="18"/>
  <c r="V76" i="18"/>
  <c r="V87" i="18"/>
  <c r="V95" i="18"/>
  <c r="V105" i="18"/>
  <c r="V116" i="18"/>
  <c r="V124" i="18"/>
  <c r="V142" i="18"/>
  <c r="V151" i="18"/>
  <c r="V171" i="18"/>
  <c r="V182" i="18"/>
  <c r="V220" i="18"/>
  <c r="V237" i="18"/>
  <c r="V246" i="18"/>
  <c r="V256" i="18"/>
  <c r="V267" i="18"/>
  <c r="V277" i="18"/>
  <c r="V288" i="18"/>
  <c r="V298" i="18"/>
  <c r="V307" i="18"/>
  <c r="V317" i="18"/>
  <c r="V328" i="18"/>
  <c r="V336" i="18"/>
  <c r="V344" i="18"/>
  <c r="V383" i="18"/>
  <c r="V393" i="18"/>
  <c r="U379" i="18"/>
  <c r="U340" i="18"/>
  <c r="U332" i="18"/>
  <c r="U322" i="18"/>
  <c r="U311" i="18"/>
  <c r="U302" i="18"/>
  <c r="U292" i="18"/>
  <c r="U273" i="18"/>
  <c r="U261" i="18"/>
  <c r="U241" i="18"/>
  <c r="U233" i="18"/>
  <c r="U225" i="18"/>
  <c r="U216" i="18"/>
  <c r="U178" i="18"/>
  <c r="U167" i="18"/>
  <c r="U147" i="18"/>
  <c r="U120" i="18"/>
  <c r="U110" i="18"/>
  <c r="U101" i="18"/>
  <c r="U91" i="18"/>
  <c r="U81" i="18"/>
  <c r="U72" i="18"/>
  <c r="U62" i="18"/>
  <c r="U51" i="18"/>
  <c r="U41" i="18"/>
  <c r="U33" i="18"/>
  <c r="U23" i="18"/>
  <c r="U14" i="18"/>
  <c r="V19" i="18"/>
  <c r="V38" i="18"/>
  <c r="V47" i="18"/>
  <c r="V58" i="18"/>
  <c r="V68" i="18"/>
  <c r="V77" i="18"/>
  <c r="V88" i="18"/>
  <c r="V106" i="18"/>
  <c r="V117" i="18"/>
  <c r="V143" i="18"/>
  <c r="V173" i="18"/>
  <c r="V183" i="18"/>
  <c r="V222" i="18"/>
  <c r="V238" i="18"/>
  <c r="V247" i="18"/>
  <c r="V257" i="18"/>
  <c r="V268" i="18"/>
  <c r="V279" i="18"/>
  <c r="V289" i="18"/>
  <c r="V299" i="18"/>
  <c r="V308" i="18"/>
  <c r="V318" i="18"/>
  <c r="V329" i="18"/>
  <c r="V337" i="18"/>
  <c r="V345" i="18"/>
  <c r="V363" i="18"/>
  <c r="U388" i="18"/>
  <c r="U378" i="18"/>
  <c r="U347" i="18"/>
  <c r="U339" i="18"/>
  <c r="U331" i="18"/>
  <c r="U310" i="18"/>
  <c r="U301" i="18"/>
  <c r="U291" i="18"/>
  <c r="U272" i="18"/>
  <c r="U260" i="18"/>
  <c r="U249" i="18"/>
  <c r="U240" i="18"/>
  <c r="U232" i="18"/>
  <c r="U224" i="18"/>
  <c r="U215" i="18"/>
  <c r="U176" i="18"/>
  <c r="U166" i="18"/>
  <c r="U146" i="18"/>
  <c r="U119" i="18"/>
  <c r="U109" i="18"/>
  <c r="U98" i="18"/>
  <c r="U90" i="18"/>
  <c r="U80" i="18"/>
  <c r="U70" i="18"/>
  <c r="U60" i="18"/>
  <c r="U50" i="18"/>
  <c r="U40" i="18"/>
  <c r="U31" i="18"/>
  <c r="U21" i="18"/>
  <c r="U13" i="18"/>
  <c r="V20" i="18"/>
  <c r="V30" i="18"/>
  <c r="V39" i="18"/>
  <c r="V48" i="18"/>
  <c r="V59" i="18"/>
  <c r="V69" i="18"/>
  <c r="V79" i="18"/>
  <c r="V89" i="18"/>
  <c r="V118" i="18"/>
  <c r="V145" i="18"/>
  <c r="V174" i="18"/>
  <c r="V184" i="18"/>
  <c r="V214" i="18"/>
  <c r="V223" i="18"/>
  <c r="V231" i="18"/>
  <c r="V239" i="18"/>
  <c r="V248" i="18"/>
  <c r="V259" i="18"/>
  <c r="V271" i="18"/>
  <c r="V280" i="18"/>
  <c r="V290" i="18"/>
  <c r="V300" i="18"/>
  <c r="V309" i="18"/>
  <c r="V319" i="18"/>
  <c r="V330" i="18"/>
  <c r="V338" i="18"/>
  <c r="V346" i="18"/>
  <c r="V364" i="18"/>
  <c r="U364" i="18"/>
  <c r="U346" i="18"/>
  <c r="U338" i="18"/>
  <c r="U330" i="18"/>
  <c r="U319" i="18"/>
  <c r="U309" i="18"/>
  <c r="U300" i="18"/>
  <c r="U290" i="18"/>
  <c r="U280" i="18"/>
  <c r="U271" i="18"/>
  <c r="U259" i="18"/>
  <c r="U248" i="18"/>
  <c r="U239" i="18"/>
  <c r="U231" i="18"/>
  <c r="U223" i="18"/>
  <c r="U214" i="18"/>
  <c r="U184" i="18"/>
  <c r="U174" i="18"/>
  <c r="U145" i="18"/>
  <c r="U118" i="18"/>
  <c r="U89" i="18"/>
  <c r="U79" i="18"/>
  <c r="U69" i="18"/>
  <c r="U59" i="18"/>
  <c r="U48" i="18"/>
  <c r="U39" i="18"/>
  <c r="U30" i="18"/>
  <c r="U20" i="18"/>
  <c r="V13" i="18"/>
  <c r="V21" i="18"/>
  <c r="V31" i="18"/>
  <c r="V40" i="18"/>
  <c r="V50" i="18"/>
  <c r="V60" i="18"/>
  <c r="V70" i="18"/>
  <c r="V80" i="18"/>
  <c r="V90" i="18"/>
  <c r="V98" i="18"/>
  <c r="V109" i="18"/>
  <c r="V119" i="18"/>
  <c r="V146" i="18"/>
  <c r="V166" i="18"/>
  <c r="V176" i="18"/>
  <c r="V215" i="18"/>
  <c r="V224" i="18"/>
  <c r="V232" i="18"/>
  <c r="V240" i="18"/>
  <c r="V249" i="18"/>
  <c r="V260" i="18"/>
  <c r="V272" i="18"/>
  <c r="V291" i="18"/>
  <c r="V301" i="18"/>
  <c r="V310" i="18"/>
  <c r="V331" i="18"/>
  <c r="V339" i="18"/>
  <c r="V347" i="18"/>
  <c r="V378" i="18"/>
  <c r="V388" i="18"/>
  <c r="U363" i="18"/>
  <c r="U345" i="18"/>
  <c r="U337" i="18"/>
  <c r="U329" i="18"/>
  <c r="U318" i="18"/>
  <c r="U308" i="18"/>
  <c r="U299" i="18"/>
  <c r="U289" i="18"/>
  <c r="U279" i="18"/>
  <c r="U268" i="18"/>
  <c r="U257" i="18"/>
  <c r="U247" i="18"/>
  <c r="U238" i="18"/>
  <c r="U222" i="18"/>
  <c r="U183" i="18"/>
  <c r="U173" i="18"/>
  <c r="U143" i="18"/>
  <c r="U117" i="18"/>
  <c r="U106" i="18"/>
  <c r="U88" i="18"/>
  <c r="U77" i="18"/>
  <c r="U68" i="18"/>
  <c r="U58" i="18"/>
  <c r="U47" i="18"/>
  <c r="U38" i="18"/>
  <c r="U19" i="18"/>
  <c r="V14" i="18"/>
  <c r="V23" i="18"/>
  <c r="V33" i="18"/>
  <c r="V41" i="18"/>
  <c r="V51" i="18"/>
  <c r="V62" i="18"/>
  <c r="V72" i="18"/>
  <c r="V81" i="18"/>
  <c r="V91" i="18"/>
  <c r="V101" i="18"/>
  <c r="V110" i="18"/>
  <c r="V120" i="18"/>
  <c r="V147" i="18"/>
  <c r="V167" i="18"/>
  <c r="V178" i="18"/>
  <c r="V216" i="18"/>
  <c r="V225" i="18"/>
  <c r="V233" i="18"/>
  <c r="V241" i="18"/>
  <c r="V261" i="18"/>
  <c r="V273" i="18"/>
  <c r="V292" i="18"/>
  <c r="V302" i="18"/>
  <c r="V311" i="18"/>
  <c r="V322" i="18"/>
  <c r="V332" i="18"/>
  <c r="V340" i="18"/>
  <c r="V379" i="18"/>
  <c r="U393" i="18"/>
  <c r="U383" i="18"/>
  <c r="U344" i="18"/>
  <c r="U336" i="18"/>
  <c r="U328" i="18"/>
  <c r="U317" i="18"/>
  <c r="U307" i="18"/>
  <c r="U298" i="18"/>
  <c r="U288" i="18"/>
  <c r="U277" i="18"/>
  <c r="U267" i="18"/>
  <c r="U256" i="18"/>
  <c r="U246" i="18"/>
  <c r="U237" i="18"/>
  <c r="U220" i="18"/>
  <c r="U182" i="18"/>
  <c r="U171" i="18"/>
  <c r="U151" i="18"/>
  <c r="U142" i="18"/>
  <c r="U124" i="18"/>
  <c r="U116" i="18"/>
  <c r="U105" i="18"/>
  <c r="U95" i="18"/>
  <c r="U87" i="18"/>
  <c r="U76" i="18"/>
  <c r="U67" i="18"/>
  <c r="U57" i="18"/>
  <c r="U37" i="18"/>
  <c r="U18" i="18"/>
  <c r="V15" i="18"/>
  <c r="V24" i="18"/>
  <c r="V34" i="18"/>
  <c r="V42" i="18"/>
  <c r="V52" i="18"/>
  <c r="V73" i="18"/>
  <c r="V82" i="18"/>
  <c r="V92" i="18"/>
  <c r="V102" i="18"/>
  <c r="V112" i="18"/>
  <c r="V121" i="18"/>
  <c r="V139" i="18"/>
  <c r="V148" i="18"/>
  <c r="V168" i="18"/>
  <c r="V179" i="18"/>
  <c r="V217" i="18"/>
  <c r="V227" i="18"/>
  <c r="V234" i="18"/>
  <c r="V242" i="18"/>
  <c r="V252" i="18"/>
  <c r="V263" i="18"/>
  <c r="V274" i="18"/>
  <c r="V284" i="18"/>
  <c r="V303" i="18"/>
  <c r="V313" i="18"/>
  <c r="V323" i="18"/>
  <c r="V333" i="18"/>
  <c r="V341" i="18"/>
  <c r="V359" i="18"/>
  <c r="V380" i="18"/>
  <c r="T62" i="18" a="1"/>
  <c r="R62" i="18" a="1"/>
  <c r="P62" i="18"/>
  <c r="X62" i="18" s="1"/>
  <c r="T363" i="18" a="1"/>
  <c r="S363" i="18" a="1"/>
  <c r="T359" i="18" a="1"/>
  <c r="S359" i="18" a="1"/>
  <c r="T347" i="18" a="1"/>
  <c r="S347" i="18" a="1"/>
  <c r="T346" i="18" a="1"/>
  <c r="S346" i="18" a="1"/>
  <c r="T345" i="18" a="1"/>
  <c r="S345" i="18" a="1"/>
  <c r="T344" i="18" a="1"/>
  <c r="S344" i="18" a="1"/>
  <c r="T343" i="18" a="1"/>
  <c r="S343" i="18" a="1"/>
  <c r="T342" i="18" a="1"/>
  <c r="S342" i="18" a="1"/>
  <c r="T341" i="18" a="1"/>
  <c r="S341" i="18" a="1"/>
  <c r="T340" i="18" a="1"/>
  <c r="S340" i="18" a="1"/>
  <c r="T339" i="18" a="1"/>
  <c r="S339" i="18" a="1"/>
  <c r="T338" i="18" a="1"/>
  <c r="S338" i="18" a="1"/>
  <c r="S337" i="18" a="1"/>
  <c r="T337" i="18" a="1"/>
  <c r="S336" i="18" a="1"/>
  <c r="T336" i="18" a="1"/>
  <c r="S335" i="18" a="1"/>
  <c r="T335" i="18" a="1"/>
  <c r="T334" i="18" a="1"/>
  <c r="S334" i="18" a="1"/>
  <c r="T333" i="18" a="1"/>
  <c r="S333" i="18" a="1"/>
  <c r="S332" i="18" a="1"/>
  <c r="T332" i="18" a="1"/>
  <c r="S331" i="18" a="1"/>
  <c r="T331" i="18" a="1"/>
  <c r="S330" i="18" a="1"/>
  <c r="T330" i="18" a="1"/>
  <c r="T329" i="18" a="1"/>
  <c r="S329" i="18" a="1"/>
  <c r="T328" i="18" a="1"/>
  <c r="S328" i="18" a="1"/>
  <c r="T327" i="18" a="1"/>
  <c r="S327" i="18" a="1"/>
  <c r="S324" i="18" a="1"/>
  <c r="T324" i="18" a="1"/>
  <c r="T323" i="18" a="1"/>
  <c r="S323" i="18" a="1"/>
  <c r="S322" i="18" a="1"/>
  <c r="T322" i="18" a="1"/>
  <c r="S319" i="18" a="1"/>
  <c r="T319" i="18" a="1"/>
  <c r="S318" i="18" a="1"/>
  <c r="T318" i="18" a="1"/>
  <c r="T317" i="18" a="1"/>
  <c r="S317" i="18" a="1"/>
  <c r="T315" i="18" a="1"/>
  <c r="S315" i="18" a="1"/>
  <c r="T314" i="18" a="1"/>
  <c r="S314" i="18" a="1"/>
  <c r="T313" i="18" a="1"/>
  <c r="S313" i="18" a="1"/>
  <c r="S311" i="18" a="1"/>
  <c r="T311" i="18" a="1"/>
  <c r="S310" i="18" a="1"/>
  <c r="T310" i="18" a="1"/>
  <c r="T309" i="18" a="1"/>
  <c r="S309" i="18" a="1"/>
  <c r="S308" i="18" a="1"/>
  <c r="T308" i="18" a="1"/>
  <c r="T307" i="18" a="1"/>
  <c r="S307" i="18" a="1"/>
  <c r="T306" i="18" a="1"/>
  <c r="S306" i="18" a="1"/>
  <c r="T305" i="18" a="1"/>
  <c r="S305" i="18" a="1"/>
  <c r="T303" i="18" a="1"/>
  <c r="S303" i="18" a="1"/>
  <c r="T302" i="18" a="1"/>
  <c r="S302" i="18" a="1"/>
  <c r="T301" i="18" a="1"/>
  <c r="S301" i="18" a="1"/>
  <c r="S300" i="18" a="1"/>
  <c r="T300" i="18" a="1"/>
  <c r="S299" i="18" a="1"/>
  <c r="T299" i="18" a="1"/>
  <c r="S298" i="18" a="1"/>
  <c r="T298" i="18" a="1"/>
  <c r="T297" i="18" a="1"/>
  <c r="S297" i="18" a="1"/>
  <c r="T295" i="18" a="1"/>
  <c r="S295" i="18" a="1"/>
  <c r="S292" i="18" a="1"/>
  <c r="T292" i="18" a="1"/>
  <c r="S291" i="18" a="1"/>
  <c r="T291" i="18" a="1"/>
  <c r="S290" i="18" a="1"/>
  <c r="T290" i="18" a="1"/>
  <c r="T289" i="18" a="1"/>
  <c r="S289" i="18" a="1"/>
  <c r="T288" i="18" a="1"/>
  <c r="S288" i="18" a="1"/>
  <c r="T287" i="18" a="1"/>
  <c r="S287" i="18" a="1"/>
  <c r="T285" i="18" a="1"/>
  <c r="S285" i="18" a="1"/>
  <c r="T284" i="18" a="1"/>
  <c r="S284" i="18" a="1"/>
  <c r="T280" i="18" a="1"/>
  <c r="S280" i="18" a="1"/>
  <c r="T279" i="18" a="1"/>
  <c r="S279" i="18" a="1"/>
  <c r="T277" i="18" a="1"/>
  <c r="S277" i="18" a="1"/>
  <c r="T276" i="18" a="1"/>
  <c r="S276" i="18" a="1"/>
  <c r="T275" i="18" a="1"/>
  <c r="S275" i="18" a="1"/>
  <c r="T274" i="18" a="1"/>
  <c r="S274" i="18" a="1"/>
  <c r="S273" i="18" a="1"/>
  <c r="T273" i="18" a="1"/>
  <c r="T272" i="18" a="1"/>
  <c r="S272" i="18" a="1"/>
  <c r="T271" i="18" a="1"/>
  <c r="S271" i="18" a="1"/>
  <c r="T268" i="18" a="1"/>
  <c r="S268" i="18" a="1"/>
  <c r="T267" i="18" a="1"/>
  <c r="S267" i="18" a="1"/>
  <c r="T265" i="18" a="1"/>
  <c r="S265" i="18" a="1"/>
  <c r="S264" i="18" a="1"/>
  <c r="T264" i="18" a="1"/>
  <c r="T263" i="18" a="1"/>
  <c r="S263" i="18" a="1"/>
  <c r="T261" i="18" a="1"/>
  <c r="S261" i="18" a="1"/>
  <c r="T260" i="18" a="1"/>
  <c r="S260" i="18" a="1"/>
  <c r="S259" i="18" a="1"/>
  <c r="T259" i="18" a="1"/>
  <c r="S257" i="18" a="1"/>
  <c r="T257" i="18" a="1"/>
  <c r="T256" i="18" a="1"/>
  <c r="S256" i="18" a="1"/>
  <c r="S255" i="18" a="1"/>
  <c r="T255" i="18" a="1"/>
  <c r="S253" i="18" a="1"/>
  <c r="T253" i="18" a="1"/>
  <c r="S252" i="18" a="1"/>
  <c r="T252" i="18" a="1"/>
  <c r="S249" i="18" a="1"/>
  <c r="T249" i="18" a="1"/>
  <c r="S248" i="18" a="1"/>
  <c r="T248" i="18" a="1"/>
  <c r="S247" i="18" a="1"/>
  <c r="T247" i="18" a="1"/>
  <c r="S246" i="18" a="1"/>
  <c r="T246" i="18" a="1"/>
  <c r="S245" i="18" a="1"/>
  <c r="T245" i="18" a="1"/>
  <c r="S243" i="18" a="1"/>
  <c r="T243" i="18" a="1"/>
  <c r="S242" i="18" a="1"/>
  <c r="T242" i="18" a="1"/>
  <c r="S241" i="18" a="1"/>
  <c r="T241" i="18" a="1"/>
  <c r="S240" i="18" a="1"/>
  <c r="T240" i="18" a="1"/>
  <c r="S239" i="18" a="1"/>
  <c r="T239" i="18" a="1"/>
  <c r="S238" i="18" a="1"/>
  <c r="T238" i="18" a="1"/>
  <c r="S237" i="18" a="1"/>
  <c r="T237" i="18" a="1"/>
  <c r="S236" i="18" a="1"/>
  <c r="T236" i="18" a="1"/>
  <c r="T235" i="18" a="1"/>
  <c r="S235" i="18" a="1"/>
  <c r="T234" i="18" a="1"/>
  <c r="S234" i="18" a="1"/>
  <c r="T233" i="18" a="1"/>
  <c r="S233" i="18" a="1"/>
  <c r="S232" i="18" a="1"/>
  <c r="T232" i="18" a="1"/>
  <c r="T231" i="18" a="1"/>
  <c r="S231" i="18" a="1"/>
  <c r="S229" i="18" a="1"/>
  <c r="T229" i="18" a="1"/>
  <c r="T228" i="18" a="1"/>
  <c r="S228" i="18" a="1"/>
  <c r="T227" i="18" a="1"/>
  <c r="S227" i="18" a="1"/>
  <c r="S225" i="18" a="1"/>
  <c r="T225" i="18" a="1"/>
  <c r="T224" i="18" a="1"/>
  <c r="S224" i="18" a="1"/>
  <c r="S223" i="18" a="1"/>
  <c r="T223" i="18" a="1"/>
  <c r="T222" i="18" a="1"/>
  <c r="S222" i="18" a="1"/>
  <c r="S220" i="18" a="1"/>
  <c r="T220" i="18" a="1"/>
  <c r="T219" i="18" a="1"/>
  <c r="R219" i="18" a="1"/>
  <c r="S219" i="18" a="1"/>
  <c r="R218" i="18" a="1"/>
  <c r="S218" i="18" a="1"/>
  <c r="T218" i="18" a="1"/>
  <c r="T217" i="18" a="1"/>
  <c r="S217" i="18" a="1"/>
  <c r="R217" i="18" a="1"/>
  <c r="S216" i="18" a="1"/>
  <c r="T216" i="18" a="1"/>
  <c r="R216" i="18" a="1"/>
  <c r="R215" i="18" a="1"/>
  <c r="S215" i="18" a="1"/>
  <c r="T215" i="18" a="1"/>
  <c r="R214" i="18" a="1"/>
  <c r="S214" i="18" a="1"/>
  <c r="T214" i="18" a="1"/>
  <c r="R184" i="18" a="1"/>
  <c r="S184" i="18" a="1"/>
  <c r="T184" i="18" a="1"/>
  <c r="R183" i="18" a="1"/>
  <c r="S183" i="18" a="1"/>
  <c r="T183" i="18" a="1"/>
  <c r="S182" i="18" a="1"/>
  <c r="R182" i="18" a="1"/>
  <c r="T182" i="18" a="1"/>
  <c r="S181" i="18" a="1"/>
  <c r="R181" i="18" a="1"/>
  <c r="T181" i="18" a="1"/>
  <c r="S180" i="18" a="1"/>
  <c r="R180" i="18" a="1"/>
  <c r="T180" i="18" a="1"/>
  <c r="S179" i="18" a="1"/>
  <c r="T179" i="18" a="1"/>
  <c r="R179" i="18" a="1"/>
  <c r="S178" i="18" a="1"/>
  <c r="T178" i="18" a="1"/>
  <c r="R178" i="18" a="1"/>
  <c r="R176" i="18" a="1"/>
  <c r="S176" i="18" a="1"/>
  <c r="T176" i="18" a="1"/>
  <c r="T174" i="18" a="1"/>
  <c r="R174" i="18" a="1"/>
  <c r="S174" i="18" a="1"/>
  <c r="R173" i="18" a="1"/>
  <c r="S173" i="18" a="1"/>
  <c r="T173" i="18" a="1"/>
  <c r="T171" i="18" a="1"/>
  <c r="R171" i="18" a="1"/>
  <c r="S171" i="18" a="1"/>
  <c r="T170" i="18" a="1"/>
  <c r="S170" i="18" a="1"/>
  <c r="R170" i="18" a="1"/>
  <c r="S169" i="18" a="1"/>
  <c r="T169" i="18" a="1"/>
  <c r="R169" i="18" a="1"/>
  <c r="T168" i="18" a="1"/>
  <c r="S168" i="18" a="1"/>
  <c r="R168" i="18" a="1"/>
  <c r="T167" i="18" a="1"/>
  <c r="S167" i="18" a="1"/>
  <c r="R167" i="18" a="1"/>
  <c r="T166" i="18" a="1"/>
  <c r="S166" i="18" a="1"/>
  <c r="R166" i="18" a="1"/>
  <c r="S151" i="18" a="1"/>
  <c r="T151" i="18" a="1"/>
  <c r="R151" i="18" a="1"/>
  <c r="S150" i="18" a="1"/>
  <c r="T150" i="18" a="1"/>
  <c r="R150" i="18" a="1"/>
  <c r="S149" i="18" a="1"/>
  <c r="T149" i="18" a="1"/>
  <c r="R149" i="18" a="1"/>
  <c r="T148" i="18" a="1"/>
  <c r="S148" i="18" a="1"/>
  <c r="R148" i="18" a="1"/>
  <c r="S147" i="18" a="1"/>
  <c r="T147" i="18" a="1"/>
  <c r="R147" i="18" a="1"/>
  <c r="T146" i="18" a="1"/>
  <c r="S146" i="18" a="1"/>
  <c r="R146" i="18" a="1"/>
  <c r="T145" i="18" a="1"/>
  <c r="S145" i="18" a="1"/>
  <c r="R145" i="18" a="1"/>
  <c r="S143" i="18" a="1"/>
  <c r="T143" i="18" a="1"/>
  <c r="R143" i="18" a="1"/>
  <c r="T142" i="18" a="1"/>
  <c r="S142" i="18" a="1"/>
  <c r="R142" i="18" a="1"/>
  <c r="T141" i="18" a="1"/>
  <c r="S141" i="18" a="1"/>
  <c r="R141" i="18" a="1"/>
  <c r="T140" i="18" a="1"/>
  <c r="S140" i="18" a="1"/>
  <c r="R140" i="18" a="1"/>
  <c r="T139" i="18" a="1"/>
  <c r="R139" i="18" a="1"/>
  <c r="S139" i="18" a="1"/>
  <c r="S124" i="18" a="1"/>
  <c r="T124" i="18" a="1"/>
  <c r="R124" i="18" a="1"/>
  <c r="T123" i="18" a="1"/>
  <c r="S123" i="18" a="1"/>
  <c r="R123" i="18" a="1"/>
  <c r="R122" i="18" a="1"/>
  <c r="S122" i="18" a="1"/>
  <c r="T122" i="18" a="1"/>
  <c r="R121" i="18" a="1"/>
  <c r="S121" i="18" a="1"/>
  <c r="T121" i="18" a="1"/>
  <c r="T120" i="18" a="1"/>
  <c r="S120" i="18" a="1"/>
  <c r="R120" i="18" a="1"/>
  <c r="R119" i="18" a="1"/>
  <c r="T119" i="18" a="1"/>
  <c r="S119" i="18" a="1"/>
  <c r="S118" i="18" a="1"/>
  <c r="T118" i="18" a="1"/>
  <c r="R118" i="18" a="1"/>
  <c r="T117" i="18" a="1"/>
  <c r="S117" i="18" a="1"/>
  <c r="R117" i="18" a="1"/>
  <c r="T116" i="18" a="1"/>
  <c r="S116" i="18" a="1"/>
  <c r="R116" i="18" a="1"/>
  <c r="S115" i="18" a="1"/>
  <c r="T115" i="18" a="1"/>
  <c r="R115" i="18" a="1"/>
  <c r="R114" i="18" a="1"/>
  <c r="S114" i="18" a="1"/>
  <c r="T114" i="18" a="1"/>
  <c r="R112" i="18" a="1"/>
  <c r="S112" i="18" a="1"/>
  <c r="T112" i="18" a="1"/>
  <c r="R110" i="18" a="1"/>
  <c r="T110" i="18" a="1"/>
  <c r="S110" i="18" a="1"/>
  <c r="R109" i="18" a="1"/>
  <c r="S109" i="18" a="1"/>
  <c r="T109" i="18" a="1"/>
  <c r="T106" i="18" a="1"/>
  <c r="S106" i="18" a="1"/>
  <c r="R106" i="18" a="1"/>
  <c r="T105" i="18" a="1"/>
  <c r="R105" i="18" a="1"/>
  <c r="T104" i="18" a="1"/>
  <c r="R104" i="18" a="1"/>
  <c r="T103" i="18" a="1"/>
  <c r="R103" i="18" a="1"/>
  <c r="T102" i="18" a="1"/>
  <c r="R102" i="18" a="1"/>
  <c r="R101" i="18" a="1"/>
  <c r="T101" i="18" a="1"/>
  <c r="T98" i="18" a="1"/>
  <c r="R98" i="18" a="1"/>
  <c r="R95" i="18" a="1"/>
  <c r="T95" i="18" a="1"/>
  <c r="T94" i="18" a="1"/>
  <c r="R94" i="18" a="1"/>
  <c r="R93" i="18" a="1"/>
  <c r="T93" i="18" a="1"/>
  <c r="T92" i="18" a="1"/>
  <c r="R92" i="18" a="1"/>
  <c r="T91" i="18" a="1"/>
  <c r="R91" i="18" a="1"/>
  <c r="T90" i="18" a="1"/>
  <c r="R90" i="18" a="1"/>
  <c r="R89" i="18" a="1"/>
  <c r="T89" i="18" a="1"/>
  <c r="R88" i="18" a="1"/>
  <c r="T88" i="18" a="1"/>
  <c r="T87" i="18" a="1"/>
  <c r="R87" i="18" a="1"/>
  <c r="T83" i="18" a="1"/>
  <c r="R83" i="18" a="1"/>
  <c r="T82" i="18" a="1"/>
  <c r="R82" i="18" a="1"/>
  <c r="T81" i="18" a="1"/>
  <c r="R81" i="18" a="1"/>
  <c r="T80" i="18" a="1"/>
  <c r="R80" i="18" a="1"/>
  <c r="T79" i="18" a="1"/>
  <c r="R79" i="18" a="1"/>
  <c r="T77" i="18" a="1"/>
  <c r="R77" i="18" a="1"/>
  <c r="T76" i="18" a="1"/>
  <c r="R76" i="18" a="1"/>
  <c r="T75" i="18" a="1"/>
  <c r="R75" i="18" a="1"/>
  <c r="R74" i="18" a="1"/>
  <c r="T74" i="18" a="1"/>
  <c r="T73" i="18" a="1"/>
  <c r="R73" i="18" a="1"/>
  <c r="R72" i="18" a="1"/>
  <c r="T72" i="18" a="1"/>
  <c r="P72" i="18"/>
  <c r="X72" i="18" s="1"/>
  <c r="R70" i="18" a="1"/>
  <c r="P70" i="18"/>
  <c r="X70" i="18" s="1"/>
  <c r="T70" i="18" a="1"/>
  <c r="R69" i="18" a="1"/>
  <c r="T69" i="18" a="1"/>
  <c r="P69" i="18"/>
  <c r="X69" i="18" s="1"/>
  <c r="R68" i="18" a="1"/>
  <c r="P68" i="18"/>
  <c r="X68" i="18" s="1"/>
  <c r="T68" i="18" a="1"/>
  <c r="R67" i="18" a="1"/>
  <c r="P67" i="18"/>
  <c r="X67" i="18" s="1"/>
  <c r="T67" i="18" a="1"/>
  <c r="R65" i="18" a="1"/>
  <c r="P65" i="18"/>
  <c r="X65" i="18" s="1"/>
  <c r="T65" i="18" a="1"/>
  <c r="R60" i="18" a="1"/>
  <c r="T60" i="18" a="1"/>
  <c r="P60" i="18"/>
  <c r="X60" i="18" s="1"/>
  <c r="P59" i="18"/>
  <c r="X59" i="18" s="1"/>
  <c r="R59" i="18" a="1"/>
  <c r="T59" i="18" a="1"/>
  <c r="P58" i="18"/>
  <c r="X58" i="18" s="1"/>
  <c r="R58" i="18" a="1"/>
  <c r="T58" i="18" a="1"/>
  <c r="R57" i="18" a="1"/>
  <c r="T57" i="18" a="1"/>
  <c r="P57" i="18"/>
  <c r="X57" i="18" s="1"/>
  <c r="R56" i="18" a="1"/>
  <c r="P56" i="18"/>
  <c r="X56" i="18" s="1"/>
  <c r="T56" i="18" a="1"/>
  <c r="R54" i="18" a="1"/>
  <c r="T54" i="18" a="1"/>
  <c r="P54" i="18"/>
  <c r="X54" i="18" s="1"/>
  <c r="R52" i="18" a="1"/>
  <c r="P52" i="18"/>
  <c r="X52" i="18" s="1"/>
  <c r="T52" i="18" a="1"/>
  <c r="R51" i="18" a="1"/>
  <c r="P51" i="18"/>
  <c r="X51" i="18" s="1"/>
  <c r="T51" i="18" a="1"/>
  <c r="R50" i="18" a="1"/>
  <c r="P50" i="18"/>
  <c r="X50" i="18" s="1"/>
  <c r="T50" i="18" a="1"/>
  <c r="P48" i="18"/>
  <c r="X48" i="18" s="1"/>
  <c r="R48" i="18" a="1"/>
  <c r="T48" i="18" a="1"/>
  <c r="P47" i="18"/>
  <c r="X47" i="18" s="1"/>
  <c r="T47" i="18" a="1"/>
  <c r="R47" i="18" a="1"/>
  <c r="T43" i="18" a="1"/>
  <c r="P43" i="18"/>
  <c r="X43" i="18" s="1"/>
  <c r="R43" i="18" a="1"/>
  <c r="T42" i="18" a="1"/>
  <c r="R42" i="18" a="1"/>
  <c r="P42" i="18"/>
  <c r="X42" i="18" s="1"/>
  <c r="P41" i="18"/>
  <c r="X41" i="18" s="1"/>
  <c r="T41" i="18" a="1"/>
  <c r="R41" i="18" a="1"/>
  <c r="P40" i="18"/>
  <c r="X40" i="18" s="1"/>
  <c r="R40" i="18" a="1"/>
  <c r="T40" i="18" a="1"/>
  <c r="P39" i="18"/>
  <c r="X39" i="18" s="1"/>
  <c r="R39" i="18" a="1"/>
  <c r="T39" i="18" a="1"/>
  <c r="P38" i="18"/>
  <c r="X38" i="18" s="1"/>
  <c r="R38" i="18" a="1"/>
  <c r="T38" i="18" a="1"/>
  <c r="P37" i="18"/>
  <c r="X37" i="18" s="1"/>
  <c r="R37" i="18" a="1"/>
  <c r="T37" i="18" a="1"/>
  <c r="P36" i="18"/>
  <c r="X36" i="18" s="1"/>
  <c r="R36" i="18" a="1"/>
  <c r="T36" i="18" a="1"/>
  <c r="P35" i="18"/>
  <c r="X35" i="18" s="1"/>
  <c r="R35" i="18" a="1"/>
  <c r="T35" i="18" a="1"/>
  <c r="P34" i="18"/>
  <c r="X34" i="18" s="1"/>
  <c r="R34" i="18" a="1"/>
  <c r="T34" i="18" a="1"/>
  <c r="P33" i="18"/>
  <c r="X33" i="18" s="1"/>
  <c r="R33" i="18" a="1"/>
  <c r="T33" i="18" a="1"/>
  <c r="P31" i="18"/>
  <c r="X31" i="18" s="1"/>
  <c r="R31" i="18" a="1"/>
  <c r="T31" i="18" a="1"/>
  <c r="P30" i="18"/>
  <c r="X30" i="18" s="1"/>
  <c r="R30" i="18" a="1"/>
  <c r="T30" i="18" a="1"/>
  <c r="R25" i="18" a="1"/>
  <c r="T25" i="18" a="1"/>
  <c r="P25" i="18"/>
  <c r="X25" i="18" s="1"/>
  <c r="R24" i="18" a="1"/>
  <c r="P24" i="18"/>
  <c r="X24" i="18" s="1"/>
  <c r="T24" i="18" a="1"/>
  <c r="T23" i="18" a="1"/>
  <c r="P23" i="18"/>
  <c r="X23" i="18" s="1"/>
  <c r="R23" i="18" a="1"/>
  <c r="P14" i="18"/>
  <c r="X14" i="18" s="1"/>
  <c r="T14" i="18" a="1"/>
  <c r="R14" i="18" a="1"/>
  <c r="T15" i="18" a="1"/>
  <c r="R15" i="18" a="1"/>
  <c r="P15" i="18"/>
  <c r="X15" i="18" s="1"/>
  <c r="T16" i="18" a="1"/>
  <c r="P16" i="18"/>
  <c r="X16" i="18" s="1"/>
  <c r="R16" i="18" a="1"/>
  <c r="R17" i="18" a="1"/>
  <c r="P17" i="18"/>
  <c r="X17" i="18" s="1"/>
  <c r="T17" i="18" a="1"/>
  <c r="P18" i="18"/>
  <c r="X18" i="18" s="1"/>
  <c r="R18" i="18" a="1"/>
  <c r="T18" i="18" a="1"/>
  <c r="P19" i="18"/>
  <c r="X19" i="18" s="1"/>
  <c r="R19" i="18" a="1"/>
  <c r="T19" i="18" a="1"/>
  <c r="P20" i="18"/>
  <c r="X20" i="18" s="1"/>
  <c r="R20" i="18" a="1"/>
  <c r="T20" i="18" a="1"/>
  <c r="P21" i="18"/>
  <c r="X21" i="18" s="1"/>
  <c r="R21" i="18" a="1"/>
  <c r="T21" i="18" a="1"/>
  <c r="R13" i="18" a="1"/>
  <c r="P13" i="18"/>
  <c r="X13" i="18" s="1"/>
  <c r="T13" i="18" a="1"/>
  <c r="O62" i="18"/>
  <c r="W62" i="18" s="1"/>
  <c r="L62" i="18"/>
  <c r="J62" i="18"/>
  <c r="K62" i="18"/>
  <c r="J393" i="18"/>
  <c r="L393" i="18"/>
  <c r="K393" i="18"/>
  <c r="L392" i="18"/>
  <c r="J392" i="18"/>
  <c r="K392" i="18"/>
  <c r="K388" i="18"/>
  <c r="L388" i="18"/>
  <c r="J388" i="18"/>
  <c r="K383" i="18"/>
  <c r="J383" i="18"/>
  <c r="L383" i="18"/>
  <c r="L382" i="18"/>
  <c r="K382" i="18"/>
  <c r="J382" i="18"/>
  <c r="L381" i="18"/>
  <c r="J381" i="18"/>
  <c r="K381" i="18"/>
  <c r="J380" i="18"/>
  <c r="K380" i="18"/>
  <c r="L380" i="18"/>
  <c r="K379" i="18"/>
  <c r="J379" i="18"/>
  <c r="L379" i="18"/>
  <c r="J378" i="18"/>
  <c r="K378" i="18"/>
  <c r="L378" i="18"/>
  <c r="L371" i="18"/>
  <c r="J371" i="18"/>
  <c r="K371" i="18"/>
  <c r="L364" i="18"/>
  <c r="J364" i="18"/>
  <c r="K364" i="18"/>
  <c r="K363" i="18"/>
  <c r="L363" i="18"/>
  <c r="J363" i="18"/>
  <c r="Q359" i="18" a="1"/>
  <c r="L359" i="18"/>
  <c r="J359" i="18"/>
  <c r="K359" i="18"/>
  <c r="O359" i="18"/>
  <c r="W359" i="18" s="1"/>
  <c r="K347" i="18"/>
  <c r="J347" i="18"/>
  <c r="Q347" i="18" a="1"/>
  <c r="L347" i="18"/>
  <c r="O347" i="18"/>
  <c r="W347" i="18" s="1"/>
  <c r="Q346" i="18" a="1"/>
  <c r="L346" i="18"/>
  <c r="K346" i="18"/>
  <c r="J346" i="18"/>
  <c r="O346" i="18"/>
  <c r="W346" i="18" s="1"/>
  <c r="J345" i="18"/>
  <c r="O345" i="18"/>
  <c r="W345" i="18" s="1"/>
  <c r="Q345" i="18" a="1"/>
  <c r="L345" i="18"/>
  <c r="K345" i="18"/>
  <c r="J344" i="18"/>
  <c r="O344" i="18"/>
  <c r="W344" i="18" s="1"/>
  <c r="Q344" i="18" a="1"/>
  <c r="L344" i="18"/>
  <c r="K344" i="18"/>
  <c r="Q343" i="18" a="1"/>
  <c r="L343" i="18"/>
  <c r="K343" i="18"/>
  <c r="J343" i="18"/>
  <c r="O343" i="18"/>
  <c r="W343" i="18" s="1"/>
  <c r="J342" i="18"/>
  <c r="O342" i="18"/>
  <c r="W342" i="18" s="1"/>
  <c r="Q342" i="18" a="1"/>
  <c r="L342" i="18"/>
  <c r="K342" i="18"/>
  <c r="L341" i="18"/>
  <c r="O341" i="18"/>
  <c r="W341" i="18" s="1"/>
  <c r="Q341" i="18" a="1"/>
  <c r="J341" i="18"/>
  <c r="K341" i="18"/>
  <c r="L340" i="18"/>
  <c r="Q340" i="18" a="1"/>
  <c r="J340" i="18"/>
  <c r="K340" i="18"/>
  <c r="O340" i="18"/>
  <c r="W340" i="18" s="1"/>
  <c r="Q339" i="18" a="1"/>
  <c r="J339" i="18"/>
  <c r="K339" i="18"/>
  <c r="L339" i="18"/>
  <c r="O339" i="18"/>
  <c r="W339" i="18" s="1"/>
  <c r="O338" i="18"/>
  <c r="W338" i="18" s="1"/>
  <c r="L338" i="18"/>
  <c r="Q338" i="18" a="1"/>
  <c r="K338" i="18"/>
  <c r="J338" i="18"/>
  <c r="K337" i="18"/>
  <c r="Q337" i="18" a="1"/>
  <c r="O337" i="18"/>
  <c r="W337" i="18" s="1"/>
  <c r="J337" i="18"/>
  <c r="L337" i="18"/>
  <c r="Q336" i="18" a="1"/>
  <c r="K336" i="18"/>
  <c r="O336" i="18"/>
  <c r="W336" i="18" s="1"/>
  <c r="L336" i="18"/>
  <c r="J336" i="18"/>
  <c r="L335" i="18"/>
  <c r="J335" i="18"/>
  <c r="K335" i="18"/>
  <c r="O335" i="18"/>
  <c r="W335" i="18" s="1"/>
  <c r="Q335" i="18" a="1"/>
  <c r="J334" i="18"/>
  <c r="O334" i="18"/>
  <c r="W334" i="18" s="1"/>
  <c r="Q334" i="18" a="1"/>
  <c r="L334" i="18"/>
  <c r="K334" i="18"/>
  <c r="Q333" i="18" a="1"/>
  <c r="O333" i="18"/>
  <c r="W333" i="18" s="1"/>
  <c r="J333" i="18"/>
  <c r="K333" i="18"/>
  <c r="L333" i="18"/>
  <c r="Q332" i="18" a="1"/>
  <c r="J332" i="18"/>
  <c r="K332" i="18"/>
  <c r="L332" i="18"/>
  <c r="O332" i="18"/>
  <c r="W332" i="18" s="1"/>
  <c r="O331" i="18"/>
  <c r="W331" i="18" s="1"/>
  <c r="J331" i="18"/>
  <c r="Q331" i="18" a="1"/>
  <c r="K331" i="18"/>
  <c r="L331" i="18"/>
  <c r="L330" i="18"/>
  <c r="J330" i="18"/>
  <c r="K330" i="18"/>
  <c r="Q330" i="18" a="1"/>
  <c r="O330" i="18"/>
  <c r="W330" i="18" s="1"/>
  <c r="Q329" i="18" a="1"/>
  <c r="O329" i="18"/>
  <c r="W329" i="18" s="1"/>
  <c r="J329" i="18"/>
  <c r="K329" i="18"/>
  <c r="L329" i="18"/>
  <c r="Q328" i="18" a="1"/>
  <c r="L328" i="18"/>
  <c r="O328" i="18"/>
  <c r="W328" i="18" s="1"/>
  <c r="K328" i="18"/>
  <c r="J328" i="18"/>
  <c r="J327" i="18"/>
  <c r="O327" i="18"/>
  <c r="W327" i="18" s="1"/>
  <c r="Q327" i="18" a="1"/>
  <c r="L327" i="18"/>
  <c r="K327" i="18"/>
  <c r="O324" i="18"/>
  <c r="W324" i="18" s="1"/>
  <c r="Q324" i="18" a="1"/>
  <c r="J324" i="18"/>
  <c r="K324" i="18"/>
  <c r="L324" i="18"/>
  <c r="O323" i="18"/>
  <c r="W323" i="18" s="1"/>
  <c r="Q323" i="18" a="1"/>
  <c r="L323" i="18"/>
  <c r="K323" i="18"/>
  <c r="J323" i="18"/>
  <c r="O322" i="18"/>
  <c r="W322" i="18" s="1"/>
  <c r="L322" i="18"/>
  <c r="Q322" i="18" a="1"/>
  <c r="K322" i="18"/>
  <c r="J322" i="18"/>
  <c r="O319" i="18"/>
  <c r="W319" i="18" s="1"/>
  <c r="K319" i="18"/>
  <c r="J319" i="18"/>
  <c r="Q319" i="18" a="1"/>
  <c r="L319" i="18"/>
  <c r="O318" i="18"/>
  <c r="W318" i="18" s="1"/>
  <c r="J318" i="18"/>
  <c r="Q318" i="18" a="1"/>
  <c r="L318" i="18"/>
  <c r="K318" i="18"/>
  <c r="O317" i="18"/>
  <c r="W317" i="18" s="1"/>
  <c r="Q317" i="18" a="1"/>
  <c r="J317" i="18"/>
  <c r="K317" i="18"/>
  <c r="L317" i="18"/>
  <c r="O315" i="18"/>
  <c r="W315" i="18" s="1"/>
  <c r="K315" i="18"/>
  <c r="L315" i="18"/>
  <c r="Q315" i="18" a="1"/>
  <c r="J315" i="18"/>
  <c r="O314" i="18"/>
  <c r="W314" i="18" s="1"/>
  <c r="K314" i="18"/>
  <c r="J314" i="18"/>
  <c r="Q314" i="18" a="1"/>
  <c r="L314" i="18"/>
  <c r="O313" i="18"/>
  <c r="W313" i="18" s="1"/>
  <c r="L313" i="18"/>
  <c r="J313" i="18"/>
  <c r="K313" i="18"/>
  <c r="Q313" i="18" a="1"/>
  <c r="O311" i="18"/>
  <c r="W311" i="18" s="1"/>
  <c r="K311" i="18"/>
  <c r="Q311" i="18" a="1"/>
  <c r="L311" i="18"/>
  <c r="J311" i="18"/>
  <c r="O310" i="18"/>
  <c r="W310" i="18" s="1"/>
  <c r="J310" i="18"/>
  <c r="Q310" i="18" a="1"/>
  <c r="K310" i="18"/>
  <c r="L310" i="18"/>
  <c r="O309" i="18"/>
  <c r="W309" i="18" s="1"/>
  <c r="K309" i="18"/>
  <c r="L309" i="18"/>
  <c r="J309" i="18"/>
  <c r="Q309" i="18" a="1"/>
  <c r="O308" i="18"/>
  <c r="W308" i="18" s="1"/>
  <c r="L308" i="18"/>
  <c r="Q308" i="18" a="1"/>
  <c r="J308" i="18"/>
  <c r="K308" i="18"/>
  <c r="O307" i="18"/>
  <c r="W307" i="18" s="1"/>
  <c r="Q307" i="18" a="1"/>
  <c r="L307" i="18"/>
  <c r="J307" i="18"/>
  <c r="K307" i="18"/>
  <c r="O306" i="18"/>
  <c r="W306" i="18" s="1"/>
  <c r="K306" i="18"/>
  <c r="L306" i="18"/>
  <c r="J306" i="18"/>
  <c r="Q306" i="18" a="1"/>
  <c r="O305" i="18"/>
  <c r="W305" i="18" s="1"/>
  <c r="K305" i="18"/>
  <c r="L305" i="18"/>
  <c r="Q305" i="18" a="1"/>
  <c r="J305" i="18"/>
  <c r="O303" i="18"/>
  <c r="W303" i="18" s="1"/>
  <c r="J303" i="18"/>
  <c r="L303" i="18"/>
  <c r="Q303" i="18" a="1"/>
  <c r="K303" i="18"/>
  <c r="O302" i="18"/>
  <c r="W302" i="18" s="1"/>
  <c r="J302" i="18"/>
  <c r="Q302" i="18" a="1"/>
  <c r="L302" i="18"/>
  <c r="K302" i="18"/>
  <c r="O301" i="18"/>
  <c r="W301" i="18" s="1"/>
  <c r="K301" i="18"/>
  <c r="J301" i="18"/>
  <c r="L301" i="18"/>
  <c r="Q301" i="18" a="1"/>
  <c r="O300" i="18"/>
  <c r="W300" i="18" s="1"/>
  <c r="Q300" i="18" a="1"/>
  <c r="L300" i="18"/>
  <c r="K300" i="18"/>
  <c r="J300" i="18"/>
  <c r="O299" i="18"/>
  <c r="W299" i="18" s="1"/>
  <c r="Q299" i="18" a="1"/>
  <c r="J299" i="18"/>
  <c r="L299" i="18"/>
  <c r="K299" i="18"/>
  <c r="O298" i="18"/>
  <c r="W298" i="18" s="1"/>
  <c r="Q298" i="18" a="1"/>
  <c r="L298" i="18"/>
  <c r="K298" i="18"/>
  <c r="J298" i="18"/>
  <c r="O297" i="18"/>
  <c r="W297" i="18" s="1"/>
  <c r="L297" i="18"/>
  <c r="K297" i="18"/>
  <c r="J297" i="18"/>
  <c r="Q297" i="18" a="1"/>
  <c r="O295" i="18"/>
  <c r="W295" i="18" s="1"/>
  <c r="Q295" i="18" a="1"/>
  <c r="L295" i="18"/>
  <c r="K295" i="18"/>
  <c r="J295" i="18"/>
  <c r="O292" i="18"/>
  <c r="W292" i="18" s="1"/>
  <c r="Q292" i="18" a="1"/>
  <c r="L292" i="18"/>
  <c r="K292" i="18"/>
  <c r="J292" i="18"/>
  <c r="O291" i="18"/>
  <c r="W291" i="18" s="1"/>
  <c r="K291" i="18"/>
  <c r="L291" i="18"/>
  <c r="Q291" i="18" a="1"/>
  <c r="J291" i="18"/>
  <c r="O290" i="18"/>
  <c r="W290" i="18" s="1"/>
  <c r="Q290" i="18" a="1"/>
  <c r="K290" i="18"/>
  <c r="L290" i="18"/>
  <c r="J290" i="18"/>
  <c r="O289" i="18"/>
  <c r="W289" i="18" s="1"/>
  <c r="J289" i="18"/>
  <c r="Q289" i="18" a="1"/>
  <c r="L289" i="18"/>
  <c r="K289" i="18"/>
  <c r="O288" i="18"/>
  <c r="W288" i="18" s="1"/>
  <c r="L288" i="18"/>
  <c r="K288" i="18"/>
  <c r="J288" i="18"/>
  <c r="Q288" i="18" a="1"/>
  <c r="O287" i="18"/>
  <c r="W287" i="18" s="1"/>
  <c r="L287" i="18"/>
  <c r="K287" i="18"/>
  <c r="Q287" i="18" a="1"/>
  <c r="J287" i="18"/>
  <c r="O285" i="18"/>
  <c r="W285" i="18" s="1"/>
  <c r="K285" i="18"/>
  <c r="J285" i="18"/>
  <c r="Q285" i="18" a="1"/>
  <c r="L285" i="18"/>
  <c r="O284" i="18"/>
  <c r="W284" i="18" s="1"/>
  <c r="L284" i="18"/>
  <c r="J284" i="18"/>
  <c r="K284" i="18"/>
  <c r="Q284" i="18" a="1"/>
  <c r="O280" i="18"/>
  <c r="W280" i="18" s="1"/>
  <c r="J280" i="18"/>
  <c r="K280" i="18"/>
  <c r="L280" i="18"/>
  <c r="Q280" i="18" a="1"/>
  <c r="O279" i="18"/>
  <c r="W279" i="18" s="1"/>
  <c r="L279" i="18"/>
  <c r="Q279" i="18" a="1"/>
  <c r="K279" i="18"/>
  <c r="J279" i="18"/>
  <c r="O277" i="18"/>
  <c r="W277" i="18" s="1"/>
  <c r="Q277" i="18" a="1"/>
  <c r="L277" i="18"/>
  <c r="K277" i="18"/>
  <c r="J277" i="18"/>
  <c r="O276" i="18"/>
  <c r="W276" i="18" s="1"/>
  <c r="Q276" i="18" a="1"/>
  <c r="J276" i="18"/>
  <c r="K276" i="18"/>
  <c r="L276" i="18"/>
  <c r="O275" i="18"/>
  <c r="W275" i="18" s="1"/>
  <c r="J275" i="18"/>
  <c r="K275" i="18"/>
  <c r="L275" i="18"/>
  <c r="Q275" i="18" a="1"/>
  <c r="O274" i="18"/>
  <c r="W274" i="18" s="1"/>
  <c r="K274" i="18"/>
  <c r="L274" i="18"/>
  <c r="J274" i="18"/>
  <c r="Q274" i="18" a="1"/>
  <c r="O273" i="18"/>
  <c r="W273" i="18" s="1"/>
  <c r="Q273" i="18" a="1"/>
  <c r="L273" i="18"/>
  <c r="K273" i="18"/>
  <c r="J273" i="18"/>
  <c r="O272" i="18"/>
  <c r="W272" i="18" s="1"/>
  <c r="J272" i="18"/>
  <c r="K272" i="18"/>
  <c r="L272" i="18"/>
  <c r="Q272" i="18" a="1"/>
  <c r="O271" i="18"/>
  <c r="W271" i="18" s="1"/>
  <c r="K271" i="18"/>
  <c r="L271" i="18"/>
  <c r="Q271" i="18" a="1"/>
  <c r="J271" i="18"/>
  <c r="O268" i="18"/>
  <c r="W268" i="18" s="1"/>
  <c r="Q268" i="18" a="1"/>
  <c r="J268" i="18"/>
  <c r="K268" i="18"/>
  <c r="L268" i="18"/>
  <c r="O267" i="18"/>
  <c r="W267" i="18" s="1"/>
  <c r="Q267" i="18" a="1"/>
  <c r="J267" i="18"/>
  <c r="K267" i="18"/>
  <c r="L267" i="18"/>
  <c r="O265" i="18"/>
  <c r="W265" i="18" s="1"/>
  <c r="Q265" i="18" a="1"/>
  <c r="J265" i="18"/>
  <c r="L265" i="18"/>
  <c r="K265" i="18"/>
  <c r="O264" i="18"/>
  <c r="W264" i="18" s="1"/>
  <c r="K264" i="18"/>
  <c r="L264" i="18"/>
  <c r="Q264" i="18" a="1"/>
  <c r="J264" i="18"/>
  <c r="O263" i="18"/>
  <c r="W263" i="18" s="1"/>
  <c r="L263" i="18"/>
  <c r="J263" i="18"/>
  <c r="Q263" i="18" a="1"/>
  <c r="K263" i="18"/>
  <c r="O261" i="18"/>
  <c r="W261" i="18" s="1"/>
  <c r="K261" i="18"/>
  <c r="L261" i="18"/>
  <c r="Q261" i="18" a="1"/>
  <c r="J261" i="18"/>
  <c r="O260" i="18"/>
  <c r="W260" i="18" s="1"/>
  <c r="K260" i="18"/>
  <c r="L260" i="18"/>
  <c r="Q260" i="18" a="1"/>
  <c r="J260" i="18"/>
  <c r="O259" i="18"/>
  <c r="W259" i="18" s="1"/>
  <c r="K259" i="18"/>
  <c r="L259" i="18"/>
  <c r="J259" i="18"/>
  <c r="Q259" i="18" a="1"/>
  <c r="O257" i="18"/>
  <c r="W257" i="18" s="1"/>
  <c r="Q257" i="18" a="1"/>
  <c r="K257" i="18"/>
  <c r="J257" i="18"/>
  <c r="L257" i="18"/>
  <c r="O256" i="18"/>
  <c r="W256" i="18" s="1"/>
  <c r="Q256" i="18" a="1"/>
  <c r="J256" i="18"/>
  <c r="K256" i="18"/>
  <c r="L256" i="18"/>
  <c r="O255" i="18"/>
  <c r="W255" i="18" s="1"/>
  <c r="K255" i="18"/>
  <c r="J255" i="18"/>
  <c r="Q255" i="18" a="1"/>
  <c r="L255" i="18"/>
  <c r="O253" i="18"/>
  <c r="W253" i="18" s="1"/>
  <c r="Q253" i="18" a="1"/>
  <c r="L253" i="18"/>
  <c r="K253" i="18"/>
  <c r="J253" i="18"/>
  <c r="O252" i="18"/>
  <c r="W252" i="18" s="1"/>
  <c r="Q252" i="18" a="1"/>
  <c r="K252" i="18"/>
  <c r="J252" i="18"/>
  <c r="L252" i="18"/>
  <c r="O249" i="18"/>
  <c r="W249" i="18" s="1"/>
  <c r="J249" i="18"/>
  <c r="K249" i="18"/>
  <c r="L249" i="18"/>
  <c r="Q249" i="18" a="1"/>
  <c r="O248" i="18"/>
  <c r="W248" i="18" s="1"/>
  <c r="L248" i="18"/>
  <c r="Q248" i="18" a="1"/>
  <c r="K248" i="18"/>
  <c r="J248" i="18"/>
  <c r="O247" i="18"/>
  <c r="W247" i="18" s="1"/>
  <c r="J247" i="18"/>
  <c r="K247" i="18"/>
  <c r="L247" i="18"/>
  <c r="Q247" i="18" a="1"/>
  <c r="O246" i="18"/>
  <c r="W246" i="18" s="1"/>
  <c r="L246" i="18"/>
  <c r="K246" i="18"/>
  <c r="J246" i="18"/>
  <c r="Q246" i="18" a="1"/>
  <c r="L245" i="18"/>
  <c r="K245" i="18"/>
  <c r="J245" i="18"/>
  <c r="O243" i="18"/>
  <c r="W243" i="18" s="1"/>
  <c r="L243" i="18"/>
  <c r="K243" i="18"/>
  <c r="J243" i="18"/>
  <c r="Q243" i="18" a="1"/>
  <c r="O242" i="18"/>
  <c r="W242" i="18" s="1"/>
  <c r="L242" i="18"/>
  <c r="K242" i="18"/>
  <c r="J242" i="18"/>
  <c r="Q242" i="18" a="1"/>
  <c r="O241" i="18"/>
  <c r="W241" i="18" s="1"/>
  <c r="L241" i="18"/>
  <c r="K241" i="18"/>
  <c r="J241" i="18"/>
  <c r="Q241" i="18" a="1"/>
  <c r="O240" i="18"/>
  <c r="W240" i="18" s="1"/>
  <c r="K240" i="18"/>
  <c r="J240" i="18"/>
  <c r="L240" i="18"/>
  <c r="Q240" i="18" a="1"/>
  <c r="O239" i="18"/>
  <c r="W239" i="18" s="1"/>
  <c r="K239" i="18"/>
  <c r="L239" i="18"/>
  <c r="Q239" i="18" a="1"/>
  <c r="J239" i="18"/>
  <c r="O238" i="18"/>
  <c r="W238" i="18" s="1"/>
  <c r="J238" i="18"/>
  <c r="K238" i="18"/>
  <c r="L238" i="18"/>
  <c r="Q238" i="18" a="1"/>
  <c r="O237" i="18"/>
  <c r="W237" i="18" s="1"/>
  <c r="J237" i="18"/>
  <c r="K237" i="18"/>
  <c r="L237" i="18"/>
  <c r="Q237" i="18" a="1"/>
  <c r="O236" i="18"/>
  <c r="W236" i="18" s="1"/>
  <c r="K236" i="18"/>
  <c r="L236" i="18"/>
  <c r="Q236" i="18" a="1"/>
  <c r="J236" i="18"/>
  <c r="O235" i="18"/>
  <c r="W235" i="18" s="1"/>
  <c r="Q235" i="18" a="1"/>
  <c r="J235" i="18"/>
  <c r="K235" i="18"/>
  <c r="L235" i="18"/>
  <c r="O234" i="18"/>
  <c r="W234" i="18" s="1"/>
  <c r="K234" i="18"/>
  <c r="J234" i="18"/>
  <c r="Q234" i="18" a="1"/>
  <c r="L234" i="18"/>
  <c r="O233" i="18"/>
  <c r="W233" i="18" s="1"/>
  <c r="L233" i="18"/>
  <c r="J233" i="18"/>
  <c r="K233" i="18"/>
  <c r="Q233" i="18" a="1"/>
  <c r="O232" i="18"/>
  <c r="W232" i="18" s="1"/>
  <c r="J232" i="18"/>
  <c r="Q232" i="18" a="1"/>
  <c r="L232" i="18"/>
  <c r="K232" i="18"/>
  <c r="O231" i="18"/>
  <c r="W231" i="18" s="1"/>
  <c r="J231" i="18"/>
  <c r="K231" i="18"/>
  <c r="L231" i="18"/>
  <c r="Q231" i="18" a="1"/>
  <c r="O229" i="18"/>
  <c r="W229" i="18" s="1"/>
  <c r="L229" i="18"/>
  <c r="J229" i="18"/>
  <c r="K229" i="18"/>
  <c r="Q229" i="18" a="1"/>
  <c r="O228" i="18"/>
  <c r="W228" i="18" s="1"/>
  <c r="K228" i="18"/>
  <c r="J228" i="18"/>
  <c r="Q228" i="18" a="1"/>
  <c r="L228" i="18"/>
  <c r="O227" i="18"/>
  <c r="W227" i="18" s="1"/>
  <c r="J227" i="18"/>
  <c r="Q227" i="18" a="1"/>
  <c r="L227" i="18"/>
  <c r="K227" i="18"/>
  <c r="O225" i="18"/>
  <c r="W225" i="18" s="1"/>
  <c r="J225" i="18"/>
  <c r="L225" i="18"/>
  <c r="Q225" i="18" a="1"/>
  <c r="K225" i="18"/>
  <c r="O224" i="18"/>
  <c r="W224" i="18" s="1"/>
  <c r="J224" i="18"/>
  <c r="L224" i="18"/>
  <c r="Q224" i="18" a="1"/>
  <c r="K224" i="18"/>
  <c r="O223" i="18"/>
  <c r="W223" i="18" s="1"/>
  <c r="Q223" i="18" a="1"/>
  <c r="J223" i="18"/>
  <c r="L223" i="18"/>
  <c r="K223" i="18"/>
  <c r="O222" i="18"/>
  <c r="W222" i="18" s="1"/>
  <c r="L222" i="18"/>
  <c r="K222" i="18"/>
  <c r="J222" i="18"/>
  <c r="Q222" i="18" a="1"/>
  <c r="O220" i="18"/>
  <c r="W220" i="18" s="1"/>
  <c r="J220" i="18"/>
  <c r="Q220" i="18" a="1"/>
  <c r="L220" i="18"/>
  <c r="K220" i="18"/>
  <c r="O219" i="18"/>
  <c r="W219" i="18" s="1"/>
  <c r="J219" i="18"/>
  <c r="Q219" i="18" a="1"/>
  <c r="K219" i="18"/>
  <c r="L219" i="18"/>
  <c r="O218" i="18"/>
  <c r="W218" i="18" s="1"/>
  <c r="J218" i="18"/>
  <c r="Q218" i="18" a="1"/>
  <c r="K218" i="18"/>
  <c r="L218" i="18"/>
  <c r="O217" i="18"/>
  <c r="W217" i="18" s="1"/>
  <c r="Q217" i="18" a="1"/>
  <c r="K217" i="18"/>
  <c r="L217" i="18"/>
  <c r="J217" i="18"/>
  <c r="O216" i="18"/>
  <c r="W216" i="18" s="1"/>
  <c r="L216" i="18"/>
  <c r="Q216" i="18" a="1"/>
  <c r="K216" i="18"/>
  <c r="J216" i="18"/>
  <c r="O215" i="18"/>
  <c r="W215" i="18" s="1"/>
  <c r="K215" i="18"/>
  <c r="Q215" i="18" a="1"/>
  <c r="J215" i="18"/>
  <c r="L215" i="18"/>
  <c r="O214" i="18"/>
  <c r="W214" i="18" s="1"/>
  <c r="Q214" i="18" a="1"/>
  <c r="L214" i="18"/>
  <c r="J214" i="18"/>
  <c r="K214" i="18"/>
  <c r="J184" i="18"/>
  <c r="K184" i="18"/>
  <c r="L184" i="18"/>
  <c r="Q184" i="18" a="1"/>
  <c r="J183" i="18"/>
  <c r="Q183" i="18" a="1"/>
  <c r="L183" i="18"/>
  <c r="K183" i="18"/>
  <c r="L182" i="18"/>
  <c r="Q182" i="18" a="1"/>
  <c r="J182" i="18"/>
  <c r="K182" i="18"/>
  <c r="Q181" i="18" a="1"/>
  <c r="J181" i="18"/>
  <c r="K181" i="18"/>
  <c r="L181" i="18"/>
  <c r="J180" i="18"/>
  <c r="Q180" i="18" a="1"/>
  <c r="L180" i="18"/>
  <c r="K180" i="18"/>
  <c r="Q179" i="18" a="1"/>
  <c r="L179" i="18"/>
  <c r="K179" i="18"/>
  <c r="J179" i="18"/>
  <c r="L178" i="18"/>
  <c r="K178" i="18"/>
  <c r="J178" i="18"/>
  <c r="Q178" i="18" a="1"/>
  <c r="K176" i="18"/>
  <c r="J176" i="18"/>
  <c r="L176" i="18"/>
  <c r="Q176" i="18" a="1"/>
  <c r="Q174" i="18" a="1"/>
  <c r="J174" i="18"/>
  <c r="K174" i="18"/>
  <c r="L174" i="18"/>
  <c r="J173" i="18"/>
  <c r="K173" i="18"/>
  <c r="L173" i="18"/>
  <c r="Q173" i="18" a="1"/>
  <c r="K171" i="18"/>
  <c r="Q171" i="18" a="1"/>
  <c r="L171" i="18"/>
  <c r="J171" i="18"/>
  <c r="Q170" i="18" a="1"/>
  <c r="J170" i="18"/>
  <c r="K170" i="18"/>
  <c r="L170" i="18"/>
  <c r="L169" i="18"/>
  <c r="J169" i="18"/>
  <c r="K169" i="18"/>
  <c r="Q169" i="18" a="1"/>
  <c r="Q168" i="18" a="1"/>
  <c r="J168" i="18"/>
  <c r="K168" i="18"/>
  <c r="L168" i="18"/>
  <c r="J167" i="18"/>
  <c r="Q167" i="18" a="1"/>
  <c r="L167" i="18"/>
  <c r="K167" i="18"/>
  <c r="Q166" i="18" a="1"/>
  <c r="J166" i="18"/>
  <c r="L166" i="18"/>
  <c r="K166" i="18"/>
  <c r="Q151" i="18" a="1"/>
  <c r="K151" i="18"/>
  <c r="L151" i="18"/>
  <c r="J151" i="18"/>
  <c r="Q150" i="18" a="1"/>
  <c r="J150" i="18"/>
  <c r="L150" i="18"/>
  <c r="K150" i="18"/>
  <c r="Q149" i="18" a="1"/>
  <c r="K149" i="18"/>
  <c r="L149" i="18"/>
  <c r="J149" i="18"/>
  <c r="Q148" i="18" a="1"/>
  <c r="L148" i="18"/>
  <c r="J148" i="18"/>
  <c r="K148" i="18"/>
  <c r="L147" i="18"/>
  <c r="Q147" i="18" a="1"/>
  <c r="J147" i="18"/>
  <c r="K147" i="18"/>
  <c r="L146" i="18"/>
  <c r="J146" i="18"/>
  <c r="K146" i="18"/>
  <c r="Q146" i="18" a="1"/>
  <c r="J145" i="18"/>
  <c r="L145" i="18"/>
  <c r="K145" i="18"/>
  <c r="Q145" i="18" a="1"/>
  <c r="J143" i="18"/>
  <c r="Q143" i="18" a="1"/>
  <c r="L143" i="18"/>
  <c r="K143" i="18"/>
  <c r="J142" i="18"/>
  <c r="Q142" i="18" a="1"/>
  <c r="K142" i="18"/>
  <c r="L142" i="18"/>
  <c r="L141" i="18"/>
  <c r="K141" i="18"/>
  <c r="Q141" i="18" a="1"/>
  <c r="J141" i="18"/>
  <c r="Q140" i="18" a="1"/>
  <c r="J140" i="18"/>
  <c r="L140" i="18"/>
  <c r="K140" i="18"/>
  <c r="Q139" i="18" a="1"/>
  <c r="L139" i="18"/>
  <c r="J139" i="18"/>
  <c r="K139" i="18"/>
  <c r="K124" i="18"/>
  <c r="J124" i="18"/>
  <c r="L124" i="18"/>
  <c r="K123" i="18"/>
  <c r="J123" i="18"/>
  <c r="L123" i="18"/>
  <c r="K122" i="18"/>
  <c r="L122" i="18"/>
  <c r="J122" i="18"/>
  <c r="L121" i="18"/>
  <c r="K121" i="18"/>
  <c r="J121" i="18"/>
  <c r="L120" i="18"/>
  <c r="K120" i="18"/>
  <c r="J120" i="18"/>
  <c r="J119" i="18"/>
  <c r="K119" i="18"/>
  <c r="L119" i="18"/>
  <c r="K118" i="18"/>
  <c r="J118" i="18"/>
  <c r="L118" i="18"/>
  <c r="J117" i="18"/>
  <c r="K117" i="18"/>
  <c r="L117" i="18"/>
  <c r="K116" i="18"/>
  <c r="J116" i="18"/>
  <c r="L116" i="18"/>
  <c r="L115" i="18"/>
  <c r="K115" i="18"/>
  <c r="J115" i="18"/>
  <c r="L114" i="18"/>
  <c r="K114" i="18"/>
  <c r="J114" i="18"/>
  <c r="L112" i="18"/>
  <c r="J112" i="18"/>
  <c r="K112" i="18"/>
  <c r="J110" i="18"/>
  <c r="K110" i="18"/>
  <c r="L110" i="18"/>
  <c r="L109" i="18"/>
  <c r="J109" i="18"/>
  <c r="K109" i="18"/>
  <c r="L106" i="18"/>
  <c r="K106" i="18"/>
  <c r="J106" i="18"/>
  <c r="L105" i="18"/>
  <c r="K105" i="18"/>
  <c r="J105" i="18"/>
  <c r="K104" i="18"/>
  <c r="L104" i="18"/>
  <c r="J104" i="18"/>
  <c r="L103" i="18"/>
  <c r="K103" i="18"/>
  <c r="J103" i="18"/>
  <c r="L102" i="18"/>
  <c r="K102" i="18"/>
  <c r="J102" i="18"/>
  <c r="K101" i="18"/>
  <c r="L101" i="18"/>
  <c r="J101" i="18"/>
  <c r="K98" i="18"/>
  <c r="L98" i="18"/>
  <c r="J98" i="18"/>
  <c r="Q95" i="18" a="1"/>
  <c r="L95" i="18"/>
  <c r="K95" i="18"/>
  <c r="J95" i="18"/>
  <c r="Q94" i="18" a="1"/>
  <c r="L94" i="18"/>
  <c r="K94" i="18"/>
  <c r="J94" i="18"/>
  <c r="Q93" i="18" a="1"/>
  <c r="L93" i="18"/>
  <c r="K93" i="18"/>
  <c r="J93" i="18"/>
  <c r="Q92" i="18" a="1"/>
  <c r="L92" i="18"/>
  <c r="K92" i="18"/>
  <c r="J92" i="18"/>
  <c r="Q91" i="18" a="1"/>
  <c r="K91" i="18"/>
  <c r="J91" i="18"/>
  <c r="L91" i="18"/>
  <c r="Q90" i="18" a="1"/>
  <c r="K90" i="18"/>
  <c r="J90" i="18"/>
  <c r="L90" i="18"/>
  <c r="Q89" i="18" a="1"/>
  <c r="L89" i="18"/>
  <c r="J89" i="18"/>
  <c r="K89" i="18"/>
  <c r="J88" i="18"/>
  <c r="K88" i="18"/>
  <c r="L88" i="18"/>
  <c r="Q88" i="18" a="1"/>
  <c r="Q87" i="18" a="1"/>
  <c r="K87" i="18"/>
  <c r="L87" i="18"/>
  <c r="J87" i="18"/>
  <c r="Q83" i="18" a="1"/>
  <c r="J83" i="18"/>
  <c r="K83" i="18"/>
  <c r="L83" i="18"/>
  <c r="L82" i="18"/>
  <c r="Q82" i="18" a="1"/>
  <c r="K82" i="18"/>
  <c r="J82" i="18"/>
  <c r="K81" i="18"/>
  <c r="L81" i="18"/>
  <c r="J81" i="18"/>
  <c r="Q81" i="18" a="1"/>
  <c r="Q80" i="18" a="1"/>
  <c r="J80" i="18"/>
  <c r="K80" i="18"/>
  <c r="L80" i="18"/>
  <c r="K79" i="18"/>
  <c r="Q79" i="18" a="1"/>
  <c r="J79" i="18"/>
  <c r="L79" i="18"/>
  <c r="Q77" i="18" a="1"/>
  <c r="J77" i="18"/>
  <c r="K77" i="18"/>
  <c r="L77" i="18"/>
  <c r="J76" i="18"/>
  <c r="L76" i="18"/>
  <c r="Q76" i="18" a="1"/>
  <c r="K76" i="18"/>
  <c r="L75" i="18"/>
  <c r="K75" i="18"/>
  <c r="Q75" i="18" a="1"/>
  <c r="J75" i="18"/>
  <c r="J74" i="18"/>
  <c r="K74" i="18"/>
  <c r="Q74" i="18" a="1"/>
  <c r="L74" i="18"/>
  <c r="L73" i="18"/>
  <c r="Q73" i="18" a="1"/>
  <c r="K73" i="18"/>
  <c r="J73" i="18"/>
  <c r="Q72" i="18" a="1"/>
  <c r="K72" i="18"/>
  <c r="J72" i="18"/>
  <c r="L72" i="18"/>
  <c r="Q70" i="18" a="1"/>
  <c r="L70" i="18"/>
  <c r="K70" i="18"/>
  <c r="J70" i="18"/>
  <c r="Q69" i="18" a="1"/>
  <c r="L69" i="18"/>
  <c r="K69" i="18"/>
  <c r="J69" i="18"/>
  <c r="Q68" i="18" a="1"/>
  <c r="L68" i="18"/>
  <c r="J68" i="18"/>
  <c r="K68" i="18"/>
  <c r="Q67" i="18" a="1"/>
  <c r="L67" i="18"/>
  <c r="K67" i="18"/>
  <c r="J67" i="18"/>
  <c r="J65" i="18"/>
  <c r="L65" i="18"/>
  <c r="K65" i="18"/>
  <c r="L60" i="18"/>
  <c r="K60" i="18"/>
  <c r="J60" i="18"/>
  <c r="L59" i="18"/>
  <c r="J59" i="18"/>
  <c r="K59" i="18"/>
  <c r="L58" i="18"/>
  <c r="J58" i="18"/>
  <c r="K58" i="18"/>
  <c r="J57" i="18"/>
  <c r="L57" i="18"/>
  <c r="K57" i="18"/>
  <c r="J56" i="18"/>
  <c r="L56" i="18"/>
  <c r="K56" i="18"/>
  <c r="L54" i="18"/>
  <c r="J54" i="18"/>
  <c r="K54" i="18"/>
  <c r="J52" i="18"/>
  <c r="K52" i="18"/>
  <c r="L52" i="18"/>
  <c r="K51" i="18"/>
  <c r="J51" i="18"/>
  <c r="L51" i="18"/>
  <c r="J50" i="18"/>
  <c r="L50" i="18"/>
  <c r="K50" i="18"/>
  <c r="L48" i="18"/>
  <c r="J48" i="18"/>
  <c r="K48" i="18"/>
  <c r="K47" i="18"/>
  <c r="J47" i="18"/>
  <c r="L47" i="18"/>
  <c r="L43" i="18"/>
  <c r="K43" i="18"/>
  <c r="J43" i="18"/>
  <c r="J42" i="18"/>
  <c r="L42" i="18"/>
  <c r="K42" i="18"/>
  <c r="K41" i="18"/>
  <c r="J41" i="18"/>
  <c r="L41" i="18"/>
  <c r="J40" i="18"/>
  <c r="L40" i="18"/>
  <c r="K40" i="18"/>
  <c r="K39" i="18"/>
  <c r="L39" i="18"/>
  <c r="J38" i="18"/>
  <c r="L38" i="18"/>
  <c r="K38" i="18"/>
  <c r="L37" i="18"/>
  <c r="K37" i="18"/>
  <c r="J37" i="18"/>
  <c r="J36" i="18"/>
  <c r="K36" i="18"/>
  <c r="L36" i="18"/>
  <c r="L35" i="18"/>
  <c r="K35" i="18"/>
  <c r="J35" i="18"/>
  <c r="J34" i="18"/>
  <c r="K34" i="18"/>
  <c r="L34" i="18"/>
  <c r="K33" i="18"/>
  <c r="J33" i="18"/>
  <c r="L33" i="18"/>
  <c r="J31" i="18"/>
  <c r="K31" i="18"/>
  <c r="L31" i="18"/>
  <c r="K30" i="18"/>
  <c r="L30" i="18"/>
  <c r="J30" i="18"/>
  <c r="J25" i="18"/>
  <c r="K25" i="18"/>
  <c r="L25" i="18"/>
  <c r="J24" i="18"/>
  <c r="K24" i="18"/>
  <c r="L24" i="18"/>
  <c r="J23" i="18"/>
  <c r="L23" i="18"/>
  <c r="K23" i="18"/>
  <c r="J14" i="18"/>
  <c r="K14" i="18"/>
  <c r="L14" i="18"/>
  <c r="J15" i="18"/>
  <c r="K15" i="18"/>
  <c r="L15" i="18"/>
  <c r="K16" i="18"/>
  <c r="L16" i="18"/>
  <c r="J16" i="18"/>
  <c r="J17" i="18"/>
  <c r="K17" i="18"/>
  <c r="L17" i="18"/>
  <c r="L18" i="18"/>
  <c r="J18" i="18"/>
  <c r="K18" i="18"/>
  <c r="L19" i="18"/>
  <c r="K19" i="18"/>
  <c r="J19" i="18"/>
  <c r="J20" i="18"/>
  <c r="L20" i="18"/>
  <c r="K20" i="18"/>
  <c r="K21" i="18"/>
  <c r="J21" i="18"/>
  <c r="L21" i="18"/>
  <c r="L13" i="18"/>
  <c r="K13" i="18"/>
  <c r="J13" i="18"/>
  <c r="L7" i="18"/>
  <c r="J7" i="18"/>
  <c r="K7" i="18"/>
  <c r="L8" i="18"/>
  <c r="K8" i="18"/>
  <c r="J8" i="18"/>
  <c r="L9" i="18"/>
  <c r="K9" i="18"/>
  <c r="J9" i="18"/>
  <c r="J10" i="18"/>
  <c r="K10" i="18"/>
  <c r="L10" i="18"/>
  <c r="J11" i="18"/>
  <c r="K11" i="18"/>
  <c r="L11" i="18"/>
  <c r="L6" i="18"/>
  <c r="K6" i="18"/>
  <c r="J6" i="18"/>
  <c r="O171" i="18"/>
  <c r="W171" i="18" s="1"/>
  <c r="O170" i="18"/>
  <c r="W170" i="18" s="1"/>
  <c r="Q393" i="18" a="1"/>
  <c r="O393" i="18"/>
  <c r="W393" i="18" s="1"/>
  <c r="O392" i="18"/>
  <c r="W392" i="18" s="1"/>
  <c r="Q392" i="18" a="1"/>
  <c r="O388" i="18"/>
  <c r="W388" i="18" s="1"/>
  <c r="Q388" i="18" a="1"/>
  <c r="Q383" i="18" a="1"/>
  <c r="O383" i="18"/>
  <c r="W383" i="18" s="1"/>
  <c r="Q382" i="18" a="1"/>
  <c r="O382" i="18"/>
  <c r="W382" i="18" s="1"/>
  <c r="Q381" i="18" a="1"/>
  <c r="O381" i="18"/>
  <c r="W381" i="18" s="1"/>
  <c r="Q380" i="18" a="1"/>
  <c r="O380" i="18"/>
  <c r="W380" i="18" s="1"/>
  <c r="Q379" i="18" a="1"/>
  <c r="O379" i="18"/>
  <c r="W379" i="18" s="1"/>
  <c r="Q378" i="18" a="1"/>
  <c r="O378" i="18"/>
  <c r="W378" i="18" s="1"/>
  <c r="Q371" i="18" a="1"/>
  <c r="O371" i="18"/>
  <c r="W371" i="18" s="1"/>
  <c r="O364" i="18"/>
  <c r="W364" i="18" s="1"/>
  <c r="Q364" i="18" a="1"/>
  <c r="O363" i="18"/>
  <c r="W363" i="18" s="1"/>
  <c r="Q363" i="18" a="1"/>
  <c r="Q245" i="18" a="1"/>
  <c r="O245" i="18"/>
  <c r="W245" i="18" s="1"/>
  <c r="O184" i="18"/>
  <c r="W184" i="18" s="1"/>
  <c r="O183" i="18"/>
  <c r="W183" i="18" s="1"/>
  <c r="O182" i="18"/>
  <c r="W182" i="18" s="1"/>
  <c r="O181" i="18"/>
  <c r="W181" i="18" s="1"/>
  <c r="O180" i="18"/>
  <c r="W180" i="18" s="1"/>
  <c r="O179" i="18"/>
  <c r="W179" i="18" s="1"/>
  <c r="O178" i="18"/>
  <c r="W178" i="18" s="1"/>
  <c r="O176" i="18"/>
  <c r="W176" i="18" s="1"/>
  <c r="O174" i="18"/>
  <c r="W174" i="18" s="1"/>
  <c r="O173" i="18"/>
  <c r="W173" i="18" s="1"/>
  <c r="O169" i="18"/>
  <c r="W169" i="18" s="1"/>
  <c r="O168" i="18"/>
  <c r="W168" i="18" s="1"/>
  <c r="O167" i="18"/>
  <c r="W167" i="18" s="1"/>
  <c r="O166" i="18"/>
  <c r="W166" i="18" s="1"/>
  <c r="O151" i="18"/>
  <c r="W151" i="18" s="1"/>
  <c r="O150" i="18"/>
  <c r="W150" i="18" s="1"/>
  <c r="O149" i="18"/>
  <c r="W149" i="18" s="1"/>
  <c r="O148" i="18"/>
  <c r="W148" i="18" s="1"/>
  <c r="O147" i="18"/>
  <c r="W147" i="18" s="1"/>
  <c r="O146" i="18"/>
  <c r="W146" i="18" s="1"/>
  <c r="O145" i="18"/>
  <c r="W145" i="18" s="1"/>
  <c r="O143" i="18"/>
  <c r="W143" i="18" s="1"/>
  <c r="O142" i="18"/>
  <c r="W142" i="18" s="1"/>
  <c r="O141" i="18"/>
  <c r="W141" i="18" s="1"/>
  <c r="O140" i="18"/>
  <c r="W140" i="18" s="1"/>
  <c r="O139" i="18"/>
  <c r="W139" i="18" s="1"/>
  <c r="O124" i="18"/>
  <c r="W124" i="18" s="1"/>
  <c r="Q124" i="18" a="1"/>
  <c r="O123" i="18"/>
  <c r="W123" i="18" s="1"/>
  <c r="Q123" i="18" a="1"/>
  <c r="O122" i="18"/>
  <c r="W122" i="18" s="1"/>
  <c r="Q122" i="18" a="1"/>
  <c r="Q121" i="18" a="1"/>
  <c r="O121" i="18"/>
  <c r="W121" i="18" s="1"/>
  <c r="O120" i="18"/>
  <c r="W120" i="18" s="1"/>
  <c r="Q120" i="18" a="1"/>
  <c r="Q119" i="18" a="1"/>
  <c r="O119" i="18"/>
  <c r="W119" i="18" s="1"/>
  <c r="Q118" i="18" a="1"/>
  <c r="O118" i="18"/>
  <c r="W118" i="18" s="1"/>
  <c r="Q117" i="18" a="1"/>
  <c r="O117" i="18"/>
  <c r="W117" i="18" s="1"/>
  <c r="O116" i="18"/>
  <c r="W116" i="18" s="1"/>
  <c r="Q116" i="18" a="1"/>
  <c r="O115" i="18"/>
  <c r="W115" i="18" s="1"/>
  <c r="Q115" i="18" a="1"/>
  <c r="O114" i="18"/>
  <c r="W114" i="18" s="1"/>
  <c r="Q114" i="18" a="1"/>
  <c r="O112" i="18"/>
  <c r="W112" i="18" s="1"/>
  <c r="Q112" i="18" a="1"/>
  <c r="Q110" i="18" a="1"/>
  <c r="O110" i="18"/>
  <c r="W110" i="18" s="1"/>
  <c r="Q109" i="18" a="1"/>
  <c r="O109" i="18"/>
  <c r="W109" i="18" s="1"/>
  <c r="O106" i="18"/>
  <c r="W106" i="18" s="1"/>
  <c r="Q106" i="18" a="1"/>
  <c r="O105" i="18"/>
  <c r="W105" i="18" s="1"/>
  <c r="Q105" i="18" a="1"/>
  <c r="Q104" i="18" a="1"/>
  <c r="O104" i="18"/>
  <c r="W104" i="18" s="1"/>
  <c r="O103" i="18"/>
  <c r="W103" i="18" s="1"/>
  <c r="Q103" i="18" a="1"/>
  <c r="O102" i="18"/>
  <c r="W102" i="18" s="1"/>
  <c r="Q102" i="18" a="1"/>
  <c r="O101" i="18"/>
  <c r="W101" i="18" s="1"/>
  <c r="Q101" i="18" a="1"/>
  <c r="Q98" i="18" a="1"/>
  <c r="O98" i="18"/>
  <c r="W98" i="18" s="1"/>
  <c r="O95" i="18"/>
  <c r="W95" i="18" s="1"/>
  <c r="O94" i="18"/>
  <c r="W94" i="18" s="1"/>
  <c r="O93" i="18"/>
  <c r="W93" i="18" s="1"/>
  <c r="O92" i="18"/>
  <c r="W92" i="18" s="1"/>
  <c r="O91" i="18"/>
  <c r="W91" i="18" s="1"/>
  <c r="O90" i="18"/>
  <c r="W90" i="18" s="1"/>
  <c r="O89" i="18"/>
  <c r="W89" i="18" s="1"/>
  <c r="O88" i="18"/>
  <c r="W88" i="18" s="1"/>
  <c r="O87" i="18"/>
  <c r="W87" i="18" s="1"/>
  <c r="O83" i="18"/>
  <c r="W83" i="18" s="1"/>
  <c r="O82" i="18"/>
  <c r="W82" i="18" s="1"/>
  <c r="O81" i="18"/>
  <c r="W81" i="18" s="1"/>
  <c r="O80" i="18"/>
  <c r="W80" i="18" s="1"/>
  <c r="O79" i="18"/>
  <c r="W79" i="18" s="1"/>
  <c r="O77" i="18"/>
  <c r="W77" i="18" s="1"/>
  <c r="O76" i="18"/>
  <c r="W76" i="18" s="1"/>
  <c r="O75" i="18"/>
  <c r="W75" i="18" s="1"/>
  <c r="O74" i="18"/>
  <c r="W74" i="18" s="1"/>
  <c r="O73" i="18"/>
  <c r="W73" i="18" s="1"/>
  <c r="O72" i="18"/>
  <c r="W72" i="18" s="1"/>
  <c r="O70" i="18"/>
  <c r="W70" i="18" s="1"/>
  <c r="O69" i="18"/>
  <c r="W69" i="18" s="1"/>
  <c r="O68" i="18"/>
  <c r="W68" i="18" s="1"/>
  <c r="O67" i="18"/>
  <c r="W67" i="18" s="1"/>
  <c r="Q65" i="18" a="1"/>
  <c r="O65" i="18"/>
  <c r="W65" i="18" s="1"/>
  <c r="O60" i="18"/>
  <c r="W60" i="18" s="1"/>
  <c r="Q60" i="18" a="1"/>
  <c r="O59" i="18"/>
  <c r="W59" i="18" s="1"/>
  <c r="Q59" i="18" a="1"/>
  <c r="Q58" i="18" a="1"/>
  <c r="O58" i="18"/>
  <c r="W58" i="18" s="1"/>
  <c r="O57" i="18"/>
  <c r="W57" i="18" s="1"/>
  <c r="Q57" i="18" a="1"/>
  <c r="Q56" i="18" a="1"/>
  <c r="O56" i="18"/>
  <c r="W56" i="18" s="1"/>
  <c r="Q54" i="18" a="1"/>
  <c r="O54" i="18"/>
  <c r="W54" i="18" s="1"/>
  <c r="Q52" i="18" a="1"/>
  <c r="O52" i="18"/>
  <c r="W52" i="18" s="1"/>
  <c r="Q51" i="18" a="1"/>
  <c r="O51" i="18"/>
  <c r="W51" i="18" s="1"/>
  <c r="Q50" i="18" a="1"/>
  <c r="O50" i="18"/>
  <c r="W50" i="18" s="1"/>
  <c r="Q48" i="18" a="1"/>
  <c r="O48" i="18"/>
  <c r="W48" i="18" s="1"/>
  <c r="O47" i="18"/>
  <c r="W47" i="18" s="1"/>
  <c r="Q47" i="18" a="1"/>
  <c r="O43" i="18"/>
  <c r="W43" i="18" s="1"/>
  <c r="Q43" i="18" a="1"/>
  <c r="O42" i="18"/>
  <c r="W42" i="18" s="1"/>
  <c r="Q42" i="18" a="1"/>
  <c r="O41" i="18"/>
  <c r="W41" i="18" s="1"/>
  <c r="Q41" i="18" a="1"/>
  <c r="Q40" i="18" a="1"/>
  <c r="O40" i="18"/>
  <c r="W40" i="18" s="1"/>
  <c r="O39" i="18"/>
  <c r="W39" i="18" s="1"/>
  <c r="Q39" i="18" a="1"/>
  <c r="Q38" i="18" a="1"/>
  <c r="O38" i="18"/>
  <c r="W38" i="18" s="1"/>
  <c r="Q37" i="18" a="1"/>
  <c r="O37" i="18"/>
  <c r="W37" i="18" s="1"/>
  <c r="O36" i="18"/>
  <c r="W36" i="18" s="1"/>
  <c r="Q36" i="18" a="1"/>
  <c r="O35" i="18"/>
  <c r="W35" i="18" s="1"/>
  <c r="Q35" i="18" a="1"/>
  <c r="O34" i="18"/>
  <c r="W34" i="18" s="1"/>
  <c r="Q34" i="18" a="1"/>
  <c r="O33" i="18"/>
  <c r="W33" i="18" s="1"/>
  <c r="Q33" i="18" a="1"/>
  <c r="O31" i="18"/>
  <c r="W31" i="18" s="1"/>
  <c r="Q31" i="18" a="1"/>
  <c r="O30" i="18"/>
  <c r="W30" i="18" s="1"/>
  <c r="Q30" i="18" a="1"/>
  <c r="Q25" i="18" a="1"/>
  <c r="O25" i="18"/>
  <c r="W25" i="18" s="1"/>
  <c r="O24" i="18"/>
  <c r="W24" i="18" s="1"/>
  <c r="Q24" i="18" a="1"/>
  <c r="Q23" i="18" a="1"/>
  <c r="O23" i="18"/>
  <c r="W23" i="18" s="1"/>
  <c r="Q14" i="18" a="1"/>
  <c r="O14" i="18"/>
  <c r="W14" i="18" s="1"/>
  <c r="O15" i="18"/>
  <c r="W15" i="18" s="1"/>
  <c r="Q15" i="18" a="1"/>
  <c r="O16" i="18"/>
  <c r="W16" i="18" s="1"/>
  <c r="Q16" i="18" a="1"/>
  <c r="Q17" i="18" a="1"/>
  <c r="O17" i="18"/>
  <c r="W17" i="18" s="1"/>
  <c r="Q18" i="18" a="1"/>
  <c r="O18" i="18"/>
  <c r="W18" i="18" s="1"/>
  <c r="Q19" i="18" a="1"/>
  <c r="O19" i="18"/>
  <c r="W19" i="18" s="1"/>
  <c r="Q20" i="18" a="1"/>
  <c r="O20" i="18"/>
  <c r="W20" i="18" s="1"/>
  <c r="O21" i="18"/>
  <c r="W21" i="18" s="1"/>
  <c r="Q21" i="18" a="1"/>
  <c r="Q13" i="18" a="1"/>
  <c r="O13" i="18"/>
  <c r="W13" i="18" s="1"/>
  <c r="Q62" i="18" a="1"/>
  <c r="D403" i="33"/>
  <c r="E403" i="33"/>
  <c r="F403" i="33"/>
  <c r="N401" i="18" l="1"/>
  <c r="M401" i="18"/>
  <c r="V6" i="18"/>
  <c r="P401" i="18"/>
  <c r="O401" i="18"/>
  <c r="A387" i="33"/>
  <c r="A388" i="33" s="1"/>
  <c r="A389" i="33" s="1"/>
  <c r="A390" i="33" s="1"/>
  <c r="A391" i="33" s="1"/>
  <c r="A392" i="33" s="1"/>
  <c r="A393" i="33" s="1"/>
  <c r="A394" i="33" s="1"/>
  <c r="A395" i="33" s="1"/>
  <c r="A396" i="33" s="1"/>
  <c r="A397" i="33" s="1"/>
  <c r="A398" i="33" s="1"/>
  <c r="A399" i="33" s="1"/>
  <c r="A379" i="33"/>
  <c r="A380" i="33" s="1"/>
  <c r="A381" i="33" s="1"/>
  <c r="A382" i="33" s="1"/>
  <c r="A383" i="33" s="1"/>
  <c r="A328" i="33"/>
  <c r="A329" i="33" s="1"/>
  <c r="A330" i="33" s="1"/>
  <c r="A331" i="33" s="1"/>
  <c r="A332" i="33" s="1"/>
  <c r="A333" i="33" s="1"/>
  <c r="A334" i="33" s="1"/>
  <c r="A335" i="33" s="1"/>
  <c r="A336" i="33" s="1"/>
  <c r="A337" i="33" s="1"/>
  <c r="A338" i="33" s="1"/>
  <c r="A339" i="33" s="1"/>
  <c r="A340" i="33" s="1"/>
  <c r="A341" i="33" s="1"/>
  <c r="A342" i="33" s="1"/>
  <c r="A343" i="33" s="1"/>
  <c r="A344" i="33" s="1"/>
  <c r="A345" i="33" s="1"/>
  <c r="A346" i="33" s="1"/>
  <c r="A347" i="33" s="1"/>
  <c r="A349" i="33" s="1"/>
  <c r="A350" i="33" s="1"/>
  <c r="A351" i="33" s="1"/>
  <c r="A352" i="33" s="1"/>
  <c r="A354" i="33" s="1"/>
  <c r="A355" i="33" s="1"/>
  <c r="A356" i="33" s="1"/>
  <c r="A357" i="33" s="1"/>
  <c r="A358" i="33" s="1"/>
  <c r="A359" i="33" s="1"/>
  <c r="A360" i="33" s="1"/>
  <c r="A361" i="33" s="1"/>
  <c r="A362" i="33" s="1"/>
  <c r="A363" i="33" s="1"/>
  <c r="A364" i="33" s="1"/>
  <c r="A366" i="33" s="1"/>
  <c r="A367" i="33" s="1"/>
  <c r="A368" i="33" s="1"/>
  <c r="A369" i="33" s="1"/>
  <c r="A371" i="33" s="1"/>
  <c r="A372" i="33" s="1"/>
  <c r="A373" i="33" s="1"/>
  <c r="A375" i="33" s="1"/>
  <c r="A272" i="33"/>
  <c r="A273" i="33" s="1"/>
  <c r="A274" i="33" s="1"/>
  <c r="A275" i="33" s="1"/>
  <c r="A276" i="33" s="1"/>
  <c r="A277" i="33" s="1"/>
  <c r="A279" i="33" s="1"/>
  <c r="A280" i="33" s="1"/>
  <c r="A281" i="33" s="1"/>
  <c r="A282" i="33" s="1"/>
  <c r="A284" i="33" s="1"/>
  <c r="A285" i="33" s="1"/>
  <c r="A287" i="33" s="1"/>
  <c r="A288" i="33" s="1"/>
  <c r="A289" i="33" s="1"/>
  <c r="A290" i="33" s="1"/>
  <c r="A291" i="33" s="1"/>
  <c r="A292" i="33" s="1"/>
  <c r="A293" i="33" s="1"/>
  <c r="A295" i="33" s="1"/>
  <c r="A297" i="33" s="1"/>
  <c r="A298" i="33" s="1"/>
  <c r="A299" i="33" s="1"/>
  <c r="A300" i="33" s="1"/>
  <c r="A301" i="33" s="1"/>
  <c r="A302" i="33" s="1"/>
  <c r="A303" i="33" s="1"/>
  <c r="A305" i="33" s="1"/>
  <c r="A306" i="33" s="1"/>
  <c r="A307" i="33" s="1"/>
  <c r="A308" i="33" s="1"/>
  <c r="A309" i="33" s="1"/>
  <c r="A310" i="33" s="1"/>
  <c r="A311" i="33" s="1"/>
  <c r="A313" i="33" s="1"/>
  <c r="A314" i="33" s="1"/>
  <c r="A315" i="33" s="1"/>
  <c r="A317" i="33" s="1"/>
  <c r="A318" i="33" s="1"/>
  <c r="A319" i="33" s="1"/>
  <c r="A322" i="33" s="1"/>
  <c r="A323" i="33" s="1"/>
  <c r="A324" i="33" s="1"/>
  <c r="A219" i="33"/>
  <c r="A221" i="33" s="1"/>
  <c r="A222" i="33" s="1"/>
  <c r="A223" i="33" s="1"/>
  <c r="A224" i="33" s="1"/>
  <c r="A226" i="33" s="1"/>
  <c r="A227" i="33" s="1"/>
  <c r="A228" i="33" s="1"/>
  <c r="A229" i="33" s="1"/>
  <c r="A230" i="33" s="1"/>
  <c r="A231" i="33" s="1"/>
  <c r="A232" i="33" s="1"/>
  <c r="A233" i="33" s="1"/>
  <c r="A234" i="33" s="1"/>
  <c r="A235" i="33" s="1"/>
  <c r="A236" i="33" s="1"/>
  <c r="A237" i="33" s="1"/>
  <c r="A238" i="33" s="1"/>
  <c r="A239" i="33" s="1"/>
  <c r="A240" i="33" s="1"/>
  <c r="A241" i="33" s="1"/>
  <c r="A242" i="33" s="1"/>
  <c r="A243" i="33" s="1"/>
  <c r="A245" i="33" s="1"/>
  <c r="A246" i="33" s="1"/>
  <c r="A247" i="33" s="1"/>
  <c r="A248" i="33" s="1"/>
  <c r="A249" i="33" s="1"/>
  <c r="A250" i="33" s="1"/>
  <c r="A252" i="33" s="1"/>
  <c r="A253" i="33" s="1"/>
  <c r="A255" i="33" s="1"/>
  <c r="A256" i="33" s="1"/>
  <c r="A257" i="33" s="1"/>
  <c r="A259" i="33" s="1"/>
  <c r="A260" i="33" s="1"/>
  <c r="A261" i="33" s="1"/>
  <c r="A263" i="33" s="1"/>
  <c r="A264" i="33" s="1"/>
  <c r="A265" i="33" s="1"/>
  <c r="A267" i="33" s="1"/>
  <c r="A268" i="33" s="1"/>
  <c r="A170" i="33"/>
  <c r="A172" i="33" s="1"/>
  <c r="A173" i="33" s="1"/>
  <c r="A175" i="33" s="1"/>
  <c r="A177" i="33" s="1"/>
  <c r="A178" i="33" s="1"/>
  <c r="A179" i="33" s="1"/>
  <c r="A180" i="33" s="1"/>
  <c r="A181" i="33" s="1"/>
  <c r="A182" i="33" s="1"/>
  <c r="A183" i="33" s="1"/>
  <c r="A185" i="33" s="1"/>
  <c r="A187" i="33" s="1"/>
  <c r="A188" i="33" s="1"/>
  <c r="A189" i="33" s="1"/>
  <c r="A190" i="33" s="1"/>
  <c r="A191" i="33" s="1"/>
  <c r="A192" i="33" s="1"/>
  <c r="A193" i="33" s="1"/>
  <c r="A194" i="33" s="1"/>
  <c r="A195" i="33" s="1"/>
  <c r="A196" i="33" s="1"/>
  <c r="A197" i="33" s="1"/>
  <c r="A198" i="33" s="1"/>
  <c r="A199" i="33" s="1"/>
  <c r="A201" i="33" s="1"/>
  <c r="A202" i="33" s="1"/>
  <c r="A203" i="33" s="1"/>
  <c r="A204" i="33" s="1"/>
  <c r="A205" i="33" s="1"/>
  <c r="A207" i="33" s="1"/>
  <c r="A208" i="33" s="1"/>
  <c r="A209" i="33" s="1"/>
  <c r="A210" i="33" s="1"/>
  <c r="A101" i="33"/>
  <c r="A102" i="33" s="1"/>
  <c r="A103" i="33" s="1"/>
  <c r="A104" i="33" s="1"/>
  <c r="A105" i="33" s="1"/>
  <c r="A106" i="33" s="1"/>
  <c r="A108" i="33" s="1"/>
  <c r="A109" i="33" s="1"/>
  <c r="A111" i="33" s="1"/>
  <c r="A113" i="33" s="1"/>
  <c r="A114" i="33" s="1"/>
  <c r="A115" i="33" s="1"/>
  <c r="A116" i="33" s="1"/>
  <c r="A117" i="33" s="1"/>
  <c r="A118" i="33" s="1"/>
  <c r="A119" i="33" s="1"/>
  <c r="A120" i="33" s="1"/>
  <c r="A121" i="33" s="1"/>
  <c r="A122" i="33" s="1"/>
  <c r="A123" i="33" s="1"/>
  <c r="A125" i="33" s="1"/>
  <c r="A126" i="33" s="1"/>
  <c r="A127" i="33" s="1"/>
  <c r="A128" i="33" s="1"/>
  <c r="A129" i="33" s="1"/>
  <c r="A130" i="33" s="1"/>
  <c r="A131" i="33" s="1"/>
  <c r="A132" i="33" s="1"/>
  <c r="A133" i="33" s="1"/>
  <c r="A134" i="33" s="1"/>
  <c r="A135" i="33" s="1"/>
  <c r="A136" i="33" s="1"/>
  <c r="A138" i="33" s="1"/>
  <c r="A139" i="33" s="1"/>
  <c r="A140" i="33" s="1"/>
  <c r="A141" i="33" s="1"/>
  <c r="A142" i="33" s="1"/>
  <c r="A144" i="33" s="1"/>
  <c r="A145" i="33" s="1"/>
  <c r="A146" i="33" s="1"/>
  <c r="A147" i="33" s="1"/>
  <c r="A148" i="33" s="1"/>
  <c r="A149" i="33" s="1"/>
  <c r="A150" i="33" s="1"/>
  <c r="A151" i="33" s="1"/>
  <c r="A153" i="33" s="1"/>
  <c r="A154" i="33" s="1"/>
  <c r="A155" i="33" s="1"/>
  <c r="A156" i="33" s="1"/>
  <c r="A157" i="33" s="1"/>
  <c r="A159" i="33" s="1"/>
  <c r="A160" i="33" s="1"/>
  <c r="A161" i="33" s="1"/>
  <c r="A162" i="33" s="1"/>
  <c r="A87" i="33"/>
  <c r="A88" i="33" s="1"/>
  <c r="A89" i="33" s="1"/>
  <c r="A90" i="33" s="1"/>
  <c r="A91" i="33" s="1"/>
  <c r="A92" i="33" s="1"/>
  <c r="A93" i="33" s="1"/>
  <c r="A94" i="33" s="1"/>
  <c r="A95" i="33" s="1"/>
  <c r="A96" i="33" s="1"/>
  <c r="A97" i="33" s="1"/>
  <c r="A5" i="33"/>
  <c r="A6" i="33" s="1"/>
  <c r="A7" i="33" s="1"/>
  <c r="A8" i="33" s="1"/>
  <c r="A9" i="33" s="1"/>
  <c r="A10" i="33" s="1"/>
  <c r="A12" i="33" s="1"/>
  <c r="A13" i="33" s="1"/>
  <c r="A14" i="33" s="1"/>
  <c r="A15" i="33" s="1"/>
  <c r="A16" i="33" s="1"/>
  <c r="A17" i="33" s="1"/>
  <c r="A18" i="33" s="1"/>
  <c r="A19" i="33" s="1"/>
  <c r="A22" i="33" s="1"/>
  <c r="A23" i="33" s="1"/>
  <c r="A24" i="33" s="1"/>
  <c r="A25" i="33" s="1"/>
  <c r="A26" i="33" s="1"/>
  <c r="A27" i="33" s="1"/>
  <c r="A29" i="33" s="1"/>
  <c r="A30" i="33" s="1"/>
  <c r="A32" i="33" s="1"/>
  <c r="A33" i="33" s="1"/>
  <c r="A34" i="33" s="1"/>
  <c r="A35" i="33" s="1"/>
  <c r="A36" i="33" s="1"/>
  <c r="A37" i="33" s="1"/>
  <c r="A38" i="33" s="1"/>
  <c r="A39" i="33" s="1"/>
  <c r="A40" i="33" s="1"/>
  <c r="A41" i="33" s="1"/>
  <c r="A42" i="33" s="1"/>
  <c r="A43" i="33" s="1"/>
  <c r="A44" i="33" s="1"/>
  <c r="A46" i="33" s="1"/>
  <c r="A47" i="33" s="1"/>
  <c r="A49" i="33" s="1"/>
  <c r="A50" i="33" s="1"/>
  <c r="A51" i="33" s="1"/>
  <c r="A53" i="33" s="1"/>
  <c r="A55" i="33" s="1"/>
  <c r="A56" i="33" s="1"/>
  <c r="A57" i="33" s="1"/>
  <c r="A58" i="33" s="1"/>
  <c r="A59" i="33" s="1"/>
  <c r="A61" i="33" s="1"/>
  <c r="A62" i="33" s="1"/>
  <c r="A63" i="33" s="1"/>
  <c r="A64" i="33" s="1"/>
  <c r="A66" i="33" s="1"/>
  <c r="A67" i="33" s="1"/>
  <c r="A68" i="33" s="1"/>
  <c r="A69" i="33" s="1"/>
  <c r="A71" i="33" s="1"/>
  <c r="A72" i="33" s="1"/>
  <c r="A73" i="33" s="1"/>
  <c r="A74" i="33" s="1"/>
  <c r="A75" i="33" s="1"/>
  <c r="A76" i="33" s="1"/>
  <c r="A78" i="33" s="1"/>
  <c r="A79" i="33" s="1"/>
  <c r="A80" i="33" s="1"/>
  <c r="A81" i="33" s="1"/>
  <c r="A82" i="33" s="1"/>
  <c r="A83" i="33" s="1"/>
  <c r="H401" i="33" l="1"/>
  <c r="A387" i="18"/>
  <c r="A388" i="18" s="1"/>
  <c r="A389" i="18" s="1"/>
  <c r="A390" i="18" s="1"/>
  <c r="A391" i="18" s="1"/>
  <c r="A392" i="18" s="1"/>
  <c r="A393" i="18" s="1"/>
  <c r="A394" i="18" s="1"/>
  <c r="A395" i="18" s="1"/>
  <c r="A396" i="18" s="1"/>
  <c r="A397" i="18" s="1"/>
  <c r="A398" i="18" s="1"/>
  <c r="A399" i="18" s="1"/>
  <c r="A379" i="18"/>
  <c r="A380" i="18" s="1"/>
  <c r="A381" i="18" s="1"/>
  <c r="A382" i="18" s="1"/>
  <c r="A383" i="18" s="1"/>
  <c r="A328" i="18"/>
  <c r="A329" i="18" s="1"/>
  <c r="A330" i="18" s="1"/>
  <c r="A331" i="18" s="1"/>
  <c r="A332" i="18" s="1"/>
  <c r="A333" i="18" s="1"/>
  <c r="A334" i="18" s="1"/>
  <c r="A335" i="18" s="1"/>
  <c r="A336" i="18" s="1"/>
  <c r="A337" i="18" s="1"/>
  <c r="A338" i="18" s="1"/>
  <c r="A339" i="18" s="1"/>
  <c r="A340" i="18" s="1"/>
  <c r="A341" i="18" s="1"/>
  <c r="A342" i="18" s="1"/>
  <c r="A343" i="18" s="1"/>
  <c r="A344" i="18" s="1"/>
  <c r="A345" i="18" s="1"/>
  <c r="A346" i="18" s="1"/>
  <c r="A347" i="18" s="1"/>
  <c r="A349" i="18" s="1"/>
  <c r="A350" i="18" s="1"/>
  <c r="A351" i="18" s="1"/>
  <c r="A102" i="18"/>
  <c r="A103" i="18" s="1"/>
  <c r="A104" i="18" s="1"/>
  <c r="A105" i="18" s="1"/>
  <c r="A106" i="18" s="1"/>
  <c r="A107" i="18" s="1"/>
  <c r="A109" i="18" s="1"/>
  <c r="A88" i="18"/>
  <c r="A89" i="18" s="1"/>
  <c r="A90" i="18" s="1"/>
  <c r="A91" i="18" s="1"/>
  <c r="A92" i="18" s="1"/>
  <c r="A93" i="18" s="1"/>
  <c r="A94" i="18" s="1"/>
  <c r="A95" i="18" s="1"/>
  <c r="A96" i="18" s="1"/>
  <c r="A97" i="18" s="1"/>
  <c r="A98" i="18" s="1"/>
  <c r="A352" i="18" l="1"/>
  <c r="A354" i="18" s="1"/>
  <c r="A355" i="18" s="1"/>
  <c r="A356" i="18" s="1"/>
  <c r="A357" i="18" s="1"/>
  <c r="A358" i="18" s="1"/>
  <c r="A359" i="18" s="1"/>
  <c r="A360" i="18" s="1"/>
  <c r="A361" i="18" s="1"/>
  <c r="A362" i="18" s="1"/>
  <c r="A363" i="18" s="1"/>
  <c r="A364" i="18" s="1"/>
  <c r="A366" i="18" s="1"/>
  <c r="A367" i="18" s="1"/>
  <c r="A368" i="18" s="1"/>
  <c r="J40" i="20"/>
  <c r="L40" i="20"/>
  <c r="G38" i="20"/>
  <c r="F34" i="20"/>
  <c r="F35" i="20"/>
  <c r="F36" i="20"/>
  <c r="F37" i="20"/>
  <c r="F38" i="20"/>
  <c r="A369" i="18" l="1"/>
  <c r="A371" i="18" s="1"/>
  <c r="A372" i="18" s="1"/>
  <c r="A373" i="18" s="1"/>
  <c r="A375" i="18" s="1"/>
  <c r="J41" i="20"/>
  <c r="J42" i="20" s="1"/>
  <c r="L41" i="20"/>
  <c r="L42" i="20" s="1"/>
  <c r="L23" i="31" l="1"/>
  <c r="J23" i="31"/>
  <c r="F7" i="31"/>
  <c r="M7" i="31" s="1"/>
  <c r="F8" i="31"/>
  <c r="K8" i="31" s="1"/>
  <c r="F9" i="31"/>
  <c r="K9" i="31" s="1"/>
  <c r="F10" i="31"/>
  <c r="M10" i="31" s="1"/>
  <c r="F11" i="31"/>
  <c r="K11" i="31" s="1"/>
  <c r="F12" i="31"/>
  <c r="K12" i="31" s="1"/>
  <c r="F13" i="31"/>
  <c r="M13" i="31" s="1"/>
  <c r="F14" i="31"/>
  <c r="M14" i="31" s="1"/>
  <c r="F15" i="31"/>
  <c r="M15" i="31" s="1"/>
  <c r="F16" i="31"/>
  <c r="K16" i="31" s="1"/>
  <c r="F17" i="31"/>
  <c r="M17" i="31" s="1"/>
  <c r="F18" i="31"/>
  <c r="M18" i="31" s="1"/>
  <c r="F19" i="31"/>
  <c r="K19" i="31" s="1"/>
  <c r="F20" i="31"/>
  <c r="F23" i="31" s="1"/>
  <c r="F21" i="31"/>
  <c r="M21" i="31" s="1"/>
  <c r="F6" i="31"/>
  <c r="M6" i="31" s="1"/>
  <c r="K14" i="31" l="1"/>
  <c r="K13" i="31"/>
  <c r="M11" i="31"/>
  <c r="K10" i="31"/>
  <c r="M9" i="31"/>
  <c r="K7" i="31"/>
  <c r="K20" i="31"/>
  <c r="M19" i="31"/>
  <c r="K18" i="31"/>
  <c r="K17" i="31"/>
  <c r="M16" i="31"/>
  <c r="K15" i="31"/>
  <c r="M12" i="31"/>
  <c r="M8" i="31"/>
  <c r="K6" i="31"/>
  <c r="M20" i="31"/>
  <c r="K21" i="31"/>
  <c r="L24" i="31"/>
  <c r="L25" i="31" s="1"/>
  <c r="J24" i="31"/>
  <c r="J25" i="31" s="1"/>
  <c r="K28" i="19"/>
  <c r="F30" i="19"/>
  <c r="F39" i="20" l="1"/>
  <c r="F33" i="20"/>
  <c r="K33" i="20" l="1"/>
  <c r="M33" i="20"/>
  <c r="F40" i="20"/>
  <c r="F41" i="20" s="1"/>
  <c r="F42" i="20" s="1"/>
  <c r="F24" i="31" l="1"/>
  <c r="H24" i="31" l="1"/>
  <c r="H23" i="31"/>
  <c r="F25" i="31" l="1"/>
  <c r="H25" i="31" l="1"/>
  <c r="J20" i="19" l="1"/>
  <c r="M28" i="19"/>
  <c r="M32" i="19"/>
  <c r="M33" i="19"/>
  <c r="M34" i="19"/>
  <c r="M35" i="19"/>
  <c r="K32" i="19"/>
  <c r="K33" i="19"/>
  <c r="K34" i="19"/>
  <c r="K35" i="19"/>
  <c r="K36" i="19"/>
  <c r="F20" i="20"/>
  <c r="F19" i="20"/>
  <c r="F47" i="19"/>
  <c r="F46" i="19"/>
  <c r="F48" i="19"/>
  <c r="F16" i="25"/>
  <c r="F37" i="19"/>
  <c r="M36" i="19"/>
  <c r="F35" i="19"/>
  <c r="F34" i="19"/>
  <c r="F33" i="19"/>
  <c r="F32" i="19"/>
  <c r="F31" i="19"/>
  <c r="F29" i="19"/>
  <c r="F28" i="19"/>
  <c r="F27" i="19"/>
  <c r="K18" i="20"/>
  <c r="K19" i="20"/>
  <c r="M19" i="20"/>
  <c r="M18" i="20"/>
  <c r="M15" i="19"/>
  <c r="K15" i="19"/>
  <c r="F16" i="19"/>
  <c r="F18" i="19"/>
  <c r="M6" i="25"/>
  <c r="K6" i="25"/>
  <c r="G11" i="25"/>
  <c r="G12" i="25" s="1"/>
  <c r="F29" i="20"/>
  <c r="M7" i="25"/>
  <c r="K7" i="25"/>
  <c r="F18" i="20"/>
  <c r="G22" i="20"/>
  <c r="G23" i="20" s="1"/>
  <c r="F15" i="19"/>
  <c r="F17" i="19"/>
  <c r="F7" i="19"/>
  <c r="F8" i="19"/>
  <c r="F9" i="19"/>
  <c r="F10" i="19"/>
  <c r="F11" i="19"/>
  <c r="F12" i="19"/>
  <c r="F13" i="19"/>
  <c r="F14" i="19"/>
  <c r="F7" i="25"/>
  <c r="F8" i="25"/>
  <c r="F6" i="25"/>
  <c r="F10" i="25" s="1"/>
  <c r="F6" i="20"/>
  <c r="G10" i="20"/>
  <c r="G11" i="20" s="1"/>
  <c r="G20" i="19"/>
  <c r="G21" i="19" s="1"/>
  <c r="F6" i="19"/>
  <c r="A171" i="18"/>
  <c r="A173" i="18" s="1"/>
  <c r="A174" i="18" s="1"/>
  <c r="A176" i="18" s="1"/>
  <c r="A178" i="18" s="1"/>
  <c r="A179" i="18" s="1"/>
  <c r="A180" i="18" s="1"/>
  <c r="A181" i="18" s="1"/>
  <c r="A182" i="18" s="1"/>
  <c r="A183" i="18" s="1"/>
  <c r="A184" i="18" s="1"/>
  <c r="A186" i="18" s="1"/>
  <c r="A188" i="18" l="1"/>
  <c r="A189" i="18" s="1"/>
  <c r="A190" i="18" s="1"/>
  <c r="A191" i="18" s="1"/>
  <c r="A192" i="18" s="1"/>
  <c r="A193" i="18" s="1"/>
  <c r="A194" i="18" s="1"/>
  <c r="A195" i="18" s="1"/>
  <c r="A196" i="18" s="1"/>
  <c r="A197" i="18" s="1"/>
  <c r="A198" i="18" s="1"/>
  <c r="A199" i="18" s="1"/>
  <c r="A200" i="18" s="1"/>
  <c r="A202" i="18" s="1"/>
  <c r="A203" i="18" s="1"/>
  <c r="A204" i="18" s="1"/>
  <c r="A205" i="18" s="1"/>
  <c r="A206" i="18" s="1"/>
  <c r="A208" i="18" s="1"/>
  <c r="A209" i="18" s="1"/>
  <c r="A210" i="18" s="1"/>
  <c r="A211" i="18" s="1"/>
  <c r="K46" i="19"/>
  <c r="M46" i="19"/>
  <c r="H48" i="19"/>
  <c r="F49" i="19"/>
  <c r="F50" i="19" s="1"/>
  <c r="H49" i="19"/>
  <c r="F38" i="19"/>
  <c r="H38" i="19" s="1"/>
  <c r="F21" i="20"/>
  <c r="F22" i="20" s="1"/>
  <c r="H22" i="20" s="1"/>
  <c r="F23" i="25"/>
  <c r="F24" i="25" s="1"/>
  <c r="H10" i="25"/>
  <c r="F9" i="20"/>
  <c r="H9" i="20" s="1"/>
  <c r="F19" i="19"/>
  <c r="F20" i="19" s="1"/>
  <c r="H50" i="19" l="1"/>
  <c r="F39" i="19"/>
  <c r="H39" i="19" s="1"/>
  <c r="H21" i="20"/>
  <c r="F23" i="20"/>
  <c r="H23" i="20" s="1"/>
  <c r="H23" i="25"/>
  <c r="H24" i="25"/>
  <c r="F25" i="25"/>
  <c r="F11" i="25"/>
  <c r="H11" i="25" s="1"/>
  <c r="F10" i="20"/>
  <c r="H10" i="20" s="1"/>
  <c r="H19" i="19"/>
  <c r="H20" i="19"/>
  <c r="A220" i="18"/>
  <c r="A222" i="18" s="1"/>
  <c r="A223" i="18" s="1"/>
  <c r="A224" i="18" s="1"/>
  <c r="A110" i="18"/>
  <c r="A112" i="18" s="1"/>
  <c r="A114" i="18" s="1"/>
  <c r="A115" i="18" s="1"/>
  <c r="A116" i="18" s="1"/>
  <c r="A117" i="18" s="1"/>
  <c r="A6" i="18"/>
  <c r="A7" i="18" s="1"/>
  <c r="A8" i="18" s="1"/>
  <c r="A272" i="18"/>
  <c r="A273" i="18" s="1"/>
  <c r="A274" i="18" s="1"/>
  <c r="A275" i="18" s="1"/>
  <c r="A276" i="18" s="1"/>
  <c r="A277" i="18" s="1"/>
  <c r="A279" i="18" s="1"/>
  <c r="A280" i="18" s="1"/>
  <c r="A281" i="18" s="1"/>
  <c r="A282" i="18" s="1"/>
  <c r="A284" i="18" s="1"/>
  <c r="F40" i="19" l="1"/>
  <c r="H25" i="25"/>
  <c r="F11" i="20"/>
  <c r="F21" i="19"/>
  <c r="F12" i="25"/>
  <c r="A285" i="18"/>
  <c r="A225" i="18"/>
  <c r="A227" i="18" s="1"/>
  <c r="A228" i="18" s="1"/>
  <c r="A229" i="18" s="1"/>
  <c r="A230" i="18" s="1"/>
  <c r="A231" i="18" s="1"/>
  <c r="A232" i="18" s="1"/>
  <c r="A233" i="18" s="1"/>
  <c r="A234" i="18" s="1"/>
  <c r="A235" i="18" s="1"/>
  <c r="A236" i="18" s="1"/>
  <c r="A237" i="18" s="1"/>
  <c r="A238" i="18" s="1"/>
  <c r="A239" i="18" s="1"/>
  <c r="A240" i="18" s="1"/>
  <c r="A241" i="18" s="1"/>
  <c r="A242" i="18" s="1"/>
  <c r="A243" i="18" s="1"/>
  <c r="A245" i="18" s="1"/>
  <c r="A118" i="18"/>
  <c r="A119" i="18" s="1"/>
  <c r="A120" i="18" s="1"/>
  <c r="A121" i="18" s="1"/>
  <c r="A122" i="18" s="1"/>
  <c r="A123" i="18" s="1"/>
  <c r="A124" i="18" s="1"/>
  <c r="A126" i="18" s="1"/>
  <c r="A127" i="18" s="1"/>
  <c r="A128" i="18" s="1"/>
  <c r="A129" i="18" s="1"/>
  <c r="A130" i="18" s="1"/>
  <c r="A131" i="18" s="1"/>
  <c r="A132" i="18" s="1"/>
  <c r="A133" i="18" s="1"/>
  <c r="A134" i="18" s="1"/>
  <c r="A135" i="18" s="1"/>
  <c r="A136" i="18" s="1"/>
  <c r="A137" i="18" s="1"/>
  <c r="A139" i="18" s="1"/>
  <c r="A140" i="18" s="1"/>
  <c r="A141" i="18" s="1"/>
  <c r="A142" i="18" s="1"/>
  <c r="A143" i="18" s="1"/>
  <c r="A145" i="18" s="1"/>
  <c r="A146" i="18" s="1"/>
  <c r="A147" i="18" s="1"/>
  <c r="A148" i="18" s="1"/>
  <c r="A149" i="18" s="1"/>
  <c r="A150" i="18" s="1"/>
  <c r="A151" i="18" s="1"/>
  <c r="A152" i="18" s="1"/>
  <c r="A154" i="18" s="1"/>
  <c r="A155" i="18" s="1"/>
  <c r="A156" i="18" s="1"/>
  <c r="A157" i="18" s="1"/>
  <c r="A158" i="18" s="1"/>
  <c r="A160" i="18" s="1"/>
  <c r="A161" i="18" s="1"/>
  <c r="A162" i="18" s="1"/>
  <c r="A163" i="18" s="1"/>
  <c r="A9" i="18"/>
  <c r="A10" i="18" s="1"/>
  <c r="A287" i="18" l="1"/>
  <c r="A288" i="18" s="1"/>
  <c r="A289" i="18" s="1"/>
  <c r="A290" i="18" s="1"/>
  <c r="H11" i="20"/>
  <c r="H40" i="19"/>
  <c r="H12" i="25"/>
  <c r="H21" i="19"/>
  <c r="A246" i="18"/>
  <c r="A247" i="18" s="1"/>
  <c r="A11" i="18"/>
  <c r="A291" i="18" l="1"/>
  <c r="A292" i="18" s="1"/>
  <c r="A248" i="18"/>
  <c r="A249" i="18" s="1"/>
  <c r="A13" i="18"/>
  <c r="A14" i="18" s="1"/>
  <c r="A15" i="18" s="1"/>
  <c r="A16" i="18" s="1"/>
  <c r="A17" i="18" s="1"/>
  <c r="A18" i="18" s="1"/>
  <c r="A19" i="18" s="1"/>
  <c r="A20" i="18" s="1"/>
  <c r="A23" i="18" s="1"/>
  <c r="A24" i="18" s="1"/>
  <c r="A25" i="18" s="1"/>
  <c r="A26" i="18" s="1"/>
  <c r="A27" i="18" s="1"/>
  <c r="A28" i="18" s="1"/>
  <c r="A30" i="18" s="1"/>
  <c r="A293" i="18" l="1"/>
  <c r="A295" i="18" s="1"/>
  <c r="A297" i="18" s="1"/>
  <c r="A298" i="18" s="1"/>
  <c r="A299" i="18" s="1"/>
  <c r="A300" i="18" s="1"/>
  <c r="A301" i="18" s="1"/>
  <c r="A302" i="18" s="1"/>
  <c r="A303" i="18" s="1"/>
  <c r="A250" i="18"/>
  <c r="A252" i="18" s="1"/>
  <c r="A253" i="18" s="1"/>
  <c r="A255" i="18" s="1"/>
  <c r="A256" i="18" s="1"/>
  <c r="A257" i="18" s="1"/>
  <c r="A259" i="18" s="1"/>
  <c r="A260" i="18" s="1"/>
  <c r="A261" i="18" s="1"/>
  <c r="A263" i="18" s="1"/>
  <c r="A264" i="18" s="1"/>
  <c r="A265" i="18" s="1"/>
  <c r="A31" i="18"/>
  <c r="A305" i="18" l="1"/>
  <c r="A306" i="18" s="1"/>
  <c r="A307" i="18" s="1"/>
  <c r="A308" i="18" s="1"/>
  <c r="A309" i="18" s="1"/>
  <c r="A310" i="18" s="1"/>
  <c r="A311" i="18" s="1"/>
  <c r="A313" i="18" s="1"/>
  <c r="A267" i="18"/>
  <c r="A268" i="18" s="1"/>
  <c r="A33" i="18"/>
  <c r="A34" i="18" s="1"/>
  <c r="A35" i="18" s="1"/>
  <c r="A36" i="18" s="1"/>
  <c r="A314" i="18" l="1"/>
  <c r="A315" i="18" s="1"/>
  <c r="A317" i="18" s="1"/>
  <c r="A318" i="18" s="1"/>
  <c r="A319" i="18" s="1"/>
  <c r="A37" i="18"/>
  <c r="A38" i="18" s="1"/>
  <c r="A39" i="18" s="1"/>
  <c r="A40" i="18" s="1"/>
  <c r="A41" i="18" s="1"/>
  <c r="A322" i="18" l="1"/>
  <c r="A323" i="18" s="1"/>
  <c r="A324" i="18" s="1"/>
  <c r="A42" i="18"/>
  <c r="A43" i="18" s="1"/>
  <c r="A44" i="18" s="1"/>
  <c r="A45" i="18" s="1"/>
  <c r="A47" i="18" s="1"/>
  <c r="A48" i="18" l="1"/>
  <c r="A50" i="18" s="1"/>
  <c r="A51" i="18" s="1"/>
  <c r="A52" i="18" s="1"/>
  <c r="A54" i="18" s="1"/>
  <c r="A56" i="18" s="1"/>
  <c r="A57" i="18" s="1"/>
  <c r="A58" i="18" s="1"/>
  <c r="A59" i="18" s="1"/>
  <c r="A60" i="18" s="1"/>
  <c r="A62" i="18" s="1"/>
  <c r="A63" i="18" s="1"/>
  <c r="A64" i="18" s="1"/>
  <c r="A65" i="18" s="1"/>
  <c r="A67" i="18" s="1"/>
  <c r="A68" i="18" s="1"/>
  <c r="A69" i="18" s="1"/>
  <c r="A70" i="18" s="1"/>
  <c r="A72" i="18" s="1"/>
  <c r="A73" i="18" s="1"/>
  <c r="A74" i="18" l="1"/>
  <c r="A75" i="18" s="1"/>
  <c r="A76" i="18" s="1"/>
  <c r="A77" i="18" s="1"/>
  <c r="A79" i="18" s="1"/>
  <c r="A80" i="18" s="1"/>
  <c r="A81" i="18" s="1"/>
  <c r="A82" i="18" s="1"/>
  <c r="A83" i="18" s="1"/>
  <c r="A84" i="18" s="1"/>
  <c r="AB399" i="18" s="1"/>
  <c r="AA399" i="18" s="1"/>
  <c r="Z399" i="18" s="1"/>
  <c r="Y399" i="18" s="1"/>
  <c r="AC399" i="18" s="1" a="1"/>
  <c r="AB398" i="18" s="1"/>
  <c r="AA398" i="18" s="1"/>
  <c r="Z398" i="18" s="1"/>
  <c r="Y398" i="18" s="1"/>
  <c r="AB397" i="18" s="1"/>
  <c r="AA397" i="18" s="1"/>
  <c r="Z397" i="18" s="1"/>
  <c r="Y397" i="18" s="1"/>
  <c r="AB396" i="18" s="1"/>
  <c r="AA396" i="18" s="1"/>
  <c r="Z396" i="18" s="1"/>
  <c r="Y396" i="18" s="1"/>
  <c r="AB395" i="18" s="1"/>
  <c r="AA395" i="18" s="1"/>
  <c r="Z395" i="18" s="1"/>
  <c r="Y395" i="18" s="1"/>
  <c r="AB394" i="18" s="1"/>
  <c r="AA394" i="18" s="1"/>
  <c r="Z394" i="18" s="1"/>
  <c r="Y394" i="18" s="1"/>
  <c r="AB393" i="18" s="1"/>
  <c r="AA393" i="18" s="1"/>
  <c r="Z393" i="18" s="1"/>
  <c r="Y393" i="18" s="1"/>
  <c r="AB392" i="18" s="1"/>
  <c r="AA392" i="18" s="1"/>
  <c r="Z392" i="18" s="1"/>
  <c r="Y392" i="18" s="1"/>
  <c r="AB391" i="18" s="1"/>
  <c r="AA391" i="18" s="1"/>
  <c r="Z391" i="18" s="1"/>
  <c r="Y391" i="18" s="1"/>
  <c r="AC391" i="18" s="1" a="1"/>
  <c r="AB390" i="18" s="1"/>
  <c r="AA390" i="18" s="1"/>
  <c r="Z390" i="18" s="1"/>
  <c r="Y390" i="18" s="1"/>
  <c r="AB389" i="18" s="1"/>
  <c r="AA389" i="18" s="1"/>
  <c r="Z389" i="18" s="1"/>
  <c r="Y389" i="18" s="1"/>
  <c r="AB388" i="18" s="1"/>
  <c r="AA388" i="18" s="1"/>
  <c r="Z388" i="18" s="1"/>
  <c r="Y388" i="18" s="1"/>
  <c r="AB387" i="18" s="1"/>
  <c r="AA387" i="18" s="1"/>
  <c r="Z387" i="18" s="1"/>
  <c r="Y387" i="18" s="1"/>
  <c r="AB386" i="18" s="1"/>
  <c r="AA386" i="18" s="1"/>
  <c r="Z386" i="18" s="1"/>
  <c r="Y386" i="18" s="1"/>
  <c r="AB383" i="18" s="1"/>
  <c r="AA383" i="18" s="1"/>
  <c r="Z383" i="18" s="1"/>
  <c r="Y383" i="18" s="1"/>
  <c r="AB382" i="18" s="1"/>
  <c r="AA382" i="18" s="1"/>
  <c r="Z382" i="18" s="1"/>
  <c r="Y382" i="18" s="1"/>
  <c r="AB381" i="18" s="1"/>
  <c r="AA381" i="18" s="1"/>
  <c r="Z381" i="18" s="1"/>
  <c r="Y381" i="18" s="1"/>
  <c r="AB380" i="18" s="1"/>
  <c r="AA380" i="18" s="1"/>
  <c r="Z380" i="18" s="1"/>
  <c r="Y380" i="18" s="1"/>
  <c r="AB379" i="18" s="1"/>
  <c r="AA379" i="18" s="1"/>
  <c r="Z379" i="18" s="1"/>
  <c r="Y379" i="18" s="1"/>
  <c r="AB378" i="18" s="1"/>
  <c r="AA378" i="18" s="1"/>
  <c r="Z378" i="18" s="1"/>
  <c r="Y378" i="18" s="1"/>
  <c r="AB375" i="18" s="1"/>
  <c r="AA375" i="18" s="1"/>
  <c r="Z375" i="18" s="1"/>
  <c r="Y375" i="18" s="1"/>
  <c r="AB373" i="18" s="1"/>
  <c r="AA373" i="18" s="1"/>
  <c r="Z373" i="18" s="1"/>
  <c r="Y373" i="18" s="1"/>
  <c r="AB372" i="18" s="1"/>
  <c r="AA372" i="18" s="1"/>
  <c r="Z372" i="18" s="1"/>
  <c r="Y372" i="18" s="1"/>
  <c r="AB371" i="18" s="1"/>
  <c r="AA371" i="18" s="1"/>
  <c r="Z371" i="18" s="1"/>
  <c r="Y371" i="18" s="1"/>
  <c r="AB369" i="18" s="1"/>
  <c r="AA369" i="18" s="1"/>
  <c r="Z369" i="18" s="1"/>
  <c r="Y369" i="18" s="1"/>
  <c r="AB368" i="18" s="1"/>
  <c r="AA368" i="18" s="1"/>
  <c r="Z368" i="18" s="1"/>
  <c r="Y368" i="18" s="1"/>
  <c r="AB367" i="18" s="1"/>
  <c r="AA367" i="18" s="1"/>
  <c r="Z367" i="18" s="1"/>
  <c r="Y367" i="18" s="1"/>
  <c r="AB366" i="18" s="1"/>
  <c r="AA366" i="18" s="1"/>
  <c r="Z366" i="18" s="1"/>
  <c r="Y366" i="18" s="1"/>
  <c r="AB364" i="18" s="1"/>
  <c r="AA364" i="18" s="1"/>
  <c r="Z364" i="18" s="1"/>
  <c r="Y364" i="18" s="1"/>
  <c r="AB363" i="18" s="1"/>
  <c r="AA363" i="18" s="1"/>
  <c r="Z363" i="18" s="1"/>
  <c r="Y363" i="18" s="1"/>
  <c r="AB362" i="18" s="1"/>
  <c r="AA362" i="18" s="1"/>
  <c r="Z362" i="18" s="1"/>
  <c r="Y362" i="18" s="1"/>
  <c r="AB361" i="18" s="1"/>
  <c r="AA361" i="18" s="1"/>
  <c r="Z361" i="18" s="1"/>
  <c r="Y361" i="18" s="1"/>
  <c r="AB360" i="18" s="1"/>
  <c r="AA360" i="18" s="1"/>
  <c r="Z360" i="18" s="1"/>
  <c r="Y360" i="18" s="1"/>
  <c r="AB359" i="18" s="1"/>
  <c r="AA359" i="18" s="1"/>
  <c r="Z359" i="18" s="1"/>
  <c r="Y359" i="18" s="1"/>
  <c r="AB358" i="18" s="1"/>
  <c r="AA358" i="18" s="1"/>
  <c r="Z358" i="18" s="1"/>
  <c r="Y358" i="18" s="1"/>
  <c r="AB357" i="18" s="1"/>
  <c r="AA357" i="18" s="1"/>
  <c r="Z357" i="18" s="1"/>
  <c r="Y357" i="18" s="1"/>
  <c r="AB356" i="18" s="1"/>
  <c r="AA356" i="18" s="1"/>
  <c r="Z356" i="18" s="1"/>
  <c r="Y356" i="18" s="1"/>
  <c r="AB355" i="18" s="1"/>
  <c r="AA355" i="18" s="1"/>
  <c r="Z355" i="18" s="1"/>
  <c r="Y355" i="18" s="1"/>
  <c r="AB354" i="18" s="1"/>
  <c r="AA354" i="18" s="1"/>
  <c r="Z354" i="18" s="1"/>
  <c r="Y354" i="18" s="1"/>
  <c r="AB352" i="18" s="1"/>
  <c r="AA352" i="18" s="1"/>
  <c r="Z352" i="18" s="1"/>
  <c r="Y352" i="18" s="1"/>
  <c r="AB351" i="18" s="1"/>
  <c r="AA351" i="18" s="1"/>
  <c r="Z351" i="18" s="1"/>
  <c r="Y351" i="18" s="1"/>
  <c r="AB350" i="18" s="1"/>
  <c r="AA350" i="18" s="1"/>
  <c r="Z350" i="18" s="1"/>
  <c r="Y350" i="18" s="1"/>
  <c r="AB349" i="18" s="1"/>
  <c r="AA349" i="18" s="1"/>
  <c r="Z349" i="18" s="1"/>
  <c r="Y349" i="18" s="1"/>
  <c r="AB347" i="18" s="1"/>
  <c r="AA347" i="18" s="1"/>
  <c r="Z347" i="18" s="1"/>
  <c r="Y347" i="18" s="1"/>
  <c r="AB346" i="18" s="1"/>
  <c r="AA346" i="18" s="1"/>
  <c r="Z346" i="18" s="1"/>
  <c r="Y346" i="18" s="1"/>
  <c r="AB345" i="18" s="1"/>
  <c r="AA345" i="18" s="1"/>
  <c r="Z345" i="18" s="1"/>
  <c r="Y345" i="18" s="1"/>
  <c r="AB344" i="18" s="1"/>
  <c r="AA344" i="18" s="1"/>
  <c r="Z344" i="18" s="1"/>
  <c r="Y344" i="18" s="1"/>
  <c r="AB343" i="18" s="1"/>
  <c r="AA343" i="18" s="1"/>
  <c r="Z343" i="18" s="1"/>
  <c r="Y343" i="18" s="1"/>
  <c r="AB342" i="18" s="1"/>
  <c r="AA342" i="18" s="1"/>
  <c r="Z342" i="18" s="1"/>
  <c r="Y342" i="18" s="1"/>
  <c r="AB341" i="18" s="1"/>
  <c r="AA341" i="18" s="1"/>
  <c r="Z341" i="18" s="1"/>
  <c r="Y341" i="18" s="1"/>
  <c r="AB340" i="18" s="1"/>
  <c r="AA340" i="18" s="1"/>
  <c r="Z340" i="18" s="1"/>
  <c r="Y340" i="18" s="1"/>
  <c r="AB339" i="18" s="1"/>
  <c r="AA339" i="18" s="1"/>
  <c r="Z339" i="18" s="1"/>
  <c r="Y339" i="18" s="1"/>
  <c r="AB338" i="18" s="1"/>
  <c r="AA338" i="18" s="1"/>
  <c r="Z338" i="18" s="1"/>
  <c r="Y338" i="18" s="1"/>
  <c r="AB337" i="18" s="1"/>
  <c r="AA337" i="18" s="1"/>
  <c r="Z337" i="18" s="1"/>
  <c r="Y337" i="18" s="1"/>
  <c r="AB336" i="18" s="1"/>
  <c r="AA336" i="18" s="1"/>
  <c r="Z336" i="18" s="1"/>
  <c r="Y336" i="18" s="1"/>
  <c r="AB335" i="18" s="1"/>
  <c r="AA335" i="18" s="1"/>
  <c r="Z335" i="18" s="1"/>
  <c r="Y335" i="18" s="1"/>
  <c r="AB334" i="18" s="1"/>
  <c r="AA334" i="18" s="1"/>
  <c r="Z334" i="18" s="1"/>
  <c r="Y334" i="18" s="1"/>
  <c r="AB333" i="18" s="1"/>
  <c r="AA333" i="18" s="1"/>
  <c r="Z333" i="18" s="1"/>
  <c r="Y333" i="18" s="1"/>
  <c r="AB332" i="18" s="1"/>
  <c r="AA332" i="18" s="1"/>
  <c r="Z332" i="18" s="1"/>
  <c r="Y332" i="18" s="1"/>
  <c r="AB331" i="18" s="1"/>
  <c r="AA331" i="18" s="1"/>
  <c r="Z331" i="18" s="1"/>
  <c r="Y331" i="18" s="1"/>
  <c r="AB330" i="18" s="1"/>
  <c r="AA330" i="18" s="1"/>
  <c r="Z330" i="18" s="1"/>
  <c r="Y330" i="18" s="1"/>
  <c r="AB329" i="18" s="1"/>
  <c r="AA329" i="18" s="1"/>
  <c r="Z329" i="18" s="1"/>
  <c r="Y329" i="18" s="1"/>
  <c r="AB328" i="18" s="1"/>
  <c r="AA328" i="18" s="1"/>
  <c r="Z328" i="18" s="1"/>
  <c r="Y328" i="18" s="1"/>
  <c r="AB327" i="18" s="1"/>
  <c r="AA327" i="18" s="1"/>
  <c r="Z327" i="18" s="1"/>
  <c r="Y327" i="18" s="1"/>
  <c r="AB324" i="18" s="1"/>
  <c r="AA324" i="18" s="1"/>
  <c r="Z324" i="18" s="1"/>
  <c r="Y324" i="18" s="1"/>
  <c r="AB323" i="18" s="1"/>
  <c r="AA323" i="18" s="1"/>
  <c r="Z323" i="18" s="1"/>
  <c r="Y323" i="18" s="1"/>
  <c r="AB322" i="18" s="1"/>
  <c r="AA322" i="18" s="1"/>
  <c r="Z322" i="18" s="1"/>
  <c r="Y322" i="18" s="1"/>
  <c r="AB320" i="18" s="1"/>
  <c r="AA320" i="18" s="1"/>
  <c r="Z320" i="18" s="1"/>
  <c r="Y320" i="18" s="1"/>
  <c r="AB319" i="18" s="1"/>
  <c r="AA319" i="18" s="1"/>
  <c r="Z319" i="18" s="1"/>
  <c r="Y319" i="18" s="1"/>
  <c r="AB318" i="18" s="1"/>
  <c r="AA318" i="18" s="1"/>
  <c r="Z318" i="18" s="1"/>
  <c r="Y318" i="18" s="1"/>
  <c r="AB317" i="18" s="1"/>
  <c r="AA317" i="18" s="1"/>
  <c r="Z317" i="18" s="1"/>
  <c r="Y317" i="18" s="1"/>
  <c r="AB315" i="18" s="1"/>
  <c r="AA315" i="18" s="1"/>
  <c r="Z315" i="18" s="1"/>
  <c r="Y315" i="18" s="1"/>
  <c r="AB314" i="18" s="1"/>
  <c r="AA314" i="18" s="1"/>
  <c r="Z314" i="18" s="1"/>
  <c r="Y314" i="18" s="1"/>
  <c r="AB313" i="18" s="1"/>
  <c r="AA313" i="18" s="1"/>
  <c r="Z313" i="18" s="1"/>
  <c r="Y313" i="18" s="1"/>
  <c r="AC313" i="18" s="1" a="1"/>
  <c r="AB311" i="18" s="1"/>
  <c r="AA311" i="18" s="1"/>
  <c r="Z311" i="18" s="1"/>
  <c r="Y311" i="18" s="1"/>
  <c r="AB310" i="18" s="1"/>
  <c r="AA310" i="18" s="1"/>
  <c r="Z310" i="18" s="1"/>
  <c r="Y310" i="18" s="1"/>
  <c r="AB309" i="18" s="1"/>
  <c r="AA309" i="18" s="1"/>
  <c r="Z309" i="18" s="1"/>
  <c r="Y309" i="18" s="1"/>
  <c r="AB308" i="18" s="1"/>
  <c r="AA308" i="18" s="1"/>
  <c r="Z308" i="18" s="1"/>
  <c r="Y308" i="18" s="1"/>
  <c r="AB307" i="18" s="1"/>
  <c r="AA307" i="18" s="1"/>
  <c r="Z307" i="18" s="1"/>
  <c r="Y307" i="18" s="1"/>
  <c r="AB306" i="18" s="1"/>
  <c r="AA306" i="18" s="1"/>
  <c r="Z306" i="18" s="1"/>
  <c r="Y306" i="18" s="1"/>
  <c r="AB305" i="18" s="1"/>
  <c r="AA305" i="18" s="1"/>
  <c r="Z305" i="18" s="1"/>
  <c r="Y305" i="18" s="1"/>
  <c r="AB303" i="18" s="1"/>
  <c r="AA303" i="18" s="1"/>
  <c r="Z303" i="18" s="1"/>
  <c r="Y303" i="18" s="1"/>
  <c r="AB302" i="18" s="1"/>
  <c r="AA302" i="18" s="1"/>
  <c r="Z302" i="18" s="1"/>
  <c r="Y302" i="18" s="1"/>
  <c r="AB301" i="18" s="1"/>
  <c r="AA301" i="18" s="1"/>
  <c r="Z301" i="18" s="1"/>
  <c r="Y301" i="18" s="1"/>
  <c r="AB300" i="18" s="1"/>
  <c r="AA300" i="18" s="1"/>
  <c r="Z300" i="18" s="1"/>
  <c r="Y300" i="18" s="1"/>
  <c r="AB299" i="18" s="1"/>
  <c r="AA299" i="18" s="1"/>
  <c r="Z299" i="18" s="1"/>
  <c r="Y299" i="18" s="1"/>
  <c r="AB298" i="18" s="1"/>
  <c r="AA298" i="18" s="1"/>
  <c r="Z298" i="18" s="1"/>
  <c r="Y298" i="18" s="1"/>
  <c r="AB297" i="18" s="1"/>
  <c r="AA297" i="18" s="1"/>
  <c r="Z297" i="18" s="1"/>
  <c r="Y297" i="18" s="1"/>
  <c r="AB295" i="18" s="1"/>
  <c r="AA295" i="18" s="1"/>
  <c r="Z295" i="18" s="1"/>
  <c r="Y295" i="18" s="1"/>
  <c r="AB293" i="18" s="1"/>
  <c r="AA293" i="18" s="1"/>
  <c r="Z293" i="18" s="1"/>
  <c r="Y293" i="18" s="1"/>
  <c r="AB292" i="18" s="1"/>
  <c r="AA292" i="18" s="1"/>
  <c r="Z292" i="18" s="1"/>
  <c r="Y292" i="18" s="1"/>
  <c r="AB291" i="18" s="1"/>
  <c r="AA291" i="18" s="1"/>
  <c r="Z291" i="18" s="1"/>
  <c r="Y291" i="18" s="1"/>
  <c r="AB290" i="18" s="1"/>
  <c r="AA290" i="18" s="1"/>
  <c r="Z290" i="18" s="1"/>
  <c r="Y290" i="18" s="1"/>
  <c r="AB289" i="18" s="1"/>
  <c r="AA289" i="18" s="1"/>
  <c r="Z289" i="18" s="1"/>
  <c r="Y289" i="18" s="1"/>
  <c r="AB288" i="18" s="1"/>
  <c r="AA288" i="18" s="1"/>
  <c r="Z288" i="18" s="1"/>
  <c r="Y288" i="18" s="1"/>
  <c r="AB287" i="18" s="1"/>
  <c r="AA287" i="18" s="1"/>
  <c r="Z287" i="18" s="1"/>
  <c r="Y287" i="18" s="1"/>
  <c r="AB285" i="18" s="1"/>
  <c r="AA285" i="18" s="1"/>
  <c r="Z285" i="18" s="1"/>
  <c r="Y285" i="18" s="1"/>
  <c r="AB284" i="18" s="1"/>
  <c r="AA284" i="18" s="1"/>
  <c r="Z284" i="18" s="1"/>
  <c r="Y284" i="18" s="1"/>
  <c r="AB282" i="18" s="1"/>
  <c r="AA282" i="18" s="1"/>
  <c r="Z282" i="18" s="1"/>
  <c r="Y282" i="18" s="1"/>
  <c r="AB281" i="18" s="1"/>
  <c r="AA281" i="18" s="1"/>
  <c r="Z281" i="18" s="1"/>
  <c r="Y281" i="18" s="1"/>
  <c r="AB280" i="18" s="1"/>
  <c r="AA280" i="18" s="1"/>
  <c r="Z280" i="18" s="1"/>
  <c r="Y280" i="18" s="1"/>
  <c r="AB279" i="18" s="1"/>
  <c r="AA279" i="18" s="1"/>
  <c r="Z279" i="18" s="1"/>
  <c r="Y279" i="18" s="1"/>
  <c r="AB277" i="18" s="1"/>
  <c r="AA277" i="18" s="1"/>
  <c r="Z277" i="18" s="1"/>
  <c r="Y277" i="18" s="1"/>
  <c r="AB276" i="18" s="1"/>
  <c r="AA276" i="18" s="1"/>
  <c r="Z276" i="18" s="1"/>
  <c r="Y276" i="18" s="1"/>
  <c r="AB275" i="18" s="1"/>
  <c r="AA275" i="18" s="1"/>
  <c r="Z275" i="18" s="1"/>
  <c r="Y275" i="18" s="1"/>
  <c r="AB274" i="18" s="1"/>
  <c r="AA274" i="18" s="1"/>
  <c r="Z274" i="18" s="1"/>
  <c r="Y274" i="18" s="1"/>
  <c r="AB273" i="18" s="1"/>
  <c r="AA273" i="18" s="1"/>
  <c r="Z273" i="18" s="1"/>
  <c r="Y273" i="18" s="1"/>
  <c r="AB272" i="18" s="1"/>
  <c r="AA272" i="18" s="1"/>
  <c r="Z272" i="18" s="1"/>
  <c r="Y272" i="18" s="1"/>
  <c r="AB271" i="18" s="1"/>
  <c r="AA271" i="18" s="1"/>
  <c r="Z271" i="18" s="1"/>
  <c r="Y271" i="18" s="1"/>
  <c r="AB268" i="18" s="1"/>
  <c r="AA268" i="18" s="1"/>
  <c r="Z268" i="18" s="1"/>
  <c r="Y268" i="18" s="1"/>
  <c r="AB267" i="18" s="1"/>
  <c r="AA267" i="18" s="1"/>
  <c r="Z267" i="18" s="1"/>
  <c r="Y267" i="18" s="1"/>
  <c r="AB265" i="18" s="1"/>
  <c r="AA265" i="18" s="1"/>
  <c r="Z265" i="18" s="1"/>
  <c r="Y265" i="18" s="1"/>
  <c r="AB264" i="18" s="1"/>
  <c r="AA264" i="18" s="1"/>
  <c r="Z264" i="18" s="1"/>
  <c r="Y264" i="18" s="1"/>
  <c r="AB263" i="18" s="1"/>
  <c r="AA263" i="18" s="1"/>
  <c r="Z263" i="18" s="1"/>
  <c r="Y263" i="18" s="1"/>
  <c r="AB261" i="18" s="1"/>
  <c r="AA261" i="18" s="1"/>
  <c r="Z261" i="18" s="1"/>
  <c r="Y261" i="18" s="1"/>
  <c r="AB260" i="18" s="1"/>
  <c r="AA260" i="18" s="1"/>
  <c r="Z260" i="18" s="1"/>
  <c r="Y260" i="18" s="1"/>
  <c r="AB259" i="18" s="1"/>
  <c r="AA259" i="18" s="1"/>
  <c r="Z259" i="18" s="1"/>
  <c r="Y259" i="18" s="1"/>
  <c r="AB257" i="18" s="1"/>
  <c r="AA257" i="18" s="1"/>
  <c r="Z257" i="18" s="1"/>
  <c r="Y257" i="18" s="1"/>
  <c r="AB256" i="18" s="1"/>
  <c r="AA256" i="18" s="1"/>
  <c r="Z256" i="18" s="1"/>
  <c r="Y256" i="18" s="1"/>
  <c r="AB255" i="18" s="1"/>
  <c r="AA255" i="18" s="1"/>
  <c r="Z255" i="18" s="1"/>
  <c r="Y255" i="18" s="1"/>
  <c r="AB253" i="18" s="1"/>
  <c r="AA253" i="18" s="1"/>
  <c r="Z253" i="18" s="1"/>
  <c r="Y253" i="18" s="1"/>
  <c r="AB252" i="18" s="1"/>
  <c r="AA252" i="18" s="1"/>
  <c r="Z252" i="18" s="1"/>
  <c r="Y252" i="18" s="1"/>
  <c r="AB250" i="18" s="1"/>
  <c r="AA250" i="18" s="1"/>
  <c r="Z250" i="18" s="1"/>
  <c r="Y250" i="18" s="1"/>
  <c r="AB249" i="18" s="1"/>
  <c r="AA249" i="18" s="1"/>
  <c r="Z249" i="18" s="1"/>
  <c r="Y249" i="18" s="1"/>
  <c r="AB248" i="18" s="1"/>
  <c r="AA248" i="18" s="1"/>
  <c r="Z248" i="18" s="1"/>
  <c r="Y248" i="18" s="1"/>
  <c r="AB247" i="18" s="1"/>
  <c r="AA247" i="18" s="1"/>
  <c r="Z247" i="18" s="1"/>
  <c r="Y247" i="18" s="1"/>
  <c r="AB246" i="18" s="1"/>
  <c r="AA246" i="18" s="1"/>
  <c r="Z246" i="18" s="1"/>
  <c r="Y246" i="18" s="1"/>
  <c r="AB245" i="18" s="1"/>
  <c r="AA245" i="18" s="1"/>
  <c r="Z245" i="18" s="1"/>
  <c r="Y245" i="18" s="1"/>
  <c r="AB243" i="18" s="1"/>
  <c r="AA243" i="18" s="1"/>
  <c r="Z243" i="18" s="1"/>
  <c r="Y243" i="18" s="1"/>
  <c r="AB242" i="18" s="1"/>
  <c r="AA242" i="18" s="1"/>
  <c r="Z242" i="18" s="1"/>
  <c r="Y242" i="18" s="1"/>
  <c r="AB241" i="18" s="1"/>
  <c r="AA241" i="18" s="1"/>
  <c r="Z241" i="18" s="1"/>
  <c r="Y241" i="18" s="1"/>
  <c r="AB240" i="18" s="1"/>
  <c r="AA240" i="18" s="1"/>
  <c r="Z240" i="18" s="1"/>
  <c r="Y240" i="18" s="1"/>
  <c r="AB239" i="18" s="1"/>
  <c r="AA239" i="18" s="1"/>
  <c r="Z239" i="18" s="1"/>
  <c r="Y239" i="18" s="1"/>
  <c r="AB238" i="18" s="1"/>
  <c r="AA238" i="18" s="1"/>
  <c r="Z238" i="18" s="1"/>
  <c r="Y238" i="18" s="1"/>
  <c r="AB237" i="18" s="1"/>
  <c r="AA237" i="18" s="1"/>
  <c r="Z237" i="18" s="1"/>
  <c r="Y237" i="18" s="1"/>
  <c r="AB236" i="18" s="1"/>
  <c r="AA236" i="18" s="1"/>
  <c r="Z236" i="18" s="1"/>
  <c r="Y236" i="18" s="1"/>
  <c r="AB235" i="18" s="1"/>
  <c r="AA235" i="18" s="1"/>
  <c r="Z235" i="18" s="1"/>
  <c r="Y235" i="18" s="1"/>
  <c r="AB234" i="18" s="1"/>
  <c r="AA234" i="18" s="1"/>
  <c r="Z234" i="18" s="1"/>
  <c r="Y234" i="18" s="1"/>
  <c r="AC234" i="18" s="1" a="1"/>
  <c r="AB233" i="18" s="1"/>
  <c r="AA233" i="18" s="1"/>
  <c r="Z233" i="18" s="1"/>
  <c r="Y233" i="18" s="1"/>
  <c r="AB232" i="18" s="1"/>
  <c r="AA232" i="18" s="1"/>
  <c r="Z232" i="18" s="1"/>
  <c r="Y232" i="18" s="1"/>
  <c r="AB231" i="18" s="1"/>
  <c r="AA231" i="18" s="1"/>
  <c r="Z231" i="18" s="1"/>
  <c r="Y231" i="18" s="1"/>
  <c r="AB230" i="18" s="1"/>
  <c r="AA230" i="18" s="1"/>
  <c r="Z230" i="18" s="1"/>
  <c r="Y230" i="18" s="1"/>
  <c r="AC230" i="18" s="1" a="1"/>
  <c r="AB229" i="18" s="1"/>
  <c r="AA229" i="18" s="1"/>
  <c r="Z229" i="18" s="1"/>
  <c r="Y229" i="18" s="1"/>
  <c r="AB228" i="18" s="1"/>
  <c r="AA228" i="18" s="1"/>
  <c r="Z228" i="18" s="1"/>
  <c r="Y228" i="18" s="1"/>
  <c r="AB227" i="18" s="1"/>
  <c r="AA227" i="18" s="1"/>
  <c r="Z227" i="18" s="1"/>
  <c r="Y227" i="18" s="1"/>
  <c r="AB225" i="18" s="1"/>
  <c r="AA225" i="18" s="1"/>
  <c r="Z225" i="18" s="1"/>
  <c r="Y225" i="18" s="1"/>
  <c r="AB224" i="18" s="1"/>
  <c r="AA224" i="18" s="1"/>
  <c r="Z224" i="18" s="1"/>
  <c r="Y224" i="18" s="1"/>
  <c r="AB223" i="18" s="1"/>
  <c r="AA223" i="18" s="1"/>
  <c r="Z223" i="18" s="1"/>
  <c r="Y223" i="18" s="1"/>
  <c r="AB222" i="18" s="1"/>
  <c r="AA222" i="18" s="1"/>
  <c r="Z222" i="18" s="1"/>
  <c r="Y222" i="18" s="1"/>
  <c r="AB220" i="18" s="1"/>
  <c r="AA220" i="18" s="1"/>
  <c r="Z220" i="18" s="1"/>
  <c r="Y220" i="18" s="1"/>
  <c r="AB219" i="18" s="1"/>
  <c r="AA219" i="18" s="1"/>
  <c r="Z219" i="18" s="1"/>
  <c r="Y219" i="18" s="1"/>
  <c r="AB218" i="18" s="1"/>
  <c r="AA218" i="18" s="1"/>
  <c r="Z218" i="18" s="1"/>
  <c r="Y218" i="18" s="1"/>
  <c r="AB217" i="18" s="1"/>
  <c r="AA217" i="18" s="1"/>
  <c r="Z217" i="18" s="1"/>
  <c r="Y217" i="18" s="1"/>
  <c r="AB216" i="18" s="1"/>
  <c r="AA216" i="18" s="1"/>
  <c r="Z216" i="18" s="1"/>
  <c r="Y216" i="18" s="1"/>
  <c r="AB215" i="18" s="1"/>
  <c r="AA215" i="18" s="1"/>
  <c r="Z215" i="18" s="1"/>
  <c r="Y215" i="18" s="1"/>
  <c r="AB214" i="18" s="1"/>
  <c r="AA214" i="18" s="1"/>
  <c r="Z214" i="18" s="1"/>
  <c r="Y214" i="18" s="1"/>
  <c r="AB211" i="18" s="1"/>
  <c r="AA211" i="18" s="1"/>
  <c r="Z211" i="18" s="1"/>
  <c r="Y211" i="18" s="1"/>
  <c r="AC211" i="18" s="1" a="1"/>
  <c r="AB210" i="18" s="1"/>
  <c r="AA210" i="18" s="1"/>
  <c r="Z210" i="18" s="1"/>
  <c r="Y210" i="18" s="1"/>
  <c r="AB209" i="18" s="1"/>
  <c r="AA209" i="18" s="1"/>
  <c r="Z209" i="18" s="1"/>
  <c r="Y209" i="18" s="1"/>
  <c r="AB208" i="18" s="1"/>
  <c r="AA208" i="18" s="1"/>
  <c r="Z208" i="18" s="1"/>
  <c r="Y208" i="18" s="1"/>
  <c r="AB206" i="18" s="1"/>
  <c r="AA206" i="18" s="1"/>
  <c r="Z206" i="18" s="1"/>
  <c r="Y206" i="18" s="1"/>
  <c r="AB205" i="18" s="1"/>
  <c r="AA205" i="18" s="1"/>
  <c r="Z205" i="18" s="1"/>
  <c r="Y205" i="18" s="1"/>
  <c r="AB204" i="18" s="1"/>
  <c r="AA204" i="18" s="1"/>
  <c r="Z204" i="18" s="1"/>
  <c r="Y204" i="18" s="1"/>
  <c r="AB203" i="18" s="1"/>
  <c r="AA203" i="18" s="1"/>
  <c r="Z203" i="18" s="1"/>
  <c r="Y203" i="18" s="1"/>
  <c r="AB202" i="18" s="1"/>
  <c r="AA202" i="18" s="1"/>
  <c r="Z202" i="18" s="1"/>
  <c r="Y202" i="18" s="1"/>
  <c r="AB200" i="18" s="1"/>
  <c r="AA200" i="18" s="1"/>
  <c r="Z200" i="18" s="1"/>
  <c r="Y200" i="18" s="1"/>
  <c r="AB199" i="18" s="1"/>
  <c r="AA199" i="18" s="1"/>
  <c r="Z199" i="18" s="1"/>
  <c r="Y199" i="18" s="1"/>
  <c r="AB198" i="18" s="1"/>
  <c r="AA198" i="18" s="1"/>
  <c r="Z198" i="18" s="1"/>
  <c r="Y198" i="18" s="1"/>
  <c r="AB197" i="18" s="1"/>
  <c r="AA197" i="18" s="1"/>
  <c r="Z197" i="18" s="1"/>
  <c r="Y197" i="18" s="1"/>
  <c r="AB196" i="18" s="1"/>
  <c r="AA196" i="18" s="1"/>
  <c r="Z196" i="18" s="1"/>
  <c r="Y196" i="18" s="1"/>
  <c r="AB195" i="18" s="1"/>
  <c r="AA195" i="18" s="1"/>
  <c r="Z195" i="18" s="1"/>
  <c r="Y195" i="18" s="1"/>
  <c r="AB194" i="18" s="1"/>
  <c r="AA194" i="18" s="1"/>
  <c r="Z194" i="18" s="1"/>
  <c r="Y194" i="18" s="1"/>
  <c r="AB193" i="18" s="1"/>
  <c r="AA193" i="18" s="1"/>
  <c r="Z193" i="18" s="1"/>
  <c r="Y193" i="18" s="1"/>
  <c r="AB192" i="18" s="1"/>
  <c r="AA192" i="18" s="1"/>
  <c r="Z192" i="18" s="1"/>
  <c r="Y192" i="18" s="1"/>
  <c r="AB191" i="18" s="1"/>
  <c r="AA191" i="18" s="1"/>
  <c r="Z191" i="18" s="1"/>
  <c r="Y191" i="18" s="1"/>
  <c r="AB190" i="18" s="1"/>
  <c r="AA190" i="18" s="1"/>
  <c r="Z190" i="18" s="1"/>
  <c r="Y190" i="18" s="1"/>
  <c r="AB189" i="18" s="1"/>
  <c r="AA189" i="18" s="1"/>
  <c r="Z189" i="18" s="1"/>
  <c r="Y189" i="18" s="1"/>
  <c r="AB188" i="18" s="1"/>
  <c r="AA188" i="18" s="1"/>
  <c r="Z188" i="18" s="1"/>
  <c r="Y188" i="18" s="1"/>
  <c r="AB186" i="18" s="1"/>
  <c r="AA186" i="18" s="1"/>
  <c r="Z186" i="18" s="1"/>
  <c r="Y186" i="18" s="1"/>
  <c r="AB184" i="18" s="1"/>
  <c r="AA184" i="18" s="1"/>
  <c r="Z184" i="18" s="1"/>
  <c r="Y184" i="18" s="1"/>
  <c r="AB183" i="18" s="1"/>
  <c r="AA183" i="18" s="1"/>
  <c r="Z183" i="18" s="1"/>
  <c r="Y183" i="18" s="1"/>
  <c r="AB182" i="18" s="1"/>
  <c r="AA182" i="18" s="1"/>
  <c r="Z182" i="18" s="1"/>
  <c r="Y182" i="18" s="1"/>
  <c r="AB181" i="18" s="1"/>
  <c r="AA181" i="18" s="1"/>
  <c r="Z181" i="18" s="1"/>
  <c r="Y181" i="18" s="1"/>
  <c r="AB180" i="18" s="1"/>
  <c r="AA180" i="18" s="1"/>
  <c r="Z180" i="18" s="1"/>
  <c r="Y180" i="18" s="1"/>
  <c r="AB179" i="18" s="1"/>
  <c r="AA179" i="18" s="1"/>
  <c r="Z179" i="18" s="1"/>
  <c r="Y179" i="18" s="1"/>
  <c r="AB178" i="18" s="1"/>
  <c r="AA178" i="18" s="1"/>
  <c r="Z178" i="18" s="1"/>
  <c r="Y178" i="18" s="1"/>
  <c r="AB176" i="18" s="1"/>
  <c r="AA176" i="18" s="1"/>
  <c r="Z176" i="18" s="1"/>
  <c r="Y176" i="18" s="1"/>
  <c r="AB174" i="18" s="1"/>
  <c r="AA174" i="18" s="1"/>
  <c r="Z174" i="18" s="1"/>
  <c r="Y174" i="18" s="1"/>
  <c r="AB173" i="18" s="1"/>
  <c r="AA173" i="18" s="1"/>
  <c r="Z173" i="18" s="1"/>
  <c r="Y173" i="18" s="1"/>
  <c r="AB171" i="18" s="1"/>
  <c r="AA171" i="18" s="1"/>
  <c r="Z171" i="18" s="1"/>
  <c r="Y171" i="18" s="1"/>
  <c r="AB170" i="18" s="1"/>
  <c r="AA170" i="18" s="1"/>
  <c r="Z170" i="18" s="1"/>
  <c r="Y170" i="18" s="1"/>
  <c r="AB169" i="18" s="1"/>
  <c r="AA169" i="18" s="1"/>
  <c r="Z169" i="18" s="1"/>
  <c r="Y169" i="18" s="1"/>
  <c r="AB168" i="18" s="1"/>
  <c r="AA168" i="18" s="1"/>
  <c r="Z168" i="18" s="1"/>
  <c r="Y168" i="18" s="1"/>
  <c r="AB167" i="18" s="1"/>
  <c r="AA167" i="18" s="1"/>
  <c r="Z167" i="18" s="1"/>
  <c r="Y167" i="18" s="1"/>
  <c r="AB166" i="18" s="1"/>
  <c r="AA166" i="18" s="1"/>
  <c r="Z166" i="18" s="1"/>
  <c r="Y166" i="18" s="1"/>
  <c r="AB163" i="18" s="1"/>
  <c r="AA163" i="18" s="1"/>
  <c r="Z163" i="18" s="1"/>
  <c r="Y163" i="18" s="1"/>
  <c r="AB162" i="18" s="1"/>
  <c r="AA162" i="18" s="1"/>
  <c r="Z162" i="18" s="1"/>
  <c r="Y162" i="18" s="1"/>
  <c r="AB161" i="18" s="1"/>
  <c r="AA161" i="18" s="1"/>
  <c r="Z161" i="18" s="1"/>
  <c r="Y161" i="18" s="1"/>
  <c r="AB160" i="18" s="1"/>
  <c r="AA160" i="18" s="1"/>
  <c r="Z160" i="18" s="1"/>
  <c r="Y160" i="18" s="1"/>
  <c r="AB158" i="18" s="1"/>
  <c r="AA158" i="18" s="1"/>
  <c r="Z158" i="18" s="1"/>
  <c r="Y158" i="18" s="1"/>
  <c r="AB157" i="18" s="1"/>
  <c r="AA157" i="18" s="1"/>
  <c r="Z157" i="18" s="1"/>
  <c r="Y157" i="18" s="1"/>
  <c r="AB156" i="18" s="1"/>
  <c r="AA156" i="18" s="1"/>
  <c r="Z156" i="18" s="1"/>
  <c r="Y156" i="18" s="1"/>
  <c r="AB155" i="18" s="1"/>
  <c r="AA155" i="18" s="1"/>
  <c r="Z155" i="18" s="1"/>
  <c r="Y155" i="18" s="1"/>
  <c r="AB154" i="18" s="1"/>
  <c r="AA154" i="18" s="1"/>
  <c r="Z154" i="18" s="1"/>
  <c r="Y154" i="18" s="1"/>
  <c r="AB152" i="18" s="1"/>
  <c r="AA152" i="18" s="1"/>
  <c r="Z152" i="18" s="1"/>
  <c r="Y152" i="18" s="1"/>
  <c r="AB151" i="18" s="1"/>
  <c r="AA151" i="18" s="1"/>
  <c r="Z151" i="18" s="1"/>
  <c r="Y151" i="18" s="1"/>
  <c r="AB150" i="18" s="1"/>
  <c r="AA150" i="18" s="1"/>
  <c r="Z150" i="18" s="1"/>
  <c r="Y150" i="18" s="1"/>
  <c r="AB149" i="18" s="1"/>
  <c r="AA149" i="18" s="1"/>
  <c r="Z149" i="18" s="1"/>
  <c r="Y149" i="18" s="1"/>
  <c r="AB148" i="18" s="1"/>
  <c r="AA148" i="18" s="1"/>
  <c r="Z148" i="18" s="1"/>
  <c r="Y148" i="18" s="1"/>
  <c r="AB147" i="18" s="1"/>
  <c r="AA147" i="18" s="1"/>
  <c r="Z147" i="18" s="1"/>
  <c r="Y147" i="18" s="1"/>
  <c r="AB146" i="18" s="1"/>
  <c r="AA146" i="18" s="1"/>
  <c r="Z146" i="18" s="1"/>
  <c r="Y146" i="18" s="1"/>
  <c r="AB145" i="18" s="1"/>
  <c r="AA145" i="18" s="1"/>
  <c r="Z145" i="18" s="1"/>
  <c r="Y145" i="18" s="1"/>
  <c r="AB143" i="18" s="1"/>
  <c r="AA143" i="18" s="1"/>
  <c r="Z143" i="18" s="1"/>
  <c r="Y143" i="18" s="1"/>
  <c r="AB142" i="18" s="1"/>
  <c r="AA142" i="18" s="1"/>
  <c r="Z142" i="18" s="1"/>
  <c r="Y142" i="18" s="1"/>
  <c r="AB141" i="18" s="1"/>
  <c r="AA141" i="18" s="1"/>
  <c r="Z141" i="18" s="1"/>
  <c r="Y141" i="18" s="1"/>
  <c r="AB140" i="18" s="1"/>
  <c r="AA140" i="18" s="1"/>
  <c r="Z140" i="18" s="1"/>
  <c r="Y140" i="18" s="1"/>
  <c r="AB139" i="18" s="1"/>
  <c r="AA139" i="18" s="1"/>
  <c r="Z139" i="18" s="1"/>
  <c r="Y139" i="18" s="1"/>
  <c r="AB137" i="18" s="1"/>
  <c r="AA137" i="18" s="1"/>
  <c r="Z137" i="18" s="1"/>
  <c r="Y137" i="18" s="1"/>
  <c r="AB136" i="18" s="1"/>
  <c r="AA136" i="18" s="1"/>
  <c r="Z136" i="18" s="1"/>
  <c r="Y136" i="18" s="1"/>
  <c r="AB135" i="18" s="1"/>
  <c r="AA135" i="18" s="1"/>
  <c r="Z135" i="18" s="1"/>
  <c r="Y135" i="18" s="1"/>
  <c r="AB134" i="18" s="1"/>
  <c r="AA134" i="18" s="1"/>
  <c r="Z134" i="18" s="1"/>
  <c r="Y134" i="18" s="1"/>
  <c r="AB133" i="18" s="1"/>
  <c r="AA133" i="18" s="1"/>
  <c r="Z133" i="18" s="1"/>
  <c r="Y133" i="18" s="1"/>
  <c r="AB132" i="18" s="1"/>
  <c r="AA132" i="18" s="1"/>
  <c r="Z132" i="18" s="1"/>
  <c r="Y132" i="18" s="1"/>
  <c r="AB131" i="18" s="1"/>
  <c r="AA131" i="18" s="1"/>
  <c r="Z131" i="18" s="1"/>
  <c r="Y131" i="18" s="1"/>
  <c r="AB130" i="18" s="1"/>
  <c r="AA130" i="18" s="1"/>
  <c r="Z130" i="18" s="1"/>
  <c r="Y130" i="18" s="1"/>
  <c r="AB129" i="18" s="1"/>
  <c r="AA129" i="18" s="1"/>
  <c r="Z129" i="18" s="1"/>
  <c r="Y129" i="18" s="1"/>
  <c r="AB128" i="18" s="1"/>
  <c r="AA128" i="18" s="1"/>
  <c r="Z128" i="18" s="1"/>
  <c r="Y128" i="18" s="1"/>
  <c r="AB127" i="18" s="1"/>
  <c r="AA127" i="18" s="1"/>
  <c r="Z127" i="18" s="1"/>
  <c r="Y127" i="18" s="1"/>
  <c r="AB126" i="18" s="1"/>
  <c r="AA126" i="18" s="1"/>
  <c r="Z126" i="18" s="1"/>
  <c r="Y126" i="18" s="1"/>
  <c r="AB124" i="18" s="1"/>
  <c r="AA124" i="18" s="1"/>
  <c r="Z124" i="18" s="1"/>
  <c r="Y124" i="18" s="1"/>
  <c r="AB123" i="18" s="1"/>
  <c r="AA123" i="18" s="1"/>
  <c r="Z123" i="18" s="1"/>
  <c r="Y123" i="18" s="1"/>
  <c r="AB122" i="18" s="1"/>
  <c r="AA122" i="18" s="1"/>
  <c r="Z122" i="18" s="1"/>
  <c r="Y122" i="18" s="1"/>
  <c r="AB121" i="18" s="1"/>
  <c r="AA121" i="18" s="1"/>
  <c r="Z121" i="18" s="1"/>
  <c r="Y121" i="18" s="1"/>
  <c r="AB120" i="18" s="1"/>
  <c r="AA120" i="18" s="1"/>
  <c r="Z120" i="18" s="1"/>
  <c r="Y120" i="18" s="1"/>
  <c r="AB119" i="18" s="1"/>
  <c r="AA119" i="18" s="1"/>
  <c r="Z119" i="18" s="1"/>
  <c r="Y119" i="18" s="1"/>
  <c r="AB118" i="18" s="1"/>
  <c r="AA118" i="18" s="1"/>
  <c r="Z118" i="18" s="1"/>
  <c r="Y118" i="18" s="1"/>
  <c r="AB117" i="18" s="1"/>
  <c r="AA117" i="18" s="1"/>
  <c r="Z117" i="18" s="1"/>
  <c r="Y117" i="18" s="1"/>
  <c r="AB116" i="18" s="1"/>
  <c r="AA116" i="18" s="1"/>
  <c r="Z116" i="18" s="1"/>
  <c r="Y116" i="18" s="1"/>
  <c r="AB115" i="18" s="1"/>
  <c r="AA115" i="18" s="1"/>
  <c r="Z115" i="18" s="1"/>
  <c r="Y115" i="18" s="1"/>
  <c r="AB114" i="18" s="1"/>
  <c r="AA114" i="18" s="1"/>
  <c r="Z114" i="18" s="1"/>
  <c r="Y114" i="18" s="1"/>
  <c r="AB112" i="18" s="1"/>
  <c r="AA112" i="18" s="1"/>
  <c r="Z112" i="18" s="1"/>
  <c r="Y112" i="18" s="1"/>
  <c r="AB110" i="18" s="1"/>
  <c r="AA110" i="18" s="1"/>
  <c r="Z110" i="18" s="1"/>
  <c r="Y110" i="18" s="1"/>
  <c r="AB109" i="18" s="1"/>
  <c r="AA109" i="18" s="1"/>
  <c r="Z109" i="18" s="1"/>
  <c r="Y109" i="18" s="1"/>
  <c r="AB107" i="18" s="1"/>
  <c r="AA107" i="18" s="1"/>
  <c r="Z107" i="18" s="1"/>
  <c r="Y107" i="18" s="1"/>
  <c r="AB106" i="18" s="1"/>
  <c r="AA106" i="18" s="1"/>
  <c r="Z106" i="18" s="1"/>
  <c r="Y106" i="18" s="1"/>
  <c r="AC106" i="18" s="1" a="1"/>
  <c r="AB105" i="18" s="1"/>
  <c r="AA105" i="18" s="1"/>
  <c r="Z105" i="18" s="1"/>
  <c r="Y105" i="18" s="1"/>
  <c r="AB104" i="18" s="1"/>
  <c r="AA104" i="18" s="1"/>
  <c r="Z104" i="18" s="1"/>
  <c r="Y104" i="18" s="1"/>
  <c r="AB103" i="18" s="1"/>
  <c r="AA103" i="18" s="1"/>
  <c r="Z103" i="18" s="1"/>
  <c r="Y103" i="18" s="1"/>
  <c r="AB102" i="18" s="1"/>
  <c r="AA102" i="18" s="1"/>
  <c r="Z102" i="18" s="1"/>
  <c r="Y102" i="18" s="1"/>
  <c r="AB101" i="18" s="1"/>
  <c r="AA101" i="18" s="1"/>
  <c r="Z101" i="18" s="1"/>
  <c r="Y101" i="18" s="1"/>
  <c r="AB98" i="18" s="1"/>
  <c r="AA98" i="18" s="1"/>
  <c r="Z98" i="18" s="1"/>
  <c r="Y98" i="18" s="1"/>
  <c r="AB97" i="18" s="1"/>
  <c r="AA97" i="18" s="1"/>
  <c r="Z97" i="18" s="1"/>
  <c r="Y97" i="18" s="1"/>
  <c r="AB96" i="18" s="1"/>
  <c r="AA96" i="18" s="1"/>
  <c r="Z96" i="18" s="1"/>
  <c r="Y96" i="18" s="1"/>
  <c r="AC96" i="18" s="1" a="1"/>
  <c r="AB95" i="18" s="1"/>
  <c r="AA95" i="18" s="1"/>
  <c r="Z95" i="18" s="1"/>
  <c r="Y95" i="18" s="1"/>
  <c r="AB94" i="18" s="1"/>
  <c r="AA94" i="18" s="1"/>
  <c r="Z94" i="18" s="1"/>
  <c r="Y94" i="18" s="1"/>
  <c r="AB93" i="18" s="1"/>
  <c r="AA93" i="18" s="1"/>
  <c r="Z93" i="18" s="1"/>
  <c r="Y93" i="18" s="1"/>
  <c r="AB92" i="18" s="1"/>
  <c r="AA92" i="18" s="1"/>
  <c r="Z92" i="18" s="1"/>
  <c r="Y92" i="18" s="1"/>
  <c r="AC92" i="18" s="1" a="1"/>
  <c r="AB91" i="18" s="1"/>
  <c r="AA91" i="18" s="1"/>
  <c r="Z91" i="18" s="1"/>
  <c r="Y91" i="18" s="1"/>
  <c r="AB90" i="18" s="1"/>
  <c r="AA90" i="18" s="1"/>
  <c r="Z90" i="18" s="1"/>
  <c r="Y90" i="18" s="1"/>
  <c r="AB89" i="18" s="1"/>
  <c r="AA89" i="18" s="1"/>
  <c r="Z89" i="18" s="1"/>
  <c r="Y89" i="18" s="1"/>
  <c r="AB88" i="18" s="1"/>
  <c r="AA88" i="18" s="1"/>
  <c r="Z88" i="18" s="1"/>
  <c r="Y88" i="18" s="1"/>
  <c r="AC88" i="18" s="1" a="1"/>
  <c r="AB87" i="18" s="1"/>
  <c r="AA87" i="18" s="1"/>
  <c r="Z87" i="18" s="1"/>
  <c r="Y87" i="18" s="1"/>
  <c r="AB84" i="18" s="1"/>
  <c r="AA84" i="18" s="1"/>
  <c r="Z84" i="18" s="1"/>
  <c r="Y84" i="18" s="1"/>
  <c r="AB83" i="18" s="1"/>
  <c r="AA83" i="18" s="1"/>
  <c r="Z83" i="18" s="1"/>
  <c r="Y83" i="18" s="1"/>
  <c r="AB82" i="18" s="1"/>
  <c r="AA82" i="18" s="1"/>
  <c r="Z82" i="18" s="1"/>
  <c r="Y82" i="18" s="1"/>
  <c r="AB81" i="18" s="1"/>
  <c r="AA81" i="18" s="1"/>
  <c r="Z81" i="18" s="1"/>
  <c r="Y81" i="18" s="1"/>
  <c r="AB80" i="18" s="1"/>
  <c r="AA80" i="18" s="1"/>
  <c r="Z80" i="18" s="1"/>
  <c r="Y80" i="18" s="1"/>
  <c r="AB79" i="18" s="1"/>
  <c r="AA79" i="18" s="1"/>
  <c r="Z79" i="18" s="1"/>
  <c r="Y79" i="18" s="1"/>
  <c r="AB77" i="18" s="1"/>
  <c r="AA77" i="18" s="1"/>
  <c r="Z77" i="18" s="1"/>
  <c r="Y77" i="18" s="1"/>
  <c r="AB76" i="18" s="1"/>
  <c r="AA76" i="18" s="1"/>
  <c r="Z76" i="18" s="1"/>
  <c r="Y76" i="18" s="1"/>
  <c r="AB75" i="18" s="1"/>
  <c r="AA75" i="18" s="1"/>
  <c r="Z75" i="18" s="1"/>
  <c r="Y75" i="18" s="1"/>
  <c r="AB74" i="18" s="1"/>
  <c r="AA74" i="18" s="1"/>
  <c r="Z74" i="18" s="1"/>
  <c r="Y74" i="18" s="1"/>
  <c r="AB73" i="18" s="1"/>
  <c r="AA73" i="18" s="1"/>
  <c r="Z73" i="18" s="1"/>
  <c r="Y73" i="18" s="1"/>
  <c r="AB72" i="18" s="1"/>
  <c r="AA72" i="18" s="1"/>
  <c r="Z72" i="18" s="1"/>
  <c r="Y72" i="18" s="1"/>
  <c r="AB70" i="18" s="1"/>
  <c r="AA70" i="18" s="1"/>
  <c r="Z70" i="18" s="1"/>
  <c r="Y70" i="18" s="1"/>
  <c r="AB69" i="18" s="1"/>
  <c r="AA69" i="18" s="1"/>
  <c r="Z69" i="18" s="1"/>
  <c r="Y69" i="18" s="1"/>
  <c r="AB68" i="18" s="1"/>
  <c r="AA68" i="18" s="1"/>
  <c r="Z68" i="18" s="1"/>
  <c r="Y68" i="18" s="1"/>
  <c r="AB67" i="18" s="1"/>
  <c r="AA67" i="18" s="1"/>
  <c r="Z67" i="18" s="1"/>
  <c r="Y67" i="18" s="1"/>
  <c r="AB65" i="18" s="1"/>
  <c r="AA65" i="18" s="1"/>
  <c r="Z65" i="18" s="1"/>
  <c r="Y65" i="18" s="1"/>
  <c r="AB64" i="18" s="1"/>
  <c r="AA64" i="18" s="1"/>
  <c r="Z64" i="18" s="1"/>
  <c r="Y64" i="18" s="1"/>
  <c r="AB63" i="18" s="1"/>
  <c r="AA63" i="18" s="1"/>
  <c r="Z63" i="18" s="1"/>
  <c r="Y63" i="18" s="1"/>
  <c r="AB62" i="18" s="1"/>
  <c r="AA62" i="18" s="1"/>
  <c r="Z62" i="18" s="1"/>
  <c r="Y62" i="18" s="1"/>
  <c r="AB60" i="18" s="1"/>
  <c r="AA60" i="18" s="1"/>
  <c r="Z60" i="18" s="1"/>
  <c r="Y60" i="18" s="1"/>
  <c r="AB59" i="18" s="1"/>
  <c r="AA59" i="18" s="1"/>
  <c r="Z59" i="18" s="1"/>
  <c r="Y59" i="18" s="1"/>
  <c r="AB58" i="18" s="1"/>
  <c r="AA58" i="18" s="1"/>
  <c r="Z58" i="18" s="1"/>
  <c r="Y58" i="18" s="1"/>
  <c r="AB57" i="18" s="1"/>
  <c r="AA57" i="18" s="1"/>
  <c r="Z57" i="18" s="1"/>
  <c r="Y57" i="18" s="1"/>
  <c r="AB56" i="18" s="1"/>
  <c r="AA56" i="18" s="1"/>
  <c r="Z56" i="18" s="1"/>
  <c r="Y56" i="18" s="1"/>
  <c r="AB54" i="18" s="1"/>
  <c r="AA54" i="18" s="1"/>
  <c r="Z54" i="18" s="1"/>
  <c r="Y54" i="18" s="1"/>
  <c r="AB52" i="18" s="1"/>
  <c r="AA52" i="18" s="1"/>
  <c r="Z52" i="18" s="1"/>
  <c r="Y52" i="18" s="1"/>
  <c r="AB51" i="18" s="1"/>
  <c r="AA51" i="18" s="1"/>
  <c r="Z51" i="18" s="1"/>
  <c r="Y51" i="18" s="1"/>
  <c r="AB50" i="18" s="1"/>
  <c r="AA50" i="18" s="1"/>
  <c r="Z50" i="18" s="1"/>
  <c r="Y50" i="18" s="1"/>
  <c r="AB48" i="18" s="1"/>
  <c r="AA48" i="18" s="1"/>
  <c r="Z48" i="18" s="1"/>
  <c r="Y48" i="18" s="1"/>
  <c r="AB47" i="18" s="1"/>
  <c r="AA47" i="18" s="1"/>
  <c r="Z47" i="18" s="1"/>
  <c r="Y47" i="18" s="1"/>
  <c r="AC47" i="18" s="1" a="1"/>
  <c r="AB45" i="18" s="1"/>
  <c r="AA45" i="18" s="1"/>
  <c r="Z45" i="18" s="1"/>
  <c r="Y45" i="18" s="1"/>
  <c r="AB44" i="18" s="1"/>
  <c r="AA44" i="18" s="1"/>
  <c r="Z44" i="18" s="1"/>
  <c r="Y44" i="18" s="1"/>
  <c r="AB43" i="18" s="1"/>
  <c r="AA43" i="18" s="1"/>
  <c r="Z43" i="18" s="1"/>
  <c r="Y43" i="18" s="1"/>
  <c r="AB42" i="18" s="1"/>
  <c r="AA42" i="18" s="1"/>
  <c r="Z42" i="18" s="1"/>
  <c r="Y42" i="18" s="1"/>
  <c r="AB41" i="18" s="1"/>
  <c r="AA41" i="18" s="1"/>
  <c r="Z41" i="18" s="1"/>
  <c r="Y41" i="18" s="1"/>
  <c r="AB40" i="18" s="1"/>
  <c r="AA40" i="18" s="1"/>
  <c r="Z40" i="18" s="1"/>
  <c r="Y40" i="18" s="1"/>
  <c r="AB39" i="18" s="1"/>
  <c r="AA39" i="18" s="1"/>
  <c r="Z39" i="18" s="1"/>
  <c r="Y39" i="18" s="1"/>
  <c r="AB38" i="18" s="1"/>
  <c r="AA38" i="18" s="1"/>
  <c r="Z38" i="18" s="1"/>
  <c r="Y38" i="18" s="1"/>
  <c r="AB37" i="18" s="1"/>
  <c r="AA37" i="18" s="1"/>
  <c r="Z37" i="18" s="1"/>
  <c r="Y37" i="18" s="1"/>
  <c r="AB36" i="18" s="1"/>
  <c r="AA36" i="18" s="1"/>
  <c r="Z36" i="18" s="1"/>
  <c r="Y36" i="18" s="1"/>
  <c r="AB35" i="18" s="1"/>
  <c r="AA35" i="18" s="1"/>
  <c r="Z35" i="18" s="1"/>
  <c r="Y35" i="18" s="1"/>
  <c r="AB34" i="18" s="1"/>
  <c r="AA34" i="18" s="1"/>
  <c r="Z34" i="18" s="1"/>
  <c r="Y34" i="18" s="1"/>
  <c r="AB33" i="18" s="1"/>
  <c r="AA33" i="18" s="1"/>
  <c r="Z33" i="18" s="1"/>
  <c r="Y33" i="18" s="1"/>
  <c r="AB31" i="18" s="1"/>
  <c r="AA31" i="18" s="1"/>
  <c r="Z31" i="18" s="1"/>
  <c r="Y31" i="18" s="1"/>
  <c r="AB30" i="18" s="1"/>
  <c r="AA30" i="18" s="1"/>
  <c r="Z30" i="18" s="1"/>
  <c r="Y30" i="18" s="1"/>
  <c r="AB28" i="18" s="1"/>
  <c r="AA28" i="18" s="1"/>
  <c r="Z28" i="18" s="1"/>
  <c r="Y28" i="18" s="1"/>
  <c r="AC28" i="18" s="1" a="1"/>
  <c r="AB27" i="18" s="1"/>
  <c r="AA27" i="18" s="1"/>
  <c r="Z27" i="18" s="1"/>
  <c r="Y27" i="18" s="1"/>
  <c r="AB26" i="18" s="1"/>
  <c r="AA26" i="18" s="1"/>
  <c r="Z26" i="18" s="1"/>
  <c r="Y26" i="18" s="1"/>
  <c r="AB25" i="18" s="1"/>
  <c r="AA25" i="18" s="1"/>
  <c r="Z25" i="18" s="1"/>
  <c r="Y25" i="18" s="1"/>
  <c r="AB24" i="18" s="1"/>
  <c r="AA24" i="18" s="1"/>
  <c r="Z24" i="18" s="1"/>
  <c r="Y24" i="18" s="1"/>
  <c r="AC24" i="18" s="1" a="1"/>
  <c r="AB23" i="18" s="1"/>
  <c r="AA23" i="18" s="1"/>
  <c r="Z23" i="18" s="1"/>
  <c r="Y23" i="18" s="1"/>
  <c r="AB21" i="18" s="1"/>
  <c r="AA21" i="18" s="1"/>
  <c r="Z21" i="18" s="1"/>
  <c r="Y21" i="18" s="1"/>
  <c r="AB20" i="18" s="1"/>
  <c r="AA20" i="18" s="1"/>
  <c r="Z20" i="18" s="1"/>
  <c r="Y20" i="18" s="1"/>
  <c r="AB19" i="18" s="1"/>
  <c r="AA19" i="18" s="1"/>
  <c r="Z19" i="18" s="1"/>
  <c r="Y19" i="18" s="1"/>
  <c r="AB18" i="18" s="1"/>
  <c r="AA18" i="18" s="1"/>
  <c r="Z18" i="18" s="1"/>
  <c r="Y18" i="18" s="1"/>
  <c r="AB17" i="18" s="1"/>
  <c r="AA17" i="18" s="1"/>
  <c r="Z17" i="18" s="1"/>
  <c r="Y17" i="18" s="1"/>
  <c r="AB16" i="18" s="1"/>
  <c r="AA16" i="18" s="1"/>
  <c r="Z16" i="18" s="1"/>
  <c r="Y16" i="18" s="1"/>
  <c r="AB15" i="18" s="1"/>
  <c r="AA15" i="18" s="1"/>
  <c r="Z15" i="18" s="1"/>
  <c r="Y15" i="18" s="1"/>
  <c r="AB14" i="18" s="1"/>
  <c r="AA14" i="18" s="1"/>
  <c r="Z14" i="18" s="1"/>
  <c r="Y14" i="18" s="1"/>
  <c r="AB13" i="18" s="1"/>
  <c r="AA13" i="18" s="1"/>
  <c r="Z13" i="18" s="1"/>
  <c r="Y13" i="18" s="1"/>
  <c r="AB11" i="18"/>
  <c r="AA11" i="18"/>
  <c r="Z11" i="18"/>
  <c r="Y11" i="18"/>
  <c r="AB10" i="18"/>
  <c r="AA10" i="18"/>
  <c r="Z10" i="18"/>
  <c r="Y10" i="18"/>
  <c r="AB9" i="18"/>
  <c r="AA9" i="18"/>
  <c r="Z9" i="18"/>
  <c r="Y9" i="18"/>
  <c r="AB8" i="18"/>
  <c r="AA8" i="18"/>
  <c r="Z8" i="18"/>
  <c r="Y8" i="18"/>
  <c r="AB7" i="18"/>
  <c r="AA7" i="18"/>
  <c r="Z7" i="18"/>
  <c r="Y7" i="18"/>
  <c r="AC15" i="18" l="1" a="1"/>
  <c r="AC102" i="18" a="1"/>
  <c r="AC227" i="18" a="1"/>
  <c r="AC238" i="18" a="1"/>
  <c r="AC242" i="18" a="1"/>
  <c r="AC257" i="18" a="1"/>
  <c r="AC390" i="18" a="1"/>
  <c r="AD390" i="18" s="1"/>
  <c r="AE390" i="18" s="1"/>
  <c r="AC380" i="18" a="1"/>
  <c r="AD380" i="18" s="1"/>
  <c r="AE380" i="18" s="1"/>
  <c r="AC368" i="18" a="1"/>
  <c r="AD368" i="18" s="1"/>
  <c r="AE368" i="18" s="1"/>
  <c r="AC355" i="18" a="1"/>
  <c r="AD355" i="18" s="1"/>
  <c r="AE355" i="18" s="1"/>
  <c r="AC359" i="18" a="1"/>
  <c r="AD359" i="18" s="1"/>
  <c r="AE359" i="18" s="1"/>
  <c r="AC350" i="18" a="1"/>
  <c r="AD350" i="18" s="1"/>
  <c r="AE350" i="18" s="1"/>
  <c r="AC329" i="18" a="1"/>
  <c r="AC333" i="18" a="1"/>
  <c r="AD333" i="18" s="1"/>
  <c r="AE333" i="18" s="1"/>
  <c r="AC337" i="18" a="1"/>
  <c r="AD337" i="18" s="1"/>
  <c r="AE337" i="18" s="1"/>
  <c r="AC341" i="18" a="1"/>
  <c r="AD341" i="18" s="1"/>
  <c r="AE341" i="18" s="1"/>
  <c r="AC345" i="18" a="1"/>
  <c r="AD345" i="18" s="1"/>
  <c r="AE345" i="18" s="1"/>
  <c r="AC323" i="18" a="1"/>
  <c r="AD323" i="18" s="1"/>
  <c r="AE323" i="18" s="1"/>
  <c r="AD329" i="18" s="1"/>
  <c r="AE329" i="18" s="1"/>
  <c r="AC318" i="18" a="1"/>
  <c r="AC308" i="18" a="1"/>
  <c r="AC299" i="18" a="1"/>
  <c r="AC303" i="18" a="1"/>
  <c r="AD303" i="18" s="1"/>
  <c r="AE303" i="18" s="1"/>
  <c r="AC289" i="18" a="1"/>
  <c r="AD289" i="18" s="1"/>
  <c r="AE289" i="18" s="1"/>
  <c r="AC293" i="18" a="1"/>
  <c r="AD293" i="18" s="1"/>
  <c r="AE293" i="18" s="1"/>
  <c r="AC284" i="18" a="1"/>
  <c r="AD284" i="18" s="1"/>
  <c r="AE284" i="18" s="1"/>
  <c r="AC279" i="18" a="1"/>
  <c r="AC274" i="18" a="1"/>
  <c r="AD274" i="18" s="1"/>
  <c r="AE274" i="18" s="1"/>
  <c r="AD279" i="18" s="1"/>
  <c r="AE279" i="18" s="1"/>
  <c r="AC268" i="18" a="1"/>
  <c r="AC263" i="18" a="1"/>
  <c r="AD263" i="18" s="1"/>
  <c r="AE263" i="18" s="1"/>
  <c r="AD268" i="18" s="1"/>
  <c r="AE268" i="18" s="1"/>
  <c r="AC252" i="18" a="1"/>
  <c r="AD252" i="18" s="1"/>
  <c r="AE252" i="18" s="1"/>
  <c r="AC247" i="18" a="1"/>
  <c r="AD247" i="18" s="1"/>
  <c r="AE247" i="18" s="1"/>
  <c r="AC222" i="18" a="1"/>
  <c r="AD222" i="18" s="1"/>
  <c r="AE222" i="18" s="1"/>
  <c r="AC217" i="18" a="1"/>
  <c r="AD217" i="18" s="1"/>
  <c r="AE217" i="18" s="1"/>
  <c r="AC202" i="18" a="1"/>
  <c r="AD202" i="18" s="1"/>
  <c r="AE202" i="18" s="1"/>
  <c r="AC206" i="18" a="1"/>
  <c r="AD206" i="18" s="1"/>
  <c r="AE206" i="18" s="1"/>
  <c r="AD211" i="18" s="1"/>
  <c r="AE211" i="18" s="1"/>
  <c r="AC189" i="18" a="1"/>
  <c r="AD189" i="18" s="1"/>
  <c r="AE189" i="18" s="1"/>
  <c r="AC193" i="18" a="1"/>
  <c r="AC197" i="18" a="1"/>
  <c r="AD197" i="18" s="1"/>
  <c r="AE197" i="18" s="1"/>
  <c r="AC179" i="18" a="1"/>
  <c r="AD179" i="18" s="1"/>
  <c r="AE179" i="18" s="1"/>
  <c r="AC183" i="18" a="1"/>
  <c r="AD183" i="18" s="1"/>
  <c r="AE183" i="18" s="1"/>
  <c r="AC173" i="18" a="1"/>
  <c r="AC168" i="18" a="1"/>
  <c r="AD168" i="18" s="1"/>
  <c r="AE168" i="18" s="1"/>
  <c r="AD173" i="18" s="1"/>
  <c r="AE173" i="18" s="1"/>
  <c r="AC162" i="18" a="1"/>
  <c r="AC157" i="18" a="1"/>
  <c r="AD157" i="18" s="1"/>
  <c r="AE157" i="18" s="1"/>
  <c r="AD162" i="18" s="1"/>
  <c r="AE162" i="18" s="1"/>
  <c r="AC148" i="18" a="1"/>
  <c r="AD148" i="18" s="1"/>
  <c r="AE148" i="18" s="1"/>
  <c r="AC152" i="18" a="1"/>
  <c r="AD152" i="18" s="1"/>
  <c r="AE152" i="18" s="1"/>
  <c r="AC143" i="18" a="1"/>
  <c r="AD143" i="18" s="1"/>
  <c r="AE143" i="18" s="1"/>
  <c r="AC139" i="18" a="1"/>
  <c r="AD139" i="18" s="1"/>
  <c r="AE139" i="18" s="1"/>
  <c r="AC126" i="18" a="1"/>
  <c r="AD126" i="18" s="1"/>
  <c r="AE126" i="18" s="1"/>
  <c r="AC130" i="18" a="1"/>
  <c r="AD130" i="18" s="1"/>
  <c r="AE130" i="18" s="1"/>
  <c r="AC134" i="18" a="1"/>
  <c r="AC117" i="18" a="1"/>
  <c r="AC121" i="18" a="1"/>
  <c r="AD121" i="18" s="1"/>
  <c r="AE121" i="18" s="1"/>
  <c r="AD134" i="18" s="1"/>
  <c r="AE134" i="18" s="1"/>
  <c r="AC112" i="18" a="1"/>
  <c r="AD112" i="18" s="1"/>
  <c r="AE112" i="18" s="1"/>
  <c r="AC82" i="18" a="1"/>
  <c r="AC73" i="18" a="1"/>
  <c r="AD73" i="18" s="1"/>
  <c r="AE73" i="18" s="1"/>
  <c r="AC77" i="18" a="1"/>
  <c r="AD77" i="18" s="1"/>
  <c r="AE77" i="18" s="1"/>
  <c r="AC68" i="18" a="1"/>
  <c r="AD68" i="18" s="1"/>
  <c r="AE68" i="18" s="1"/>
  <c r="AC63" i="18" a="1"/>
  <c r="AD63" i="18" s="1"/>
  <c r="AE63" i="18" s="1"/>
  <c r="AC58" i="18" a="1"/>
  <c r="AD58" i="18" s="1"/>
  <c r="AE58" i="18" s="1"/>
  <c r="AC38" i="18" a="1"/>
  <c r="AD38" i="18" s="1"/>
  <c r="AE38" i="18" s="1"/>
  <c r="AC34" i="18" a="1"/>
  <c r="AD34" i="18" s="1"/>
  <c r="AE34" i="18" s="1"/>
  <c r="AC52" i="18" a="1"/>
  <c r="AD52" i="18" s="1"/>
  <c r="AE52" i="18" s="1"/>
  <c r="AC42" i="18" a="1"/>
  <c r="AD42" i="18" s="1"/>
  <c r="AE42" i="18" s="1"/>
  <c r="AC39" i="18" a="1"/>
  <c r="AD39" i="18" s="1"/>
  <c r="AE39" i="18" s="1"/>
  <c r="AC30" i="18" a="1"/>
  <c r="AD30" i="18" s="1"/>
  <c r="AE30" i="18" s="1"/>
  <c r="AC19" i="18" a="1"/>
  <c r="AD19" i="18" s="1"/>
  <c r="AE19" i="18" s="1"/>
  <c r="AC20" i="18" a="1"/>
  <c r="AD20" i="18" s="1"/>
  <c r="AE20" i="18" s="1"/>
  <c r="AC10" i="18" a="1"/>
  <c r="AD10" i="18" s="1"/>
  <c r="AE10" i="18" s="1"/>
  <c r="AC11" i="18" a="1"/>
  <c r="AD11" i="18" s="1"/>
  <c r="AE11" i="18" s="1"/>
  <c r="AD24" i="18" s="1"/>
  <c r="AE24" i="18" s="1"/>
  <c r="AD15" i="18" s="1"/>
  <c r="AE15" i="18" s="1"/>
  <c r="Y6" i="18"/>
  <c r="Q401" i="18"/>
  <c r="AA6" i="18"/>
  <c r="S401" i="18"/>
  <c r="AB6" i="18"/>
  <c r="T401" i="18"/>
  <c r="AC14" i="18" a="1"/>
  <c r="AC23" i="18" a="1"/>
  <c r="AC33" i="18" a="1"/>
  <c r="AC41" i="18" a="1"/>
  <c r="AC51" i="18" a="1"/>
  <c r="AC62" i="18" a="1"/>
  <c r="AC72" i="18" a="1"/>
  <c r="AC81" i="18" a="1"/>
  <c r="AC91" i="18" a="1"/>
  <c r="AC101" i="18" a="1"/>
  <c r="AC110" i="18" a="1"/>
  <c r="AC120" i="18" a="1"/>
  <c r="AC129" i="18" a="1"/>
  <c r="AC137" i="18" a="1"/>
  <c r="AC147" i="18" a="1"/>
  <c r="AC156" i="18" a="1"/>
  <c r="AC167" i="18" a="1"/>
  <c r="AC178" i="18" a="1"/>
  <c r="AC188" i="18" a="1"/>
  <c r="AC196" i="18" a="1"/>
  <c r="AC205" i="18" a="1"/>
  <c r="AC216" i="18" a="1"/>
  <c r="AC225" i="18" a="1"/>
  <c r="AC233" i="18" a="1"/>
  <c r="AC241" i="18" a="1"/>
  <c r="AC250" i="18" a="1"/>
  <c r="AC261" i="18" a="1"/>
  <c r="AC273" i="18" a="1"/>
  <c r="AC282" i="18" a="1"/>
  <c r="AC292" i="18" a="1"/>
  <c r="AC302" i="18" a="1"/>
  <c r="AC311" i="18" a="1"/>
  <c r="AC322" i="18" a="1"/>
  <c r="AC332" i="18" a="1"/>
  <c r="AC340" i="18" a="1"/>
  <c r="AC349" i="18" a="1"/>
  <c r="AC358" i="18" a="1"/>
  <c r="AC367" i="18" a="1"/>
  <c r="AC379" i="18" a="1"/>
  <c r="AC389" i="18" a="1"/>
  <c r="AC397" i="18" a="1"/>
  <c r="Z6" i="18"/>
  <c r="R401" i="18"/>
  <c r="AD28" i="18"/>
  <c r="AE28" i="18" s="1"/>
  <c r="AD47" i="18"/>
  <c r="AE47" i="18" s="1"/>
  <c r="AC363" i="18" a="1"/>
  <c r="AC373" i="18" a="1"/>
  <c r="AC386" i="18" a="1"/>
  <c r="AC394" i="18" a="1"/>
  <c r="AC7" i="18" a="1"/>
  <c r="AC16" i="18" a="1"/>
  <c r="AC25" i="18" a="1"/>
  <c r="AC35" i="18" a="1"/>
  <c r="AC43" i="18" a="1"/>
  <c r="AC54" i="18" a="1"/>
  <c r="AC64" i="18" a="1"/>
  <c r="AC74" i="18" a="1"/>
  <c r="AC83" i="18" a="1"/>
  <c r="AC93" i="18" a="1"/>
  <c r="AC103" i="18" a="1"/>
  <c r="AC114" i="18" a="1"/>
  <c r="AC122" i="18" a="1"/>
  <c r="AC131" i="18" a="1"/>
  <c r="AC140" i="18" a="1"/>
  <c r="AC149" i="18" a="1"/>
  <c r="AC158" i="18" a="1"/>
  <c r="AC169" i="18" a="1"/>
  <c r="AC180" i="18" a="1"/>
  <c r="AC190" i="18" a="1"/>
  <c r="AC198" i="18" a="1"/>
  <c r="AC208" i="18" a="1"/>
  <c r="AC218" i="18" a="1"/>
  <c r="AC228" i="18" a="1"/>
  <c r="AC235" i="18" a="1"/>
  <c r="AC243" i="18" a="1"/>
  <c r="AC253" i="18" a="1"/>
  <c r="AC264" i="18" a="1"/>
  <c r="AC275" i="18" a="1"/>
  <c r="AC285" i="18" a="1"/>
  <c r="AC295" i="18" a="1"/>
  <c r="AC305" i="18" a="1"/>
  <c r="AC314" i="18" a="1"/>
  <c r="AC324" i="18" a="1"/>
  <c r="AC334" i="18" a="1"/>
  <c r="AC342" i="18" a="1"/>
  <c r="AC351" i="18" a="1"/>
  <c r="AC360" i="18" a="1"/>
  <c r="AC369" i="18" a="1"/>
  <c r="AC381" i="18" a="1"/>
  <c r="AC13" i="18" a="1"/>
  <c r="AC21" i="18" a="1"/>
  <c r="AC31" i="18" a="1"/>
  <c r="AC40" i="18" a="1"/>
  <c r="AC50" i="18" a="1"/>
  <c r="AC60" i="18" a="1"/>
  <c r="AC70" i="18" a="1"/>
  <c r="AC80" i="18" a="1"/>
  <c r="AC90" i="18" a="1"/>
  <c r="AC98" i="18" a="1"/>
  <c r="AC109" i="18" a="1"/>
  <c r="AC119" i="18" a="1"/>
  <c r="AC128" i="18" a="1"/>
  <c r="AC136" i="18" a="1"/>
  <c r="AC146" i="18" a="1"/>
  <c r="AC155" i="18" a="1"/>
  <c r="AC166" i="18" a="1"/>
  <c r="AC176" i="18" a="1"/>
  <c r="AC186" i="18" a="1"/>
  <c r="AC195" i="18" a="1"/>
  <c r="AC204" i="18" a="1"/>
  <c r="AC215" i="18" a="1"/>
  <c r="AC224" i="18" a="1"/>
  <c r="AC232" i="18" a="1"/>
  <c r="AC240" i="18" a="1"/>
  <c r="AC249" i="18" a="1"/>
  <c r="AC260" i="18" a="1"/>
  <c r="AC272" i="18" a="1"/>
  <c r="AC281" i="18" a="1"/>
  <c r="AC291" i="18" a="1"/>
  <c r="AC301" i="18" a="1"/>
  <c r="AC310" i="18" a="1"/>
  <c r="AC320" i="18" a="1"/>
  <c r="AC331" i="18" a="1"/>
  <c r="AC339" i="18" a="1"/>
  <c r="AC347" i="18" a="1"/>
  <c r="AC357" i="18" a="1"/>
  <c r="AC366" i="18" a="1"/>
  <c r="AC378" i="18" a="1"/>
  <c r="AC388" i="18" a="1"/>
  <c r="AC396" i="18" a="1"/>
  <c r="AC9" i="18" a="1"/>
  <c r="AC18" i="18" a="1"/>
  <c r="AC27" i="18" a="1"/>
  <c r="AC37" i="18" a="1"/>
  <c r="AC45" i="18" a="1"/>
  <c r="AC57" i="18" a="1"/>
  <c r="AC67" i="18" a="1"/>
  <c r="AC76" i="18" a="1"/>
  <c r="AC87" i="18" a="1"/>
  <c r="AC95" i="18" a="1"/>
  <c r="AC105" i="18" a="1"/>
  <c r="AC116" i="18" a="1"/>
  <c r="AC124" i="18" a="1"/>
  <c r="AC133" i="18" a="1"/>
  <c r="AC142" i="18" a="1"/>
  <c r="AC151" i="18" a="1"/>
  <c r="AC161" i="18" a="1"/>
  <c r="AC171" i="18" a="1"/>
  <c r="AC182" i="18" a="1"/>
  <c r="AC192" i="18" a="1"/>
  <c r="AC200" i="18" a="1"/>
  <c r="AC210" i="18" a="1"/>
  <c r="AC220" i="18" a="1"/>
  <c r="AC237" i="18" a="1"/>
  <c r="AC246" i="18" a="1"/>
  <c r="AC256" i="18" a="1"/>
  <c r="AC267" i="18" a="1"/>
  <c r="AC277" i="18" a="1"/>
  <c r="AC288" i="18" a="1"/>
  <c r="AC298" i="18" a="1"/>
  <c r="AC307" i="18" a="1"/>
  <c r="AC317" i="18" a="1"/>
  <c r="AC328" i="18" a="1"/>
  <c r="AC336" i="18" a="1"/>
  <c r="AC344" i="18" a="1"/>
  <c r="AC354" i="18" a="1"/>
  <c r="AC362" i="18" a="1"/>
  <c r="AC372" i="18" a="1"/>
  <c r="AC383" i="18" a="1"/>
  <c r="AC393" i="18" a="1"/>
  <c r="AD88" i="18" s="1"/>
  <c r="AE88" i="18" s="1"/>
  <c r="AD92" i="18"/>
  <c r="AE92" i="18" s="1"/>
  <c r="AD96" i="18" s="1"/>
  <c r="AE96" i="18" s="1"/>
  <c r="AD102" i="18"/>
  <c r="AE102" i="18" s="1"/>
  <c r="AD106" i="18" s="1"/>
  <c r="AE106" i="18" s="1"/>
  <c r="AD227" i="18"/>
  <c r="AE227" i="18" s="1"/>
  <c r="AD230" i="18" s="1"/>
  <c r="AE230" i="18" s="1"/>
  <c r="AD234" i="18"/>
  <c r="AE234" i="18" s="1"/>
  <c r="AD238" i="18" s="1"/>
  <c r="AE238" i="18" s="1"/>
  <c r="AD242" i="18"/>
  <c r="AE242" i="18" s="1"/>
  <c r="AD257" i="18" s="1"/>
  <c r="AE257" i="18" s="1"/>
  <c r="AD313" i="18"/>
  <c r="AE313" i="18" s="1"/>
  <c r="AC398" i="18" a="1"/>
  <c r="AC48" i="18" a="1"/>
  <c r="AC59" i="18" a="1"/>
  <c r="AC69" i="18" a="1"/>
  <c r="AC79" i="18" a="1"/>
  <c r="AC89" i="18" a="1"/>
  <c r="AC97" i="18" a="1"/>
  <c r="AC107" i="18" a="1"/>
  <c r="AC118" i="18" a="1"/>
  <c r="AC127" i="18" a="1"/>
  <c r="AC135" i="18" a="1"/>
  <c r="AC145" i="18" a="1"/>
  <c r="AC154" i="18" a="1"/>
  <c r="AC163" i="18" a="1"/>
  <c r="AC174" i="18" a="1"/>
  <c r="AC184" i="18" a="1"/>
  <c r="AC194" i="18" a="1"/>
  <c r="AC203" i="18" a="1"/>
  <c r="AC214" i="18" a="1"/>
  <c r="AC223" i="18" a="1"/>
  <c r="AC231" i="18" a="1"/>
  <c r="AC239" i="18" a="1"/>
  <c r="AC248" i="18" a="1"/>
  <c r="AC259" i="18" a="1"/>
  <c r="AC271" i="18" a="1"/>
  <c r="AC280" i="18" a="1"/>
  <c r="AC290" i="18" a="1"/>
  <c r="AC300" i="18" a="1"/>
  <c r="AC309" i="18" a="1"/>
  <c r="AC319" i="18" a="1"/>
  <c r="AC330" i="18" a="1"/>
  <c r="AC338" i="18" a="1"/>
  <c r="AC346" i="18" a="1"/>
  <c r="AC356" i="18" a="1"/>
  <c r="AC364" i="18" a="1"/>
  <c r="AC375" i="18" a="1"/>
  <c r="AC387" i="18" a="1"/>
  <c r="AD391" i="18" s="1"/>
  <c r="AE391" i="18" s="1"/>
  <c r="AC395" i="18" a="1"/>
  <c r="AD399" i="18" s="1"/>
  <c r="AE399" i="18" s="1"/>
  <c r="AC8" i="18" a="1"/>
  <c r="AC17" i="18" a="1"/>
  <c r="AC26" i="18" a="1"/>
  <c r="AC36" i="18" a="1"/>
  <c r="AC44" i="18" a="1"/>
  <c r="AC56" i="18" a="1"/>
  <c r="AC65" i="18" a="1"/>
  <c r="AC75" i="18" a="1"/>
  <c r="AC84" i="18" a="1"/>
  <c r="AC94" i="18" a="1"/>
  <c r="AC104" i="18" a="1"/>
  <c r="AC115" i="18" a="1"/>
  <c r="AC123" i="18" a="1"/>
  <c r="AC132" i="18" a="1"/>
  <c r="AC141" i="18" a="1"/>
  <c r="AC150" i="18" a="1"/>
  <c r="AC160" i="18" a="1"/>
  <c r="AC170" i="18" a="1"/>
  <c r="AC181" i="18" a="1"/>
  <c r="AC191" i="18" a="1"/>
  <c r="AC199" i="18" a="1"/>
  <c r="AC209" i="18" a="1"/>
  <c r="AC219" i="18" a="1"/>
  <c r="AC229" i="18" a="1"/>
  <c r="AC236" i="18" a="1"/>
  <c r="AC245" i="18" a="1"/>
  <c r="AC255" i="18" a="1"/>
  <c r="AC265" i="18" a="1"/>
  <c r="AC276" i="18" a="1"/>
  <c r="AC287" i="18" a="1"/>
  <c r="AC297" i="18" a="1"/>
  <c r="AC306" i="18" a="1"/>
  <c r="AC315" i="18" a="1"/>
  <c r="AC327" i="18" a="1"/>
  <c r="AC335" i="18" a="1"/>
  <c r="AC343" i="18" a="1"/>
  <c r="AC352" i="18" a="1"/>
  <c r="AC361" i="18" a="1"/>
  <c r="AC371" i="18" a="1"/>
  <c r="AC382" i="18" a="1"/>
  <c r="AC392" i="18" a="1"/>
  <c r="AD299" i="18" l="1"/>
  <c r="AE299" i="18" s="1"/>
  <c r="AD308" i="18" s="1"/>
  <c r="AE308" i="18" s="1"/>
  <c r="AD193" i="18"/>
  <c r="AE193" i="18" s="1"/>
  <c r="AC6" i="18" a="1"/>
  <c r="AD6" i="18" s="1"/>
  <c r="AE6" i="18" s="1"/>
  <c r="AD141" i="18"/>
  <c r="AE141" i="18" s="1"/>
  <c r="AD392" i="18" s="1"/>
  <c r="AE392" i="18" s="1"/>
  <c r="AD236" i="18" s="1"/>
  <c r="AE236" i="18" s="1"/>
  <c r="AD84" i="18" s="1"/>
  <c r="AE84" i="18" s="1"/>
  <c r="AD346" i="18" s="1"/>
  <c r="AE346" i="18" s="1"/>
  <c r="AD271" i="18" s="1"/>
  <c r="AE271" i="18" s="1"/>
  <c r="AD118" i="18" s="1"/>
  <c r="AE118" i="18" s="1"/>
  <c r="AD362" i="18" s="1"/>
  <c r="AE362" i="18" s="1"/>
  <c r="AD210" i="18" s="1"/>
  <c r="AE210" i="18" s="1"/>
  <c r="AD57" i="18" s="1"/>
  <c r="AE57" i="18" s="1"/>
  <c r="AD301" i="18" s="1"/>
  <c r="AE301" i="18" s="1"/>
  <c r="AD146" i="18" s="1"/>
  <c r="AE146" i="18" s="1"/>
  <c r="AD243" i="18" s="1"/>
  <c r="AE243" i="18" s="1"/>
  <c r="AD169" i="18" s="1"/>
  <c r="AE169" i="18" s="1"/>
  <c r="AD373" i="18" s="1"/>
  <c r="AE373" i="18" s="1"/>
  <c r="AD332" i="18" s="1"/>
  <c r="AE332" i="18" s="1"/>
  <c r="AD178" i="18" s="1"/>
  <c r="AE178" i="18" s="1"/>
  <c r="AD23" i="18" s="1"/>
  <c r="AE23" i="18" s="1"/>
  <c r="AD382" i="18" s="1"/>
  <c r="AE382" i="18" s="1"/>
  <c r="AD306" i="18" s="1"/>
  <c r="AE306" i="18" s="1"/>
  <c r="AD229" i="18" s="1"/>
  <c r="AE229" i="18" s="1"/>
  <c r="AD150" i="18" s="1"/>
  <c r="AE150" i="18" s="1"/>
  <c r="AD75" i="18" s="1"/>
  <c r="AE75" i="18" s="1"/>
  <c r="AD338" i="18" s="1"/>
  <c r="AE338" i="18" s="1"/>
  <c r="AD259" i="18" s="1"/>
  <c r="AE259" i="18" s="1"/>
  <c r="AD184" i="18" s="1"/>
  <c r="AE184" i="18" s="1"/>
  <c r="AD107" i="18" s="1"/>
  <c r="AE107" i="18" s="1"/>
  <c r="AD354" i="18" s="1"/>
  <c r="AE354" i="18" s="1"/>
  <c r="AD277" i="18" s="1"/>
  <c r="AE277" i="18" s="1"/>
  <c r="AD200" i="18" s="1"/>
  <c r="AE200" i="18" s="1"/>
  <c r="AD124" i="18" s="1"/>
  <c r="AE124" i="18" s="1"/>
  <c r="AD45" i="18" s="1"/>
  <c r="AE45" i="18" s="1"/>
  <c r="AD366" i="18" s="1"/>
  <c r="AE366" i="18" s="1"/>
  <c r="AD291" i="18" s="1"/>
  <c r="AE291" i="18" s="1"/>
  <c r="AD215" i="18" s="1"/>
  <c r="AE215" i="18" s="1"/>
  <c r="AD136" i="18" s="1"/>
  <c r="AE136" i="18" s="1"/>
  <c r="AD60" i="18" s="1"/>
  <c r="AE60" i="18" s="1"/>
  <c r="AD314" i="18" s="1"/>
  <c r="AE314" i="18" s="1"/>
  <c r="AD235" i="18" s="1"/>
  <c r="AE235" i="18" s="1"/>
  <c r="AD158" i="18" s="1"/>
  <c r="AE158" i="18" s="1"/>
  <c r="AD83" i="18" s="1"/>
  <c r="AE83" i="18" s="1"/>
  <c r="AD25" i="18" s="1"/>
  <c r="AE25" i="18" s="1"/>
  <c r="AD363" i="18" s="1"/>
  <c r="AE363" i="18" s="1"/>
  <c r="AD397" i="18" s="1"/>
  <c r="AE397" i="18" s="1"/>
  <c r="AD322" i="18" s="1"/>
  <c r="AE322" i="18" s="1"/>
  <c r="AD241" i="18" s="1"/>
  <c r="AE241" i="18" s="1"/>
  <c r="AD167" i="18" s="1"/>
  <c r="AE167" i="18" s="1"/>
  <c r="AD91" i="18" s="1"/>
  <c r="AE91" i="18" s="1"/>
  <c r="AD14" i="18" s="1"/>
  <c r="AE14" i="18" s="1"/>
  <c r="AD389" i="18" s="1"/>
  <c r="AE389" i="18" s="1"/>
  <c r="AD311" i="18" s="1"/>
  <c r="AE311" i="18" s="1"/>
  <c r="AD233" i="18" s="1"/>
  <c r="AE233" i="18" s="1"/>
  <c r="AD156" i="18" s="1"/>
  <c r="AE156" i="18" s="1"/>
  <c r="AD81" i="18" s="1"/>
  <c r="AE81" i="18" s="1"/>
  <c r="AD379" i="18" s="1"/>
  <c r="AE379" i="18" s="1"/>
  <c r="AD302" i="18" s="1"/>
  <c r="AE302" i="18" s="1"/>
  <c r="AD225" i="18" s="1"/>
  <c r="AE225" i="18" s="1"/>
  <c r="AD147" i="18" s="1"/>
  <c r="AE147" i="18" s="1"/>
  <c r="AD72" i="18" s="1"/>
  <c r="AE72" i="18" s="1"/>
  <c r="AD297" i="18" s="1"/>
  <c r="AE297" i="18" s="1"/>
  <c r="AD248" i="18" s="1"/>
  <c r="AE248" i="18" s="1"/>
  <c r="AD267" i="18" s="1"/>
  <c r="AE267" i="18" s="1"/>
  <c r="AD357" i="18" s="1"/>
  <c r="AE357" i="18" s="1"/>
  <c r="AD50" i="18" s="1"/>
  <c r="AE50" i="18" s="1"/>
  <c r="AD361" i="18" s="1"/>
  <c r="AE361" i="18" s="1"/>
  <c r="AD132" i="18" s="1"/>
  <c r="AE132" i="18" s="1"/>
  <c r="AD163" i="18" s="1"/>
  <c r="AE163" i="18" s="1"/>
  <c r="AD256" i="18" s="1"/>
  <c r="AE256" i="18" s="1"/>
  <c r="AD347" i="18" s="1"/>
  <c r="AE347" i="18" s="1"/>
  <c r="AD40" i="18" s="1"/>
  <c r="AE40" i="18" s="1"/>
  <c r="AD140" i="18" s="1"/>
  <c r="AE140" i="18" s="1"/>
  <c r="AD199" i="18" s="1"/>
  <c r="AE199" i="18" s="1"/>
  <c r="AD309" i="18" s="1"/>
  <c r="AE309" i="18" s="1"/>
  <c r="AD231" i="18" s="1"/>
  <c r="AE231" i="18" s="1"/>
  <c r="AD154" i="18" s="1"/>
  <c r="AE154" i="18" s="1"/>
  <c r="AD79" i="18" s="1"/>
  <c r="AE79" i="18" s="1"/>
  <c r="AD328" i="18" s="1"/>
  <c r="AE328" i="18" s="1"/>
  <c r="AD246" i="18" s="1"/>
  <c r="AE246" i="18" s="1"/>
  <c r="AD171" i="18" s="1"/>
  <c r="AE171" i="18" s="1"/>
  <c r="AD95" i="18" s="1"/>
  <c r="AE95" i="18" s="1"/>
  <c r="AD18" i="18" s="1"/>
  <c r="AE18" i="18" s="1"/>
  <c r="AD339" i="18" s="1"/>
  <c r="AE339" i="18" s="1"/>
  <c r="AD260" i="18" s="1"/>
  <c r="AE260" i="18" s="1"/>
  <c r="AD186" i="18" s="1"/>
  <c r="AE186" i="18" s="1"/>
  <c r="AD109" i="18" s="1"/>
  <c r="AE109" i="18" s="1"/>
  <c r="AD31" i="18" s="1"/>
  <c r="AE31" i="18" s="1"/>
  <c r="AD360" i="18" s="1"/>
  <c r="AE360" i="18" s="1"/>
  <c r="AD285" i="18" s="1"/>
  <c r="AE285" i="18" s="1"/>
  <c r="AD208" i="18" s="1"/>
  <c r="AE208" i="18" s="1"/>
  <c r="AD131" i="18" s="1"/>
  <c r="AE131" i="18" s="1"/>
  <c r="AD54" i="18" s="1"/>
  <c r="AE54" i="18" s="1"/>
  <c r="AD7" i="18" s="1"/>
  <c r="AE7" i="18" s="1"/>
  <c r="AD82" i="18"/>
  <c r="AE82" i="18" s="1"/>
  <c r="AD65" i="18" s="1"/>
  <c r="AE65" i="18" s="1"/>
  <c r="AD37" i="18" s="1"/>
  <c r="AE37" i="18" s="1"/>
  <c r="AD204" i="18" s="1"/>
  <c r="AE204" i="18" s="1"/>
  <c r="AD305" i="18" s="1"/>
  <c r="AE305" i="18" s="1"/>
  <c r="AD149" i="18" s="1"/>
  <c r="AE149" i="18" s="1"/>
  <c r="AD209" i="18" s="1"/>
  <c r="AE209" i="18" s="1"/>
  <c r="AD105" i="18" s="1"/>
  <c r="AE105" i="18" s="1"/>
  <c r="AD195" i="18" s="1"/>
  <c r="AE195" i="18" s="1"/>
  <c r="AD295" i="18" s="1"/>
  <c r="AE295" i="18" s="1"/>
  <c r="AD276" i="18" s="1"/>
  <c r="AE276" i="18" s="1"/>
  <c r="AD387" i="18" s="1"/>
  <c r="AE387" i="18" s="1"/>
  <c r="AD265" i="18" s="1"/>
  <c r="AE265" i="18" s="1"/>
  <c r="AD36" i="18" s="1"/>
  <c r="AE36" i="18" s="1"/>
  <c r="AD335" i="18" s="1"/>
  <c r="AE335" i="18" s="1"/>
  <c r="AD181" i="18" s="1"/>
  <c r="AE181" i="18" s="1"/>
  <c r="AD104" i="18" s="1"/>
  <c r="AE104" i="18" s="1"/>
  <c r="AD364" i="18" s="1"/>
  <c r="AE364" i="18" s="1"/>
  <c r="AD214" i="18" s="1"/>
  <c r="AE214" i="18" s="1"/>
  <c r="AD59" i="18" s="1"/>
  <c r="AE59" i="18" s="1"/>
  <c r="AD327" i="18" s="1"/>
  <c r="AE327" i="18" s="1"/>
  <c r="AD245" i="18" s="1"/>
  <c r="AE245" i="18" s="1"/>
  <c r="AD170" i="18" s="1"/>
  <c r="AE170" i="18" s="1"/>
  <c r="AD94" i="18" s="1"/>
  <c r="AE94" i="18" s="1"/>
  <c r="AD17" i="18" s="1"/>
  <c r="AE17" i="18" s="1"/>
  <c r="AD356" i="18" s="1"/>
  <c r="AE356" i="18" s="1"/>
  <c r="AD280" i="18" s="1"/>
  <c r="AE280" i="18" s="1"/>
  <c r="AD203" i="18" s="1"/>
  <c r="AE203" i="18" s="1"/>
  <c r="AD127" i="18" s="1"/>
  <c r="AE127" i="18" s="1"/>
  <c r="AD48" i="18" s="1"/>
  <c r="AE48" i="18" s="1"/>
  <c r="AD372" i="18" s="1"/>
  <c r="AE372" i="18" s="1"/>
  <c r="AD298" i="18" s="1"/>
  <c r="AE298" i="18" s="1"/>
  <c r="AD220" i="18" s="1"/>
  <c r="AE220" i="18" s="1"/>
  <c r="AD142" i="18" s="1"/>
  <c r="AE142" i="18" s="1"/>
  <c r="AD67" i="18" s="1"/>
  <c r="AE67" i="18" s="1"/>
  <c r="AD388" i="18" s="1"/>
  <c r="AE388" i="18" s="1"/>
  <c r="AD310" i="18" s="1"/>
  <c r="AE310" i="18" s="1"/>
  <c r="AD232" i="18" s="1"/>
  <c r="AE232" i="18" s="1"/>
  <c r="AD155" i="18" s="1"/>
  <c r="AE155" i="18" s="1"/>
  <c r="AD80" i="18" s="1"/>
  <c r="AE80" i="18" s="1"/>
  <c r="AD334" i="18" s="1"/>
  <c r="AE334" i="18" s="1"/>
  <c r="AD253" i="18" s="1"/>
  <c r="AE253" i="18" s="1"/>
  <c r="AD180" i="18" s="1"/>
  <c r="AE180" i="18" s="1"/>
  <c r="AD103" i="18" s="1"/>
  <c r="AE103" i="18" s="1"/>
  <c r="AD35" i="18" s="1"/>
  <c r="AE35" i="18" s="1"/>
  <c r="AD386" i="18" s="1"/>
  <c r="AE386" i="18" s="1"/>
  <c r="AD340" i="18" s="1"/>
  <c r="AE340" i="18" s="1"/>
  <c r="AD261" i="18" s="1"/>
  <c r="AE261" i="18" s="1"/>
  <c r="AD188" i="18" s="1"/>
  <c r="AE188" i="18" s="1"/>
  <c r="AD110" i="18" s="1"/>
  <c r="AE110" i="18" s="1"/>
  <c r="AD33" i="18" s="1"/>
  <c r="AE33" i="18" s="1"/>
  <c r="AD371" i="18" s="1"/>
  <c r="AE371" i="18" s="1"/>
  <c r="AD330" i="18" s="1"/>
  <c r="AE330" i="18" s="1"/>
  <c r="AD344" i="18" s="1"/>
  <c r="AE344" i="18" s="1"/>
  <c r="AD315" i="18" s="1"/>
  <c r="AE315" i="18" s="1"/>
  <c r="AD160" i="18" s="1"/>
  <c r="AE160" i="18" s="1"/>
  <c r="AD8" i="18" s="1"/>
  <c r="AE8" i="18" s="1"/>
  <c r="AD194" i="18" s="1"/>
  <c r="AE194" i="18" s="1"/>
  <c r="AD398" i="18" s="1"/>
  <c r="AE398" i="18" s="1"/>
  <c r="AD288" i="18" s="1"/>
  <c r="AE288" i="18" s="1"/>
  <c r="AD133" i="18" s="1"/>
  <c r="AE133" i="18" s="1"/>
  <c r="AD378" i="18" s="1"/>
  <c r="AE378" i="18" s="1"/>
  <c r="AD224" i="18" s="1"/>
  <c r="AE224" i="18" s="1"/>
  <c r="AD70" i="18" s="1"/>
  <c r="AE70" i="18" s="1"/>
  <c r="AD324" i="18" s="1"/>
  <c r="AE324" i="18" s="1"/>
  <c r="AD93" i="18" s="1"/>
  <c r="AE93" i="18" s="1"/>
  <c r="AD250" i="18" s="1"/>
  <c r="AE250" i="18" s="1"/>
  <c r="AD101" i="18" s="1"/>
  <c r="AE101" i="18" s="1"/>
  <c r="AD117" i="18"/>
  <c r="AE117" i="18" s="1"/>
  <c r="AD318" i="18"/>
  <c r="AE318" i="18" s="1"/>
  <c r="AD367" i="18" l="1"/>
  <c r="AE367" i="18" s="1"/>
  <c r="AD292" i="18" s="1"/>
  <c r="AE292" i="18" s="1"/>
  <c r="AD216" i="18" s="1"/>
  <c r="AE216" i="18" s="1"/>
  <c r="AD137" i="18" s="1"/>
  <c r="AE137" i="18" s="1"/>
  <c r="AD62" i="18" s="1"/>
  <c r="AE62" i="18" s="1"/>
  <c r="AD219" i="18" s="1"/>
  <c r="AE219" i="18" s="1"/>
  <c r="AD174" i="18" s="1"/>
  <c r="AE174" i="18" s="1"/>
  <c r="AD192" i="18" s="1"/>
  <c r="AE192" i="18" s="1"/>
  <c r="AD281" i="18" s="1"/>
  <c r="AE281" i="18" s="1"/>
  <c r="AD381" i="18" s="1"/>
  <c r="AE381" i="18" s="1"/>
  <c r="AD74" i="18" s="1"/>
  <c r="AE74" i="18" s="1"/>
  <c r="AD56" i="18" s="1"/>
  <c r="AE56" i="18" s="1"/>
  <c r="AD239" i="18" s="1"/>
  <c r="AE239" i="18" s="1"/>
  <c r="AD336" i="18" s="1"/>
  <c r="AE336" i="18" s="1"/>
  <c r="AD27" i="18" s="1"/>
  <c r="AE27" i="18" s="1"/>
  <c r="AD119" i="18" s="1"/>
  <c r="AE119" i="18" s="1"/>
  <c r="AD218" i="18" s="1"/>
  <c r="AE218" i="18" s="1"/>
  <c r="AD16" i="18" s="1"/>
  <c r="AE16" i="18" s="1"/>
  <c r="AD123" i="18" s="1"/>
  <c r="AE123" i="18" s="1"/>
  <c r="AD343" i="18" s="1"/>
  <c r="AE343" i="18" s="1"/>
  <c r="AD115" i="18" s="1"/>
  <c r="AE115" i="18" s="1"/>
  <c r="AD300" i="18" s="1"/>
  <c r="AE300" i="18" s="1"/>
  <c r="AD223" i="18" s="1"/>
  <c r="AE223" i="18" s="1"/>
  <c r="AD145" i="18" s="1"/>
  <c r="AE145" i="18" s="1"/>
  <c r="AD69" i="18" s="1"/>
  <c r="AE69" i="18" s="1"/>
  <c r="AD393" i="18" s="1"/>
  <c r="AE393" i="18" s="1"/>
  <c r="AD317" i="18" s="1"/>
  <c r="AE317" i="18" s="1"/>
  <c r="AD237" i="18" s="1"/>
  <c r="AE237" i="18" s="1"/>
  <c r="AD161" i="18" s="1"/>
  <c r="AE161" i="18" s="1"/>
  <c r="AD87" i="18" s="1"/>
  <c r="AE87" i="18" s="1"/>
  <c r="AD9" i="18" s="1"/>
  <c r="AE9" i="18" s="1"/>
  <c r="AD331" i="18" l="1"/>
  <c r="AE331" i="18" s="1"/>
  <c r="AD249" i="18" s="1"/>
  <c r="AE249" i="18" s="1"/>
  <c r="AD176" i="18" s="1"/>
  <c r="AE176" i="18" s="1"/>
  <c r="AD98" i="18" s="1"/>
  <c r="AE98" i="18" s="1"/>
  <c r="AD21" i="18" s="1"/>
  <c r="AE21" i="18" s="1"/>
  <c r="AD351" i="18" s="1"/>
  <c r="AE351" i="18" s="1"/>
  <c r="AD275" i="18" s="1"/>
  <c r="AE275" i="18" s="1"/>
  <c r="AD198" i="18" s="1"/>
  <c r="AE198" i="18" s="1"/>
  <c r="AD122" i="18" s="1"/>
  <c r="AE122" i="18" s="1"/>
  <c r="AD43" i="18" s="1"/>
  <c r="AE43" i="18" s="1"/>
  <c r="AD358" i="18" s="1"/>
  <c r="AE358" i="18" s="1"/>
  <c r="AD282" i="18" s="1"/>
  <c r="AE282" i="18" s="1"/>
  <c r="AD205" i="18" s="1"/>
  <c r="AE205" i="18" s="1"/>
  <c r="AD129" i="18" s="1"/>
  <c r="AE129" i="18" s="1"/>
  <c r="AD51" i="18" s="1"/>
  <c r="AE51" i="18" s="1"/>
  <c r="AD395" i="18" s="1"/>
  <c r="AE395" i="18" s="1"/>
  <c r="AD97" i="18" s="1"/>
  <c r="AE97" i="18" s="1"/>
  <c r="AD116" i="18" s="1"/>
  <c r="AE116" i="18" s="1"/>
  <c r="AD128" i="18" s="1"/>
  <c r="AE128" i="18" s="1"/>
  <c r="AD228" i="18" s="1"/>
  <c r="AE228" i="18" s="1"/>
  <c r="AD287" i="18" s="1"/>
  <c r="AE287" i="18" s="1"/>
  <c r="AD319" i="18" s="1"/>
  <c r="AE319" i="18" s="1"/>
  <c r="AD89" i="18" s="1"/>
  <c r="AE89" i="18" s="1"/>
  <c r="AD182" i="18" s="1"/>
  <c r="AE182" i="18" s="1"/>
  <c r="AD272" i="18" s="1"/>
  <c r="AE272" i="18" s="1"/>
  <c r="AD369" i="18" s="1"/>
  <c r="AE369" i="18" s="1"/>
  <c r="AD64" i="18" s="1"/>
  <c r="AE64" i="18" s="1"/>
  <c r="AD352" i="18" s="1"/>
  <c r="AE352" i="18" s="1"/>
  <c r="AD44" i="18" s="1"/>
  <c r="AE44" i="18" s="1"/>
  <c r="AD191" i="18" s="1"/>
  <c r="AE191" i="18" s="1"/>
  <c r="AD375" i="18" s="1"/>
  <c r="AE375" i="18" s="1"/>
  <c r="AD255" i="18" s="1"/>
  <c r="AE255" i="18" s="1"/>
  <c r="AD26" i="18" s="1"/>
  <c r="AE26" i="18" s="1"/>
  <c r="AD290" i="18" s="1"/>
  <c r="AE290" i="18" s="1"/>
  <c r="AD135" i="18" s="1"/>
  <c r="AE135" i="18" s="1"/>
  <c r="AD383" i="18" s="1"/>
  <c r="AE383" i="18" s="1"/>
  <c r="AD307" i="18" s="1"/>
  <c r="AE307" i="18" s="1"/>
  <c r="AD151" i="18" s="1"/>
  <c r="AE151" i="18" s="1"/>
  <c r="AD76" i="18" s="1"/>
  <c r="AE76" i="18" s="1"/>
  <c r="AD396" i="18" s="1"/>
  <c r="AE396" i="18" s="1"/>
  <c r="AD320" i="18" s="1"/>
  <c r="AE320" i="18" s="1"/>
  <c r="AD240" i="18" s="1"/>
  <c r="AE240" i="18" s="1"/>
  <c r="AD166" i="18" s="1"/>
  <c r="AE166" i="18" s="1"/>
  <c r="AD90" i="18" s="1"/>
  <c r="AE90" i="18" s="1"/>
  <c r="AD13" i="18" s="1"/>
  <c r="AE13" i="18" s="1"/>
  <c r="AD342" i="18" l="1"/>
  <c r="AE342" i="18" s="1"/>
  <c r="AD264" i="18" s="1"/>
  <c r="AE264" i="18" s="1"/>
  <c r="AD190" i="18" s="1"/>
  <c r="AE190" i="18" s="1"/>
  <c r="AD114" i="18" s="1"/>
  <c r="AE114" i="18" s="1"/>
  <c r="AD394" i="18" s="1"/>
  <c r="AE394" i="18" s="1"/>
  <c r="AD349" i="18" s="1"/>
  <c r="AE349" i="18" s="1"/>
  <c r="AD273" i="18" s="1"/>
  <c r="AE273" i="18" s="1"/>
  <c r="AD196" i="18" s="1"/>
  <c r="AE196" i="18" s="1"/>
  <c r="AD120" i="18" s="1"/>
  <c r="AE120" i="18" s="1"/>
  <c r="AD41" i="18" s="1"/>
  <c r="AE41" i="18" s="1"/>
  <c r="AE401" i="1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<sst xmlns="http://schemas.openxmlformats.org/spreadsheetml/2006/main" count="2261" uniqueCount="357">
  <si>
    <t>MAQUINARIA ALCALDÍA KENNEDY </t>
  </si>
  <si>
    <t>MARCA </t>
  </si>
  <si>
    <t>SERIE </t>
  </si>
  <si>
    <t>MODELO </t>
  </si>
  <si>
    <t>CLASE COMBUSTIBLE </t>
  </si>
  <si>
    <t>VOLQUETA INTERNATIONAL 4300 PLACA  OJX 279</t>
  </si>
  <si>
    <t>VOLQUETA INTERNATIONAL DURASTAR 4300 SBA  PLACA  OJX 279 </t>
  </si>
  <si>
    <t>INTERNATIONAL </t>
  </si>
  <si>
    <t>DURASTAR 4300 SBA </t>
  </si>
  <si>
    <t>2015 </t>
  </si>
  <si>
    <t>ACPM </t>
  </si>
  <si>
    <t>VOLQUETA INTERNATIONAL 4300 PLACA  OJX 280</t>
  </si>
  <si>
    <t>VOLQUETA INTERNATIONAL DURASTAR 4300 SBA  PLACA OJX 280  </t>
  </si>
  <si>
    <t>VOLQUETA INTERNATIONAL 4300 PLACA  OJX 281</t>
  </si>
  <si>
    <t>VOLQUETA INTERNATIONAL DURASTAR 4300 SBA  PLACA OJX 281 </t>
  </si>
  <si>
    <t>CAMA BAJA</t>
  </si>
  <si>
    <t>(CAMA BAJA) </t>
  </si>
  <si>
    <t>N.E </t>
  </si>
  <si>
    <t>2009 </t>
  </si>
  <si>
    <t>N.A </t>
  </si>
  <si>
    <t>RETROEXCAVADORA    NEW HOLLAND</t>
  </si>
  <si>
    <t>RETROEXCAVADORA </t>
  </si>
  <si>
    <t>NEW HOLLAND </t>
  </si>
  <si>
    <t>B 95 B </t>
  </si>
  <si>
    <t>VIBROCOMPACTADOR    DINAPAC  CA  150</t>
  </si>
  <si>
    <t>CILINDRO COMPACTADOR </t>
  </si>
  <si>
    <t>DYNAPAC </t>
  </si>
  <si>
    <t>CA 150 </t>
  </si>
  <si>
    <t>1990 </t>
  </si>
  <si>
    <t>MOTONIVELADORA  CATERPILLAR 120 G</t>
  </si>
  <si>
    <t>MOTONIVELADORA </t>
  </si>
  <si>
    <t>CATERPILLAR </t>
  </si>
  <si>
    <t>120 G </t>
  </si>
  <si>
    <t>1987 </t>
  </si>
  <si>
    <t>MOTONIVELADORA CHAMPION 710A</t>
  </si>
  <si>
    <t>MOTONIVELADORA   </t>
  </si>
  <si>
    <t>CHAMPION  </t>
  </si>
  <si>
    <t>710A </t>
  </si>
  <si>
    <t xml:space="preserve">Minicargador New Holland </t>
  </si>
  <si>
    <t>Minicargador</t>
  </si>
  <si>
    <t>L323</t>
  </si>
  <si>
    <t>BUS JQV-204</t>
  </si>
  <si>
    <t>BUS ELECTRICO</t>
  </si>
  <si>
    <t>DONGFENG</t>
  </si>
  <si>
    <t>165 Kw</t>
  </si>
  <si>
    <t>Electrico</t>
  </si>
  <si>
    <t xml:space="preserve">VIBRO COMPACTADOR MANUAL </t>
  </si>
  <si>
    <t>HONDA </t>
  </si>
  <si>
    <t>13 HP </t>
  </si>
  <si>
    <t>2010 </t>
  </si>
  <si>
    <t>GASOLINA </t>
  </si>
  <si>
    <t>VALORES COTIZADOS</t>
  </si>
  <si>
    <t>PRECIO HISTORICO</t>
  </si>
  <si>
    <t>VARIACIONES COTIZACIONES CONTRA EL PRECIO HISTORICO O EL MENOR VALOR (CUANDO NO HAY HISTORICO)</t>
  </si>
  <si>
    <t>MEDIDAS DE TENDENCIA CENTRAL (MTC)</t>
  </si>
  <si>
    <t>VARIACIONES MTC CONTRA EL PRECIO HISTORICO O EL MENOR VALOR (CUANDO NO HAY HISTORICO)</t>
  </si>
  <si>
    <t>DESCRIPCIÓN DEL SERVICIO</t>
  </si>
  <si>
    <t>CANTIDAD</t>
  </si>
  <si>
    <t>CAMIONAUTOS SERVICE SAS</t>
  </si>
  <si>
    <t>AUTOS MONGUI S.A.S.</t>
  </si>
  <si>
    <t>MULTISERVICIOS MONACO</t>
  </si>
  <si>
    <t>PRECIO TOTAL CPS678-2023 Con IPC</t>
  </si>
  <si>
    <t>DIFERENCIA CAMIONAUTOS PRIMERA A SEGUNDA COTIZACION</t>
  </si>
  <si>
    <t>MEDIA GEOMETRICA SOLO COTIZACIONES</t>
  </si>
  <si>
    <t>PROMEDIO SIMPLE SOLO COTIZACIONES</t>
  </si>
  <si>
    <t>MEDIA GEOMETRICA Cotizaciones e Histórico</t>
  </si>
  <si>
    <t>PROMEDIO SIMPLE Cotizaciones e Histórico</t>
  </si>
  <si>
    <t>MEDIA GEOMETRICA 3 más bajas</t>
  </si>
  <si>
    <t>PROMEDIO SIMPLE 3 más bajas</t>
  </si>
  <si>
    <t>MEDIA GEOMETRICA 2 más bajos</t>
  </si>
  <si>
    <t>PROMEDIO 2 más bajos</t>
  </si>
  <si>
    <t>MENOR VARIACIÓN POSITIVA</t>
  </si>
  <si>
    <t>MTC CON MENOR VARIACIÓN POSITIVA</t>
  </si>
  <si>
    <t>PRECIO DE REFERENCIA</t>
  </si>
  <si>
    <t xml:space="preserve">PROMEDIO  DE LOS DOS VALORES MAS BAJOS </t>
  </si>
  <si>
    <t>MEDIO DE DETERMINACION</t>
  </si>
  <si>
    <t>VOLQUETAS INTERNATIONAL 4300 MODELO 2015</t>
  </si>
  <si>
    <t>ESTADO GENERAL</t>
  </si>
  <si>
    <t>ENGRASE GENERAL</t>
  </si>
  <si>
    <t>PROMEDIO IPC - CAMIONAUTOS</t>
  </si>
  <si>
    <t xml:space="preserve">LIBRA GRASA BASE LITIO MULTIUSOS EP GRADO NLGI:3 PUNTO DE GOTEO MINIMO:160ºC RESISTENTE AL AGUA(LIBRA) </t>
  </si>
  <si>
    <t>LAVADO GENERAL</t>
  </si>
  <si>
    <t>REVISIÓN NIVELES GENERAL</t>
  </si>
  <si>
    <t>REVISIÓN GENERAL, LUCES, PITOS, TESTIGOS DE TABLERO</t>
  </si>
  <si>
    <t>REVISIÓN TECNOMECÁNICA</t>
  </si>
  <si>
    <t>MOTOR</t>
  </si>
  <si>
    <t>FILTRO DE ACEITE</t>
  </si>
  <si>
    <t>FILTRO DE AIRE INTERNO</t>
  </si>
  <si>
    <t>FILTRO DE AIRE EXTERNO</t>
  </si>
  <si>
    <t>FILTRO DE COMBUSTIBLE PRIMARIO</t>
  </si>
  <si>
    <t>FILTRO DE COMBUSTIBLE SECUNDARIO</t>
  </si>
  <si>
    <t xml:space="preserve">ACEITE DE MOTOR SAE 15W40  Certificado (Galón) </t>
  </si>
  <si>
    <t>LAVADO DE MOTOR</t>
  </si>
  <si>
    <t>CALIBRACIÓN DE VÁLVULAS</t>
  </si>
  <si>
    <t>CAMBIO EMPAQUE DE BOQUILLA</t>
  </si>
  <si>
    <t>SISTEMA DE REFRIGERACIÓN MOTOR</t>
  </si>
  <si>
    <t>REFRIGERANTE</t>
  </si>
  <si>
    <t>MANTENIMIENTO INTERCOOLER</t>
  </si>
  <si>
    <t>MANGUERAS DE RADIADOR</t>
  </si>
  <si>
    <t xml:space="preserve">BOMBA DE AGUA </t>
  </si>
  <si>
    <t xml:space="preserve">MENOR VALOR -SOLO LA DE CAMIONAUTOS </t>
  </si>
  <si>
    <t xml:space="preserve">ACOPLE MANGUERA </t>
  </si>
  <si>
    <t xml:space="preserve">ORING BOMBA DE AGUA </t>
  </si>
  <si>
    <t>SISTEMA DE AIRE</t>
  </si>
  <si>
    <t>EMPAQUETADURA COMPRESOR</t>
  </si>
  <si>
    <t>VALVULA GOBERNADOR</t>
  </si>
  <si>
    <t>SISTEMA ELÉCTRICO</t>
  </si>
  <si>
    <t>ALTERNADOR</t>
  </si>
  <si>
    <t>REGULADOR ALTERNADOR</t>
  </si>
  <si>
    <t>REVISIÓN/REPARACIÓN MOTOR DE ARRANQUE</t>
  </si>
  <si>
    <t>MOTOR DE ARRANQUE</t>
  </si>
  <si>
    <t>BOMBILLOS STOP</t>
  </si>
  <si>
    <t>FUSIBLES</t>
  </si>
  <si>
    <t>COCUYOS</t>
  </si>
  <si>
    <t>PITO</t>
  </si>
  <si>
    <t>REVISIÓN SISTEMA DE CARGA Y ESTADO DE  BATERÍAS</t>
  </si>
  <si>
    <t>PLUMILLAS</t>
  </si>
  <si>
    <t>SERVICIO DE ESCANER</t>
  </si>
  <si>
    <t xml:space="preserve">BATERÍA </t>
  </si>
  <si>
    <t xml:space="preserve">TAPA DE JUEGO DE BATERÍAS. </t>
  </si>
  <si>
    <t>SISTEMA DE DIRECCIÓN</t>
  </si>
  <si>
    <t>REVISIÓN/ MANTENIMIENTO TERMINALES DE DIRECCIÓN</t>
  </si>
  <si>
    <t>ALINEACION</t>
  </si>
  <si>
    <t xml:space="preserve">SISTEMA HIDRÁULICO </t>
  </si>
  <si>
    <t>ACEITE HIDRAUILICO ISO 68 X 1/4</t>
  </si>
  <si>
    <t>REVISIÓN/ CAMBIO DE MANGUERA HIDRÁULICA</t>
  </si>
  <si>
    <t>MANGUERA HIDRÁULICA</t>
  </si>
  <si>
    <t>SISTEMA DE ESCAPE</t>
  </si>
  <si>
    <t>EMPAQUETADURA DEL MÚLTIPLE</t>
  </si>
  <si>
    <t>SISTEMA DE SUSPENSIÓN</t>
  </si>
  <si>
    <t>AJUSTE PASADORES Y MUELLES</t>
  </si>
  <si>
    <t>PASADORES</t>
  </si>
  <si>
    <t>HOJA TRASERA</t>
  </si>
  <si>
    <t>HOJA DELANTERA</t>
  </si>
  <si>
    <t>HOJA PRINCIPAL MUELLE DELANTERO</t>
  </si>
  <si>
    <t xml:space="preserve">SISTEMA DE ILUMINACIÓN  </t>
  </si>
  <si>
    <t>BOMBILLO UNIDAD</t>
  </si>
  <si>
    <t>BOMBILLO DIRECCIONAL DELANTERO</t>
  </si>
  <si>
    <t xml:space="preserve">BOMBILLO DE STOP </t>
  </si>
  <si>
    <t>CINTA REFLECTIVA (METRO)</t>
  </si>
  <si>
    <t>SISTEMA DE TRANSMISIÓN</t>
  </si>
  <si>
    <t>KIT EMBRAGUE</t>
  </si>
  <si>
    <t>BALINERA VOLANTE</t>
  </si>
  <si>
    <t>RECTIFICAR VOLANTE</t>
  </si>
  <si>
    <t>DESMONTE Y MONTE CAJA DE VELOCIDADES</t>
  </si>
  <si>
    <t>LLANTAS</t>
  </si>
  <si>
    <t>CALIBRACION DE LLANTAS Y VERIFICACION DE ESTADO</t>
  </si>
  <si>
    <t>LLANTAS DIRECCIONALES</t>
  </si>
  <si>
    <t xml:space="preserve">LLANTAS DE TRACCION </t>
  </si>
  <si>
    <t>DESPINCHE</t>
  </si>
  <si>
    <t>BALANCEO</t>
  </si>
  <si>
    <t>ROTACIÓN DE LLANTAS</t>
  </si>
  <si>
    <t>SISTEMA FRENOS</t>
  </si>
  <si>
    <t>BANDAS DE FRENO TRASEROS</t>
  </si>
  <si>
    <t xml:space="preserve">MANTENIMIENTO/AJUSTE FRENOS INCLUYE DESARME, LIMPIEZA, AJUSTE, GRADUACIÓN (GLOBAL) </t>
  </si>
  <si>
    <t>RAPARACION Y MANTENIMIENTO FRENO DE AHOGO</t>
  </si>
  <si>
    <t xml:space="preserve">GRADUACION FRENO DE EMERGENCIA </t>
  </si>
  <si>
    <t>REPARACION BOOSTER (D/M, KIT REPARACION, RECTIFICACION (SI SE REQUIERE), PRUEBAS, AJUSTE Y LIMPIEZA)</t>
  </si>
  <si>
    <t>BANDAS DE FRENO DELANTERAS</t>
  </si>
  <si>
    <t>CAMABAJA</t>
  </si>
  <si>
    <t>ENGRASE GENERAL </t>
  </si>
  <si>
    <t>REVISION SISTEMA ELECTRICO EN GENERAL  </t>
  </si>
  <si>
    <t>REVISION DE FRENOS EN GENERAL Y GRADUACION </t>
  </si>
  <si>
    <t>ACOPLE DE AIRE DE ENGANCHE DEL REMOLQUE </t>
  </si>
  <si>
    <t>ROTACIÓN DE LLANTAS </t>
  </si>
  <si>
    <t>LLANTAS DIRECCIONALES </t>
  </si>
  <si>
    <t>SERVICIO DE DESPINCHE </t>
  </si>
  <si>
    <t>KIT BANDAS DE FRENO</t>
  </si>
  <si>
    <t xml:space="preserve">MANGUERA NEUMÁTICA DE ACOPLE </t>
  </si>
  <si>
    <t>MANTENIMIENTO GENERAL PATAS DE ANCLAJE</t>
  </si>
  <si>
    <t xml:space="preserve">MOTONIVELADORA CATERPILLAR PLACA 120 G </t>
  </si>
  <si>
    <t xml:space="preserve">FILTRO DE AIRE </t>
  </si>
  <si>
    <t>ACEITE DE MOTOR SAE 15W40  X GALON</t>
  </si>
  <si>
    <t xml:space="preserve">MANTENIMIENTO A BOMBA DE AGUA </t>
  </si>
  <si>
    <t>SISTEMA DE COMBUSTIBLE</t>
  </si>
  <si>
    <t>CAMBIO FILTROS PRINCIPAL Y TRAMPA</t>
  </si>
  <si>
    <t>MANTENIMIENTO TANQUE DE COMBUSTIBLE (INCLUYE DESMONTAJE Y MONTAJE DEL TANQUE)</t>
  </si>
  <si>
    <t>REVISIÓN/REPARACIÓN VARILLA DE DIRECCIÓN</t>
  </si>
  <si>
    <t>SISTEMA HIDRÁULICO</t>
  </si>
  <si>
    <t>REVISIÓN PRESIÓN BOMBA HIDRÁULICA PRINCIPAL</t>
  </si>
  <si>
    <t xml:space="preserve">EMPAQUETADURA BOMBA HIDRAULICA(JUEGO) </t>
  </si>
  <si>
    <t xml:space="preserve">EMPAQUETADURA CILINDRO  LEVANTE CUCHILLA (JUEGO) </t>
  </si>
  <si>
    <t>FILTRO HIDRAULICO</t>
  </si>
  <si>
    <t xml:space="preserve">ACEITE HIDRAUILICO SAE 68 Certificado (Galón) </t>
  </si>
  <si>
    <t>REVISIÓN/REPARACIÓN FUGAS DE ACEITE HIDRAULICO</t>
  </si>
  <si>
    <t>SUMINISTRO E INSTALACION RACOR BOMBA B127</t>
  </si>
  <si>
    <t>SUMINISTRO E INSTALACION RACOR BOMBA B69</t>
  </si>
  <si>
    <t>SUMINISTRO E INSTALACION RACOR BOMBA B10</t>
  </si>
  <si>
    <t>SUMINISTRO E INSTALACION RACOR BOMBA B110</t>
  </si>
  <si>
    <t>MENOR VALOR - SOLO AUTOS MONGUI</t>
  </si>
  <si>
    <t>SISTEMA DE ESTRUCTURA Y TORNAMESA</t>
  </si>
  <si>
    <t>SUMINISTRO E INSTALACION STRIP-WEAR 5T</t>
  </si>
  <si>
    <t>SUMINSITRO E INSTALACION GUIA CIRCULO TORNAMESA</t>
  </si>
  <si>
    <t>MENOR VALOR INDEXACION DEL IPC</t>
  </si>
  <si>
    <t>TORNILLERIA</t>
  </si>
  <si>
    <t>ARANDELAS</t>
  </si>
  <si>
    <t>SUMINISTRO E INSTALACION  CUBIERTAS METALICAS</t>
  </si>
  <si>
    <t>SUMINISTRO E INSTALACION  BARREDOR FLEXIBLE</t>
  </si>
  <si>
    <t>SELLOS S/M</t>
  </si>
  <si>
    <t>SELLOS PISTON</t>
  </si>
  <si>
    <t>ORING DE TAPA</t>
  </si>
  <si>
    <t>BACK-UP</t>
  </si>
  <si>
    <t>ORING PISTON</t>
  </si>
  <si>
    <t>SUMINISTRO E INSTALACION VALVULA DE FRENO</t>
  </si>
  <si>
    <t xml:space="preserve">MANTENIMIENTO A SISTEMA DE FRENO </t>
  </si>
  <si>
    <t>SISTEMA DE REFRIGERACIÓN</t>
  </si>
  <si>
    <t>BOMBA DE AGUA</t>
  </si>
  <si>
    <t>CORREA VENTILADOR</t>
  </si>
  <si>
    <t>LLANTAS 13.00-24 G-2</t>
  </si>
  <si>
    <t>VIBROCOMPACTADOR DINAPAC CA 150</t>
  </si>
  <si>
    <t xml:space="preserve">ACEITE DE MOTOR SAE 15W40  CERTIFICADO (GALÓN) </t>
  </si>
  <si>
    <t>EMPAQUETADURAS BOMBA DE INYECCIÓN</t>
  </si>
  <si>
    <t>CALIBRACIÓN INYECTORES</t>
  </si>
  <si>
    <t>SUMINISTRO E INSTALACION DISCO LEVAS</t>
  </si>
  <si>
    <t>SUMINISTRO E INSTALACION LINER</t>
  </si>
  <si>
    <t>SUMINISTRO E INSTALACION ALETAS</t>
  </si>
  <si>
    <t>SUMINISTRO E INSTALACION RODILLOS</t>
  </si>
  <si>
    <t>SUMINISTRO E INSTALACION CABEZAL HIDRAULICO</t>
  </si>
  <si>
    <t>SUMINISTRO E INSTALACION VALVULA DOSIFICADORA</t>
  </si>
  <si>
    <t>SUMINISTRO E INSTALACION BUJES EJE DE MANDO</t>
  </si>
  <si>
    <t>SUMINISTRO E INSTALACION TUBERIA ALIMENTACION Y RETORNO</t>
  </si>
  <si>
    <t>SUMINISTRO E INSTALACION BOMBA DE CEBADO</t>
  </si>
  <si>
    <t>ARANDELAS BASE Y DE RETORNO (JUEGO)</t>
  </si>
  <si>
    <t>SUMINISTRO E INSTALACION TOBERAS</t>
  </si>
  <si>
    <t>CALIBRACION BOMBA INYECCION</t>
  </si>
  <si>
    <t>CALIBRACION INYECTORES</t>
  </si>
  <si>
    <t>ALTERNADOR Y SUMINISTROS</t>
  </si>
  <si>
    <t>REGULADOR DEL ALTERNADOR</t>
  </si>
  <si>
    <t>BATERIA 4D 1500</t>
  </si>
  <si>
    <t xml:space="preserve">SISTEMA DE TRANSMISIÓN </t>
  </si>
  <si>
    <t>ACEITE DE TRANSMISION VALVULINA SAE 80W90 CERTIFICADO (GALÓN)  Y FILTROS</t>
  </si>
  <si>
    <t xml:space="preserve">REVISIÓN/REPARACIÓN GENERAL DE MANDOS </t>
  </si>
  <si>
    <t>REVISIÓN/REPARACIÓN MANDOS CONTROL HIDRÁULICO</t>
  </si>
  <si>
    <t xml:space="preserve">ACEITE HIDRAUILICO  SAE 68 CERTIFICADO (GALÓN) </t>
  </si>
  <si>
    <t>SISTEMA DE FRENOS</t>
  </si>
  <si>
    <t xml:space="preserve">MANTENIMIENTO A FRENO DE PARQUEO  </t>
  </si>
  <si>
    <t>BOMBA DE FRENOS</t>
  </si>
  <si>
    <t xml:space="preserve">FRENO DE PARQUEO </t>
  </si>
  <si>
    <t>LLANTAS 13,00-24</t>
  </si>
  <si>
    <t>GENERAL</t>
  </si>
  <si>
    <t xml:space="preserve">ENGRASE GENERAL LIBRA GRASA BASE LITIO MULTIUSOS EP GRADO NLGI:3 PUNTO DE GOTEO MINIMO:160ºC RESISTENTE AL AGUA (LIBRA) </t>
  </si>
  <si>
    <t>RETROEXCAVADORA NEW HOLLAND</t>
  </si>
  <si>
    <t>FILTRO DE AIRE  INTERNO</t>
  </si>
  <si>
    <t>FILTRO DE AIRE  EXTERNO</t>
  </si>
  <si>
    <t>FILTRO DE COMBUSTIBLE SEDIMENTADOR</t>
  </si>
  <si>
    <t>ESCOBILLAS ALTERNADOR</t>
  </si>
  <si>
    <t>ACEITE DE TRANSMISION SAE 80W90 Certificado (Galón)  Y FILTROS</t>
  </si>
  <si>
    <t>MANGUERA HIDRÁULICA 1/2" x 1m para 4000PSI</t>
  </si>
  <si>
    <t>MANGUERA HIDRÁULICA 5/8" x 1m para 4000PSI</t>
  </si>
  <si>
    <t>MANGUERA HIDRÁULICA 1" x 1m para 4000PSI</t>
  </si>
  <si>
    <t>REVISIÓN/REPARACIÓN CILINDRO HIDRÁULICO- BOOM,PLUMA Y BALDE EQUIPO RETRO</t>
  </si>
  <si>
    <t>REVISIÓN/REPARACIÓN CILINDRO HIDRÁULICO EQUIPO FRONTAL Y CUCHARON</t>
  </si>
  <si>
    <t>REVISIÓN/REPARACIÓN VÁLVULA DE CONTROL</t>
  </si>
  <si>
    <t xml:space="preserve">ACEITE HIDRAUILICO  SAE 68 Certificado (Galón) </t>
  </si>
  <si>
    <t>EQUIPO DE TRABAJO</t>
  </si>
  <si>
    <t>CALZAS DIENTE BALDE EQUIPO RETRO</t>
  </si>
  <si>
    <t>DIENTES BALDE EQUIPO RETRO</t>
  </si>
  <si>
    <t>REPARACION VALDE CON CAMBIO DE PLATINAS BASES DIENTES Y CAMBIO DE SUNCHOS Y SOLDADURA TISUVIAS</t>
  </si>
  <si>
    <t>PIN RETAINER TALLA 20</t>
  </si>
  <si>
    <t>ARANDELAS DE BASE</t>
  </si>
  <si>
    <t xml:space="preserve">MENOR VALOR -INDEXACION IPC </t>
  </si>
  <si>
    <t>TUERCA 10X90</t>
  </si>
  <si>
    <t>LAMINA ANTIDESLIZANTE</t>
  </si>
  <si>
    <t>FRENO DE MANO</t>
  </si>
  <si>
    <t>LLANTA DELANTERA 12-17,5</t>
  </si>
  <si>
    <t>LLANTA TRASERA 19,5 L - 24</t>
  </si>
  <si>
    <t>MINICARGADOR NEW HOLLAND L323</t>
  </si>
  <si>
    <t>FILTRO DE COMBUSTIBLE</t>
  </si>
  <si>
    <t xml:space="preserve">ACEITE MOTOR - CUARTO </t>
  </si>
  <si>
    <t>TOBERAS DE LOS INYECTORES</t>
  </si>
  <si>
    <t>EMPAQUETADURA DE BOMBA</t>
  </si>
  <si>
    <t>BOMBA DE TRASFERENCIA</t>
  </si>
  <si>
    <t>EMPAQUE TAPA VALVULAS</t>
  </si>
  <si>
    <t>EMPAQUE TUERCAS TAPA VALVULAS</t>
  </si>
  <si>
    <t>EMPAQUE PLUMAGINADO</t>
  </si>
  <si>
    <t>VÁLVULA DE PRESION</t>
  </si>
  <si>
    <t>CABEZAL HIDRÁULICO</t>
  </si>
  <si>
    <t>RODILLOS COMPACTOS</t>
  </si>
  <si>
    <t>TAPON DE CABEZOTE</t>
  </si>
  <si>
    <t>VÁLVULA DE RETORNO</t>
  </si>
  <si>
    <t>REPARACIÓN DE BOMBA</t>
  </si>
  <si>
    <t>CALIBRACIÓN DE BOMBA</t>
  </si>
  <si>
    <t>RECTIFICAR CARCAZA</t>
  </si>
  <si>
    <t>REVISIÓN SISTEMA DE ALIMENTACIÓN</t>
  </si>
  <si>
    <t>ACEITE HIDRUALICO 68 - GALON</t>
  </si>
  <si>
    <t>SWICHE DE ENCENDIDO</t>
  </si>
  <si>
    <t>SERVICIO DE ESCANNER</t>
  </si>
  <si>
    <t>LLANTA 12-16.5 L5</t>
  </si>
  <si>
    <t xml:space="preserve">GUAYA DOBLE ACONDICIONAMIENTO </t>
  </si>
  <si>
    <t>CARBURADOR</t>
  </si>
  <si>
    <t>TANQUE PARA COMBUSTIBLE</t>
  </si>
  <si>
    <t>TAPA TANQUE COMBUSTIBLE</t>
  </si>
  <si>
    <t>FILTRO PARA MOTOR</t>
  </si>
  <si>
    <t xml:space="preserve">ACEITE MOTOR 4 TIEMPOS  10W-30 POR ¼ DE GALÓN </t>
  </si>
  <si>
    <t>BUS ELECTRICO DONGFENG</t>
  </si>
  <si>
    <t>REPARACION SISTEMA MECANICO PUERTAS PASAJEROS</t>
  </si>
  <si>
    <t>REVISION ARNES ELECTRICO BATERIAS</t>
  </si>
  <si>
    <t>REVISION ENCENDIDO</t>
  </si>
  <si>
    <t xml:space="preserve">MANTENIMIENTO A SISTEMA DE FRENOS </t>
  </si>
  <si>
    <t>TOTAL</t>
  </si>
  <si>
    <t>PRECIO TOTAL CPS678-2023</t>
  </si>
  <si>
    <t>PRECIO TOTAL NP 2025 CPS678-2023</t>
  </si>
  <si>
    <t>PRECIO TOTAL CPS678-2023 
5,10 % IPC 2025
4,36 % IPC 2026 MAYO</t>
  </si>
  <si>
    <t>PRECIO TOTAL NP 2025 CPS678-2023
5,10 % IPC 2025
4,36 % IPC 2026 MAYO</t>
  </si>
  <si>
    <t>PLACA</t>
  </si>
  <si>
    <t>OJX279</t>
  </si>
  <si>
    <t xml:space="preserve">ITEM </t>
  </si>
  <si>
    <t xml:space="preserve">CANTIDAD </t>
  </si>
  <si>
    <t xml:space="preserve">DESCRIPCION </t>
  </si>
  <si>
    <t xml:space="preserve">REPUESTO </t>
  </si>
  <si>
    <t xml:space="preserve">MANO DE OBRA </t>
  </si>
  <si>
    <t>VALOR TOTAL</t>
  </si>
  <si>
    <t xml:space="preserve">$ - </t>
  </si>
  <si>
    <t>TM033</t>
  </si>
  <si>
    <t xml:space="preserve">DIFERENCIA </t>
  </si>
  <si>
    <t>SUB TOTAL</t>
  </si>
  <si>
    <t xml:space="preserve">IVA </t>
  </si>
  <si>
    <t xml:space="preserve">TOTAL </t>
  </si>
  <si>
    <t>MONACO</t>
  </si>
  <si>
    <t>TRACTOPESADOS</t>
  </si>
  <si>
    <t xml:space="preserve">Cotización </t>
  </si>
  <si>
    <t>CAMBIO DE BOMBILLOS</t>
  </si>
  <si>
    <t>TM042</t>
  </si>
  <si>
    <t>AD</t>
  </si>
  <si>
    <t>SUMINISTRO E INSTALACION TIRO DE ARRASTRE TIPO PESADO</t>
  </si>
  <si>
    <t>ACEITE DE MOTOR SAE 15W40 Certificado (Galón)</t>
  </si>
  <si>
    <t>TM052</t>
  </si>
  <si>
    <t>OJX280</t>
  </si>
  <si>
    <t>TRACTO PESADO</t>
  </si>
  <si>
    <t>Diferencia</t>
  </si>
  <si>
    <t>TM034</t>
  </si>
  <si>
    <t>TM46</t>
  </si>
  <si>
    <t>VOLQUETA INTERNATIONAL DURASTAR</t>
  </si>
  <si>
    <t>OJX281</t>
  </si>
  <si>
    <t xml:space="preserve">FILTRO DE ACEITE </t>
  </si>
  <si>
    <t>$ 258.235,29</t>
  </si>
  <si>
    <t xml:space="preserve">FILTRO DE AIRE EXTERNO </t>
  </si>
  <si>
    <t>$ 318.487,39</t>
  </si>
  <si>
    <t>$ 290.672,27</t>
  </si>
  <si>
    <t xml:space="preserve">ACEITE MOTOR 15W40 - GALON </t>
  </si>
  <si>
    <t>REVISION FALLA MOTOR SERVICIO Y TESTIGO MOTOR</t>
  </si>
  <si>
    <t>FILTRO DE AIRE PRIMERO</t>
  </si>
  <si>
    <t>TM035</t>
  </si>
  <si>
    <t>MANTENIMIENTO EMBRAGUE (DESMONTE Y MONTE, LIMPIEZA, GRADUACION, AJUSTE Y PURGA DE SISTEMA)</t>
  </si>
  <si>
    <t xml:space="preserve"> CAMBIO PITO</t>
  </si>
  <si>
    <t>CAMBIO PITO</t>
  </si>
  <si>
    <t>TM039</t>
  </si>
  <si>
    <t>TM047</t>
  </si>
  <si>
    <t>MOTONIVELADORA CATERPILLAR</t>
  </si>
  <si>
    <t>Tracto Pesado</t>
  </si>
  <si>
    <t>Monaco</t>
  </si>
  <si>
    <t>IMP</t>
  </si>
  <si>
    <t>TM048</t>
  </si>
  <si>
    <t>MENOR VALOR HISTORICO CON IPC</t>
  </si>
  <si>
    <t>PROMEDIO HISTORICO CON IPC - CAMIONAUTOS</t>
  </si>
  <si>
    <t xml:space="preserve">MENOR VALOR -  CAMIONAUTOS </t>
  </si>
  <si>
    <t>PRECIO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</si>
</sst>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(* #,##0.00_);_(* \(#,##0.00\);_(* &quot;-&quot;??_);_(@_)"/>
    <numFmt numFmtId="169" formatCode="_-&quot;$&quot;* #,##0.00_-;\-&quot;$&quot;* #,##0.00_-;_-&quot;$&quot;* &quot;-&quot;??_-;_-@_-"/>
    <numFmt numFmtId="170" formatCode="_-&quot;$&quot;* #,##0_-;\-&quot;$&quot;* #,##0_-;_-&quot;$&quot;* &quot;-&quot;??_-;_-@_-"/>
    <numFmt numFmtId="171" formatCode="###0;###0"/>
    <numFmt numFmtId="172" formatCode="_-* #,##0_-;\-* #,##0_-;_-* &quot;-&quot;??_-;_-@_-"/>
    <numFmt numFmtId="173" formatCode="_-&quot;$&quot;\ * #,##0_-;\-&quot;$&quot;\ * #,##0_-;_-&quot;$&quot;\ * &quot;-&quot;??_-;_-@_-"/>
    <numFmt numFmtId="174" formatCode="_-* #,##0.00\ _€_-;\-* #,##0.00\ _€_-;_-* &quot;-&quot;??\ _€_-;_-@_-"/>
    <numFmt numFmtId="175" formatCode="&quot;$&quot;\ #,##0.00"/>
    <numFmt numFmtId="176" formatCode="0.0%"/>
    <numFmt numFmtId="177" formatCode="&quot;$&quot;\ #,##0.0;[Red]\-&quot;$&quot;\ #,##0.0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u/>
      <sz val="8.5"/>
      <color theme="10"/>
      <name val="Arial"/>
      <family val="2"/>
    </font>
    <font>
      <b/>
      <sz val="9"/>
      <name val="Garamond"/>
      <family val="1"/>
    </font>
    <font>
      <b/>
      <sz val="10"/>
      <color rgb="FF000000"/>
      <name val="Calibri"/>
      <family val="2"/>
      <scheme val="minor"/>
    </font>
    <font>
      <sz val="14"/>
      <name val="Garamond"/>
      <family val="1"/>
    </font>
    <font>
      <b/>
      <sz val="2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rgb="FF000000"/>
      <name val="Calibri-Bold"/>
    </font>
    <font>
      <b/>
      <sz val="10"/>
      <color rgb="FF000000"/>
      <name val="ArialNarrow-Bold"/>
    </font>
    <font>
      <sz val="10"/>
      <color rgb="FF000000"/>
      <name val="ArialNarrow"/>
    </font>
    <font>
      <sz val="9"/>
      <color rgb="FF000000"/>
      <name val="ArialMT"/>
    </font>
    <font>
      <b/>
      <sz val="10"/>
      <color theme="1"/>
      <name val="ArialNarrow-Bold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8"/>
      <name val="Arial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sz val="9"/>
      <color rgb="FF000000"/>
      <name val="Arial Narrow"/>
      <family val="2"/>
    </font>
    <font>
      <sz val="9"/>
      <name val="Arial Narrow"/>
      <family val="2"/>
    </font>
    <font>
      <b/>
      <sz val="9"/>
      <color rgb="FF000000"/>
      <name val="Arial Narrow"/>
      <family val="2"/>
    </font>
    <font>
      <b/>
      <sz val="9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49998474074526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13">
    <xf numFmtId="0" fontId="0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9" fontId="7" fillId="0" borderId="0" applyFill="0" applyBorder="0" applyProtection="0">
      <alignment horizontal="left" vertical="center"/>
    </xf>
    <xf numFmtId="43" fontId="1" fillId="0" borderId="0" applyFont="0" applyFill="0" applyBorder="0" applyAlignment="0" applyProtection="0"/>
    <xf numFmtId="0" fontId="8" fillId="0" borderId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1">
    <xf numFmtId="0" fontId="0" fillId="0" borderId="0" xfId="0"/>
    <xf numFmtId="171" fontId="5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vertical="center"/>
    </xf>
    <xf numFmtId="171" fontId="5" fillId="0" borderId="10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14" fillId="3" borderId="12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3" borderId="6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4" fillId="3" borderId="6" xfId="0" applyFont="1" applyFill="1" applyBorder="1" applyAlignment="1">
      <alignment vertical="center" wrapText="1"/>
    </xf>
    <xf numFmtId="0" fontId="15" fillId="3" borderId="7" xfId="0" applyFont="1" applyFill="1" applyBorder="1"/>
    <xf numFmtId="0" fontId="12" fillId="0" borderId="15" xfId="0" applyFont="1" applyBorder="1" applyAlignment="1">
      <alignment horizontal="center" vertical="center" wrapText="1"/>
    </xf>
    <xf numFmtId="0" fontId="14" fillId="3" borderId="8" xfId="0" applyFont="1" applyFill="1" applyBorder="1" applyAlignment="1">
      <alignment vertical="center" wrapText="1"/>
    </xf>
    <xf numFmtId="0" fontId="15" fillId="3" borderId="9" xfId="0" applyFont="1" applyFill="1" applyBorder="1"/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172" fontId="18" fillId="2" borderId="24" xfId="4" applyNumberFormat="1" applyFont="1" applyFill="1" applyBorder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center" vertical="center" wrapText="1"/>
    </xf>
    <xf numFmtId="173" fontId="6" fillId="5" borderId="2" xfId="0" applyNumberFormat="1" applyFont="1" applyFill="1" applyBorder="1" applyAlignment="1">
      <alignment horizontal="center" vertical="center" wrapText="1"/>
    </xf>
    <xf numFmtId="170" fontId="4" fillId="5" borderId="2" xfId="2" applyNumberFormat="1" applyFont="1" applyFill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73" fontId="6" fillId="0" borderId="2" xfId="11" applyNumberFormat="1" applyFont="1" applyBorder="1" applyAlignment="1">
      <alignment horizontal="center" vertical="center" wrapText="1"/>
    </xf>
    <xf numFmtId="170" fontId="4" fillId="0" borderId="2" xfId="2" applyNumberFormat="1" applyFont="1" applyBorder="1" applyAlignment="1">
      <alignment vertical="center"/>
    </xf>
    <xf numFmtId="0" fontId="11" fillId="5" borderId="2" xfId="0" applyFont="1" applyFill="1" applyBorder="1" applyAlignment="1">
      <alignment vertical="center" wrapText="1"/>
    </xf>
    <xf numFmtId="173" fontId="6" fillId="5" borderId="2" xfId="11" applyNumberFormat="1" applyFont="1" applyFill="1" applyBorder="1" applyAlignment="1">
      <alignment horizontal="center" vertical="center" wrapText="1"/>
    </xf>
    <xf numFmtId="167" fontId="6" fillId="5" borderId="2" xfId="1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67" fontId="21" fillId="0" borderId="0" xfId="11" applyFont="1" applyAlignment="1">
      <alignment vertical="center" wrapText="1"/>
    </xf>
    <xf numFmtId="167" fontId="0" fillId="0" borderId="0" xfId="11" applyFont="1"/>
    <xf numFmtId="167" fontId="21" fillId="7" borderId="0" xfId="11" applyFont="1" applyFill="1" applyAlignment="1">
      <alignment vertical="center" wrapText="1"/>
    </xf>
    <xf numFmtId="0" fontId="21" fillId="7" borderId="0" xfId="0" applyFont="1" applyFill="1" applyAlignment="1">
      <alignment vertical="center" wrapText="1"/>
    </xf>
    <xf numFmtId="0" fontId="22" fillId="6" borderId="0" xfId="0" applyFont="1" applyFill="1" applyAlignment="1">
      <alignment vertical="center" wrapText="1"/>
    </xf>
    <xf numFmtId="0" fontId="21" fillId="6" borderId="0" xfId="0" applyFont="1" applyFill="1" applyAlignment="1">
      <alignment vertical="center" wrapText="1"/>
    </xf>
    <xf numFmtId="0" fontId="0" fillId="6" borderId="0" xfId="0" applyFill="1"/>
    <xf numFmtId="167" fontId="21" fillId="6" borderId="0" xfId="11" applyFont="1" applyFill="1" applyAlignment="1">
      <alignment vertical="center" wrapText="1"/>
    </xf>
    <xf numFmtId="3" fontId="0" fillId="0" borderId="0" xfId="0" applyNumberFormat="1"/>
    <xf numFmtId="0" fontId="22" fillId="0" borderId="0" xfId="0" applyFont="1" applyAlignment="1">
      <alignment vertical="center" wrapText="1"/>
    </xf>
    <xf numFmtId="167" fontId="21" fillId="0" borderId="0" xfId="11" applyFont="1" applyFill="1" applyAlignment="1">
      <alignment vertical="center" wrapText="1"/>
    </xf>
    <xf numFmtId="173" fontId="21" fillId="0" borderId="0" xfId="11" applyNumberFormat="1" applyFont="1" applyAlignment="1">
      <alignment vertical="center" wrapText="1"/>
    </xf>
    <xf numFmtId="167" fontId="0" fillId="0" borderId="0" xfId="0" applyNumberFormat="1"/>
    <xf numFmtId="0" fontId="23" fillId="0" borderId="0" xfId="0" applyFont="1" applyAlignment="1">
      <alignment vertical="center" wrapText="1"/>
    </xf>
    <xf numFmtId="4" fontId="0" fillId="0" borderId="0" xfId="0" applyNumberFormat="1"/>
    <xf numFmtId="4" fontId="21" fillId="0" borderId="0" xfId="0" applyNumberFormat="1" applyFont="1" applyAlignment="1">
      <alignment vertical="center" wrapText="1"/>
    </xf>
    <xf numFmtId="167" fontId="0" fillId="0" borderId="0" xfId="11" applyFont="1" applyFill="1"/>
    <xf numFmtId="0" fontId="21" fillId="0" borderId="2" xfId="0" applyFont="1" applyBorder="1" applyAlignment="1">
      <alignment vertical="center" wrapText="1"/>
    </xf>
    <xf numFmtId="0" fontId="21" fillId="7" borderId="2" xfId="0" applyFont="1" applyFill="1" applyBorder="1" applyAlignment="1">
      <alignment vertical="center" wrapText="1"/>
    </xf>
    <xf numFmtId="167" fontId="21" fillId="0" borderId="2" xfId="11" applyFont="1" applyBorder="1" applyAlignment="1">
      <alignment vertical="center" wrapText="1"/>
    </xf>
    <xf numFmtId="167" fontId="21" fillId="7" borderId="2" xfId="11" applyFont="1" applyFill="1" applyBorder="1" applyAlignment="1">
      <alignment vertical="center" wrapText="1"/>
    </xf>
    <xf numFmtId="4" fontId="21" fillId="6" borderId="0" xfId="0" applyNumberFormat="1" applyFont="1" applyFill="1" applyAlignment="1">
      <alignment vertical="center" wrapText="1"/>
    </xf>
    <xf numFmtId="0" fontId="15" fillId="3" borderId="1" xfId="0" applyFont="1" applyFill="1" applyBorder="1"/>
    <xf numFmtId="0" fontId="12" fillId="0" borderId="2" xfId="0" applyFont="1" applyBorder="1" applyAlignment="1">
      <alignment horizontal="center" vertical="center"/>
    </xf>
    <xf numFmtId="167" fontId="21" fillId="0" borderId="0" xfId="0" applyNumberFormat="1" applyFont="1" applyAlignment="1">
      <alignment vertical="center" wrapText="1"/>
    </xf>
    <xf numFmtId="167" fontId="21" fillId="8" borderId="0" xfId="11" applyFont="1" applyFill="1" applyAlignment="1">
      <alignment vertical="center" wrapText="1"/>
    </xf>
    <xf numFmtId="0" fontId="21" fillId="5" borderId="0" xfId="0" applyFont="1" applyFill="1" applyAlignment="1">
      <alignment vertical="center" wrapText="1"/>
    </xf>
    <xf numFmtId="165" fontId="21" fillId="5" borderId="0" xfId="0" applyNumberFormat="1" applyFont="1" applyFill="1" applyAlignment="1">
      <alignment vertical="center" wrapText="1"/>
    </xf>
    <xf numFmtId="167" fontId="21" fillId="9" borderId="0" xfId="11" applyFont="1" applyFill="1" applyAlignment="1">
      <alignment vertical="center" wrapText="1"/>
    </xf>
    <xf numFmtId="165" fontId="21" fillId="0" borderId="0" xfId="0" applyNumberFormat="1" applyFont="1" applyAlignment="1">
      <alignment vertical="center" wrapText="1"/>
    </xf>
    <xf numFmtId="165" fontId="0" fillId="0" borderId="0" xfId="11" applyNumberFormat="1" applyFont="1"/>
    <xf numFmtId="165" fontId="0" fillId="0" borderId="0" xfId="0" applyNumberFormat="1"/>
    <xf numFmtId="167" fontId="24" fillId="0" borderId="2" xfId="0" applyNumberFormat="1" applyFont="1" applyBorder="1" applyAlignment="1">
      <alignment vertical="center"/>
    </xf>
    <xf numFmtId="0" fontId="25" fillId="10" borderId="2" xfId="0" applyFont="1" applyFill="1" applyBorder="1" applyAlignment="1">
      <alignment horizontal="left" vertical="center" wrapText="1"/>
    </xf>
    <xf numFmtId="174" fontId="0" fillId="0" borderId="0" xfId="0" applyNumberFormat="1"/>
    <xf numFmtId="0" fontId="26" fillId="10" borderId="6" xfId="0" applyFont="1" applyFill="1" applyBorder="1" applyAlignment="1">
      <alignment horizontal="center" vertical="center" wrapText="1"/>
    </xf>
    <xf numFmtId="0" fontId="24" fillId="10" borderId="2" xfId="0" applyFont="1" applyFill="1" applyBorder="1" applyAlignment="1">
      <alignment horizontal="center" vertical="center"/>
    </xf>
    <xf numFmtId="167" fontId="24" fillId="10" borderId="30" xfId="0" applyNumberFormat="1" applyFont="1" applyFill="1" applyBorder="1"/>
    <xf numFmtId="0" fontId="26" fillId="10" borderId="10" xfId="0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167" fontId="24" fillId="0" borderId="30" xfId="0" applyNumberFormat="1" applyFont="1" applyBorder="1"/>
    <xf numFmtId="0" fontId="24" fillId="10" borderId="5" xfId="0" applyFont="1" applyFill="1" applyBorder="1" applyAlignment="1">
      <alignment horizontal="center" vertical="center"/>
    </xf>
    <xf numFmtId="167" fontId="24" fillId="10" borderId="2" xfId="0" applyNumberFormat="1" applyFont="1" applyFill="1" applyBorder="1" applyAlignment="1">
      <alignment vertical="center"/>
    </xf>
    <xf numFmtId="0" fontId="15" fillId="3" borderId="11" xfId="0" applyFont="1" applyFill="1" applyBorder="1"/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0" fontId="21" fillId="11" borderId="0" xfId="0" applyFont="1" applyFill="1" applyAlignment="1">
      <alignment vertical="center" wrapText="1"/>
    </xf>
    <xf numFmtId="0" fontId="21" fillId="12" borderId="0" xfId="0" applyFont="1" applyFill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173" fontId="6" fillId="0" borderId="5" xfId="11" applyNumberFormat="1" applyFont="1" applyBorder="1" applyAlignment="1">
      <alignment horizontal="center" vertical="center" wrapText="1"/>
    </xf>
    <xf numFmtId="170" fontId="4" fillId="0" borderId="5" xfId="2" applyNumberFormat="1" applyFont="1" applyBorder="1" applyAlignment="1">
      <alignment vertical="center"/>
    </xf>
    <xf numFmtId="171" fontId="5" fillId="5" borderId="6" xfId="0" applyNumberFormat="1" applyFont="1" applyFill="1" applyBorder="1" applyAlignment="1">
      <alignment horizontal="center" vertical="center" wrapText="1"/>
    </xf>
    <xf numFmtId="43" fontId="4" fillId="5" borderId="7" xfId="4" applyFont="1" applyFill="1" applyBorder="1" applyAlignment="1">
      <alignment vertical="center"/>
    </xf>
    <xf numFmtId="172" fontId="4" fillId="2" borderId="7" xfId="4" applyNumberFormat="1" applyFont="1" applyFill="1" applyBorder="1" applyAlignment="1">
      <alignment vertical="center"/>
    </xf>
    <xf numFmtId="170" fontId="4" fillId="5" borderId="7" xfId="2" applyNumberFormat="1" applyFont="1" applyFill="1" applyBorder="1" applyAlignment="1">
      <alignment vertical="center"/>
    </xf>
    <xf numFmtId="172" fontId="4" fillId="5" borderId="7" xfId="4" applyNumberFormat="1" applyFont="1" applyFill="1" applyBorder="1" applyAlignment="1">
      <alignment vertical="center"/>
    </xf>
    <xf numFmtId="0" fontId="4" fillId="5" borderId="6" xfId="0" applyFont="1" applyFill="1" applyBorder="1" applyAlignment="1">
      <alignment vertical="center"/>
    </xf>
    <xf numFmtId="0" fontId="3" fillId="0" borderId="3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6" fillId="13" borderId="26" xfId="0" applyFont="1" applyFill="1" applyBorder="1" applyAlignment="1">
      <alignment vertical="center" wrapText="1"/>
    </xf>
    <xf numFmtId="0" fontId="0" fillId="13" borderId="0" xfId="0" applyFill="1"/>
    <xf numFmtId="167" fontId="0" fillId="13" borderId="0" xfId="11" applyFont="1" applyFill="1"/>
    <xf numFmtId="0" fontId="16" fillId="13" borderId="2" xfId="0" applyFont="1" applyFill="1" applyBorder="1" applyAlignment="1">
      <alignment vertical="center" wrapText="1"/>
    </xf>
    <xf numFmtId="0" fontId="16" fillId="13" borderId="37" xfId="0" applyFont="1" applyFill="1" applyBorder="1" applyAlignment="1">
      <alignment horizontal="center" vertical="center" wrapText="1"/>
    </xf>
    <xf numFmtId="0" fontId="16" fillId="13" borderId="2" xfId="0" applyFont="1" applyFill="1" applyBorder="1" applyAlignment="1">
      <alignment horizontal="center" vertical="center" wrapText="1"/>
    </xf>
    <xf numFmtId="171" fontId="5" fillId="5" borderId="2" xfId="0" applyNumberFormat="1" applyFont="1" applyFill="1" applyBorder="1" applyAlignment="1">
      <alignment horizontal="center" vertical="center" wrapText="1"/>
    </xf>
    <xf numFmtId="0" fontId="4" fillId="13" borderId="13" xfId="0" applyFont="1" applyFill="1" applyBorder="1" applyAlignment="1">
      <alignment vertical="center"/>
    </xf>
    <xf numFmtId="0" fontId="3" fillId="0" borderId="23" xfId="0" applyFont="1" applyBorder="1" applyAlignment="1">
      <alignment horizontal="center" vertical="center" wrapText="1"/>
    </xf>
    <xf numFmtId="0" fontId="16" fillId="13" borderId="0" xfId="0" applyFont="1" applyFill="1" applyAlignment="1">
      <alignment horizontal="center" vertical="center" wrapText="1"/>
    </xf>
    <xf numFmtId="170" fontId="4" fillId="5" borderId="1" xfId="2" applyNumberFormat="1" applyFont="1" applyFill="1" applyBorder="1" applyAlignment="1">
      <alignment vertical="center"/>
    </xf>
    <xf numFmtId="170" fontId="4" fillId="0" borderId="1" xfId="2" applyNumberFormat="1" applyFont="1" applyBorder="1" applyAlignment="1">
      <alignment vertical="center"/>
    </xf>
    <xf numFmtId="170" fontId="4" fillId="0" borderId="38" xfId="2" applyNumberFormat="1" applyFont="1" applyBorder="1" applyAlignment="1">
      <alignment vertical="center"/>
    </xf>
    <xf numFmtId="0" fontId="17" fillId="13" borderId="39" xfId="0" applyFont="1" applyFill="1" applyBorder="1" applyAlignment="1">
      <alignment horizontal="center" vertical="center"/>
    </xf>
    <xf numFmtId="0" fontId="16" fillId="13" borderId="36" xfId="0" applyFont="1" applyFill="1" applyBorder="1" applyAlignment="1">
      <alignment vertical="center" wrapText="1"/>
    </xf>
    <xf numFmtId="0" fontId="16" fillId="13" borderId="20" xfId="0" applyFont="1" applyFill="1" applyBorder="1" applyAlignment="1">
      <alignment vertical="center" wrapText="1"/>
    </xf>
    <xf numFmtId="0" fontId="16" fillId="13" borderId="37" xfId="0" applyFont="1" applyFill="1" applyBorder="1" applyAlignment="1">
      <alignment vertical="center" wrapText="1"/>
    </xf>
    <xf numFmtId="173" fontId="0" fillId="0" borderId="0" xfId="0" applyNumberFormat="1"/>
    <xf numFmtId="170" fontId="4" fillId="0" borderId="2" xfId="2" applyNumberFormat="1" applyFont="1" applyFill="1" applyBorder="1" applyAlignment="1">
      <alignment vertical="center"/>
    </xf>
    <xf numFmtId="0" fontId="3" fillId="9" borderId="23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8" fillId="13" borderId="40" xfId="0" applyFont="1" applyFill="1" applyBorder="1" applyAlignment="1">
      <alignment horizontal="center" vertical="center" wrapText="1"/>
    </xf>
    <xf numFmtId="176" fontId="28" fillId="13" borderId="40" xfId="12" applyNumberFormat="1" applyFont="1" applyFill="1" applyBorder="1" applyAlignment="1">
      <alignment horizontal="center" vertical="center" wrapText="1"/>
    </xf>
    <xf numFmtId="171" fontId="30" fillId="5" borderId="40" xfId="0" applyNumberFormat="1" applyFont="1" applyFill="1" applyBorder="1" applyAlignment="1">
      <alignment horizontal="center" vertical="center" wrapText="1"/>
    </xf>
    <xf numFmtId="0" fontId="28" fillId="5" borderId="40" xfId="0" applyFont="1" applyFill="1" applyBorder="1" applyAlignment="1">
      <alignment vertical="center" wrapText="1"/>
    </xf>
    <xf numFmtId="170" fontId="27" fillId="5" borderId="40" xfId="2" applyNumberFormat="1" applyFont="1" applyFill="1" applyBorder="1" applyAlignment="1">
      <alignment vertical="center"/>
    </xf>
    <xf numFmtId="176" fontId="27" fillId="5" borderId="40" xfId="12" applyNumberFormat="1" applyFont="1" applyFill="1" applyBorder="1" applyAlignment="1">
      <alignment vertical="center"/>
    </xf>
    <xf numFmtId="171" fontId="30" fillId="0" borderId="40" xfId="0" applyNumberFormat="1" applyFont="1" applyBorder="1" applyAlignment="1">
      <alignment horizontal="center" vertical="center" wrapText="1"/>
    </xf>
    <xf numFmtId="0" fontId="30" fillId="4" borderId="40" xfId="0" applyFont="1" applyFill="1" applyBorder="1" applyAlignment="1">
      <alignment vertical="center" wrapText="1"/>
    </xf>
    <xf numFmtId="9" fontId="27" fillId="0" borderId="40" xfId="2" applyNumberFormat="1" applyFont="1" applyBorder="1" applyAlignment="1">
      <alignment vertical="center"/>
    </xf>
    <xf numFmtId="175" fontId="27" fillId="0" borderId="40" xfId="4" applyNumberFormat="1" applyFont="1" applyFill="1" applyBorder="1" applyAlignment="1">
      <alignment vertical="center"/>
    </xf>
    <xf numFmtId="176" fontId="27" fillId="0" borderId="40" xfId="12" applyNumberFormat="1" applyFont="1" applyBorder="1" applyAlignment="1">
      <alignment vertical="center"/>
    </xf>
    <xf numFmtId="0" fontId="32" fillId="5" borderId="40" xfId="0" applyFont="1" applyFill="1" applyBorder="1" applyAlignment="1">
      <alignment vertical="center" wrapText="1"/>
    </xf>
    <xf numFmtId="0" fontId="27" fillId="13" borderId="0" xfId="0" applyFont="1" applyFill="1" applyAlignment="1">
      <alignment vertical="center"/>
    </xf>
    <xf numFmtId="0" fontId="27" fillId="5" borderId="40" xfId="0" applyFont="1" applyFill="1" applyBorder="1" applyAlignment="1">
      <alignment vertical="center"/>
    </xf>
    <xf numFmtId="167" fontId="27" fillId="0" borderId="0" xfId="11" applyFont="1" applyFill="1" applyAlignment="1">
      <alignment vertical="center"/>
    </xf>
    <xf numFmtId="177" fontId="27" fillId="0" borderId="40" xfId="2" applyNumberFormat="1" applyFont="1" applyBorder="1" applyAlignment="1">
      <alignment horizontal="right" vertical="center"/>
    </xf>
    <xf numFmtId="177" fontId="27" fillId="5" borderId="40" xfId="2" applyNumberFormat="1" applyFont="1" applyFill="1" applyBorder="1" applyAlignment="1">
      <alignment horizontal="right" vertical="center"/>
    </xf>
    <xf numFmtId="177" fontId="28" fillId="13" borderId="40" xfId="0" applyNumberFormat="1" applyFont="1" applyFill="1" applyBorder="1" applyAlignment="1">
      <alignment horizontal="right" vertical="center" wrapText="1"/>
    </xf>
    <xf numFmtId="172" fontId="28" fillId="0" borderId="40" xfId="4" applyNumberFormat="1" applyFont="1" applyFill="1" applyBorder="1" applyAlignment="1">
      <alignment vertical="center"/>
    </xf>
    <xf numFmtId="171" fontId="30" fillId="0" borderId="41" xfId="0" applyNumberFormat="1" applyFont="1" applyBorder="1" applyAlignment="1">
      <alignment vertical="center" wrapText="1"/>
    </xf>
    <xf numFmtId="171" fontId="30" fillId="0" borderId="0" xfId="0" applyNumberFormat="1" applyFont="1" applyAlignment="1">
      <alignment vertical="center" wrapText="1"/>
    </xf>
    <xf numFmtId="0" fontId="28" fillId="0" borderId="42" xfId="0" applyFont="1" applyBorder="1" applyAlignment="1">
      <alignment horizontal="center" vertical="center"/>
    </xf>
    <xf numFmtId="0" fontId="28" fillId="13" borderId="42" xfId="0" applyFont="1" applyFill="1" applyBorder="1" applyAlignment="1">
      <alignment horizontal="center" vertical="center" wrapText="1"/>
    </xf>
    <xf numFmtId="170" fontId="27" fillId="5" borderId="42" xfId="2" applyNumberFormat="1" applyFont="1" applyFill="1" applyBorder="1" applyAlignment="1">
      <alignment vertical="center"/>
    </xf>
    <xf numFmtId="177" fontId="27" fillId="0" borderId="42" xfId="2" applyNumberFormat="1" applyFont="1" applyBorder="1" applyAlignment="1">
      <alignment horizontal="right" vertical="center"/>
    </xf>
    <xf numFmtId="177" fontId="27" fillId="5" borderId="42" xfId="2" applyNumberFormat="1" applyFont="1" applyFill="1" applyBorder="1" applyAlignment="1">
      <alignment horizontal="right" vertical="center"/>
    </xf>
    <xf numFmtId="177" fontId="28" fillId="13" borderId="42" xfId="0" applyNumberFormat="1" applyFont="1" applyFill="1" applyBorder="1" applyAlignment="1">
      <alignment horizontal="right" vertical="center" wrapText="1"/>
    </xf>
    <xf numFmtId="0" fontId="28" fillId="13" borderId="43" xfId="0" applyFont="1" applyFill="1" applyBorder="1" applyAlignment="1">
      <alignment horizontal="center" vertical="center" wrapText="1"/>
    </xf>
    <xf numFmtId="170" fontId="27" fillId="5" borderId="43" xfId="2" applyNumberFormat="1" applyFont="1" applyFill="1" applyBorder="1" applyAlignment="1">
      <alignment vertical="center"/>
    </xf>
    <xf numFmtId="9" fontId="27" fillId="0" borderId="43" xfId="2" applyNumberFormat="1" applyFont="1" applyBorder="1" applyAlignment="1">
      <alignment vertical="center"/>
    </xf>
    <xf numFmtId="0" fontId="28" fillId="0" borderId="44" xfId="0" applyFont="1" applyBorder="1" applyAlignment="1">
      <alignment horizontal="center" vertical="center" wrapText="1"/>
    </xf>
    <xf numFmtId="0" fontId="28" fillId="13" borderId="44" xfId="0" applyFont="1" applyFill="1" applyBorder="1" applyAlignment="1">
      <alignment horizontal="center" vertical="center" wrapText="1"/>
    </xf>
    <xf numFmtId="170" fontId="27" fillId="5" borderId="44" xfId="2" applyNumberFormat="1" applyFont="1" applyFill="1" applyBorder="1" applyAlignment="1">
      <alignment vertical="center"/>
    </xf>
    <xf numFmtId="177" fontId="27" fillId="0" borderId="44" xfId="2" applyNumberFormat="1" applyFont="1" applyBorder="1" applyAlignment="1">
      <alignment horizontal="right" vertical="center"/>
    </xf>
    <xf numFmtId="177" fontId="27" fillId="5" borderId="44" xfId="2" applyNumberFormat="1" applyFont="1" applyFill="1" applyBorder="1" applyAlignment="1">
      <alignment horizontal="right" vertical="center"/>
    </xf>
    <xf numFmtId="177" fontId="28" fillId="13" borderId="44" xfId="0" applyNumberFormat="1" applyFont="1" applyFill="1" applyBorder="1" applyAlignment="1">
      <alignment horizontal="right" vertical="center" wrapText="1"/>
    </xf>
    <xf numFmtId="0" fontId="27" fillId="0" borderId="45" xfId="0" applyFont="1" applyBorder="1" applyAlignment="1">
      <alignment vertical="center"/>
    </xf>
    <xf numFmtId="177" fontId="27" fillId="0" borderId="2" xfId="4" applyNumberFormat="1" applyFont="1" applyBorder="1" applyAlignment="1">
      <alignment vertical="center"/>
    </xf>
    <xf numFmtId="0" fontId="28" fillId="0" borderId="46" xfId="0" applyFont="1" applyBorder="1" applyAlignment="1">
      <alignment horizontal="center" vertical="center"/>
    </xf>
    <xf numFmtId="0" fontId="28" fillId="13" borderId="46" xfId="0" applyFont="1" applyFill="1" applyBorder="1" applyAlignment="1">
      <alignment horizontal="center" vertical="center" wrapText="1"/>
    </xf>
    <xf numFmtId="170" fontId="27" fillId="5" borderId="46" xfId="2" applyNumberFormat="1" applyFont="1" applyFill="1" applyBorder="1" applyAlignment="1">
      <alignment vertical="center"/>
    </xf>
    <xf numFmtId="177" fontId="27" fillId="0" borderId="46" xfId="2" applyNumberFormat="1" applyFont="1" applyBorder="1" applyAlignment="1">
      <alignment horizontal="right" vertical="center"/>
    </xf>
    <xf numFmtId="175" fontId="27" fillId="0" borderId="42" xfId="4" applyNumberFormat="1" applyFont="1" applyFill="1" applyBorder="1" applyAlignment="1">
      <alignment vertical="center"/>
    </xf>
    <xf numFmtId="0" fontId="27" fillId="0" borderId="2" xfId="0" applyFont="1" applyBorder="1" applyAlignment="1">
      <alignment vertical="center"/>
    </xf>
    <xf numFmtId="177" fontId="27" fillId="0" borderId="2" xfId="0" applyNumberFormat="1" applyFont="1" applyBorder="1" applyAlignment="1">
      <alignment vertical="center"/>
    </xf>
    <xf numFmtId="0" fontId="29" fillId="3" borderId="42" xfId="0" applyFont="1" applyFill="1" applyBorder="1" applyAlignment="1">
      <alignment horizontal="center" vertical="center" wrapText="1"/>
    </xf>
    <xf numFmtId="0" fontId="31" fillId="5" borderId="42" xfId="0" applyFont="1" applyFill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28" fillId="13" borderId="43" xfId="0" applyFont="1" applyFill="1" applyBorder="1" applyAlignment="1">
      <alignment vertical="center" wrapText="1"/>
    </xf>
    <xf numFmtId="177" fontId="27" fillId="0" borderId="43" xfId="2" applyNumberFormat="1" applyFont="1" applyBorder="1" applyAlignment="1">
      <alignment horizontal="right" vertical="center"/>
    </xf>
    <xf numFmtId="177" fontId="27" fillId="5" borderId="43" xfId="2" applyNumberFormat="1" applyFont="1" applyFill="1" applyBorder="1" applyAlignment="1">
      <alignment horizontal="right" vertical="center"/>
    </xf>
    <xf numFmtId="177" fontId="28" fillId="13" borderId="43" xfId="0" applyNumberFormat="1" applyFont="1" applyFill="1" applyBorder="1" applyAlignment="1">
      <alignment horizontal="right" vertical="center" wrapText="1"/>
    </xf>
    <xf numFmtId="177" fontId="27" fillId="0" borderId="37" xfId="4" applyNumberFormat="1" applyFont="1" applyBorder="1" applyAlignment="1">
      <alignment vertical="center"/>
    </xf>
    <xf numFmtId="0" fontId="28" fillId="4" borderId="2" xfId="0" applyFont="1" applyFill="1" applyBorder="1" applyAlignment="1">
      <alignment vertical="center" wrapText="1"/>
    </xf>
    <xf numFmtId="173" fontId="31" fillId="4" borderId="2" xfId="0" applyNumberFormat="1" applyFont="1" applyFill="1" applyBorder="1" applyAlignment="1">
      <alignment horizontal="center" vertical="center" wrapText="1"/>
    </xf>
    <xf numFmtId="177" fontId="31" fillId="4" borderId="2" xfId="11" applyNumberFormat="1" applyFont="1" applyFill="1" applyBorder="1" applyAlignment="1">
      <alignment horizontal="right" vertical="center" wrapText="1"/>
    </xf>
    <xf numFmtId="177" fontId="31" fillId="4" borderId="2" xfId="0" applyNumberFormat="1" applyFont="1" applyFill="1" applyBorder="1" applyAlignment="1">
      <alignment horizontal="right" vertical="center" wrapText="1"/>
    </xf>
    <xf numFmtId="177" fontId="28" fillId="4" borderId="2" xfId="0" applyNumberFormat="1" applyFont="1" applyFill="1" applyBorder="1" applyAlignment="1">
      <alignment horizontal="right" vertical="center" wrapText="1"/>
    </xf>
    <xf numFmtId="0" fontId="27" fillId="4" borderId="2" xfId="0" applyFont="1" applyFill="1" applyBorder="1" applyAlignment="1">
      <alignment vertical="center"/>
    </xf>
    <xf numFmtId="177" fontId="27" fillId="4" borderId="2" xfId="4" applyNumberFormat="1" applyFont="1" applyFill="1" applyBorder="1" applyAlignment="1">
      <alignment vertical="center"/>
    </xf>
    <xf numFmtId="0" fontId="35" fillId="0" borderId="2" xfId="0" applyFont="1" applyBorder="1" applyAlignment="1">
      <alignment vertical="center"/>
    </xf>
    <xf numFmtId="177" fontId="35" fillId="0" borderId="2" xfId="0" applyNumberFormat="1" applyFont="1" applyBorder="1" applyAlignment="1">
      <alignment vertical="center" wrapText="1"/>
    </xf>
    <xf numFmtId="177" fontId="8" fillId="3" borderId="2" xfId="0" applyNumberFormat="1" applyFont="1" applyFill="1" applyBorder="1" applyAlignment="1">
      <alignment vertical="center"/>
    </xf>
    <xf numFmtId="0" fontId="35" fillId="13" borderId="2" xfId="0" applyFont="1" applyFill="1" applyBorder="1" applyAlignment="1">
      <alignment vertical="center"/>
    </xf>
    <xf numFmtId="177" fontId="8" fillId="10" borderId="2" xfId="0" applyNumberFormat="1" applyFont="1" applyFill="1" applyBorder="1" applyAlignment="1">
      <alignment vertical="center"/>
    </xf>
    <xf numFmtId="0" fontId="35" fillId="10" borderId="2" xfId="0" applyFont="1" applyFill="1" applyBorder="1" applyAlignment="1">
      <alignment vertical="center"/>
    </xf>
    <xf numFmtId="177" fontId="35" fillId="10" borderId="2" xfId="0" applyNumberFormat="1" applyFont="1" applyFill="1" applyBorder="1" applyAlignment="1">
      <alignment vertical="center" wrapText="1"/>
    </xf>
    <xf numFmtId="177" fontId="35" fillId="10" borderId="2" xfId="0" applyNumberFormat="1" applyFont="1" applyFill="1" applyBorder="1" applyAlignment="1">
      <alignment vertical="center"/>
    </xf>
    <xf numFmtId="177" fontId="27" fillId="14" borderId="2" xfId="4" applyNumberFormat="1" applyFont="1" applyFill="1" applyBorder="1" applyAlignment="1">
      <alignment vertical="center"/>
    </xf>
    <xf numFmtId="0" fontId="33" fillId="15" borderId="40" xfId="0" applyFont="1" applyFill="1" applyBorder="1" applyAlignment="1">
      <alignment horizontal="center" vertical="center" wrapText="1"/>
    </xf>
    <xf numFmtId="0" fontId="33" fillId="15" borderId="46" xfId="0" applyFont="1" applyFill="1" applyBorder="1" applyAlignment="1">
      <alignment horizontal="center" vertical="center" wrapText="1"/>
    </xf>
    <xf numFmtId="0" fontId="33" fillId="15" borderId="0" xfId="0" applyFont="1" applyFill="1" applyAlignment="1">
      <alignment vertical="center" wrapText="1"/>
    </xf>
    <xf numFmtId="0" fontId="34" fillId="15" borderId="0" xfId="0" applyFont="1" applyFill="1" applyAlignment="1">
      <alignment vertical="center" wrapText="1"/>
    </xf>
    <xf numFmtId="0" fontId="33" fillId="15" borderId="2" xfId="0" applyFont="1" applyFill="1" applyBorder="1" applyAlignment="1">
      <alignment horizontal="center" vertical="center" wrapText="1"/>
    </xf>
    <xf numFmtId="0" fontId="33" fillId="15" borderId="43" xfId="0" applyFont="1" applyFill="1" applyBorder="1" applyAlignment="1">
      <alignment horizontal="center" vertical="center" wrapText="1"/>
    </xf>
    <xf numFmtId="0" fontId="33" fillId="15" borderId="44" xfId="0" applyFont="1" applyFill="1" applyBorder="1" applyAlignment="1">
      <alignment horizontal="center" vertical="center" wrapText="1"/>
    </xf>
    <xf numFmtId="43" fontId="33" fillId="15" borderId="40" xfId="4" applyFont="1" applyFill="1" applyBorder="1" applyAlignment="1" applyProtection="1">
      <alignment horizontal="center" vertical="center" wrapText="1"/>
    </xf>
    <xf numFmtId="0" fontId="31" fillId="5" borderId="40" xfId="0" applyFont="1" applyFill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43" fontId="27" fillId="0" borderId="0" xfId="4" applyFont="1" applyAlignment="1">
      <alignment vertical="center"/>
    </xf>
    <xf numFmtId="177" fontId="8" fillId="0" borderId="2" xfId="0" applyNumberFormat="1" applyFont="1" applyBorder="1" applyAlignment="1">
      <alignment vertical="center"/>
    </xf>
    <xf numFmtId="164" fontId="27" fillId="0" borderId="2" xfId="4" applyNumberFormat="1" applyFont="1" applyFill="1" applyBorder="1" applyAlignment="1">
      <alignment vertical="center"/>
    </xf>
    <xf numFmtId="164" fontId="27" fillId="0" borderId="2" xfId="4" applyNumberFormat="1" applyFont="1" applyBorder="1" applyAlignment="1">
      <alignment vertical="center"/>
    </xf>
    <xf numFmtId="164" fontId="27" fillId="0" borderId="2" xfId="0" applyNumberFormat="1" applyFont="1" applyBorder="1" applyAlignment="1">
      <alignment vertical="center"/>
    </xf>
    <xf numFmtId="0" fontId="33" fillId="15" borderId="0" xfId="0" applyFont="1" applyFill="1" applyAlignment="1">
      <alignment horizontal="center" vertical="center" wrapText="1"/>
    </xf>
    <xf numFmtId="0" fontId="34" fillId="15" borderId="0" xfId="0" applyFont="1" applyFill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9" fillId="3" borderId="40" xfId="0" applyFont="1" applyFill="1" applyBorder="1" applyAlignment="1">
      <alignment horizontal="center" vertical="center" wrapText="1"/>
    </xf>
    <xf numFmtId="0" fontId="28" fillId="13" borderId="40" xfId="0" applyFont="1" applyFill="1" applyBorder="1" applyAlignment="1">
      <alignment horizontal="center" vertical="center" wrapText="1"/>
    </xf>
    <xf numFmtId="0" fontId="29" fillId="13" borderId="40" xfId="0" applyFont="1" applyFill="1" applyBorder="1" applyAlignment="1">
      <alignment horizontal="center" vertical="center"/>
    </xf>
    <xf numFmtId="0" fontId="29" fillId="13" borderId="4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7" fillId="13" borderId="22" xfId="0" applyFont="1" applyFill="1" applyBorder="1" applyAlignment="1">
      <alignment horizontal="center" vertical="center"/>
    </xf>
    <xf numFmtId="0" fontId="17" fillId="13" borderId="27" xfId="0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horizontal="center" vertical="center" wrapText="1"/>
    </xf>
    <xf numFmtId="0" fontId="16" fillId="13" borderId="20" xfId="0" applyFont="1" applyFill="1" applyBorder="1" applyAlignment="1">
      <alignment horizontal="center" vertical="center" wrapText="1"/>
    </xf>
    <xf numFmtId="0" fontId="16" fillId="13" borderId="37" xfId="0" applyFont="1" applyFill="1" applyBorder="1" applyAlignment="1">
      <alignment horizontal="center" vertical="center" wrapText="1"/>
    </xf>
    <xf numFmtId="171" fontId="5" fillId="0" borderId="21" xfId="0" applyNumberFormat="1" applyFont="1" applyBorder="1" applyAlignment="1">
      <alignment horizontal="center" vertical="center" wrapText="1"/>
    </xf>
    <xf numFmtId="171" fontId="5" fillId="0" borderId="22" xfId="0" applyNumberFormat="1" applyFont="1" applyBorder="1" applyAlignment="1">
      <alignment horizontal="center" vertical="center" wrapText="1"/>
    </xf>
    <xf numFmtId="171" fontId="5" fillId="0" borderId="23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6" fillId="13" borderId="35" xfId="0" applyFont="1" applyFill="1" applyBorder="1" applyAlignment="1">
      <alignment horizontal="center" vertical="center" wrapText="1"/>
    </xf>
    <xf numFmtId="0" fontId="16" fillId="13" borderId="3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</cellXfs>
  <cellStyles count="13">
    <cellStyle name="BodyStyle" xfId="3" xr:uid="{00000000-0005-0000-0000-000000000000}"/>
    <cellStyle name="Hipervínculo 2" xfId="10" xr:uid="{00000000-0005-0000-0000-000001000000}"/>
    <cellStyle name="Millares" xfId="4" builtinId="3"/>
    <cellStyle name="Millares 2" xfId="1" xr:uid="{00000000-0005-0000-0000-000004000000}"/>
    <cellStyle name="Moneda" xfId="11" builtinId="4"/>
    <cellStyle name="Moneda [0] 2" xfId="7" xr:uid="{00000000-0005-0000-0000-000007000000}"/>
    <cellStyle name="Moneda [0] 2 2" xfId="9" xr:uid="{00000000-0005-0000-0000-000008000000}"/>
    <cellStyle name="Moneda 2" xfId="2" xr:uid="{00000000-0005-0000-0000-000009000000}"/>
    <cellStyle name="Normal" xfId="0" builtinId="0"/>
    <cellStyle name="Normal 2" xfId="8" xr:uid="{00000000-0005-0000-0000-00000B000000}"/>
    <cellStyle name="Normal 3" xfId="5" xr:uid="{00000000-0005-0000-0000-00000C000000}"/>
    <cellStyle name="Normal 4" xfId="6" xr:uid="{00000000-0005-0000-0000-00000D000000}"/>
    <cellStyle name="Porcentaje" xfId="12" builtinId="5"/>
  </cellStyles>
  <dxfs count="2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47628</xdr:rowOff>
    </xdr:from>
    <xdr:to>
      <xdr:col>1</xdr:col>
      <xdr:colOff>708659</xdr:colOff>
      <xdr:row>1</xdr:row>
      <xdr:rowOff>744856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5C5AD8-DE31-4826-9D5B-666BED6F7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2340" y="1040133"/>
          <a:ext cx="655319" cy="701038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2</xdr:row>
      <xdr:rowOff>76200</xdr:rowOff>
    </xdr:from>
    <xdr:to>
      <xdr:col>1</xdr:col>
      <xdr:colOff>706784</xdr:colOff>
      <xdr:row>2</xdr:row>
      <xdr:rowOff>741665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FAD0C1-194B-47A8-B59F-52AA8A07C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8530" y="1838325"/>
          <a:ext cx="657254" cy="673085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85725</xdr:colOff>
      <xdr:row>3</xdr:row>
      <xdr:rowOff>104775</xdr:rowOff>
    </xdr:from>
    <xdr:to>
      <xdr:col>1</xdr:col>
      <xdr:colOff>704695</xdr:colOff>
      <xdr:row>3</xdr:row>
      <xdr:rowOff>741043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361CD7-EBDF-4BC1-8E2E-001CA2C85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6630" y="2646045"/>
          <a:ext cx="624685" cy="632458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4</xdr:row>
      <xdr:rowOff>28575</xdr:rowOff>
    </xdr:from>
    <xdr:to>
      <xdr:col>1</xdr:col>
      <xdr:colOff>746759</xdr:colOff>
      <xdr:row>5</xdr:row>
      <xdr:rowOff>1359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EED5B4F-A771-4AA6-8BE8-327E2979C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3388995"/>
          <a:ext cx="708659" cy="565239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5</xdr:row>
      <xdr:rowOff>133350</xdr:rowOff>
    </xdr:from>
    <xdr:to>
      <xdr:col>1</xdr:col>
      <xdr:colOff>742949</xdr:colOff>
      <xdr:row>5</xdr:row>
      <xdr:rowOff>704849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0BEA5C1-56F4-4841-AD92-189A64902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4082415"/>
          <a:ext cx="712469" cy="582929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6</xdr:row>
      <xdr:rowOff>95250</xdr:rowOff>
    </xdr:from>
    <xdr:to>
      <xdr:col>1</xdr:col>
      <xdr:colOff>739955</xdr:colOff>
      <xdr:row>6</xdr:row>
      <xdr:rowOff>704849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9B7C31C-7292-4087-83E5-D46473A68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4825365"/>
          <a:ext cx="713285" cy="621029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7</xdr:row>
      <xdr:rowOff>95250</xdr:rowOff>
    </xdr:from>
    <xdr:to>
      <xdr:col>1</xdr:col>
      <xdr:colOff>741044</xdr:colOff>
      <xdr:row>7</xdr:row>
      <xdr:rowOff>706755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3C0A1B4-29CF-4260-9BD9-3D6038285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5606415"/>
          <a:ext cx="697229" cy="621030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8</xdr:row>
      <xdr:rowOff>85725</xdr:rowOff>
    </xdr:from>
    <xdr:to>
      <xdr:col>1</xdr:col>
      <xdr:colOff>741044</xdr:colOff>
      <xdr:row>8</xdr:row>
      <xdr:rowOff>702944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8943566-48DF-47EC-9ECB-C9F8A4A4F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6383655"/>
          <a:ext cx="697229" cy="609599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57979</xdr:colOff>
      <xdr:row>9</xdr:row>
      <xdr:rowOff>41413</xdr:rowOff>
    </xdr:from>
    <xdr:to>
      <xdr:col>1</xdr:col>
      <xdr:colOff>782041</xdr:colOff>
      <xdr:row>9</xdr:row>
      <xdr:rowOff>777530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4615E21-A97B-4510-93F3-E2F86C02D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483169" y="7118488"/>
          <a:ext cx="727872" cy="736117"/>
        </a:xfrm>
        <a:prstGeom prst="rect">
          <a:avLst/>
        </a:prstGeom>
      </xdr:spPr>
    </xdr:pic>
    <xdr:clientData/>
  </xdr:twoCellAnchor>
  <xdr:twoCellAnchor editAs="oneCell">
    <xdr:from>
      <xdr:col>1</xdr:col>
      <xdr:colOff>82826</xdr:colOff>
      <xdr:row>11</xdr:row>
      <xdr:rowOff>16565</xdr:rowOff>
    </xdr:from>
    <xdr:to>
      <xdr:col>1</xdr:col>
      <xdr:colOff>822537</xdr:colOff>
      <xdr:row>11</xdr:row>
      <xdr:rowOff>779576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F3E1737-99FA-4440-89EA-7B0367ECF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13731" y="8659550"/>
          <a:ext cx="737806" cy="759201"/>
        </a:xfrm>
        <a:prstGeom prst="rect">
          <a:avLst/>
        </a:prstGeom>
      </xdr:spPr>
    </xdr:pic>
    <xdr:clientData/>
  </xdr:twoCellAnchor>
  <xdr:twoCellAnchor editAs="oneCell">
    <xdr:from>
      <xdr:col>1</xdr:col>
      <xdr:colOff>33131</xdr:colOff>
      <xdr:row>10</xdr:row>
      <xdr:rowOff>66260</xdr:rowOff>
    </xdr:from>
    <xdr:to>
      <xdr:col>1</xdr:col>
      <xdr:colOff>874368</xdr:colOff>
      <xdr:row>10</xdr:row>
      <xdr:rowOff>743445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922F7EB-9CA1-4442-942A-4097EB145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460226" y="7922480"/>
          <a:ext cx="843142" cy="6790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99070-2BB8-493C-9DAB-1E2D14405D20}">
  <dimension ref="A1:N27"/>
  <sheetViews>
    <sheetView topLeftCell="B1" zoomScale="70" zoomScaleNormal="70" workbookViewId="0">
      <selection activeCell="O10" sqref="O10"/>
    </sheetView>
  </sheetViews>
  <sheetFormatPr baseColWidth="10" defaultColWidth="11.5" defaultRowHeight="15"/>
  <cols>
    <col min="1" max="1" width="50" customWidth="1"/>
    <col min="2" max="2" width="13.83203125" customWidth="1"/>
    <col min="3" max="3" width="39.5" bestFit="1" customWidth="1"/>
    <col min="4" max="4" width="25" bestFit="1" customWidth="1"/>
    <col min="5" max="5" width="28" bestFit="1" customWidth="1"/>
    <col min="6" max="6" width="17.33203125" bestFit="1" customWidth="1"/>
    <col min="7" max="7" width="37.1640625" bestFit="1" customWidth="1"/>
    <col min="8" max="8" width="15.1640625" bestFit="1" customWidth="1"/>
    <col min="9" max="9" width="31.1640625" customWidth="1"/>
    <col min="10" max="10" width="41.6640625" customWidth="1"/>
    <col min="11" max="14" width="18.5" customWidth="1"/>
    <col min="15" max="15" width="7.83203125" bestFit="1" customWidth="1"/>
    <col min="16" max="16" width="7.5" bestFit="1" customWidth="1"/>
    <col min="17" max="17" width="8.33203125" bestFit="1" customWidth="1"/>
    <col min="18" max="18" width="7.33203125" bestFit="1" customWidth="1"/>
    <col min="19" max="19" width="6.5" bestFit="1" customWidth="1"/>
    <col min="20" max="20" width="8.1640625" bestFit="1" customWidth="1"/>
    <col min="21" max="21" width="7.83203125" bestFit="1" customWidth="1"/>
    <col min="22" max="22" width="7.5" bestFit="1" customWidth="1"/>
    <col min="23" max="23" width="7.83203125" bestFit="1" customWidth="1"/>
    <col min="24" max="24" width="7.33203125" bestFit="1" customWidth="1"/>
    <col min="25" max="25" width="8.5" bestFit="1" customWidth="1"/>
    <col min="26" max="26" width="7.83203125" bestFit="1" customWidth="1"/>
    <col min="27" max="27" width="8.33203125" bestFit="1" customWidth="1"/>
    <col min="28" max="28" width="7.83203125" bestFit="1" customWidth="1"/>
    <col min="29" max="29" width="8.6640625" bestFit="1" customWidth="1"/>
    <col min="30" max="30" width="7.6640625" bestFit="1" customWidth="1"/>
    <col min="31" max="31" width="6.83203125" bestFit="1" customWidth="1"/>
    <col min="32" max="32" width="8.5" bestFit="1" customWidth="1"/>
    <col min="33" max="33" width="8.33203125" bestFit="1" customWidth="1"/>
    <col min="34" max="34" width="7.83203125" bestFit="1" customWidth="1"/>
    <col min="35" max="35" width="8.33203125" bestFit="1" customWidth="1"/>
    <col min="36" max="36" width="7.6640625" bestFit="1" customWidth="1"/>
    <col min="37" max="37" width="8.5" bestFit="1" customWidth="1"/>
    <col min="38" max="38" width="7.83203125" bestFit="1" customWidth="1"/>
    <col min="39" max="39" width="8.33203125" bestFit="1" customWidth="1"/>
    <col min="40" max="40" width="7.83203125" bestFit="1" customWidth="1"/>
    <col min="41" max="41" width="8.6640625" bestFit="1" customWidth="1"/>
  </cols>
  <sheetData>
    <row r="1" spans="1:14" ht="82" thickBot="1">
      <c r="A1" s="223" t="s">
        <v>0</v>
      </c>
      <c r="B1" s="223"/>
      <c r="C1" s="224"/>
      <c r="D1" s="6" t="s">
        <v>1</v>
      </c>
      <c r="E1" s="6" t="s">
        <v>2</v>
      </c>
      <c r="F1" s="6" t="s">
        <v>3</v>
      </c>
      <c r="G1" s="7" t="s">
        <v>4</v>
      </c>
      <c r="I1" s="225" t="s">
        <v>0</v>
      </c>
      <c r="J1" s="226"/>
      <c r="K1" s="89" t="s">
        <v>1</v>
      </c>
      <c r="L1" s="89" t="s">
        <v>2</v>
      </c>
      <c r="M1" s="89" t="s">
        <v>3</v>
      </c>
      <c r="N1" s="90" t="s">
        <v>4</v>
      </c>
    </row>
    <row r="2" spans="1:14" ht="60.75" customHeight="1">
      <c r="A2" s="104" t="s">
        <v>5</v>
      </c>
      <c r="B2" s="8"/>
      <c r="C2" s="9" t="s">
        <v>6</v>
      </c>
      <c r="D2" s="10" t="s">
        <v>7</v>
      </c>
      <c r="E2" s="10" t="s">
        <v>8</v>
      </c>
      <c r="F2" s="10" t="s">
        <v>9</v>
      </c>
      <c r="G2" s="11" t="s">
        <v>10</v>
      </c>
      <c r="I2" s="86" t="s">
        <v>5</v>
      </c>
      <c r="J2" s="87" t="s">
        <v>6</v>
      </c>
      <c r="K2" s="10" t="s">
        <v>7</v>
      </c>
      <c r="L2" s="10" t="s">
        <v>8</v>
      </c>
      <c r="M2" s="10" t="s">
        <v>9</v>
      </c>
      <c r="N2" s="88" t="s">
        <v>10</v>
      </c>
    </row>
    <row r="3" spans="1:14" ht="61.5" customHeight="1">
      <c r="A3" s="105" t="s">
        <v>11</v>
      </c>
      <c r="B3" s="13"/>
      <c r="C3" s="14" t="s">
        <v>12</v>
      </c>
      <c r="D3" s="14" t="s">
        <v>7</v>
      </c>
      <c r="E3" s="14" t="s">
        <v>8</v>
      </c>
      <c r="F3" s="14" t="s">
        <v>9</v>
      </c>
      <c r="G3" s="15" t="s">
        <v>10</v>
      </c>
      <c r="I3" s="12" t="s">
        <v>11</v>
      </c>
      <c r="J3" s="14" t="s">
        <v>12</v>
      </c>
      <c r="K3" s="14" t="s">
        <v>7</v>
      </c>
      <c r="L3" s="14" t="s">
        <v>8</v>
      </c>
      <c r="M3" s="14" t="s">
        <v>9</v>
      </c>
      <c r="N3" s="83" t="s">
        <v>10</v>
      </c>
    </row>
    <row r="4" spans="1:14" ht="65.25" customHeight="1">
      <c r="A4" s="105" t="s">
        <v>13</v>
      </c>
      <c r="B4" s="13"/>
      <c r="C4" s="9" t="s">
        <v>14</v>
      </c>
      <c r="D4" s="10" t="s">
        <v>7</v>
      </c>
      <c r="E4" s="10" t="s">
        <v>8</v>
      </c>
      <c r="F4" s="10" t="s">
        <v>9</v>
      </c>
      <c r="G4" s="11" t="s">
        <v>10</v>
      </c>
      <c r="I4" s="12" t="s">
        <v>13</v>
      </c>
      <c r="J4" s="14" t="s">
        <v>14</v>
      </c>
      <c r="K4" s="14" t="s">
        <v>7</v>
      </c>
      <c r="L4" s="61" t="s">
        <v>8</v>
      </c>
      <c r="M4" s="61" t="s">
        <v>9</v>
      </c>
      <c r="N4" s="82" t="s">
        <v>10</v>
      </c>
    </row>
    <row r="5" spans="1:14" ht="47.25" customHeight="1">
      <c r="A5" s="106" t="s">
        <v>15</v>
      </c>
      <c r="B5" s="60"/>
      <c r="C5" s="61" t="s">
        <v>16</v>
      </c>
      <c r="D5" s="9" t="s">
        <v>17</v>
      </c>
      <c r="E5" s="9" t="s">
        <v>17</v>
      </c>
      <c r="F5" s="10" t="s">
        <v>18</v>
      </c>
      <c r="G5" s="18" t="s">
        <v>19</v>
      </c>
      <c r="I5" s="16" t="s">
        <v>15</v>
      </c>
      <c r="J5" s="61" t="s">
        <v>16</v>
      </c>
      <c r="K5" s="14" t="s">
        <v>17</v>
      </c>
      <c r="L5" s="14" t="s">
        <v>17</v>
      </c>
      <c r="M5" s="61" t="s">
        <v>18</v>
      </c>
      <c r="N5" s="83" t="s">
        <v>19</v>
      </c>
    </row>
    <row r="6" spans="1:14" ht="62.25" customHeight="1">
      <c r="A6" s="106" t="s">
        <v>20</v>
      </c>
      <c r="B6" s="17"/>
      <c r="C6" s="14" t="s">
        <v>21</v>
      </c>
      <c r="D6" s="14" t="s">
        <v>22</v>
      </c>
      <c r="E6" s="14" t="s">
        <v>23</v>
      </c>
      <c r="F6" s="14" t="s">
        <v>18</v>
      </c>
      <c r="G6" s="15" t="s">
        <v>10</v>
      </c>
      <c r="I6" s="16" t="s">
        <v>20</v>
      </c>
      <c r="J6" s="14" t="s">
        <v>21</v>
      </c>
      <c r="K6" s="14" t="s">
        <v>22</v>
      </c>
      <c r="L6" s="14" t="s">
        <v>23</v>
      </c>
      <c r="M6" s="14" t="s">
        <v>18</v>
      </c>
      <c r="N6" s="83" t="s">
        <v>10</v>
      </c>
    </row>
    <row r="7" spans="1:14" ht="62.25" customHeight="1">
      <c r="A7" s="106" t="s">
        <v>24</v>
      </c>
      <c r="B7" s="17"/>
      <c r="C7" s="14" t="s">
        <v>25</v>
      </c>
      <c r="D7" s="14" t="s">
        <v>26</v>
      </c>
      <c r="E7" s="14" t="s">
        <v>27</v>
      </c>
      <c r="F7" s="14" t="s">
        <v>28</v>
      </c>
      <c r="G7" s="15" t="s">
        <v>10</v>
      </c>
      <c r="I7" s="16" t="s">
        <v>24</v>
      </c>
      <c r="J7" s="14" t="s">
        <v>25</v>
      </c>
      <c r="K7" s="14" t="s">
        <v>26</v>
      </c>
      <c r="L7" s="14" t="s">
        <v>27</v>
      </c>
      <c r="M7" s="14" t="s">
        <v>28</v>
      </c>
      <c r="N7" s="83" t="s">
        <v>10</v>
      </c>
    </row>
    <row r="8" spans="1:14" ht="62.25" customHeight="1">
      <c r="A8" s="106" t="s">
        <v>29</v>
      </c>
      <c r="B8" s="17"/>
      <c r="C8" s="14" t="s">
        <v>30</v>
      </c>
      <c r="D8" s="14" t="s">
        <v>31</v>
      </c>
      <c r="E8" s="14" t="s">
        <v>32</v>
      </c>
      <c r="F8" s="14" t="s">
        <v>33</v>
      </c>
      <c r="G8" s="15" t="s">
        <v>10</v>
      </c>
      <c r="I8" s="16" t="s">
        <v>29</v>
      </c>
      <c r="J8" s="14" t="s">
        <v>30</v>
      </c>
      <c r="K8" s="14" t="s">
        <v>31</v>
      </c>
      <c r="L8" s="14" t="s">
        <v>32</v>
      </c>
      <c r="M8" s="14" t="s">
        <v>33</v>
      </c>
      <c r="N8" s="83" t="s">
        <v>10</v>
      </c>
    </row>
    <row r="9" spans="1:14" ht="62.25" customHeight="1">
      <c r="A9" s="106" t="s">
        <v>34</v>
      </c>
      <c r="B9" s="17"/>
      <c r="C9" s="14" t="s">
        <v>35</v>
      </c>
      <c r="D9" s="14" t="s">
        <v>36</v>
      </c>
      <c r="E9" s="14" t="s">
        <v>37</v>
      </c>
      <c r="F9" s="14" t="s">
        <v>33</v>
      </c>
      <c r="G9" s="15" t="s">
        <v>10</v>
      </c>
      <c r="I9" s="16" t="s">
        <v>34</v>
      </c>
      <c r="J9" s="14" t="s">
        <v>35</v>
      </c>
      <c r="K9" s="14" t="s">
        <v>36</v>
      </c>
      <c r="L9" s="14" t="s">
        <v>37</v>
      </c>
      <c r="M9" s="14" t="s">
        <v>33</v>
      </c>
      <c r="N9" s="83" t="s">
        <v>10</v>
      </c>
    </row>
    <row r="10" spans="1:14" ht="62.25" customHeight="1">
      <c r="A10" s="107" t="s">
        <v>38</v>
      </c>
      <c r="B10" s="81"/>
      <c r="C10" s="9" t="s">
        <v>39</v>
      </c>
      <c r="D10" s="14" t="s">
        <v>22</v>
      </c>
      <c r="E10" s="9" t="s">
        <v>40</v>
      </c>
      <c r="F10" s="21">
        <v>2023</v>
      </c>
      <c r="G10" s="15" t="s">
        <v>10</v>
      </c>
      <c r="I10" s="16" t="s">
        <v>38</v>
      </c>
      <c r="J10" s="14" t="s">
        <v>39</v>
      </c>
      <c r="K10" s="14" t="s">
        <v>22</v>
      </c>
      <c r="L10" s="14" t="s">
        <v>40</v>
      </c>
      <c r="M10" s="14">
        <v>2023</v>
      </c>
      <c r="N10" s="83" t="s">
        <v>10</v>
      </c>
    </row>
    <row r="11" spans="1:14" ht="62.25" customHeight="1" thickBot="1">
      <c r="A11" s="108" t="s">
        <v>41</v>
      </c>
      <c r="B11" s="20"/>
      <c r="C11" s="21" t="s">
        <v>42</v>
      </c>
      <c r="D11" s="21" t="s">
        <v>43</v>
      </c>
      <c r="E11" s="21" t="s">
        <v>44</v>
      </c>
      <c r="F11" s="21">
        <v>2023</v>
      </c>
      <c r="G11" s="22" t="s">
        <v>45</v>
      </c>
      <c r="I11" s="16" t="s">
        <v>41</v>
      </c>
      <c r="J11" s="14" t="s">
        <v>42</v>
      </c>
      <c r="K11" s="14" t="s">
        <v>43</v>
      </c>
      <c r="L11" s="14" t="s">
        <v>44</v>
      </c>
      <c r="M11" s="14">
        <v>2023</v>
      </c>
      <c r="N11" s="83" t="s">
        <v>45</v>
      </c>
    </row>
    <row r="12" spans="1:14" ht="62.25" customHeight="1" thickBot="1">
      <c r="A12" s="108" t="s">
        <v>46</v>
      </c>
      <c r="B12" s="20"/>
      <c r="C12" s="21" t="s">
        <v>46</v>
      </c>
      <c r="D12" s="21" t="s">
        <v>47</v>
      </c>
      <c r="E12" s="21" t="s">
        <v>48</v>
      </c>
      <c r="F12" s="21" t="s">
        <v>49</v>
      </c>
      <c r="G12" s="22" t="s">
        <v>50</v>
      </c>
      <c r="I12" s="19" t="s">
        <v>46</v>
      </c>
      <c r="J12" s="84" t="s">
        <v>46</v>
      </c>
      <c r="K12" s="84" t="s">
        <v>47</v>
      </c>
      <c r="L12" s="84" t="s">
        <v>48</v>
      </c>
      <c r="M12" s="84" t="s">
        <v>49</v>
      </c>
      <c r="N12" s="85" t="s">
        <v>50</v>
      </c>
    </row>
    <row r="16" spans="1:14">
      <c r="A16" s="3"/>
      <c r="B16" s="3"/>
      <c r="C16" s="3"/>
      <c r="D16" s="3"/>
      <c r="E16" s="3"/>
      <c r="F16" s="3"/>
    </row>
    <row r="27" spans="6:6">
      <c r="F27" s="2"/>
    </row>
  </sheetData>
  <mergeCells count="2">
    <mergeCell ref="A1:C1"/>
    <mergeCell ref="I1:J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3ECEC-A881-4346-97FB-2462710AE4C7}">
  <dimension ref="A2:AL401"/>
  <sheetViews>
    <sheetView showGridLines="0" zoomScale="93" zoomScaleNormal="93" workbookViewId="0">
      <selection activeCell="AF1" sqref="H1:AF1048576"/>
    </sheetView>
  </sheetViews>
  <sheetFormatPr baseColWidth="10" defaultColWidth="9.1640625" defaultRowHeight="12"/>
  <cols>
    <col min="1" max="1" width="6.33203125" style="130" customWidth="1"/>
    <col min="2" max="2" width="48.5" style="130" customWidth="1"/>
    <col min="3" max="3" width="9.1640625" style="130" customWidth="1"/>
    <col min="4" max="4" width="25.83203125" style="189" customWidth="1"/>
    <col min="5" max="5" width="15.5" style="130" customWidth="1"/>
    <col min="6" max="6" width="13.5" style="130" customWidth="1"/>
    <col min="7" max="7" width="11.33203125" style="130" customWidth="1"/>
    <col min="8" max="8" width="11.5" style="167" customWidth="1"/>
    <col min="9" max="9" width="13.5" style="130" customWidth="1"/>
    <col min="10" max="12" width="10.6640625" style="130" customWidth="1"/>
    <col min="13" max="16" width="12.6640625" style="130" customWidth="1"/>
    <col min="17" max="20" width="12.6640625" style="145" customWidth="1"/>
    <col min="21" max="28" width="11.33203125" style="130" customWidth="1"/>
    <col min="29" max="29" width="10.6640625" style="130" customWidth="1"/>
    <col min="30" max="30" width="33.5" style="130" customWidth="1"/>
    <col min="31" max="31" width="12.33203125" style="130" customWidth="1"/>
    <col min="32" max="32" width="21.5" style="130" customWidth="1"/>
    <col min="33" max="33" width="51.6640625" style="130" customWidth="1"/>
    <col min="34" max="16384" width="9.1640625" style="130"/>
  </cols>
  <sheetData>
    <row r="2" spans="1:38" ht="42" customHeight="1">
      <c r="D2" s="218" t="s">
        <v>51</v>
      </c>
      <c r="E2" s="218"/>
      <c r="F2" s="218"/>
      <c r="G2" s="152"/>
      <c r="H2" s="161" t="s">
        <v>52</v>
      </c>
      <c r="I2" s="169"/>
      <c r="J2" s="227" t="s">
        <v>53</v>
      </c>
      <c r="K2" s="227"/>
      <c r="L2" s="227"/>
      <c r="M2" s="218" t="s">
        <v>54</v>
      </c>
      <c r="N2" s="218"/>
      <c r="O2" s="218"/>
      <c r="P2" s="218"/>
      <c r="Q2" s="218"/>
      <c r="R2" s="218"/>
      <c r="S2" s="218"/>
      <c r="T2" s="218"/>
      <c r="U2" s="227" t="s">
        <v>55</v>
      </c>
      <c r="V2" s="227"/>
      <c r="W2" s="227"/>
      <c r="X2" s="227"/>
      <c r="Y2" s="227"/>
      <c r="Z2" s="227"/>
      <c r="AA2" s="227"/>
      <c r="AB2" s="227"/>
      <c r="AJ2" s="130" t="s">
        <v>51</v>
      </c>
    </row>
    <row r="3" spans="1:38" ht="68" customHeight="1">
      <c r="A3" s="219" t="s">
        <v>56</v>
      </c>
      <c r="B3" s="219"/>
      <c r="C3" s="176" t="s">
        <v>57</v>
      </c>
      <c r="D3" s="204" t="s">
        <v>58</v>
      </c>
      <c r="E3" s="205" t="s">
        <v>59</v>
      </c>
      <c r="F3" s="200" t="s">
        <v>60</v>
      </c>
      <c r="G3" s="200" t="s">
        <v>58</v>
      </c>
      <c r="H3" s="206" t="s">
        <v>61</v>
      </c>
      <c r="I3" s="201" t="s">
        <v>62</v>
      </c>
      <c r="J3" s="205" t="s">
        <v>58</v>
      </c>
      <c r="K3" s="200" t="s">
        <v>59</v>
      </c>
      <c r="L3" s="200" t="s">
        <v>60</v>
      </c>
      <c r="M3" s="207" t="s">
        <v>63</v>
      </c>
      <c r="N3" s="207" t="s">
        <v>64</v>
      </c>
      <c r="O3" s="207" t="s">
        <v>65</v>
      </c>
      <c r="P3" s="207" t="s">
        <v>66</v>
      </c>
      <c r="Q3" s="207" t="s">
        <v>67</v>
      </c>
      <c r="R3" s="207" t="s">
        <v>68</v>
      </c>
      <c r="S3" s="207" t="s">
        <v>69</v>
      </c>
      <c r="T3" s="207" t="s">
        <v>70</v>
      </c>
      <c r="U3" s="207" t="s">
        <v>63</v>
      </c>
      <c r="V3" s="207" t="s">
        <v>64</v>
      </c>
      <c r="W3" s="207" t="s">
        <v>65</v>
      </c>
      <c r="X3" s="207" t="s">
        <v>66</v>
      </c>
      <c r="Y3" s="207" t="s">
        <v>67</v>
      </c>
      <c r="Z3" s="207" t="s">
        <v>68</v>
      </c>
      <c r="AA3" s="207" t="s">
        <v>69</v>
      </c>
      <c r="AB3" s="207" t="s">
        <v>70</v>
      </c>
      <c r="AC3" s="207" t="s">
        <v>71</v>
      </c>
      <c r="AD3" s="207" t="s">
        <v>72</v>
      </c>
      <c r="AE3" s="207" t="s">
        <v>73</v>
      </c>
      <c r="AF3" s="202" t="s">
        <v>74</v>
      </c>
      <c r="AG3" s="203" t="s">
        <v>75</v>
      </c>
      <c r="AJ3" s="130" t="s">
        <v>58</v>
      </c>
      <c r="AL3" s="130" t="s">
        <v>74</v>
      </c>
    </row>
    <row r="4" spans="1:38" ht="26" customHeight="1">
      <c r="A4" s="220" t="s">
        <v>76</v>
      </c>
      <c r="B4" s="220"/>
      <c r="C4" s="220"/>
      <c r="D4" s="184"/>
      <c r="E4" s="179"/>
      <c r="F4" s="131"/>
      <c r="G4" s="153"/>
      <c r="H4" s="162"/>
      <c r="I4" s="170"/>
      <c r="J4" s="158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2"/>
      <c r="V4" s="132"/>
      <c r="W4" s="132"/>
      <c r="X4" s="132"/>
      <c r="Y4" s="132"/>
      <c r="Z4" s="132"/>
      <c r="AA4" s="132"/>
      <c r="AB4" s="132"/>
      <c r="AC4" s="132"/>
      <c r="AD4" s="131"/>
      <c r="AE4" s="153"/>
      <c r="AF4" s="174"/>
      <c r="AG4" s="191"/>
    </row>
    <row r="5" spans="1:38" ht="13">
      <c r="A5" s="133"/>
      <c r="B5" s="134" t="s">
        <v>77</v>
      </c>
      <c r="C5" s="177"/>
      <c r="D5" s="185"/>
      <c r="E5" s="159"/>
      <c r="F5" s="135"/>
      <c r="G5" s="154"/>
      <c r="H5" s="163"/>
      <c r="I5" s="171"/>
      <c r="J5" s="159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6"/>
      <c r="V5" s="136"/>
      <c r="W5" s="136"/>
      <c r="X5" s="136"/>
      <c r="Y5" s="136"/>
      <c r="Z5" s="136"/>
      <c r="AA5" s="136"/>
      <c r="AB5" s="136"/>
      <c r="AC5" s="136"/>
      <c r="AD5" s="135"/>
      <c r="AE5" s="154"/>
      <c r="AF5" s="174"/>
      <c r="AG5" s="191"/>
    </row>
    <row r="6" spans="1:38" ht="14">
      <c r="A6" s="137">
        <f>1</f>
        <v>1</v>
      </c>
      <c r="B6" s="138" t="s">
        <v>78</v>
      </c>
      <c r="C6" s="178">
        <v>1</v>
      </c>
      <c r="D6" s="186">
        <v>423378.9</v>
      </c>
      <c r="E6" s="180">
        <v>2152000</v>
      </c>
      <c r="F6" s="146">
        <v>2235600</v>
      </c>
      <c r="G6" s="155">
        <v>423379</v>
      </c>
      <c r="H6" s="164">
        <f>+'678-2024 IPC'!H5</f>
        <v>361951.788</v>
      </c>
      <c r="I6" s="172">
        <f t="shared" ref="I6:I69" si="0">+D6-G6</f>
        <v>-9.9999999976716936E-2</v>
      </c>
      <c r="J6" s="160">
        <f t="shared" ref="J6:L11" si="1">+D6/IF($H6&lt;&gt;"",$H6,MIN($D6:$F6))-1</f>
        <v>0.16971075716857631</v>
      </c>
      <c r="K6" s="139">
        <f t="shared" si="1"/>
        <v>4.9455432224581246</v>
      </c>
      <c r="L6" s="139">
        <f t="shared" si="1"/>
        <v>5.1765132100963678</v>
      </c>
      <c r="M6" s="140">
        <f t="shared" ref="M6:M11" si="2">ROUND(GEOMEAN(E6:H6),0)</f>
        <v>926625</v>
      </c>
      <c r="N6" s="140">
        <f t="shared" ref="N6:N11" si="3">ROUND(AVERAGE(E6:H6),0)</f>
        <v>1293233</v>
      </c>
      <c r="O6" s="140">
        <f t="shared" ref="O6:O11" si="4">ROUND(GEOMEAN(E6:H6),0)</f>
        <v>926625</v>
      </c>
      <c r="P6" s="140">
        <f t="shared" ref="P6:P11" si="5">ROUND(AVERAGE(E6:H6),0)</f>
        <v>1293233</v>
      </c>
      <c r="Q6" s="140" cm="1">
        <f t="array" ref="Q6">ROUND(GEOMEAN(SMALL(E6:H6,{1;2;3})),0)</f>
        <v>690888</v>
      </c>
      <c r="R6" s="140" cm="1">
        <f t="array" ref="R6">ROUND(AVERAGE(SMALL(E6:H6,{1;2;3})),0)</f>
        <v>979110</v>
      </c>
      <c r="S6" s="140" cm="1">
        <f t="array" ref="S6">ROUND(GEOMEAN(SMALL(E6:H6,{1;2})),0)</f>
        <v>391462</v>
      </c>
      <c r="T6" s="140" cm="1">
        <f t="array" ref="T6">ROUND(AVERAGE(SMALL(E6:H6,{1;2})),0)</f>
        <v>392665</v>
      </c>
      <c r="U6" s="141">
        <f t="shared" ref="U6:AB11" si="6">+M6/IF($H6&lt;&gt;"",$H6,MIN($D6:$F6))-1</f>
        <v>1.5600785262594146</v>
      </c>
      <c r="V6" s="141">
        <f t="shared" si="6"/>
        <v>2.5729427036288048</v>
      </c>
      <c r="W6" s="141">
        <f t="shared" si="6"/>
        <v>1.5600785262594146</v>
      </c>
      <c r="X6" s="141">
        <f t="shared" si="6"/>
        <v>2.5729427036288048</v>
      </c>
      <c r="Y6" s="141">
        <f t="shared" si="6"/>
        <v>0.90878460310299669</v>
      </c>
      <c r="Z6" s="141">
        <f t="shared" si="6"/>
        <v>1.705084026273687</v>
      </c>
      <c r="AA6" s="141">
        <f t="shared" si="6"/>
        <v>8.1530781110549455E-2</v>
      </c>
      <c r="AB6" s="141">
        <f t="shared" si="6"/>
        <v>8.4854428181468267E-2</v>
      </c>
      <c r="AC6" s="141" cm="1">
        <f t="array" ref="AC6">MIN(IF(U6:AB6&gt;0,U6:AB6))</f>
        <v>8.1530781110549455E-2</v>
      </c>
      <c r="AD6" s="140" t="str">
        <f t="shared" ref="AD6:AD11" si="7">+IFERROR(_xlfn.XLOOKUP(AC6,U6:AB6,$U$3:$AB$3,,0),"Sin medida de tendencia central")</f>
        <v>MEDIA GEOMETRICA 2 más bajos</v>
      </c>
      <c r="AE6" s="173">
        <f t="shared" ref="AE6:AE11" si="8">+IFERROR(_xlfn.XLOOKUP(AD6,$M$3:$T$3,M6:T6,,0),"Pendiente")</f>
        <v>391462</v>
      </c>
      <c r="AF6" s="168">
        <f>+AVERAGE(G6:H6)</f>
        <v>392665.39399999997</v>
      </c>
      <c r="AG6" s="192" t="s">
        <v>79</v>
      </c>
      <c r="AJ6" s="130">
        <v>423378.9</v>
      </c>
      <c r="AL6" s="130">
        <v>392665.39399999997</v>
      </c>
    </row>
    <row r="7" spans="1:38" ht="26">
      <c r="A7" s="137">
        <f t="shared" ref="A7:A10" si="9">+A6+1</f>
        <v>2</v>
      </c>
      <c r="B7" s="138" t="s">
        <v>80</v>
      </c>
      <c r="C7" s="178">
        <v>1</v>
      </c>
      <c r="D7" s="186">
        <v>112987</v>
      </c>
      <c r="E7" s="180">
        <v>952000</v>
      </c>
      <c r="F7" s="146">
        <v>999600</v>
      </c>
      <c r="G7" s="155">
        <v>112987</v>
      </c>
      <c r="H7" s="164">
        <f>+'678-2024 IPC'!H6</f>
        <v>252269.42799999999</v>
      </c>
      <c r="I7" s="172">
        <f t="shared" si="0"/>
        <v>0</v>
      </c>
      <c r="J7" s="160">
        <f t="shared" si="1"/>
        <v>-0.55211774611071773</v>
      </c>
      <c r="K7" s="139">
        <f t="shared" si="1"/>
        <v>2.7737430474532174</v>
      </c>
      <c r="L7" s="139">
        <f t="shared" si="1"/>
        <v>2.9624301998258784</v>
      </c>
      <c r="M7" s="140">
        <f t="shared" si="2"/>
        <v>405825</v>
      </c>
      <c r="N7" s="140">
        <f t="shared" si="3"/>
        <v>579214</v>
      </c>
      <c r="O7" s="140">
        <f t="shared" si="4"/>
        <v>405825</v>
      </c>
      <c r="P7" s="140">
        <f t="shared" si="5"/>
        <v>579214</v>
      </c>
      <c r="Q7" s="140" cm="1">
        <f t="array" ref="Q7">ROUND(GEOMEAN(SMALL(E7:H7,{1;2;3})),0)</f>
        <v>300499</v>
      </c>
      <c r="R7" s="140" cm="1">
        <f t="array" ref="R7">ROUND(AVERAGE(SMALL(E7:H7,{1;2;3})),0)</f>
        <v>439085</v>
      </c>
      <c r="S7" s="140" cm="1">
        <f t="array" ref="S7">ROUND(GEOMEAN(SMALL(E7:H7,{1;2})),0)</f>
        <v>168829</v>
      </c>
      <c r="T7" s="140" cm="1">
        <f t="array" ref="T7">ROUND(AVERAGE(SMALL(E7:H7,{1;2})),0)</f>
        <v>182628</v>
      </c>
      <c r="U7" s="141">
        <f t="shared" si="6"/>
        <v>0.60869671453014917</v>
      </c>
      <c r="V7" s="141">
        <f t="shared" si="6"/>
        <v>1.2960134511424033</v>
      </c>
      <c r="W7" s="141">
        <f t="shared" si="6"/>
        <v>0.60869671453014917</v>
      </c>
      <c r="X7" s="141">
        <f t="shared" si="6"/>
        <v>1.2960134511424033</v>
      </c>
      <c r="Y7" s="141">
        <f t="shared" si="6"/>
        <v>0.19118278573176939</v>
      </c>
      <c r="Z7" s="141">
        <f t="shared" si="6"/>
        <v>0.74053988024264283</v>
      </c>
      <c r="AA7" s="141">
        <f t="shared" si="6"/>
        <v>-0.33075917546378231</v>
      </c>
      <c r="AB7" s="141">
        <f t="shared" si="6"/>
        <v>-0.27605972135474133</v>
      </c>
      <c r="AC7" s="141" cm="1">
        <f t="array" ref="AC7">MIN(IF(U7:AB7&gt;0,U7:AB7))</f>
        <v>0.19118278573176939</v>
      </c>
      <c r="AD7" s="140" t="str">
        <f t="shared" si="7"/>
        <v>MEDIA GEOMETRICA 3 más bajas</v>
      </c>
      <c r="AE7" s="173">
        <f t="shared" si="8"/>
        <v>300499</v>
      </c>
      <c r="AF7" s="168">
        <f t="shared" ref="AF7:AF72" si="10">+AVERAGE(G7:H7)</f>
        <v>182628.21399999998</v>
      </c>
      <c r="AG7" s="192" t="s">
        <v>79</v>
      </c>
      <c r="AJ7" s="130">
        <v>112987</v>
      </c>
      <c r="AL7" s="130">
        <v>182628.21399999998</v>
      </c>
    </row>
    <row r="8" spans="1:38" ht="14">
      <c r="A8" s="137">
        <f t="shared" si="9"/>
        <v>3</v>
      </c>
      <c r="B8" s="138" t="s">
        <v>81</v>
      </c>
      <c r="C8" s="178">
        <v>1</v>
      </c>
      <c r="D8" s="186">
        <v>352310</v>
      </c>
      <c r="E8" s="180">
        <v>1600000</v>
      </c>
      <c r="F8" s="146">
        <v>1650000</v>
      </c>
      <c r="G8" s="155">
        <v>352310</v>
      </c>
      <c r="H8" s="164">
        <f>+'678-2024 IPC'!H7</f>
        <v>438729.44000000006</v>
      </c>
      <c r="I8" s="172">
        <f t="shared" si="0"/>
        <v>0</v>
      </c>
      <c r="J8" s="160">
        <f t="shared" si="1"/>
        <v>-0.19697661501813069</v>
      </c>
      <c r="K8" s="139">
        <f t="shared" si="1"/>
        <v>2.64689454165647</v>
      </c>
      <c r="L8" s="139">
        <f t="shared" si="1"/>
        <v>2.760859996083235</v>
      </c>
      <c r="M8" s="140">
        <f t="shared" si="2"/>
        <v>799248</v>
      </c>
      <c r="N8" s="140">
        <f t="shared" si="3"/>
        <v>1010260</v>
      </c>
      <c r="O8" s="140">
        <f t="shared" si="4"/>
        <v>799248</v>
      </c>
      <c r="P8" s="140">
        <f t="shared" si="5"/>
        <v>1010260</v>
      </c>
      <c r="Q8" s="140" cm="1">
        <f t="array" ref="Q8">ROUND(GEOMEAN(SMALL(E8:H8,{1;2;3})),0)</f>
        <v>627693</v>
      </c>
      <c r="R8" s="140" cm="1">
        <f t="array" ref="R8">ROUND(AVERAGE(SMALL(E8:H8,{1;2;3})),0)</f>
        <v>797013</v>
      </c>
      <c r="S8" s="140" cm="1">
        <f t="array" ref="S8">ROUND(GEOMEAN(SMALL(E8:H8,{1;2})),0)</f>
        <v>393152</v>
      </c>
      <c r="T8" s="140" cm="1">
        <f t="array" ref="T8">ROUND(AVERAGE(SMALL(E8:H8,{1;2})),0)</f>
        <v>395520</v>
      </c>
      <c r="U8" s="141">
        <f t="shared" si="6"/>
        <v>0.82173323039365642</v>
      </c>
      <c r="V8" s="141">
        <f t="shared" si="6"/>
        <v>1.3026947997836658</v>
      </c>
      <c r="W8" s="141">
        <f t="shared" si="6"/>
        <v>0.82173323039365642</v>
      </c>
      <c r="X8" s="141">
        <f t="shared" si="6"/>
        <v>1.3026947997836658</v>
      </c>
      <c r="Y8" s="141">
        <f t="shared" si="6"/>
        <v>0.43070635970998405</v>
      </c>
      <c r="Z8" s="141">
        <f t="shared" si="6"/>
        <v>0.81663897458078005</v>
      </c>
      <c r="AA8" s="141">
        <f t="shared" si="6"/>
        <v>-0.10388507322417218</v>
      </c>
      <c r="AB8" s="141">
        <f t="shared" si="6"/>
        <v>-9.848766930252062E-2</v>
      </c>
      <c r="AC8" s="141" cm="1">
        <f t="array" ref="AC8">MIN(IF(U8:AB8&gt;0,U8:AB8))</f>
        <v>0.43070635970998405</v>
      </c>
      <c r="AD8" s="140" t="str">
        <f t="shared" si="7"/>
        <v>MEDIA GEOMETRICA 3 más bajas</v>
      </c>
      <c r="AE8" s="173">
        <f t="shared" si="8"/>
        <v>627693</v>
      </c>
      <c r="AF8" s="168">
        <f t="shared" si="10"/>
        <v>395519.72000000003</v>
      </c>
      <c r="AG8" s="192" t="s">
        <v>79</v>
      </c>
      <c r="AJ8" s="130">
        <v>352310</v>
      </c>
      <c r="AL8" s="130">
        <v>395519.72000000003</v>
      </c>
    </row>
    <row r="9" spans="1:38" ht="14">
      <c r="A9" s="137">
        <f>A8+1</f>
        <v>4</v>
      </c>
      <c r="B9" s="138" t="s">
        <v>82</v>
      </c>
      <c r="C9" s="178">
        <v>1</v>
      </c>
      <c r="D9" s="186">
        <v>152586</v>
      </c>
      <c r="E9" s="180">
        <v>1052000</v>
      </c>
      <c r="F9" s="146">
        <v>1085560</v>
      </c>
      <c r="G9" s="155">
        <v>152586</v>
      </c>
      <c r="H9" s="164">
        <f>+'678-2024 IPC'!H8</f>
        <v>504538.85599999997</v>
      </c>
      <c r="I9" s="172">
        <f t="shared" si="0"/>
        <v>0</v>
      </c>
      <c r="J9" s="160">
        <f t="shared" si="1"/>
        <v>-0.69757334210152488</v>
      </c>
      <c r="K9" s="139">
        <f t="shared" si="1"/>
        <v>1.0850723140340257</v>
      </c>
      <c r="L9" s="139">
        <f t="shared" si="1"/>
        <v>1.1515884992611949</v>
      </c>
      <c r="M9" s="140">
        <f t="shared" si="2"/>
        <v>544527</v>
      </c>
      <c r="N9" s="140">
        <f t="shared" si="3"/>
        <v>698671</v>
      </c>
      <c r="O9" s="140">
        <f t="shared" si="4"/>
        <v>544527</v>
      </c>
      <c r="P9" s="140">
        <f t="shared" si="5"/>
        <v>698671</v>
      </c>
      <c r="Q9" s="140" cm="1">
        <f t="array" ref="Q9">ROUND(GEOMEAN(SMALL(E9:H9,{1;2;3})),0)</f>
        <v>432655</v>
      </c>
      <c r="R9" s="140" cm="1">
        <f t="array" ref="R9">ROUND(AVERAGE(SMALL(E9:H9,{1;2;3})),0)</f>
        <v>569708</v>
      </c>
      <c r="S9" s="140" cm="1">
        <f t="array" ref="S9">ROUND(GEOMEAN(SMALL(E9:H9,{1;2})),0)</f>
        <v>277463</v>
      </c>
      <c r="T9" s="140" cm="1">
        <f t="array" ref="T9">ROUND(AVERAGE(SMALL(E9:H9,{1;2})),0)</f>
        <v>328562</v>
      </c>
      <c r="U9" s="141">
        <f t="shared" si="6"/>
        <v>7.9256817437267868E-2</v>
      </c>
      <c r="V9" s="141">
        <f t="shared" si="6"/>
        <v>0.38477144364873261</v>
      </c>
      <c r="W9" s="141">
        <f t="shared" si="6"/>
        <v>7.9256817437267868E-2</v>
      </c>
      <c r="X9" s="141">
        <f t="shared" si="6"/>
        <v>0.38477144364873261</v>
      </c>
      <c r="Y9" s="141">
        <f t="shared" si="6"/>
        <v>-0.14247437069544544</v>
      </c>
      <c r="Z9" s="141">
        <f t="shared" si="6"/>
        <v>0.12916575844457867</v>
      </c>
      <c r="AA9" s="141">
        <f t="shared" si="6"/>
        <v>-0.45006614118933186</v>
      </c>
      <c r="AB9" s="141">
        <f t="shared" si="6"/>
        <v>-0.34878751935014496</v>
      </c>
      <c r="AC9" s="141" cm="1">
        <f t="array" ref="AC9">MIN(IF(U9:AB9&gt;0,U9:AB9))</f>
        <v>7.9256817437267868E-2</v>
      </c>
      <c r="AD9" s="140" t="str">
        <f t="shared" si="7"/>
        <v>MEDIA GEOMETRICA SOLO COTIZACIONES</v>
      </c>
      <c r="AE9" s="173">
        <f t="shared" si="8"/>
        <v>544527</v>
      </c>
      <c r="AF9" s="168">
        <f t="shared" si="10"/>
        <v>328562.42799999996</v>
      </c>
      <c r="AG9" s="192" t="s">
        <v>79</v>
      </c>
      <c r="AJ9" s="130">
        <v>152586</v>
      </c>
      <c r="AL9" s="130">
        <v>328562.42799999996</v>
      </c>
    </row>
    <row r="10" spans="1:38" ht="14">
      <c r="A10" s="137">
        <f t="shared" si="9"/>
        <v>5</v>
      </c>
      <c r="B10" s="138" t="s">
        <v>83</v>
      </c>
      <c r="C10" s="178">
        <v>1</v>
      </c>
      <c r="D10" s="186">
        <v>211386</v>
      </c>
      <c r="E10" s="180">
        <v>2000000</v>
      </c>
      <c r="F10" s="146">
        <v>2062000</v>
      </c>
      <c r="G10" s="155">
        <v>211386</v>
      </c>
      <c r="H10" s="164">
        <f>+'678-2024 IPC'!H9</f>
        <v>987141.24</v>
      </c>
      <c r="I10" s="172">
        <f t="shared" si="0"/>
        <v>0</v>
      </c>
      <c r="J10" s="160">
        <f t="shared" si="1"/>
        <v>-0.78586043067150146</v>
      </c>
      <c r="K10" s="139">
        <f t="shared" si="1"/>
        <v>1.0260525231424835</v>
      </c>
      <c r="L10" s="139">
        <f t="shared" si="1"/>
        <v>1.0888601513599006</v>
      </c>
      <c r="M10" s="140">
        <f t="shared" si="2"/>
        <v>963149</v>
      </c>
      <c r="N10" s="140">
        <f t="shared" si="3"/>
        <v>1315132</v>
      </c>
      <c r="O10" s="140">
        <f t="shared" si="4"/>
        <v>963149</v>
      </c>
      <c r="P10" s="140">
        <f t="shared" si="5"/>
        <v>1315132</v>
      </c>
      <c r="Q10" s="140" cm="1">
        <f t="array" ref="Q10">ROUND(GEOMEAN(SMALL(E10:H10,{1;2;3})),0)</f>
        <v>747300</v>
      </c>
      <c r="R10" s="140" cm="1">
        <f t="array" ref="R10">ROUND(AVERAGE(SMALL(E10:H10,{1;2;3})),0)</f>
        <v>1066176</v>
      </c>
      <c r="S10" s="140" cm="1">
        <f t="array" ref="S10">ROUND(GEOMEAN(SMALL(E10:H10,{1;2})),0)</f>
        <v>456802</v>
      </c>
      <c r="T10" s="140" cm="1">
        <f t="array" ref="T10">ROUND(AVERAGE(SMALL(E10:H10,{1;2})),0)</f>
        <v>599264</v>
      </c>
      <c r="U10" s="141">
        <f t="shared" si="6"/>
        <v>-2.4304769193919995E-2</v>
      </c>
      <c r="V10" s="141">
        <f t="shared" si="6"/>
        <v>0.33226325343271035</v>
      </c>
      <c r="W10" s="141">
        <f t="shared" si="6"/>
        <v>-2.4304769193919995E-2</v>
      </c>
      <c r="X10" s="141">
        <f t="shared" si="6"/>
        <v>0.33226325343271035</v>
      </c>
      <c r="Y10" s="141">
        <f t="shared" si="6"/>
        <v>-0.24296547472781094</v>
      </c>
      <c r="Z10" s="141">
        <f t="shared" si="6"/>
        <v>8.0064287456980354E-2</v>
      </c>
      <c r="AA10" s="141">
        <f t="shared" si="6"/>
        <v>-0.53724757766173359</v>
      </c>
      <c r="AB10" s="141">
        <f t="shared" si="6"/>
        <v>-0.39292983038577134</v>
      </c>
      <c r="AC10" s="141" cm="1">
        <f t="array" ref="AC10">MIN(IF(U10:AB10&gt;0,U10:AB10))</f>
        <v>8.0064287456980354E-2</v>
      </c>
      <c r="AD10" s="140" t="str">
        <f t="shared" si="7"/>
        <v>PROMEDIO SIMPLE 3 más bajas</v>
      </c>
      <c r="AE10" s="173">
        <f t="shared" si="8"/>
        <v>1066176</v>
      </c>
      <c r="AF10" s="168">
        <f t="shared" si="10"/>
        <v>599263.62</v>
      </c>
      <c r="AG10" s="192" t="s">
        <v>79</v>
      </c>
      <c r="AJ10" s="130">
        <v>211386</v>
      </c>
      <c r="AL10" s="130">
        <v>599263.62</v>
      </c>
    </row>
    <row r="11" spans="1:38" ht="14">
      <c r="A11" s="137">
        <f>A10+1</f>
        <v>6</v>
      </c>
      <c r="B11" s="138" t="s">
        <v>84</v>
      </c>
      <c r="C11" s="178">
        <v>1</v>
      </c>
      <c r="D11" s="186">
        <v>614558</v>
      </c>
      <c r="E11" s="180">
        <v>3100000</v>
      </c>
      <c r="F11" s="146">
        <v>3195000</v>
      </c>
      <c r="G11" s="155">
        <v>614558</v>
      </c>
      <c r="H11" s="164">
        <f>+'678-2024 IPC'!H10</f>
        <v>807262.16960000002</v>
      </c>
      <c r="I11" s="172">
        <f t="shared" si="0"/>
        <v>0</v>
      </c>
      <c r="J11" s="160">
        <f t="shared" si="1"/>
        <v>-0.2387132419390906</v>
      </c>
      <c r="K11" s="139">
        <f t="shared" si="1"/>
        <v>2.8401403122062021</v>
      </c>
      <c r="L11" s="139">
        <f t="shared" si="1"/>
        <v>2.9578220314512307</v>
      </c>
      <c r="M11" s="140">
        <f t="shared" si="2"/>
        <v>1488855</v>
      </c>
      <c r="N11" s="140">
        <f t="shared" si="3"/>
        <v>1929205</v>
      </c>
      <c r="O11" s="140">
        <f t="shared" si="4"/>
        <v>1488855</v>
      </c>
      <c r="P11" s="140">
        <f t="shared" si="5"/>
        <v>1929205</v>
      </c>
      <c r="Q11" s="140" cm="1">
        <f t="array" ref="Q11">ROUND(GEOMEAN(SMALL(E11:H11,{1;2;3})),0)</f>
        <v>1154285</v>
      </c>
      <c r="R11" s="140" cm="1">
        <f t="array" ref="R11">ROUND(AVERAGE(SMALL(E11:H11,{1;2;3})),0)</f>
        <v>1507273</v>
      </c>
      <c r="S11" s="140" cm="1">
        <f t="array" ref="S11">ROUND(GEOMEAN(SMALL(E11:H11,{1;2})),0)</f>
        <v>704350</v>
      </c>
      <c r="T11" s="140" cm="1">
        <f t="array" ref="T11">ROUND(AVERAGE(SMALL(E11:H11,{1;2})),0)</f>
        <v>710910</v>
      </c>
      <c r="U11" s="141">
        <f t="shared" si="6"/>
        <v>0.84432648533218213</v>
      </c>
      <c r="V11" s="141">
        <f t="shared" si="6"/>
        <v>1.3898122229063761</v>
      </c>
      <c r="W11" s="141">
        <f t="shared" si="6"/>
        <v>0.84432648533218213</v>
      </c>
      <c r="X11" s="141">
        <f t="shared" si="6"/>
        <v>1.3898122229063761</v>
      </c>
      <c r="Y11" s="141">
        <f t="shared" si="6"/>
        <v>0.42987624524997936</v>
      </c>
      <c r="Z11" s="141">
        <f t="shared" si="6"/>
        <v>0.8671418738064447</v>
      </c>
      <c r="AA11" s="141">
        <f t="shared" si="6"/>
        <v>-0.12748295841856827</v>
      </c>
      <c r="AB11" s="141">
        <f t="shared" si="6"/>
        <v>-0.11935672601596414</v>
      </c>
      <c r="AC11" s="141" cm="1">
        <f t="array" ref="AC11">MIN(IF(U11:AB11&gt;0,U11:AB11))</f>
        <v>0.42987624524997936</v>
      </c>
      <c r="AD11" s="140" t="str">
        <f t="shared" si="7"/>
        <v>MEDIA GEOMETRICA 3 más bajas</v>
      </c>
      <c r="AE11" s="173">
        <f t="shared" si="8"/>
        <v>1154285</v>
      </c>
      <c r="AF11" s="168">
        <f>+AVERAGE(G11:H11)</f>
        <v>710910.08480000007</v>
      </c>
      <c r="AG11" s="192" t="s">
        <v>79</v>
      </c>
      <c r="AJ11" s="130">
        <v>614558</v>
      </c>
      <c r="AL11" s="130">
        <v>710910.08480000007</v>
      </c>
    </row>
    <row r="12" spans="1:38" ht="13">
      <c r="A12" s="133"/>
      <c r="B12" s="134" t="s">
        <v>85</v>
      </c>
      <c r="C12" s="177"/>
      <c r="D12" s="187"/>
      <c r="E12" s="181"/>
      <c r="F12" s="147"/>
      <c r="G12" s="156"/>
      <c r="H12" s="165"/>
      <c r="I12" s="172">
        <f t="shared" si="0"/>
        <v>0</v>
      </c>
      <c r="J12" s="159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6"/>
      <c r="V12" s="136"/>
      <c r="W12" s="136"/>
      <c r="X12" s="136"/>
      <c r="Y12" s="136"/>
      <c r="Z12" s="136"/>
      <c r="AA12" s="136"/>
      <c r="AB12" s="136"/>
      <c r="AC12" s="136"/>
      <c r="AD12" s="135"/>
      <c r="AE12" s="154"/>
      <c r="AF12" s="174"/>
      <c r="AG12" s="191"/>
    </row>
    <row r="13" spans="1:38" ht="14">
      <c r="A13" s="137">
        <f>A11+1</f>
        <v>7</v>
      </c>
      <c r="B13" s="138" t="s">
        <v>86</v>
      </c>
      <c r="C13" s="178">
        <v>1</v>
      </c>
      <c r="D13" s="186">
        <v>742722.79999999993</v>
      </c>
      <c r="E13" s="180">
        <v>1128000</v>
      </c>
      <c r="F13" s="146">
        <v>1180400</v>
      </c>
      <c r="G13" s="146">
        <v>442723</v>
      </c>
      <c r="H13" s="164">
        <f>+'678-2024 IPC'!H12</f>
        <v>337053.89228000003</v>
      </c>
      <c r="I13" s="172">
        <f t="shared" si="0"/>
        <v>299999.79999999993</v>
      </c>
      <c r="J13" s="160">
        <f t="shared" ref="J13:J21" si="11">+D13/IF($H13&lt;&gt;"",$H13,MIN($D13:$F13))-1</f>
        <v>1.2035728321540922</v>
      </c>
      <c r="K13" s="139">
        <f t="shared" ref="K13:K21" si="12">+E13/IF($H13&lt;&gt;"",$H13,MIN($D13:$F13))-1</f>
        <v>2.3466458208497385</v>
      </c>
      <c r="L13" s="139">
        <f t="shared" ref="L13:L21" si="13">+F13/IF($H13&lt;&gt;"",$H13,MIN($D13:$F13))-1</f>
        <v>2.5021105735204179</v>
      </c>
      <c r="M13" s="140">
        <f t="shared" ref="M13:M21" si="14">ROUND(GEOMEAN(D13:F13),0)</f>
        <v>996296</v>
      </c>
      <c r="N13" s="140">
        <f t="shared" ref="N13:N21" si="15">ROUND(AVERAGE(D13:F13),0)</f>
        <v>1017041</v>
      </c>
      <c r="O13" s="140">
        <f t="shared" ref="O13:O21" si="16">ROUND(GEOMEAN(D13:I13),0)</f>
        <v>594775</v>
      </c>
      <c r="P13" s="140">
        <f t="shared" ref="P13:P21" si="17">ROUND(AVERAGE(D13:I13),0)</f>
        <v>688483</v>
      </c>
      <c r="Q13" s="140" cm="1">
        <f t="array" ref="Q13">ROUND(GEOMEAN(SMALL(D13:I13,{1;2;3})),0)</f>
        <v>355073</v>
      </c>
      <c r="R13" s="140" cm="1">
        <f t="array" ref="R13">ROUND(AVERAGE(SMALL(D13:I13,{1;2;3})),0)</f>
        <v>359926</v>
      </c>
      <c r="S13" s="140" cm="1">
        <f t="array" ref="S13">ROUND(GEOMEAN(SMALL(D13:I13,{1;2})),0)</f>
        <v>317988</v>
      </c>
      <c r="T13" s="140" cm="1">
        <f t="array" ref="T13">ROUND(AVERAGE(SMALL(D13:I13,{1;2})),0)</f>
        <v>318527</v>
      </c>
      <c r="U13" s="141">
        <f t="shared" ref="U13:U21" si="18">+M13/IF($H13&lt;&gt;"",$H13,MIN($D13:$F13))-1</f>
        <v>1.955895252419602</v>
      </c>
      <c r="V13" s="141">
        <f t="shared" ref="V13:V21" si="19">+N13/IF($H13&lt;&gt;"",$H13,MIN($D13:$F13))-1</f>
        <v>2.0174432733003891</v>
      </c>
      <c r="W13" s="141">
        <f t="shared" ref="W13:W21" si="20">+O13/IF($H13&lt;&gt;"",$H13,MIN($D13:$F13))-1</f>
        <v>0.76462878377296373</v>
      </c>
      <c r="X13" s="141">
        <f t="shared" ref="X13:X21" si="21">+P13/IF($H13&lt;&gt;"",$H13,MIN($D13:$F13))-1</f>
        <v>1.0426496052092999</v>
      </c>
      <c r="Y13" s="141">
        <f t="shared" ref="Y13:Y21" si="22">+Q13/IF($H13&lt;&gt;"",$H13,MIN($D13:$F13))-1</f>
        <v>5.3460613073208485E-2</v>
      </c>
      <c r="Z13" s="141">
        <f t="shared" ref="Z13:Z21" si="23">+R13/IF($H13&lt;&gt;"",$H13,MIN($D13:$F13))-1</f>
        <v>6.7858904002803921E-2</v>
      </c>
      <c r="AA13" s="141">
        <f t="shared" ref="AA13:AA21" si="24">+S13/IF($H13&lt;&gt;"",$H13,MIN($D13:$F13))-1</f>
        <v>-5.6566302056412554E-2</v>
      </c>
      <c r="AB13" s="141">
        <f t="shared" ref="AB13:AB21" si="25">+T13/IF($H13&lt;&gt;"",$H13,MIN($D13:$F13))-1</f>
        <v>-5.4967151260811531E-2</v>
      </c>
      <c r="AC13" s="141" cm="1">
        <f t="array" ref="AC13">MIN(IF(U13:AB13&gt;0,U13:AB13))</f>
        <v>5.3460613073208485E-2</v>
      </c>
      <c r="AD13" s="140" t="str">
        <f t="shared" ref="AD13:AD21" si="26">+IFERROR(_xlfn.XLOOKUP(AC13,U13:AB13,$U$3:$AB$3,,0),"Sin medida de tendencia central")</f>
        <v>MEDIA GEOMETRICA 3 más bajas</v>
      </c>
      <c r="AE13" s="173">
        <f t="shared" ref="AE13:AE21" si="27">+IFERROR(_xlfn.XLOOKUP(AD13,$M$3:$T$3,M13:T13,,0),"Pendiente")</f>
        <v>355073</v>
      </c>
      <c r="AF13" s="168">
        <f t="shared" si="10"/>
        <v>389888.44614000001</v>
      </c>
      <c r="AG13" s="192" t="s">
        <v>79</v>
      </c>
      <c r="AJ13" s="130">
        <v>742722.79999999993</v>
      </c>
      <c r="AL13" s="130">
        <v>389888.44614000001</v>
      </c>
    </row>
    <row r="14" spans="1:38" ht="14">
      <c r="A14" s="137">
        <f t="shared" ref="A14:A19" si="28">+A13+1</f>
        <v>8</v>
      </c>
      <c r="B14" s="138" t="s">
        <v>87</v>
      </c>
      <c r="C14" s="178">
        <v>1</v>
      </c>
      <c r="D14" s="186">
        <v>833686.39999999991</v>
      </c>
      <c r="E14" s="180">
        <v>1225000</v>
      </c>
      <c r="F14" s="146">
        <v>1282250</v>
      </c>
      <c r="G14" s="146">
        <v>433686</v>
      </c>
      <c r="H14" s="164">
        <f>+'678-2024 IPC'!H13</f>
        <v>379391.28324000002</v>
      </c>
      <c r="I14" s="172">
        <f t="shared" si="0"/>
        <v>400000.39999999991</v>
      </c>
      <c r="J14" s="160">
        <f t="shared" si="11"/>
        <v>1.1974316143489681</v>
      </c>
      <c r="K14" s="139">
        <f t="shared" si="12"/>
        <v>2.2288564711832728</v>
      </c>
      <c r="L14" s="139">
        <f t="shared" si="13"/>
        <v>2.3797560899385726</v>
      </c>
      <c r="M14" s="140">
        <f t="shared" si="14"/>
        <v>1094050</v>
      </c>
      <c r="N14" s="140">
        <f t="shared" si="15"/>
        <v>1113645</v>
      </c>
      <c r="O14" s="140">
        <f t="shared" si="16"/>
        <v>664619</v>
      </c>
      <c r="P14" s="140">
        <f t="shared" si="17"/>
        <v>759002</v>
      </c>
      <c r="Q14" s="140" cm="1">
        <f t="array" ref="Q14">ROUND(GEOMEAN(SMALL(D14:I14,{1;2;3})),0)</f>
        <v>403746</v>
      </c>
      <c r="R14" s="140" cm="1">
        <f t="array" ref="R14">ROUND(AVERAGE(SMALL(D14:I14,{1;2;3})),0)</f>
        <v>404359</v>
      </c>
      <c r="S14" s="140" cm="1">
        <f t="array" ref="S14">ROUND(GEOMEAN(SMALL(D14:I14,{1;2})),0)</f>
        <v>389560</v>
      </c>
      <c r="T14" s="140" cm="1">
        <f t="array" ref="T14">ROUND(AVERAGE(SMALL(D14:I14,{1;2})),0)</f>
        <v>389696</v>
      </c>
      <c r="U14" s="141">
        <f t="shared" si="18"/>
        <v>1.8836983039167832</v>
      </c>
      <c r="V14" s="141">
        <f t="shared" si="19"/>
        <v>1.9353468284497111</v>
      </c>
      <c r="W14" s="141">
        <f t="shared" si="20"/>
        <v>0.75180355838477997</v>
      </c>
      <c r="X14" s="141">
        <f t="shared" si="21"/>
        <v>1.0005783831355481</v>
      </c>
      <c r="Y14" s="141">
        <f t="shared" si="22"/>
        <v>6.4194191685193136E-2</v>
      </c>
      <c r="Z14" s="141">
        <f t="shared" si="23"/>
        <v>6.5809937821385223E-2</v>
      </c>
      <c r="AA14" s="141">
        <f t="shared" si="24"/>
        <v>2.6802715848290415E-2</v>
      </c>
      <c r="AB14" s="141">
        <f t="shared" si="25"/>
        <v>2.7161184811621775E-2</v>
      </c>
      <c r="AC14" s="141" cm="1">
        <f t="array" ref="AC14">MIN(IF(U14:AB14&gt;0,U14:AB14))</f>
        <v>2.6802715848290415E-2</v>
      </c>
      <c r="AD14" s="140" t="str">
        <f t="shared" si="26"/>
        <v>MEDIA GEOMETRICA 2 más bajos</v>
      </c>
      <c r="AE14" s="173">
        <f t="shared" si="27"/>
        <v>389560</v>
      </c>
      <c r="AF14" s="168">
        <f t="shared" si="10"/>
        <v>406538.64162000001</v>
      </c>
      <c r="AG14" s="192" t="s">
        <v>79</v>
      </c>
      <c r="AJ14" s="130">
        <v>833686.39999999991</v>
      </c>
      <c r="AL14" s="130">
        <v>406538.64162000001</v>
      </c>
    </row>
    <row r="15" spans="1:38" ht="14">
      <c r="A15" s="137">
        <f t="shared" si="28"/>
        <v>9</v>
      </c>
      <c r="B15" s="138" t="s">
        <v>88</v>
      </c>
      <c r="C15" s="178">
        <v>1</v>
      </c>
      <c r="D15" s="186">
        <v>910655.6</v>
      </c>
      <c r="E15" s="180">
        <v>1265000</v>
      </c>
      <c r="F15" s="146">
        <v>1323450</v>
      </c>
      <c r="G15" s="146">
        <v>510656</v>
      </c>
      <c r="H15" s="164">
        <f>+'678-2024 IPC'!H14</f>
        <v>415696.14440000005</v>
      </c>
      <c r="I15" s="172">
        <f t="shared" si="0"/>
        <v>399999.6</v>
      </c>
      <c r="J15" s="160">
        <f t="shared" si="11"/>
        <v>1.1906760797947875</v>
      </c>
      <c r="K15" s="139">
        <f t="shared" si="12"/>
        <v>2.0430881234798384</v>
      </c>
      <c r="L15" s="139">
        <f t="shared" si="13"/>
        <v>2.1836956340074245</v>
      </c>
      <c r="M15" s="140">
        <f t="shared" si="14"/>
        <v>1150935</v>
      </c>
      <c r="N15" s="140">
        <f t="shared" si="15"/>
        <v>1166369</v>
      </c>
      <c r="O15" s="140">
        <f t="shared" si="16"/>
        <v>711245</v>
      </c>
      <c r="P15" s="140">
        <f t="shared" si="17"/>
        <v>804243</v>
      </c>
      <c r="Q15" s="140" cm="1">
        <f t="array" ref="Q15">ROUND(GEOMEAN(SMALL(D15:I15,{1;2;3})),0)</f>
        <v>439529</v>
      </c>
      <c r="R15" s="140" cm="1">
        <f t="array" ref="R15">ROUND(AVERAGE(SMALL(D15:I15,{1;2;3})),0)</f>
        <v>442117</v>
      </c>
      <c r="S15" s="140" cm="1">
        <f t="array" ref="S15">ROUND(GEOMEAN(SMALL(D15:I15,{1;2})),0)</f>
        <v>407772</v>
      </c>
      <c r="T15" s="140" cm="1">
        <f t="array" ref="T15">ROUND(AVERAGE(SMALL(D15:I15,{1;2})),0)</f>
        <v>407848</v>
      </c>
      <c r="U15" s="141">
        <f t="shared" si="18"/>
        <v>1.7686929876658244</v>
      </c>
      <c r="V15" s="141">
        <f t="shared" si="19"/>
        <v>1.805821068375538</v>
      </c>
      <c r="W15" s="141">
        <f t="shared" si="20"/>
        <v>0.71097329042246438</v>
      </c>
      <c r="X15" s="141">
        <f t="shared" si="21"/>
        <v>0.93468958236505584</v>
      </c>
      <c r="Y15" s="141">
        <f t="shared" si="22"/>
        <v>5.7332395118553148E-2</v>
      </c>
      <c r="Z15" s="141">
        <f t="shared" si="23"/>
        <v>6.3558096354573657E-2</v>
      </c>
      <c r="AA15" s="141">
        <f t="shared" si="24"/>
        <v>-1.9062347598718943E-2</v>
      </c>
      <c r="AB15" s="141">
        <f t="shared" si="25"/>
        <v>-1.8879521750984174E-2</v>
      </c>
      <c r="AC15" s="141" cm="1">
        <f t="array" ref="AC15">MIN(IF(U15:AB15&gt;0,U15:AB15))</f>
        <v>5.7332395118553148E-2</v>
      </c>
      <c r="AD15" s="140" t="str">
        <f t="shared" si="26"/>
        <v>MEDIA GEOMETRICA 3 más bajas</v>
      </c>
      <c r="AE15" s="173">
        <f t="shared" si="27"/>
        <v>439529</v>
      </c>
      <c r="AF15" s="168">
        <f t="shared" si="10"/>
        <v>463176.07220000005</v>
      </c>
      <c r="AG15" s="192" t="s">
        <v>79</v>
      </c>
      <c r="AJ15" s="130">
        <v>910655.6</v>
      </c>
      <c r="AL15" s="130">
        <v>463176.07220000005</v>
      </c>
    </row>
    <row r="16" spans="1:38" ht="14">
      <c r="A16" s="137">
        <f t="shared" si="28"/>
        <v>10</v>
      </c>
      <c r="B16" s="138" t="s">
        <v>89</v>
      </c>
      <c r="C16" s="178">
        <v>1</v>
      </c>
      <c r="D16" s="186">
        <v>784706</v>
      </c>
      <c r="E16" s="180">
        <v>1310000</v>
      </c>
      <c r="F16" s="146">
        <v>1370700</v>
      </c>
      <c r="G16" s="146">
        <v>384706</v>
      </c>
      <c r="H16" s="164">
        <f>+'678-2024 IPC'!H15</f>
        <v>357016.08180000004</v>
      </c>
      <c r="I16" s="172">
        <f t="shared" si="0"/>
        <v>400000</v>
      </c>
      <c r="J16" s="160">
        <f t="shared" si="11"/>
        <v>1.1979570109102013</v>
      </c>
      <c r="K16" s="139">
        <f t="shared" si="12"/>
        <v>2.6693024958294744</v>
      </c>
      <c r="L16" s="139">
        <f t="shared" si="13"/>
        <v>2.8393228481171455</v>
      </c>
      <c r="M16" s="140">
        <f t="shared" si="14"/>
        <v>1121089</v>
      </c>
      <c r="N16" s="140">
        <f t="shared" si="15"/>
        <v>1155135</v>
      </c>
      <c r="O16" s="140">
        <f t="shared" si="16"/>
        <v>652829</v>
      </c>
      <c r="P16" s="140">
        <f t="shared" si="17"/>
        <v>767855</v>
      </c>
      <c r="Q16" s="140" cm="1">
        <f t="array" ref="Q16">ROUND(GEOMEAN(SMALL(D16:I16,{1;2;3})),0)</f>
        <v>380153</v>
      </c>
      <c r="R16" s="140" cm="1">
        <f t="array" ref="R16">ROUND(AVERAGE(SMALL(D16:I16,{1;2;3})),0)</f>
        <v>380574</v>
      </c>
      <c r="S16" s="140" cm="1">
        <f t="array" ref="S16">ROUND(GEOMEAN(SMALL(D16:I16,{1;2})),0)</f>
        <v>370603</v>
      </c>
      <c r="T16" s="140" cm="1">
        <f t="array" ref="T16">ROUND(AVERAGE(SMALL(D16:I16,{1;2})),0)</f>
        <v>370861</v>
      </c>
      <c r="U16" s="141">
        <f t="shared" si="18"/>
        <v>2.1401638669824199</v>
      </c>
      <c r="V16" s="141">
        <f t="shared" si="19"/>
        <v>2.2355265179541832</v>
      </c>
      <c r="W16" s="141">
        <f t="shared" si="20"/>
        <v>0.82857028935103827</v>
      </c>
      <c r="X16" s="141">
        <f t="shared" si="21"/>
        <v>1.150757456439039</v>
      </c>
      <c r="Y16" s="141">
        <f t="shared" si="22"/>
        <v>6.4806375341268874E-2</v>
      </c>
      <c r="Z16" s="141">
        <f t="shared" si="23"/>
        <v>6.5985593929623221E-2</v>
      </c>
      <c r="AA16" s="141">
        <f t="shared" si="24"/>
        <v>3.8056880047244945E-2</v>
      </c>
      <c r="AB16" s="141">
        <f t="shared" si="25"/>
        <v>3.8779536569324202E-2</v>
      </c>
      <c r="AC16" s="141" cm="1">
        <f t="array" ref="AC16">MIN(IF(U16:AB16&gt;0,U16:AB16))</f>
        <v>3.8056880047244945E-2</v>
      </c>
      <c r="AD16" s="140" t="str">
        <f t="shared" si="26"/>
        <v>MEDIA GEOMETRICA 2 más bajos</v>
      </c>
      <c r="AE16" s="173">
        <f t="shared" si="27"/>
        <v>370603</v>
      </c>
      <c r="AF16" s="168">
        <f t="shared" si="10"/>
        <v>370861.04090000002</v>
      </c>
      <c r="AG16" s="192" t="s">
        <v>79</v>
      </c>
      <c r="AJ16" s="130">
        <v>784706</v>
      </c>
      <c r="AL16" s="130">
        <v>370861.04090000002</v>
      </c>
    </row>
    <row r="17" spans="1:38" ht="14">
      <c r="A17" s="137">
        <f t="shared" si="28"/>
        <v>11</v>
      </c>
      <c r="B17" s="138" t="s">
        <v>90</v>
      </c>
      <c r="C17" s="178">
        <v>1</v>
      </c>
      <c r="D17" s="186">
        <v>633100</v>
      </c>
      <c r="E17" s="180">
        <v>1310000</v>
      </c>
      <c r="F17" s="146">
        <v>1370700</v>
      </c>
      <c r="G17" s="146">
        <v>433100</v>
      </c>
      <c r="H17" s="164">
        <f>+'678-2024 IPC'!H16</f>
        <v>447723.39351999998</v>
      </c>
      <c r="I17" s="172">
        <f t="shared" si="0"/>
        <v>200000</v>
      </c>
      <c r="J17" s="160">
        <f t="shared" si="11"/>
        <v>0.41404270842890223</v>
      </c>
      <c r="K17" s="139">
        <f t="shared" si="12"/>
        <v>1.9259136756308037</v>
      </c>
      <c r="L17" s="139">
        <f t="shared" si="13"/>
        <v>2.0614884543413305</v>
      </c>
      <c r="M17" s="140">
        <f t="shared" si="14"/>
        <v>1043667</v>
      </c>
      <c r="N17" s="140">
        <f t="shared" si="15"/>
        <v>1104600</v>
      </c>
      <c r="O17" s="140">
        <f t="shared" si="16"/>
        <v>594364</v>
      </c>
      <c r="P17" s="140">
        <f t="shared" si="17"/>
        <v>732437</v>
      </c>
      <c r="Q17" s="140" cm="1">
        <f t="array" ref="Q17">ROUND(GEOMEAN(SMALL(D17:I17,{1;2;3})),0)</f>
        <v>338488</v>
      </c>
      <c r="R17" s="140" cm="1">
        <f t="array" ref="R17">ROUND(AVERAGE(SMALL(D17:I17,{1;2;3})),0)</f>
        <v>360274</v>
      </c>
      <c r="S17" s="140" cm="1">
        <f t="array" ref="S17">ROUND(GEOMEAN(SMALL(D17:I17,{1;2})),0)</f>
        <v>294313</v>
      </c>
      <c r="T17" s="140" cm="1">
        <f t="array" ref="T17">ROUND(AVERAGE(SMALL(D17:I17,{1;2})),0)</f>
        <v>316550</v>
      </c>
      <c r="U17" s="141">
        <f t="shared" si="18"/>
        <v>1.3310530901561637</v>
      </c>
      <c r="V17" s="141">
        <f t="shared" si="19"/>
        <v>1.4671482794670121</v>
      </c>
      <c r="W17" s="141">
        <f t="shared" si="20"/>
        <v>0.32752500450582223</v>
      </c>
      <c r="X17" s="141">
        <f t="shared" si="21"/>
        <v>0.63591407239541908</v>
      </c>
      <c r="Y17" s="141">
        <f t="shared" si="22"/>
        <v>-0.24397964256723703</v>
      </c>
      <c r="Z17" s="141">
        <f t="shared" si="23"/>
        <v>-0.19532013467617382</v>
      </c>
      <c r="AA17" s="141">
        <f t="shared" si="24"/>
        <v>-0.34264547204890927</v>
      </c>
      <c r="AB17" s="141">
        <f t="shared" si="25"/>
        <v>-0.29297864578554889</v>
      </c>
      <c r="AC17" s="141" cm="1">
        <f t="array" ref="AC17">MIN(IF(U17:AB17&gt;0,U17:AB17))</f>
        <v>0.32752500450582223</v>
      </c>
      <c r="AD17" s="140" t="str">
        <f t="shared" si="26"/>
        <v>MEDIA GEOMETRICA Cotizaciones e Histórico</v>
      </c>
      <c r="AE17" s="173">
        <f t="shared" si="27"/>
        <v>594364</v>
      </c>
      <c r="AF17" s="168">
        <f t="shared" si="10"/>
        <v>440411.69675999996</v>
      </c>
      <c r="AG17" s="192" t="s">
        <v>79</v>
      </c>
      <c r="AJ17" s="130">
        <v>633100</v>
      </c>
      <c r="AL17" s="130">
        <v>440411.69675999996</v>
      </c>
    </row>
    <row r="18" spans="1:38" ht="14">
      <c r="A18" s="137">
        <f t="shared" si="28"/>
        <v>12</v>
      </c>
      <c r="B18" s="138" t="s">
        <v>91</v>
      </c>
      <c r="C18" s="178">
        <v>1</v>
      </c>
      <c r="D18" s="186">
        <v>446508</v>
      </c>
      <c r="E18" s="180">
        <v>1370000</v>
      </c>
      <c r="F18" s="146">
        <v>1436100</v>
      </c>
      <c r="G18" s="146">
        <v>346508</v>
      </c>
      <c r="H18" s="164">
        <f>+'678-2024 IPC'!H17</f>
        <v>232636.28555999999</v>
      </c>
      <c r="I18" s="172">
        <f t="shared" si="0"/>
        <v>100000</v>
      </c>
      <c r="J18" s="160">
        <f t="shared" si="11"/>
        <v>0.91933944838041892</v>
      </c>
      <c r="K18" s="139">
        <f t="shared" si="12"/>
        <v>4.8890211245513493</v>
      </c>
      <c r="L18" s="139">
        <f t="shared" si="13"/>
        <v>5.173155647422039</v>
      </c>
      <c r="M18" s="140">
        <f t="shared" si="14"/>
        <v>957734</v>
      </c>
      <c r="N18" s="140">
        <f t="shared" si="15"/>
        <v>1084203</v>
      </c>
      <c r="O18" s="140">
        <f t="shared" si="16"/>
        <v>438215</v>
      </c>
      <c r="P18" s="140">
        <f t="shared" si="17"/>
        <v>655292</v>
      </c>
      <c r="Q18" s="140" cm="1">
        <f t="array" ref="Q18">ROUND(GEOMEAN(SMALL(D18:I18,{1;2;3})),0)</f>
        <v>200507</v>
      </c>
      <c r="R18" s="140" cm="1">
        <f t="array" ref="R18">ROUND(AVERAGE(SMALL(D18:I18,{1;2;3})),0)</f>
        <v>226381</v>
      </c>
      <c r="S18" s="140" cm="1">
        <f t="array" ref="S18">ROUND(GEOMEAN(SMALL(D18:I18,{1;2})),0)</f>
        <v>152524</v>
      </c>
      <c r="T18" s="140" cm="1">
        <f t="array" ref="T18">ROUND(AVERAGE(SMALL(D18:I18,{1;2})),0)</f>
        <v>166318</v>
      </c>
      <c r="U18" s="141">
        <f t="shared" si="18"/>
        <v>3.1168728158401917</v>
      </c>
      <c r="V18" s="141">
        <f t="shared" si="19"/>
        <v>3.6605068396364571</v>
      </c>
      <c r="W18" s="141">
        <f t="shared" si="20"/>
        <v>0.88369152707683907</v>
      </c>
      <c r="X18" s="141">
        <f t="shared" si="21"/>
        <v>1.8168090735397833</v>
      </c>
      <c r="Y18" s="141">
        <f t="shared" si="22"/>
        <v>-0.13810951925516979</v>
      </c>
      <c r="Z18" s="141">
        <f t="shared" si="23"/>
        <v>-2.6888692556891192E-2</v>
      </c>
      <c r="AA18" s="141">
        <f t="shared" si="24"/>
        <v>-0.34436711094812411</v>
      </c>
      <c r="AB18" s="141">
        <f t="shared" si="25"/>
        <v>-0.28507283547946616</v>
      </c>
      <c r="AC18" s="141" cm="1">
        <f t="array" ref="AC18">MIN(IF(U18:AB18&gt;0,U18:AB18))</f>
        <v>0.88369152707683907</v>
      </c>
      <c r="AD18" s="140" t="str">
        <f t="shared" si="26"/>
        <v>MEDIA GEOMETRICA Cotizaciones e Histórico</v>
      </c>
      <c r="AE18" s="173">
        <f t="shared" si="27"/>
        <v>438215</v>
      </c>
      <c r="AF18" s="168">
        <f t="shared" si="10"/>
        <v>289572.14277999999</v>
      </c>
      <c r="AG18" s="192" t="s">
        <v>79</v>
      </c>
      <c r="AJ18" s="130">
        <v>446508</v>
      </c>
      <c r="AL18" s="130">
        <v>289572.14277999999</v>
      </c>
    </row>
    <row r="19" spans="1:38" ht="14">
      <c r="A19" s="137">
        <f t="shared" si="28"/>
        <v>13</v>
      </c>
      <c r="B19" s="138" t="s">
        <v>92</v>
      </c>
      <c r="C19" s="178">
        <v>1</v>
      </c>
      <c r="D19" s="186">
        <v>249972</v>
      </c>
      <c r="E19" s="180">
        <v>900000</v>
      </c>
      <c r="F19" s="146">
        <v>929000</v>
      </c>
      <c r="G19" s="146">
        <v>549972</v>
      </c>
      <c r="H19" s="164">
        <f>+'678-2024 IPC'!H18</f>
        <v>573638.74280000001</v>
      </c>
      <c r="I19" s="172">
        <f t="shared" si="0"/>
        <v>-300000</v>
      </c>
      <c r="J19" s="160">
        <f t="shared" si="11"/>
        <v>-0.56423445393549176</v>
      </c>
      <c r="K19" s="139">
        <f t="shared" si="12"/>
        <v>0.56893168618108203</v>
      </c>
      <c r="L19" s="139">
        <f t="shared" si="13"/>
        <v>0.61948615162469456</v>
      </c>
      <c r="M19" s="140">
        <f t="shared" si="14"/>
        <v>593449</v>
      </c>
      <c r="N19" s="140">
        <f t="shared" si="15"/>
        <v>692991</v>
      </c>
      <c r="O19" s="140" t="e">
        <f t="shared" si="16"/>
        <v>#NUM!</v>
      </c>
      <c r="P19" s="140">
        <f t="shared" si="17"/>
        <v>483764</v>
      </c>
      <c r="Q19" s="140" t="e" cm="1">
        <f t="array" ref="Q19">ROUND(GEOMEAN(SMALL(D19:I19,{1;2;3})),0)</f>
        <v>#NUM!</v>
      </c>
      <c r="R19" s="140" cm="1">
        <f t="array" ref="R19">ROUND(AVERAGE(SMALL(D19:I19,{1;2;3})),0)</f>
        <v>166648</v>
      </c>
      <c r="S19" s="140" t="e" cm="1">
        <f t="array" ref="S19">ROUND(GEOMEAN(SMALL(D19:I19,{1;2})),0)</f>
        <v>#NUM!</v>
      </c>
      <c r="T19" s="140" cm="1">
        <f t="array" ref="T19">ROUND(AVERAGE(SMALL(D19:I19,{1;2})),0)</f>
        <v>-25014</v>
      </c>
      <c r="U19" s="141">
        <f t="shared" si="18"/>
        <v>3.4534378036085389E-2</v>
      </c>
      <c r="V19" s="141">
        <f t="shared" si="19"/>
        <v>0.20806170904257137</v>
      </c>
      <c r="W19" s="141" t="e">
        <f t="shared" si="20"/>
        <v>#NUM!</v>
      </c>
      <c r="X19" s="141">
        <f t="shared" si="21"/>
        <v>-0.15667481307366116</v>
      </c>
      <c r="Y19" s="141" t="e">
        <f t="shared" si="22"/>
        <v>#NUM!</v>
      </c>
      <c r="Z19" s="141">
        <f t="shared" si="23"/>
        <v>-0.70948963595699444</v>
      </c>
      <c r="AA19" s="141" t="e">
        <f t="shared" si="24"/>
        <v>#NUM!</v>
      </c>
      <c r="AB19" s="141">
        <f t="shared" si="25"/>
        <v>-1.0436058413312594</v>
      </c>
      <c r="AC19" s="141" t="e" cm="1">
        <f t="array" ref="AC19">MIN(IF(U19:AB19&gt;0,U19:AB19))</f>
        <v>#NUM!</v>
      </c>
      <c r="AD19" s="140" t="str">
        <f t="shared" si="26"/>
        <v>Sin medida de tendencia central</v>
      </c>
      <c r="AE19" s="173" t="str">
        <f t="shared" si="27"/>
        <v>Pendiente</v>
      </c>
      <c r="AF19" s="168">
        <f t="shared" si="10"/>
        <v>561805.37140000006</v>
      </c>
      <c r="AG19" s="192" t="s">
        <v>79</v>
      </c>
      <c r="AJ19" s="130">
        <v>249972</v>
      </c>
      <c r="AL19" s="130">
        <v>561805.37140000006</v>
      </c>
    </row>
    <row r="20" spans="1:38" ht="14">
      <c r="A20" s="137">
        <f>A19+1</f>
        <v>14</v>
      </c>
      <c r="B20" s="138" t="s">
        <v>93</v>
      </c>
      <c r="C20" s="178">
        <v>1</v>
      </c>
      <c r="D20" s="186">
        <v>790958</v>
      </c>
      <c r="E20" s="180">
        <v>3250000</v>
      </c>
      <c r="F20" s="146">
        <v>3352500</v>
      </c>
      <c r="G20" s="146">
        <v>790958</v>
      </c>
      <c r="H20" s="164">
        <f>+'678-2024 IPC'!H19</f>
        <v>932958.15416000003</v>
      </c>
      <c r="I20" s="172">
        <f t="shared" si="0"/>
        <v>0</v>
      </c>
      <c r="J20" s="160">
        <f t="shared" si="11"/>
        <v>-0.15220420500837095</v>
      </c>
      <c r="K20" s="139">
        <f t="shared" si="12"/>
        <v>2.4835431637619116</v>
      </c>
      <c r="L20" s="139">
        <f t="shared" si="13"/>
        <v>2.5934087558497874</v>
      </c>
      <c r="M20" s="140">
        <f t="shared" si="14"/>
        <v>2050227</v>
      </c>
      <c r="N20" s="140">
        <f t="shared" si="15"/>
        <v>2464486</v>
      </c>
      <c r="O20" s="140" t="e">
        <f t="shared" si="16"/>
        <v>#NUM!</v>
      </c>
      <c r="P20" s="140">
        <f t="shared" si="17"/>
        <v>1519562</v>
      </c>
      <c r="Q20" s="140" t="e" cm="1">
        <f t="array" ref="Q20">ROUND(GEOMEAN(SMALL(D20:I20,{1;2;3})),0)</f>
        <v>#NUM!</v>
      </c>
      <c r="R20" s="140" cm="1">
        <f t="array" ref="R20">ROUND(AVERAGE(SMALL(D20:I20,{1;2;3})),0)</f>
        <v>527305</v>
      </c>
      <c r="S20" s="140" t="e" cm="1">
        <f t="array" ref="S20">ROUND(GEOMEAN(SMALL(D20:I20,{1;2})),0)</f>
        <v>#NUM!</v>
      </c>
      <c r="T20" s="140" cm="1">
        <f t="array" ref="T20">ROUND(AVERAGE(SMALL(D20:I20,{1;2})),0)</f>
        <v>395479</v>
      </c>
      <c r="U20" s="141">
        <f t="shared" si="18"/>
        <v>1.1975551538492595</v>
      </c>
      <c r="V20" s="141">
        <f t="shared" si="19"/>
        <v>1.641582571534443</v>
      </c>
      <c r="W20" s="141" t="e">
        <f t="shared" si="20"/>
        <v>#NUM!</v>
      </c>
      <c r="X20" s="141">
        <f t="shared" si="21"/>
        <v>0.62875686677303944</v>
      </c>
      <c r="Y20" s="141" t="e">
        <f t="shared" si="22"/>
        <v>#NUM!</v>
      </c>
      <c r="Z20" s="141">
        <f t="shared" si="23"/>
        <v>-0.43480316062539237</v>
      </c>
      <c r="AA20" s="141" t="e">
        <f t="shared" si="24"/>
        <v>#NUM!</v>
      </c>
      <c r="AB20" s="141">
        <f t="shared" si="25"/>
        <v>-0.57610210250418548</v>
      </c>
      <c r="AC20" s="141" t="e" cm="1">
        <f t="array" ref="AC20">MIN(IF(U20:AB20&gt;0,U20:AB20))</f>
        <v>#NUM!</v>
      </c>
      <c r="AD20" s="140" t="str">
        <f t="shared" si="26"/>
        <v>Sin medida de tendencia central</v>
      </c>
      <c r="AE20" s="173" t="str">
        <f t="shared" si="27"/>
        <v>Pendiente</v>
      </c>
      <c r="AF20" s="168">
        <f t="shared" si="10"/>
        <v>861958.07707999996</v>
      </c>
      <c r="AG20" s="192" t="s">
        <v>79</v>
      </c>
      <c r="AJ20" s="130">
        <v>790958</v>
      </c>
      <c r="AL20" s="130">
        <v>861958.07707999996</v>
      </c>
    </row>
    <row r="21" spans="1:38" ht="14">
      <c r="A21" s="137">
        <v>15</v>
      </c>
      <c r="B21" s="138" t="s">
        <v>94</v>
      </c>
      <c r="C21" s="178">
        <v>1</v>
      </c>
      <c r="D21" s="186">
        <v>420224</v>
      </c>
      <c r="E21" s="180">
        <v>1325380</v>
      </c>
      <c r="F21" s="146">
        <v>1374941.4</v>
      </c>
      <c r="G21" s="146">
        <v>420224</v>
      </c>
      <c r="H21" s="164">
        <f>+'678-2024 IPC'!H20</f>
        <v>156626.41008</v>
      </c>
      <c r="I21" s="172">
        <f t="shared" si="0"/>
        <v>0</v>
      </c>
      <c r="J21" s="160">
        <f t="shared" si="11"/>
        <v>1.6829702588813875</v>
      </c>
      <c r="K21" s="139">
        <f t="shared" si="12"/>
        <v>7.4620467220249527</v>
      </c>
      <c r="L21" s="139">
        <f t="shared" si="13"/>
        <v>7.7784773927827473</v>
      </c>
      <c r="M21" s="140">
        <f t="shared" si="14"/>
        <v>914889</v>
      </c>
      <c r="N21" s="140">
        <f t="shared" si="15"/>
        <v>1040182</v>
      </c>
      <c r="O21" s="140" t="e">
        <f t="shared" si="16"/>
        <v>#NUM!</v>
      </c>
      <c r="P21" s="140">
        <f t="shared" si="17"/>
        <v>616233</v>
      </c>
      <c r="Q21" s="140" t="e" cm="1">
        <f t="array" ref="Q21">ROUND(GEOMEAN(SMALL(D21:I21,{1;2;3})),0)</f>
        <v>#NUM!</v>
      </c>
      <c r="R21" s="140" cm="1">
        <f t="array" ref="R21">ROUND(AVERAGE(SMALL(D21:I21,{1;2;3})),0)</f>
        <v>192283</v>
      </c>
      <c r="S21" s="140" t="e" cm="1">
        <f t="array" ref="S21">ROUND(GEOMEAN(SMALL(D21:I21,{1;2})),0)</f>
        <v>#NUM!</v>
      </c>
      <c r="T21" s="140" cm="1">
        <f t="array" ref="T21">ROUND(AVERAGE(SMALL(D21:I21,{1;2})),0)</f>
        <v>78313</v>
      </c>
      <c r="U21" s="141">
        <f t="shared" si="18"/>
        <v>4.8412179627478054</v>
      </c>
      <c r="V21" s="141">
        <f t="shared" si="19"/>
        <v>5.6411660681535549</v>
      </c>
      <c r="W21" s="141" t="e">
        <f t="shared" si="20"/>
        <v>#NUM!</v>
      </c>
      <c r="X21" s="141">
        <f t="shared" si="21"/>
        <v>2.9344131023959941</v>
      </c>
      <c r="Y21" s="141" t="e">
        <f t="shared" si="22"/>
        <v>#NUM!</v>
      </c>
      <c r="Z21" s="141">
        <f t="shared" si="23"/>
        <v>0.22765375201913707</v>
      </c>
      <c r="AA21" s="141" t="e">
        <f t="shared" si="24"/>
        <v>#NUM!</v>
      </c>
      <c r="AB21" s="141">
        <f t="shared" si="25"/>
        <v>-0.50000130910234031</v>
      </c>
      <c r="AC21" s="141" t="e" cm="1">
        <f t="array" ref="AC21">MIN(IF(U21:AB21&gt;0,U21:AB21))</f>
        <v>#NUM!</v>
      </c>
      <c r="AD21" s="140" t="str">
        <f t="shared" si="26"/>
        <v>Sin medida de tendencia central</v>
      </c>
      <c r="AE21" s="173" t="str">
        <f t="shared" si="27"/>
        <v>Pendiente</v>
      </c>
      <c r="AF21" s="168">
        <f t="shared" si="10"/>
        <v>288425.20504000003</v>
      </c>
      <c r="AG21" s="192" t="s">
        <v>79</v>
      </c>
      <c r="AJ21" s="130">
        <v>420224</v>
      </c>
      <c r="AL21" s="130">
        <v>288425.20504000003</v>
      </c>
    </row>
    <row r="22" spans="1:38" ht="13">
      <c r="A22" s="133"/>
      <c r="B22" s="142" t="s">
        <v>95</v>
      </c>
      <c r="C22" s="177"/>
      <c r="D22" s="187"/>
      <c r="E22" s="181"/>
      <c r="F22" s="147"/>
      <c r="G22" s="146"/>
      <c r="H22" s="165"/>
      <c r="I22" s="172">
        <f t="shared" si="0"/>
        <v>0</v>
      </c>
      <c r="J22" s="159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6"/>
      <c r="V22" s="136"/>
      <c r="W22" s="136"/>
      <c r="X22" s="136"/>
      <c r="Y22" s="136"/>
      <c r="Z22" s="136"/>
      <c r="AA22" s="136"/>
      <c r="AB22" s="136"/>
      <c r="AC22" s="136"/>
      <c r="AD22" s="135"/>
      <c r="AE22" s="154"/>
      <c r="AF22" s="174"/>
      <c r="AG22" s="191"/>
    </row>
    <row r="23" spans="1:38" ht="21" customHeight="1">
      <c r="A23" s="137">
        <f>A20+1</f>
        <v>15</v>
      </c>
      <c r="B23" s="138" t="s">
        <v>96</v>
      </c>
      <c r="C23" s="178">
        <v>1</v>
      </c>
      <c r="D23" s="186">
        <v>259578</v>
      </c>
      <c r="E23" s="180">
        <v>1000000</v>
      </c>
      <c r="F23" s="146">
        <v>1044000</v>
      </c>
      <c r="G23" s="155">
        <v>259578</v>
      </c>
      <c r="H23" s="164">
        <f>+'678-2024 IPC'!H22</f>
        <v>190847.3064</v>
      </c>
      <c r="I23" s="172">
        <f t="shared" si="0"/>
        <v>0</v>
      </c>
      <c r="J23" s="160">
        <f t="shared" ref="J23:L28" si="29">+D23/IF($H23&lt;&gt;"",$H23,MIN($D23:$F23))-1</f>
        <v>0.36013447030761969</v>
      </c>
      <c r="K23" s="139">
        <f t="shared" si="29"/>
        <v>4.2397910081271126</v>
      </c>
      <c r="L23" s="139">
        <f t="shared" si="29"/>
        <v>4.4703418124847056</v>
      </c>
      <c r="M23" s="140">
        <f t="shared" ref="M23:M28" si="30">ROUND(GEOMEAN(D23:F23),0)</f>
        <v>647127</v>
      </c>
      <c r="N23" s="140">
        <f t="shared" ref="N23:N28" si="31">ROUND(AVERAGE(D23:F23),0)</f>
        <v>767859</v>
      </c>
      <c r="O23" s="140" t="e">
        <f t="shared" ref="O23:O28" si="32">ROUND(GEOMEAN(D23:I23),0)</f>
        <v>#NUM!</v>
      </c>
      <c r="P23" s="140">
        <f t="shared" ref="P23:P28" si="33">ROUND(AVERAGE(D23:I23),0)</f>
        <v>459001</v>
      </c>
      <c r="Q23" s="140" t="e" cm="1">
        <f t="array" ref="Q23">ROUND(GEOMEAN(SMALL(D23:I23,{1;2;3})),0)</f>
        <v>#NUM!</v>
      </c>
      <c r="R23" s="140" cm="1">
        <f t="array" ref="R23">ROUND(AVERAGE(SMALL(D23:I23,{1;2;3})),0)</f>
        <v>150142</v>
      </c>
      <c r="S23" s="140" t="e" cm="1">
        <f t="array" ref="S23">ROUND(GEOMEAN(SMALL(D23:I23,{1;2})),0)</f>
        <v>#NUM!</v>
      </c>
      <c r="T23" s="140" cm="1">
        <f t="array" ref="T23">ROUND(AVERAGE(SMALL(D23:I23,{1;2})),0)</f>
        <v>95424</v>
      </c>
      <c r="U23" s="141">
        <f t="shared" ref="U23:AB28" si="34">+M23/IF($H23&lt;&gt;"",$H23,MIN($D23:$F23))-1</f>
        <v>2.3908102357162742</v>
      </c>
      <c r="V23" s="141">
        <f t="shared" si="34"/>
        <v>3.0234206837094764</v>
      </c>
      <c r="W23" s="141" t="e">
        <f t="shared" si="34"/>
        <v>#NUM!</v>
      </c>
      <c r="X23" s="141">
        <f t="shared" si="34"/>
        <v>1.4050693125213529</v>
      </c>
      <c r="Y23" s="141" t="e">
        <f t="shared" si="34"/>
        <v>#NUM!</v>
      </c>
      <c r="Z23" s="141">
        <f t="shared" si="34"/>
        <v>-0.21328729845777905</v>
      </c>
      <c r="AA23" s="141" t="e">
        <f t="shared" si="34"/>
        <v>#NUM!</v>
      </c>
      <c r="AB23" s="141">
        <f t="shared" si="34"/>
        <v>-0.49999818284047837</v>
      </c>
      <c r="AC23" s="141" t="e" cm="1">
        <f t="array" ref="AC23">MIN(IF(U23:AB23&gt;0,U23:AB23))</f>
        <v>#NUM!</v>
      </c>
      <c r="AD23" s="140" t="str">
        <f t="shared" ref="AD23:AD28" si="35">+IFERROR(_xlfn.XLOOKUP(AC23,U23:AB23,$U$3:$AB$3,,0),"Sin medida de tendencia central")</f>
        <v>Sin medida de tendencia central</v>
      </c>
      <c r="AE23" s="173" t="str">
        <f t="shared" ref="AE23:AE28" si="36">+IFERROR(_xlfn.XLOOKUP(AD23,$M$3:$T$3,M23:T23,,0),"Pendiente")</f>
        <v>Pendiente</v>
      </c>
      <c r="AF23" s="168">
        <f t="shared" si="10"/>
        <v>225212.6532</v>
      </c>
      <c r="AG23" s="192" t="s">
        <v>79</v>
      </c>
      <c r="AJ23" s="130">
        <v>259578</v>
      </c>
      <c r="AL23" s="130">
        <v>225212.6532</v>
      </c>
    </row>
    <row r="24" spans="1:38" ht="21" customHeight="1">
      <c r="A24" s="137">
        <f t="shared" ref="A24:A28" si="37">+A23+1</f>
        <v>16</v>
      </c>
      <c r="B24" s="138" t="s">
        <v>97</v>
      </c>
      <c r="C24" s="178">
        <v>1</v>
      </c>
      <c r="D24" s="186">
        <v>929888</v>
      </c>
      <c r="E24" s="180">
        <v>5990000</v>
      </c>
      <c r="F24" s="146">
        <v>6193500</v>
      </c>
      <c r="G24" s="155">
        <v>929888</v>
      </c>
      <c r="H24" s="164">
        <f>+'678-2024 IPC'!H23</f>
        <v>1940061.5836799999</v>
      </c>
      <c r="I24" s="172">
        <f t="shared" si="0"/>
        <v>0</v>
      </c>
      <c r="J24" s="160">
        <f t="shared" si="29"/>
        <v>-0.52069150390775487</v>
      </c>
      <c r="K24" s="139">
        <f t="shared" si="29"/>
        <v>2.0875308548906406</v>
      </c>
      <c r="L24" s="139">
        <f t="shared" si="29"/>
        <v>2.1924244323481106</v>
      </c>
      <c r="M24" s="140">
        <f t="shared" si="30"/>
        <v>3255351</v>
      </c>
      <c r="N24" s="140">
        <f t="shared" si="31"/>
        <v>4371129</v>
      </c>
      <c r="O24" s="140" t="e">
        <f t="shared" si="32"/>
        <v>#NUM!</v>
      </c>
      <c r="P24" s="140">
        <f t="shared" si="33"/>
        <v>2663890</v>
      </c>
      <c r="Q24" s="140" t="e" cm="1">
        <f t="array" ref="Q24">ROUND(GEOMEAN(SMALL(D24:I24,{1;2;3})),0)</f>
        <v>#NUM!</v>
      </c>
      <c r="R24" s="140" cm="1">
        <f t="array" ref="R24">ROUND(AVERAGE(SMALL(D24:I24,{1;2;3})),0)</f>
        <v>619925</v>
      </c>
      <c r="S24" s="140" t="e" cm="1">
        <f t="array" ref="S24">ROUND(GEOMEAN(SMALL(D24:I24,{1;2})),0)</f>
        <v>#NUM!</v>
      </c>
      <c r="T24" s="140" cm="1">
        <f t="array" ref="T24">ROUND(AVERAGE(SMALL(D24:I24,{1;2})),0)</f>
        <v>464944</v>
      </c>
      <c r="U24" s="141">
        <f t="shared" si="34"/>
        <v>0.67796271385627738</v>
      </c>
      <c r="V24" s="141">
        <f t="shared" si="34"/>
        <v>1.2530877559611469</v>
      </c>
      <c r="W24" s="141" t="e">
        <f t="shared" si="34"/>
        <v>#NUM!</v>
      </c>
      <c r="X24" s="141">
        <f t="shared" si="34"/>
        <v>0.37309558748491289</v>
      </c>
      <c r="Y24" s="141" t="e">
        <f t="shared" si="34"/>
        <v>#NUM!</v>
      </c>
      <c r="Z24" s="141">
        <f t="shared" si="34"/>
        <v>-0.68046117442102161</v>
      </c>
      <c r="AA24" s="141" t="e">
        <f t="shared" si="34"/>
        <v>#NUM!</v>
      </c>
      <c r="AB24" s="141">
        <f t="shared" si="34"/>
        <v>-0.76034575195387744</v>
      </c>
      <c r="AC24" s="141" t="e" cm="1">
        <f t="array" ref="AC24">MIN(IF(U24:AB24&gt;0,U24:AB24))</f>
        <v>#NUM!</v>
      </c>
      <c r="AD24" s="140" t="str">
        <f t="shared" si="35"/>
        <v>Sin medida de tendencia central</v>
      </c>
      <c r="AE24" s="173" t="str">
        <f t="shared" si="36"/>
        <v>Pendiente</v>
      </c>
      <c r="AF24" s="168">
        <f t="shared" si="10"/>
        <v>1434974.7918400001</v>
      </c>
      <c r="AG24" s="192" t="s">
        <v>79</v>
      </c>
      <c r="AJ24" s="130">
        <v>929888</v>
      </c>
      <c r="AL24" s="130">
        <v>1434974.7918400001</v>
      </c>
    </row>
    <row r="25" spans="1:38" ht="21" customHeight="1">
      <c r="A25" s="137">
        <f t="shared" si="37"/>
        <v>17</v>
      </c>
      <c r="B25" s="138" t="s">
        <v>98</v>
      </c>
      <c r="C25" s="178">
        <v>1</v>
      </c>
      <c r="D25" s="186">
        <v>596232</v>
      </c>
      <c r="E25" s="180">
        <v>3950000</v>
      </c>
      <c r="F25" s="146">
        <v>4116500</v>
      </c>
      <c r="G25" s="155">
        <v>596232</v>
      </c>
      <c r="H25" s="164">
        <f>+'678-2024 IPC'!H24</f>
        <v>647454.97107999993</v>
      </c>
      <c r="I25" s="172">
        <f t="shared" si="0"/>
        <v>0</v>
      </c>
      <c r="J25" s="160">
        <f t="shared" si="29"/>
        <v>-7.911433747208152E-2</v>
      </c>
      <c r="K25" s="139">
        <f t="shared" si="29"/>
        <v>5.1008103674161696</v>
      </c>
      <c r="L25" s="139">
        <f t="shared" si="29"/>
        <v>5.3579711082199148</v>
      </c>
      <c r="M25" s="140">
        <f t="shared" si="30"/>
        <v>2132293</v>
      </c>
      <c r="N25" s="140">
        <f t="shared" si="31"/>
        <v>2887577</v>
      </c>
      <c r="O25" s="140" t="e">
        <f t="shared" si="32"/>
        <v>#NUM!</v>
      </c>
      <c r="P25" s="140">
        <f t="shared" si="33"/>
        <v>1651070</v>
      </c>
      <c r="Q25" s="140" t="e" cm="1">
        <f t="array" ref="Q25">ROUND(GEOMEAN(SMALL(D25:I25,{1;2;3})),0)</f>
        <v>#NUM!</v>
      </c>
      <c r="R25" s="140" cm="1">
        <f t="array" ref="R25">ROUND(AVERAGE(SMALL(D25:I25,{1;2;3})),0)</f>
        <v>397488</v>
      </c>
      <c r="S25" s="140" t="e" cm="1">
        <f t="array" ref="S25">ROUND(GEOMEAN(SMALL(D25:I25,{1;2})),0)</f>
        <v>#NUM!</v>
      </c>
      <c r="T25" s="140" cm="1">
        <f t="array" ref="T25">ROUND(AVERAGE(SMALL(D25:I25,{1;2})),0)</f>
        <v>298116</v>
      </c>
      <c r="U25" s="141">
        <f t="shared" si="34"/>
        <v>2.2933456305744118</v>
      </c>
      <c r="V25" s="141">
        <f t="shared" si="34"/>
        <v>3.4598885312183496</v>
      </c>
      <c r="W25" s="141" t="e">
        <f t="shared" si="34"/>
        <v>#NUM!</v>
      </c>
      <c r="X25" s="141">
        <f t="shared" si="34"/>
        <v>1.5500923983113459</v>
      </c>
      <c r="Y25" s="141" t="e">
        <f t="shared" si="34"/>
        <v>#NUM!</v>
      </c>
      <c r="Z25" s="141">
        <f t="shared" si="34"/>
        <v>-0.38607622498138772</v>
      </c>
      <c r="AA25" s="141" t="e">
        <f t="shared" si="34"/>
        <v>#NUM!</v>
      </c>
      <c r="AB25" s="141">
        <f t="shared" si="34"/>
        <v>-0.53955716873604076</v>
      </c>
      <c r="AC25" s="141" t="e" cm="1">
        <f t="array" ref="AC25">MIN(IF(U25:AB25&gt;0,U25:AB25))</f>
        <v>#NUM!</v>
      </c>
      <c r="AD25" s="140" t="str">
        <f t="shared" si="35"/>
        <v>Sin medida de tendencia central</v>
      </c>
      <c r="AE25" s="173" t="str">
        <f t="shared" si="36"/>
        <v>Pendiente</v>
      </c>
      <c r="AF25" s="168">
        <f t="shared" si="10"/>
        <v>621843.48554000002</v>
      </c>
      <c r="AG25" s="192" t="s">
        <v>79</v>
      </c>
      <c r="AJ25" s="130">
        <v>596232</v>
      </c>
      <c r="AL25" s="130">
        <v>621843.48554000002</v>
      </c>
    </row>
    <row r="26" spans="1:38" ht="21" customHeight="1">
      <c r="A26" s="137">
        <f t="shared" si="37"/>
        <v>18</v>
      </c>
      <c r="B26" s="138" t="s">
        <v>99</v>
      </c>
      <c r="C26" s="178">
        <v>1</v>
      </c>
      <c r="D26" s="186">
        <v>2554300</v>
      </c>
      <c r="E26" s="180">
        <v>10750000</v>
      </c>
      <c r="F26" s="146">
        <v>11242500</v>
      </c>
      <c r="G26" s="155">
        <v>2554300</v>
      </c>
      <c r="H26" s="164"/>
      <c r="I26" s="172">
        <f t="shared" si="0"/>
        <v>0</v>
      </c>
      <c r="J26" s="160">
        <f t="shared" si="29"/>
        <v>0</v>
      </c>
      <c r="K26" s="139">
        <f t="shared" si="29"/>
        <v>3.2085894374192536</v>
      </c>
      <c r="L26" s="139">
        <f t="shared" si="29"/>
        <v>3.4014015581568335</v>
      </c>
      <c r="M26" s="140">
        <f t="shared" si="30"/>
        <v>6758460</v>
      </c>
      <c r="N26" s="140">
        <f t="shared" si="31"/>
        <v>8182267</v>
      </c>
      <c r="O26" s="140" t="e">
        <f t="shared" si="32"/>
        <v>#NUM!</v>
      </c>
      <c r="P26" s="140">
        <f t="shared" si="33"/>
        <v>5420220</v>
      </c>
      <c r="Q26" s="140" t="e" cm="1">
        <f t="array" ref="Q26">ROUND(GEOMEAN(SMALL(D26:I26,{1;2;3})),0)</f>
        <v>#NUM!</v>
      </c>
      <c r="R26" s="140" cm="1">
        <f t="array" ref="R26">ROUND(AVERAGE(SMALL(D26:I26,{1;2;3})),0)</f>
        <v>1702867</v>
      </c>
      <c r="S26" s="140" t="e" cm="1">
        <f t="array" ref="S26">ROUND(GEOMEAN(SMALL(D26:I26,{1;2})),0)</f>
        <v>#NUM!</v>
      </c>
      <c r="T26" s="140" cm="1">
        <f t="array" ref="T26">ROUND(AVERAGE(SMALL(D26:I26,{1;2})),0)</f>
        <v>1277150</v>
      </c>
      <c r="U26" s="141">
        <f t="shared" si="34"/>
        <v>1.6459147320205143</v>
      </c>
      <c r="V26" s="141">
        <f t="shared" si="34"/>
        <v>2.2033304623575929</v>
      </c>
      <c r="W26" s="141" t="e">
        <f t="shared" si="34"/>
        <v>#NUM!</v>
      </c>
      <c r="X26" s="141">
        <f t="shared" si="34"/>
        <v>1.1219981991152177</v>
      </c>
      <c r="Y26" s="141" t="e">
        <f t="shared" si="34"/>
        <v>#NUM!</v>
      </c>
      <c r="Z26" s="141">
        <f t="shared" si="34"/>
        <v>-0.33333320283443602</v>
      </c>
      <c r="AA26" s="141" t="e">
        <f t="shared" si="34"/>
        <v>#NUM!</v>
      </c>
      <c r="AB26" s="141">
        <f t="shared" si="34"/>
        <v>-0.5</v>
      </c>
      <c r="AC26" s="141" t="e" cm="1">
        <f t="array" ref="AC26">MIN(IF(U26:AB26&gt;0,U26:AB26))</f>
        <v>#NUM!</v>
      </c>
      <c r="AD26" s="140" t="str">
        <f t="shared" si="35"/>
        <v>Sin medida de tendencia central</v>
      </c>
      <c r="AE26" s="173" t="str">
        <f t="shared" si="36"/>
        <v>Pendiente</v>
      </c>
      <c r="AF26" s="199">
        <f t="shared" si="10"/>
        <v>2554300</v>
      </c>
      <c r="AG26" s="193" t="s">
        <v>100</v>
      </c>
      <c r="AJ26" s="130">
        <v>2554300</v>
      </c>
      <c r="AL26" s="130">
        <v>2554300</v>
      </c>
    </row>
    <row r="27" spans="1:38" ht="21" customHeight="1">
      <c r="A27" s="137">
        <f t="shared" si="37"/>
        <v>19</v>
      </c>
      <c r="B27" s="138" t="s">
        <v>101</v>
      </c>
      <c r="C27" s="178">
        <v>1</v>
      </c>
      <c r="D27" s="186">
        <v>261268</v>
      </c>
      <c r="E27" s="180">
        <v>2420000</v>
      </c>
      <c r="F27" s="146">
        <v>2529000</v>
      </c>
      <c r="G27" s="155">
        <v>261268</v>
      </c>
      <c r="H27" s="164"/>
      <c r="I27" s="172">
        <f t="shared" si="0"/>
        <v>0</v>
      </c>
      <c r="J27" s="160">
        <f t="shared" si="29"/>
        <v>0</v>
      </c>
      <c r="K27" s="139">
        <f t="shared" si="29"/>
        <v>8.2625197115605431</v>
      </c>
      <c r="L27" s="139">
        <f t="shared" si="29"/>
        <v>8.6797158473291791</v>
      </c>
      <c r="M27" s="140">
        <f t="shared" si="30"/>
        <v>1169365</v>
      </c>
      <c r="N27" s="140">
        <f t="shared" si="31"/>
        <v>1736756</v>
      </c>
      <c r="O27" s="140" t="e">
        <f t="shared" si="32"/>
        <v>#NUM!</v>
      </c>
      <c r="P27" s="140">
        <f t="shared" si="33"/>
        <v>1094307</v>
      </c>
      <c r="Q27" s="140" t="e" cm="1">
        <f t="array" ref="Q27">ROUND(GEOMEAN(SMALL(D27:I27,{1;2;3})),0)</f>
        <v>#NUM!</v>
      </c>
      <c r="R27" s="140" cm="1">
        <f t="array" ref="R27">ROUND(AVERAGE(SMALL(D27:I27,{1;2;3})),0)</f>
        <v>174179</v>
      </c>
      <c r="S27" s="140" t="e" cm="1">
        <f t="array" ref="S27">ROUND(GEOMEAN(SMALL(D27:I27,{1;2})),0)</f>
        <v>#NUM!</v>
      </c>
      <c r="T27" s="140" cm="1">
        <f t="array" ref="T27">ROUND(AVERAGE(SMALL(D27:I27,{1;2})),0)</f>
        <v>130634</v>
      </c>
      <c r="U27" s="141">
        <f t="shared" si="34"/>
        <v>3.4757299018632208</v>
      </c>
      <c r="V27" s="141">
        <f t="shared" si="34"/>
        <v>5.6474118529632404</v>
      </c>
      <c r="W27" s="141" t="e">
        <f t="shared" si="34"/>
        <v>#NUM!</v>
      </c>
      <c r="X27" s="141">
        <f t="shared" si="34"/>
        <v>3.1884463462804478</v>
      </c>
      <c r="Y27" s="141" t="e">
        <f t="shared" si="34"/>
        <v>#NUM!</v>
      </c>
      <c r="Z27" s="141">
        <f t="shared" si="34"/>
        <v>-0.33333205750417194</v>
      </c>
      <c r="AA27" s="141" t="e">
        <f t="shared" si="34"/>
        <v>#NUM!</v>
      </c>
      <c r="AB27" s="141">
        <f t="shared" si="34"/>
        <v>-0.5</v>
      </c>
      <c r="AC27" s="141" t="e" cm="1">
        <f t="array" ref="AC27">MIN(IF(U27:AB27&gt;0,U27:AB27))</f>
        <v>#NUM!</v>
      </c>
      <c r="AD27" s="140" t="str">
        <f t="shared" si="35"/>
        <v>Sin medida de tendencia central</v>
      </c>
      <c r="AE27" s="173" t="str">
        <f t="shared" si="36"/>
        <v>Pendiente</v>
      </c>
      <c r="AF27" s="199">
        <f t="shared" si="10"/>
        <v>261268</v>
      </c>
      <c r="AG27" s="193" t="s">
        <v>100</v>
      </c>
      <c r="AJ27" s="130">
        <v>261268</v>
      </c>
      <c r="AL27" s="130">
        <v>261268</v>
      </c>
    </row>
    <row r="28" spans="1:38" ht="21" customHeight="1">
      <c r="A28" s="137">
        <f t="shared" si="37"/>
        <v>20</v>
      </c>
      <c r="B28" s="138" t="s">
        <v>102</v>
      </c>
      <c r="C28" s="178">
        <v>1</v>
      </c>
      <c r="D28" s="186">
        <v>552482</v>
      </c>
      <c r="E28" s="180">
        <v>730000</v>
      </c>
      <c r="F28" s="146">
        <v>761700</v>
      </c>
      <c r="G28" s="155">
        <v>552482</v>
      </c>
      <c r="H28" s="164"/>
      <c r="I28" s="172">
        <f t="shared" si="0"/>
        <v>0</v>
      </c>
      <c r="J28" s="160">
        <f t="shared" si="29"/>
        <v>0</v>
      </c>
      <c r="K28" s="139">
        <f t="shared" si="29"/>
        <v>0.32131001552991778</v>
      </c>
      <c r="L28" s="139">
        <f t="shared" si="29"/>
        <v>0.37868745045087437</v>
      </c>
      <c r="M28" s="140">
        <f t="shared" si="30"/>
        <v>674748</v>
      </c>
      <c r="N28" s="140">
        <f t="shared" si="31"/>
        <v>681394</v>
      </c>
      <c r="O28" s="140" t="e">
        <f t="shared" si="32"/>
        <v>#NUM!</v>
      </c>
      <c r="P28" s="140">
        <f t="shared" si="33"/>
        <v>519333</v>
      </c>
      <c r="Q28" s="140" t="e" cm="1">
        <f t="array" ref="Q28">ROUND(GEOMEAN(SMALL(D28:I28,{1;2;3})),0)</f>
        <v>#NUM!</v>
      </c>
      <c r="R28" s="140" cm="1">
        <f t="array" ref="R28">ROUND(AVERAGE(SMALL(D28:I28,{1;2;3})),0)</f>
        <v>368321</v>
      </c>
      <c r="S28" s="140" t="e" cm="1">
        <f t="array" ref="S28">ROUND(GEOMEAN(SMALL(D28:I28,{1;2})),0)</f>
        <v>#NUM!</v>
      </c>
      <c r="T28" s="140" cm="1">
        <f t="array" ref="T28">ROUND(AVERAGE(SMALL(D28:I28,{1;2})),0)</f>
        <v>276241</v>
      </c>
      <c r="U28" s="141">
        <f t="shared" si="34"/>
        <v>0.22130313747778207</v>
      </c>
      <c r="V28" s="141">
        <f t="shared" si="34"/>
        <v>0.23333248866026413</v>
      </c>
      <c r="W28" s="141" t="e">
        <f t="shared" si="34"/>
        <v>#NUM!</v>
      </c>
      <c r="X28" s="141">
        <f t="shared" si="34"/>
        <v>-6.000014480109761E-2</v>
      </c>
      <c r="Y28" s="141" t="e">
        <f t="shared" si="34"/>
        <v>#NUM!</v>
      </c>
      <c r="Z28" s="141">
        <f t="shared" si="34"/>
        <v>-0.33333393667124001</v>
      </c>
      <c r="AA28" s="141" t="e">
        <f t="shared" si="34"/>
        <v>#NUM!</v>
      </c>
      <c r="AB28" s="141">
        <f t="shared" si="34"/>
        <v>-0.5</v>
      </c>
      <c r="AC28" s="141" t="e" cm="1">
        <f t="array" ref="AC28">MIN(IF(U28:AB28&gt;0,U28:AB28))</f>
        <v>#NUM!</v>
      </c>
      <c r="AD28" s="140" t="str">
        <f t="shared" si="35"/>
        <v>Sin medida de tendencia central</v>
      </c>
      <c r="AE28" s="173" t="str">
        <f t="shared" si="36"/>
        <v>Pendiente</v>
      </c>
      <c r="AF28" s="199">
        <f t="shared" si="10"/>
        <v>552482</v>
      </c>
      <c r="AG28" s="193" t="s">
        <v>100</v>
      </c>
      <c r="AJ28" s="130">
        <v>552482</v>
      </c>
      <c r="AL28" s="130">
        <v>552482</v>
      </c>
    </row>
    <row r="29" spans="1:38" ht="13">
      <c r="A29" s="133"/>
      <c r="B29" s="142" t="s">
        <v>103</v>
      </c>
      <c r="C29" s="177"/>
      <c r="D29" s="186"/>
      <c r="E29" s="181"/>
      <c r="F29" s="147"/>
      <c r="G29" s="156"/>
      <c r="H29" s="165"/>
      <c r="I29" s="172">
        <f t="shared" si="0"/>
        <v>0</v>
      </c>
      <c r="J29" s="159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6"/>
      <c r="V29" s="136"/>
      <c r="W29" s="136"/>
      <c r="X29" s="136"/>
      <c r="Y29" s="136"/>
      <c r="Z29" s="136"/>
      <c r="AA29" s="136"/>
      <c r="AB29" s="136"/>
      <c r="AC29" s="136"/>
      <c r="AD29" s="135"/>
      <c r="AE29" s="154"/>
      <c r="AF29" s="174"/>
      <c r="AG29" s="191"/>
    </row>
    <row r="30" spans="1:38" ht="14">
      <c r="A30" s="137">
        <f>+A28+1</f>
        <v>21</v>
      </c>
      <c r="B30" s="138" t="s">
        <v>104</v>
      </c>
      <c r="C30" s="178">
        <v>1</v>
      </c>
      <c r="D30" s="186">
        <v>835450</v>
      </c>
      <c r="E30" s="180">
        <v>4150000</v>
      </c>
      <c r="F30" s="146">
        <v>4324500</v>
      </c>
      <c r="G30" s="155">
        <v>835450</v>
      </c>
      <c r="H30" s="164">
        <f>+'678-2024 IPC'!H29</f>
        <v>1570102.9834</v>
      </c>
      <c r="I30" s="172">
        <f t="shared" si="0"/>
        <v>0</v>
      </c>
      <c r="J30" s="160">
        <f t="shared" ref="J30:L31" si="38">+D30/IF($H30&lt;&gt;"",$H30,MIN($D30:$F30))-1</f>
        <v>-0.46790114480843548</v>
      </c>
      <c r="K30" s="139">
        <f t="shared" si="38"/>
        <v>1.6431387264887096</v>
      </c>
      <c r="L30" s="139">
        <f t="shared" si="38"/>
        <v>1.7542779331808256</v>
      </c>
      <c r="M30" s="140">
        <f>ROUND(GEOMEAN(D30:F30),0)</f>
        <v>2465859</v>
      </c>
      <c r="N30" s="140">
        <f>ROUND(AVERAGE(D30:F30),0)</f>
        <v>3103317</v>
      </c>
      <c r="O30" s="140" t="e">
        <f>ROUND(GEOMEAN(D30:I30),0)</f>
        <v>#NUM!</v>
      </c>
      <c r="P30" s="140">
        <f>ROUND(AVERAGE(D30:I30),0)</f>
        <v>1952584</v>
      </c>
      <c r="Q30" s="140" t="e" cm="1">
        <f t="array" ref="Q30">ROUND(GEOMEAN(SMALL(D30:I30,{1;2;3})),0)</f>
        <v>#NUM!</v>
      </c>
      <c r="R30" s="140" cm="1">
        <f t="array" ref="R30">ROUND(AVERAGE(SMALL(D30:I30,{1;2;3})),0)</f>
        <v>556967</v>
      </c>
      <c r="S30" s="140" t="e" cm="1">
        <f t="array" ref="S30">ROUND(GEOMEAN(SMALL(D30:I30,{1;2})),0)</f>
        <v>#NUM!</v>
      </c>
      <c r="T30" s="140" cm="1">
        <f t="array" ref="T30">ROUND(AVERAGE(SMALL(D30:I30,{1;2})),0)</f>
        <v>417725</v>
      </c>
      <c r="U30" s="141">
        <f t="shared" ref="U30:AB31" si="39">+M30/IF($H30&lt;&gt;"",$H30,MIN($D30:$F30))-1</f>
        <v>0.57050781131583705</v>
      </c>
      <c r="V30" s="141">
        <f t="shared" si="39"/>
        <v>0.97650538392066588</v>
      </c>
      <c r="W30" s="141" t="e">
        <f t="shared" si="39"/>
        <v>#NUM!</v>
      </c>
      <c r="X30" s="141">
        <f t="shared" si="39"/>
        <v>0.24360250292101959</v>
      </c>
      <c r="Y30" s="141" t="e">
        <f t="shared" si="39"/>
        <v>#NUM!</v>
      </c>
      <c r="Z30" s="141">
        <f t="shared" si="39"/>
        <v>-0.64526721757199101</v>
      </c>
      <c r="AA30" s="141" t="e">
        <f t="shared" si="39"/>
        <v>#NUM!</v>
      </c>
      <c r="AB30" s="141">
        <f t="shared" si="39"/>
        <v>-0.73395057240421768</v>
      </c>
      <c r="AC30" s="141" t="e" cm="1">
        <f t="array" ref="AC30">MIN(IF(U30:AB30&gt;0,U30:AB30))</f>
        <v>#NUM!</v>
      </c>
      <c r="AD30" s="140" t="str">
        <f>+IFERROR(_xlfn.XLOOKUP(AC30,U30:AB30,$U$3:$AB$3,,0),"Sin medida de tendencia central")</f>
        <v>Sin medida de tendencia central</v>
      </c>
      <c r="AE30" s="173" t="str">
        <f>+IFERROR(_xlfn.XLOOKUP(AD30,$M$3:$T$3,M30:T30,,0),"Pendiente")</f>
        <v>Pendiente</v>
      </c>
      <c r="AF30" s="168">
        <f t="shared" si="10"/>
        <v>1202776.4917000001</v>
      </c>
      <c r="AG30" s="192" t="s">
        <v>79</v>
      </c>
      <c r="AJ30" s="130">
        <v>835450</v>
      </c>
      <c r="AL30" s="130">
        <v>1202776.4917000001</v>
      </c>
    </row>
    <row r="31" spans="1:38" ht="14">
      <c r="A31" s="137">
        <f>A30+1</f>
        <v>22</v>
      </c>
      <c r="B31" s="138" t="s">
        <v>105</v>
      </c>
      <c r="C31" s="178">
        <v>1</v>
      </c>
      <c r="D31" s="186">
        <v>1062712</v>
      </c>
      <c r="E31" s="180">
        <v>5200000</v>
      </c>
      <c r="F31" s="146">
        <v>5436000</v>
      </c>
      <c r="G31" s="155">
        <v>1062712</v>
      </c>
      <c r="H31" s="164">
        <f>+'678-2024 IPC'!H30</f>
        <v>990102.66372000007</v>
      </c>
      <c r="I31" s="172">
        <f t="shared" si="0"/>
        <v>0</v>
      </c>
      <c r="J31" s="160">
        <f t="shared" si="38"/>
        <v>7.3335159009867867E-2</v>
      </c>
      <c r="K31" s="139">
        <f t="shared" si="38"/>
        <v>4.2519806183155104</v>
      </c>
      <c r="L31" s="139">
        <f t="shared" si="38"/>
        <v>4.4903397386852149</v>
      </c>
      <c r="M31" s="140">
        <f>ROUND(GEOMEAN(D31:F31),0)</f>
        <v>3108609</v>
      </c>
      <c r="N31" s="140">
        <f>ROUND(AVERAGE(D31:F31),0)</f>
        <v>3899571</v>
      </c>
      <c r="O31" s="140" t="e">
        <f>ROUND(GEOMEAN(D31:I31),0)</f>
        <v>#NUM!</v>
      </c>
      <c r="P31" s="140">
        <f>ROUND(AVERAGE(D31:I31),0)</f>
        <v>2291921</v>
      </c>
      <c r="Q31" s="140" t="e" cm="1">
        <f t="array" ref="Q31">ROUND(GEOMEAN(SMALL(D31:I31,{1;2;3})),0)</f>
        <v>#NUM!</v>
      </c>
      <c r="R31" s="140" cm="1">
        <f t="array" ref="R31">ROUND(AVERAGE(SMALL(D31:I31,{1;2;3})),0)</f>
        <v>684272</v>
      </c>
      <c r="S31" s="140" t="e" cm="1">
        <f t="array" ref="S31">ROUND(GEOMEAN(SMALL(D31:I31,{1;2})),0)</f>
        <v>#NUM!</v>
      </c>
      <c r="T31" s="140" cm="1">
        <f t="array" ref="T31">ROUND(AVERAGE(SMALL(D31:I31,{1;2})),0)</f>
        <v>495051</v>
      </c>
      <c r="U31" s="141">
        <f t="shared" si="39"/>
        <v>2.1396835034463773</v>
      </c>
      <c r="V31" s="141">
        <f t="shared" si="39"/>
        <v>2.9385521753356221</v>
      </c>
      <c r="W31" s="141" t="e">
        <f t="shared" si="39"/>
        <v>#NUM!</v>
      </c>
      <c r="X31" s="141">
        <f t="shared" si="39"/>
        <v>1.314831667444289</v>
      </c>
      <c r="Y31" s="141" t="e">
        <f t="shared" si="39"/>
        <v>#NUM!</v>
      </c>
      <c r="Z31" s="141">
        <f t="shared" si="39"/>
        <v>-0.30888783045077095</v>
      </c>
      <c r="AA31" s="141" t="e">
        <f t="shared" si="39"/>
        <v>#NUM!</v>
      </c>
      <c r="AB31" s="141">
        <f t="shared" si="39"/>
        <v>-0.50000033517736309</v>
      </c>
      <c r="AC31" s="141" t="e" cm="1">
        <f t="array" ref="AC31">MIN(IF(U31:AB31&gt;0,U31:AB31))</f>
        <v>#NUM!</v>
      </c>
      <c r="AD31" s="140" t="str">
        <f>+IFERROR(_xlfn.XLOOKUP(AC31,U31:AB31,$U$3:$AB$3,,0),"Sin medida de tendencia central")</f>
        <v>Sin medida de tendencia central</v>
      </c>
      <c r="AE31" s="173" t="str">
        <f>+IFERROR(_xlfn.XLOOKUP(AD31,$M$3:$T$3,M31:T31,,0),"Pendiente")</f>
        <v>Pendiente</v>
      </c>
      <c r="AF31" s="168">
        <f t="shared" si="10"/>
        <v>1026407.33186</v>
      </c>
      <c r="AG31" s="192" t="s">
        <v>79</v>
      </c>
      <c r="AJ31" s="130">
        <v>1062712</v>
      </c>
      <c r="AL31" s="130">
        <v>1026407.33186</v>
      </c>
    </row>
    <row r="32" spans="1:38" ht="13">
      <c r="A32" s="133"/>
      <c r="B32" s="134" t="s">
        <v>106</v>
      </c>
      <c r="C32" s="177"/>
      <c r="D32" s="186"/>
      <c r="E32" s="181"/>
      <c r="F32" s="147"/>
      <c r="G32" s="156"/>
      <c r="H32" s="165"/>
      <c r="I32" s="172">
        <f t="shared" si="0"/>
        <v>0</v>
      </c>
      <c r="J32" s="159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6"/>
      <c r="V32" s="136"/>
      <c r="W32" s="136"/>
      <c r="X32" s="136"/>
      <c r="Y32" s="136"/>
      <c r="Z32" s="136"/>
      <c r="AA32" s="136"/>
      <c r="AB32" s="136"/>
      <c r="AC32" s="136"/>
      <c r="AD32" s="135"/>
      <c r="AE32" s="154"/>
      <c r="AF32" s="174"/>
      <c r="AG32" s="191"/>
    </row>
    <row r="33" spans="1:38" ht="14">
      <c r="A33" s="137">
        <f>A31+1</f>
        <v>23</v>
      </c>
      <c r="B33" s="138" t="s">
        <v>107</v>
      </c>
      <c r="C33" s="178">
        <v>1</v>
      </c>
      <c r="D33" s="186">
        <v>3268300</v>
      </c>
      <c r="E33" s="180">
        <v>18480000</v>
      </c>
      <c r="F33" s="146">
        <v>19320000</v>
      </c>
      <c r="G33" s="155">
        <v>4268300</v>
      </c>
      <c r="H33" s="164">
        <f>+'678-2024 IPC'!H32</f>
        <v>2934990.2712400001</v>
      </c>
      <c r="I33" s="172">
        <f t="shared" si="0"/>
        <v>-1000000</v>
      </c>
      <c r="J33" s="160">
        <f t="shared" ref="J33:J45" si="40">+D33/IF($H33&lt;&gt;"",$H33,MIN($D33:$F33))-1</f>
        <v>0.11356416817667347</v>
      </c>
      <c r="K33" s="139">
        <f t="shared" ref="K33:K45" si="41">+E33/IF($H33&lt;&gt;"",$H33,MIN($D33:$F33))-1</f>
        <v>5.2964433582917501</v>
      </c>
      <c r="L33" s="139">
        <f t="shared" ref="L33:L45" si="42">+F33/IF($H33&lt;&gt;"",$H33,MIN($D33:$F33))-1</f>
        <v>5.582645329123193</v>
      </c>
      <c r="M33" s="140">
        <f t="shared" ref="M33:M45" si="43">ROUND(GEOMEAN(D33:F33),0)</f>
        <v>10527946</v>
      </c>
      <c r="N33" s="140">
        <f t="shared" ref="N33:N45" si="44">ROUND(AVERAGE(D33:F33),0)</f>
        <v>13689433</v>
      </c>
      <c r="O33" s="140" t="e">
        <f t="shared" ref="O33:O45" si="45">ROUND(GEOMEAN(D33:I33),0)</f>
        <v>#NUM!</v>
      </c>
      <c r="P33" s="140">
        <f t="shared" ref="P33:P45" si="46">ROUND(AVERAGE(D33:I33),0)</f>
        <v>7878598</v>
      </c>
      <c r="Q33" s="140" t="e" cm="1">
        <f t="array" ref="Q33">ROUND(GEOMEAN(SMALL(D33:I33,{1;2;3})),0)</f>
        <v>#NUM!</v>
      </c>
      <c r="R33" s="140" cm="1">
        <f t="array" ref="R33">ROUND(AVERAGE(SMALL(D33:I33,{1;2;3})),0)</f>
        <v>1734430</v>
      </c>
      <c r="S33" s="140" t="e" cm="1">
        <f t="array" ref="S33">ROUND(GEOMEAN(SMALL(D33:I33,{1;2})),0)</f>
        <v>#NUM!</v>
      </c>
      <c r="T33" s="140" cm="1">
        <f t="array" ref="T33">ROUND(AVERAGE(SMALL(D33:I33,{1;2})),0)</f>
        <v>967495</v>
      </c>
      <c r="U33" s="141">
        <f t="shared" ref="U33:U45" si="47">+M33/IF($H33&lt;&gt;"",$H33,MIN($D33:$F33))-1</f>
        <v>2.5870463023892962</v>
      </c>
      <c r="V33" s="141">
        <f t="shared" ref="V33:V45" si="48">+N33/IF($H33&lt;&gt;"",$H33,MIN($D33:$F33))-1</f>
        <v>3.6642175049583283</v>
      </c>
      <c r="W33" s="141" t="e">
        <f t="shared" ref="W33:W45" si="49">+O33/IF($H33&lt;&gt;"",$H33,MIN($D33:$F33))-1</f>
        <v>#NUM!</v>
      </c>
      <c r="X33" s="141">
        <f t="shared" ref="X33:X45" si="50">+P33/IF($H33&lt;&gt;"",$H33,MIN($D33:$F33))-1</f>
        <v>1.6843693749865079</v>
      </c>
      <c r="Y33" s="141" t="e">
        <f t="shared" ref="Y33:Y45" si="51">+Q33/IF($H33&lt;&gt;"",$H33,MIN($D33:$F33))-1</f>
        <v>#NUM!</v>
      </c>
      <c r="Z33" s="141">
        <f t="shared" ref="Z33:Z45" si="52">+R33/IF($H33&lt;&gt;"",$H33,MIN($D33:$F33))-1</f>
        <v>-0.40905085206050007</v>
      </c>
      <c r="AA33" s="141" t="e">
        <f t="shared" ref="AA33:AA45" si="53">+S33/IF($H33&lt;&gt;"",$H33,MIN($D33:$F33))-1</f>
        <v>#NUM!</v>
      </c>
      <c r="AB33" s="141">
        <f t="shared" ref="AB33:AB45" si="54">+T33/IF($H33&lt;&gt;"",$H33,MIN($D33:$F33))-1</f>
        <v>-0.67035836217908673</v>
      </c>
      <c r="AC33" s="141" t="e" cm="1">
        <f t="array" ref="AC33">MIN(IF(U33:AB33&gt;0,U33:AB33))</f>
        <v>#NUM!</v>
      </c>
      <c r="AD33" s="140" t="str">
        <f t="shared" ref="AD33:AD45" si="55">+IFERROR(_xlfn.XLOOKUP(AC33,U33:AB33,$U$3:$AB$3,,0),"Sin medida de tendencia central")</f>
        <v>Sin medida de tendencia central</v>
      </c>
      <c r="AE33" s="173" t="str">
        <f t="shared" ref="AE33:AE45" si="56">+IFERROR(_xlfn.XLOOKUP(AD33,$M$3:$T$3,M33:T33,,0),"Pendiente")</f>
        <v>Pendiente</v>
      </c>
      <c r="AF33" s="168">
        <f t="shared" si="10"/>
        <v>3601645.1356199998</v>
      </c>
      <c r="AG33" s="192" t="s">
        <v>79</v>
      </c>
      <c r="AJ33" s="130">
        <v>3268300</v>
      </c>
      <c r="AL33" s="130">
        <v>3601645.1356199998</v>
      </c>
    </row>
    <row r="34" spans="1:38" ht="14">
      <c r="A34" s="137">
        <f>+A33+1</f>
        <v>24</v>
      </c>
      <c r="B34" s="138" t="s">
        <v>108</v>
      </c>
      <c r="C34" s="178">
        <v>1</v>
      </c>
      <c r="D34" s="186">
        <v>809872</v>
      </c>
      <c r="E34" s="180">
        <v>4350000</v>
      </c>
      <c r="F34" s="146">
        <v>4538500</v>
      </c>
      <c r="G34" s="155">
        <v>809872</v>
      </c>
      <c r="H34" s="164">
        <f>+'678-2024 IPC'!H33</f>
        <v>624750.72256000002</v>
      </c>
      <c r="I34" s="172">
        <f t="shared" si="0"/>
        <v>0</v>
      </c>
      <c r="J34" s="160">
        <f t="shared" si="40"/>
        <v>0.29631222622911202</v>
      </c>
      <c r="K34" s="139">
        <f t="shared" si="41"/>
        <v>5.9627770611857649</v>
      </c>
      <c r="L34" s="139">
        <f t="shared" si="42"/>
        <v>6.2644974005038145</v>
      </c>
      <c r="M34" s="140">
        <f t="shared" si="43"/>
        <v>2519258</v>
      </c>
      <c r="N34" s="140">
        <f t="shared" si="44"/>
        <v>3232791</v>
      </c>
      <c r="O34" s="140" t="e">
        <f t="shared" si="45"/>
        <v>#NUM!</v>
      </c>
      <c r="P34" s="140">
        <f t="shared" si="46"/>
        <v>1855499</v>
      </c>
      <c r="Q34" s="140" t="e" cm="1">
        <f t="array" ref="Q34">ROUND(GEOMEAN(SMALL(D34:I34,{1;2;3})),0)</f>
        <v>#NUM!</v>
      </c>
      <c r="R34" s="140" cm="1">
        <f t="array" ref="R34">ROUND(AVERAGE(SMALL(D34:I34,{1;2;3})),0)</f>
        <v>478208</v>
      </c>
      <c r="S34" s="140" t="e" cm="1">
        <f t="array" ref="S34">ROUND(GEOMEAN(SMALL(D34:I34,{1;2})),0)</f>
        <v>#NUM!</v>
      </c>
      <c r="T34" s="140" cm="1">
        <f t="array" ref="T34">ROUND(AVERAGE(SMALL(D34:I34,{1;2})),0)</f>
        <v>312375</v>
      </c>
      <c r="U34" s="141">
        <f t="shared" si="47"/>
        <v>3.0324211065767193</v>
      </c>
      <c r="V34" s="141">
        <f t="shared" si="48"/>
        <v>4.1745294295190325</v>
      </c>
      <c r="W34" s="141" t="e">
        <f t="shared" si="49"/>
        <v>#NUM!</v>
      </c>
      <c r="X34" s="141">
        <f t="shared" si="50"/>
        <v>1.9699829595984197</v>
      </c>
      <c r="Y34" s="141" t="e">
        <f t="shared" si="51"/>
        <v>#NUM!</v>
      </c>
      <c r="Z34" s="141">
        <f t="shared" si="52"/>
        <v>-0.23456190968378798</v>
      </c>
      <c r="AA34" s="141" t="e">
        <f t="shared" si="53"/>
        <v>#NUM!</v>
      </c>
      <c r="AB34" s="141">
        <f t="shared" si="54"/>
        <v>-0.50000057827864297</v>
      </c>
      <c r="AC34" s="141" t="e" cm="1">
        <f t="array" ref="AC34">MIN(IF(U34:AB34&gt;0,U34:AB34))</f>
        <v>#NUM!</v>
      </c>
      <c r="AD34" s="140" t="str">
        <f t="shared" si="55"/>
        <v>Sin medida de tendencia central</v>
      </c>
      <c r="AE34" s="173" t="str">
        <f t="shared" si="56"/>
        <v>Pendiente</v>
      </c>
      <c r="AF34" s="168">
        <f t="shared" si="10"/>
        <v>717311.36128000007</v>
      </c>
      <c r="AG34" s="192" t="s">
        <v>79</v>
      </c>
      <c r="AJ34" s="130">
        <v>809872</v>
      </c>
      <c r="AL34" s="130">
        <v>717311.36128000007</v>
      </c>
    </row>
    <row r="35" spans="1:38" ht="14">
      <c r="A35" s="137">
        <f t="shared" ref="A35:A41" si="57">+A34+1</f>
        <v>25</v>
      </c>
      <c r="B35" s="138" t="s">
        <v>109</v>
      </c>
      <c r="C35" s="178">
        <v>1</v>
      </c>
      <c r="D35" s="186">
        <v>894250</v>
      </c>
      <c r="E35" s="180">
        <v>7700000</v>
      </c>
      <c r="F35" s="146">
        <v>7945000</v>
      </c>
      <c r="G35" s="155">
        <v>894250</v>
      </c>
      <c r="H35" s="164">
        <f>+'678-2024 IPC'!H34</f>
        <v>2210209.2363600004</v>
      </c>
      <c r="I35" s="172">
        <f t="shared" si="0"/>
        <v>0</v>
      </c>
      <c r="J35" s="160">
        <f t="shared" si="40"/>
        <v>-0.59540029727106614</v>
      </c>
      <c r="K35" s="139">
        <f t="shared" si="41"/>
        <v>2.4838330567657705</v>
      </c>
      <c r="L35" s="139">
        <f t="shared" si="42"/>
        <v>2.5946822903901361</v>
      </c>
      <c r="M35" s="140">
        <f t="shared" si="43"/>
        <v>3796189</v>
      </c>
      <c r="N35" s="140">
        <f t="shared" si="44"/>
        <v>5513083</v>
      </c>
      <c r="O35" s="140" t="e">
        <f t="shared" si="45"/>
        <v>#NUM!</v>
      </c>
      <c r="P35" s="140">
        <f t="shared" si="46"/>
        <v>3273952</v>
      </c>
      <c r="Q35" s="140" t="e" cm="1">
        <f t="array" ref="Q35">ROUND(GEOMEAN(SMALL(D35:I35,{1;2;3})),0)</f>
        <v>#NUM!</v>
      </c>
      <c r="R35" s="140" cm="1">
        <f t="array" ref="R35">ROUND(AVERAGE(SMALL(D35:I35,{1;2;3})),0)</f>
        <v>596167</v>
      </c>
      <c r="S35" s="140" t="e" cm="1">
        <f t="array" ref="S35">ROUND(GEOMEAN(SMALL(D35:I35,{1;2})),0)</f>
        <v>#NUM!</v>
      </c>
      <c r="T35" s="140" cm="1">
        <f t="array" ref="T35">ROUND(AVERAGE(SMALL(D35:I35,{1;2})),0)</f>
        <v>447125</v>
      </c>
      <c r="U35" s="141">
        <f t="shared" si="47"/>
        <v>0.71756996466631096</v>
      </c>
      <c r="V35" s="141">
        <f t="shared" si="48"/>
        <v>1.4943715324796631</v>
      </c>
      <c r="W35" s="141" t="e">
        <f t="shared" si="49"/>
        <v>#NUM!</v>
      </c>
      <c r="X35" s="141">
        <f t="shared" si="50"/>
        <v>0.48128600050187131</v>
      </c>
      <c r="Y35" s="141" t="e">
        <f t="shared" si="51"/>
        <v>#NUM!</v>
      </c>
      <c r="Z35" s="141">
        <f t="shared" si="52"/>
        <v>-0.73026671403209353</v>
      </c>
      <c r="AA35" s="141" t="e">
        <f t="shared" si="53"/>
        <v>#NUM!</v>
      </c>
      <c r="AB35" s="141">
        <f t="shared" si="54"/>
        <v>-0.79770014863553307</v>
      </c>
      <c r="AC35" s="141" t="e" cm="1">
        <f t="array" ref="AC35">MIN(IF(U35:AB35&gt;0,U35:AB35))</f>
        <v>#NUM!</v>
      </c>
      <c r="AD35" s="140" t="str">
        <f t="shared" si="55"/>
        <v>Sin medida de tendencia central</v>
      </c>
      <c r="AE35" s="173" t="str">
        <f t="shared" si="56"/>
        <v>Pendiente</v>
      </c>
      <c r="AF35" s="168">
        <f t="shared" si="10"/>
        <v>1552229.6181800002</v>
      </c>
      <c r="AG35" s="192" t="s">
        <v>79</v>
      </c>
      <c r="AJ35" s="130">
        <v>894250</v>
      </c>
      <c r="AL35" s="130">
        <v>1552229.6181800002</v>
      </c>
    </row>
    <row r="36" spans="1:38" ht="14">
      <c r="A36" s="137">
        <f t="shared" si="57"/>
        <v>26</v>
      </c>
      <c r="B36" s="138" t="s">
        <v>110</v>
      </c>
      <c r="C36" s="178">
        <v>1</v>
      </c>
      <c r="D36" s="186">
        <v>4007220</v>
      </c>
      <c r="E36" s="180">
        <v>17860000</v>
      </c>
      <c r="F36" s="146">
        <v>18729000</v>
      </c>
      <c r="G36" s="155">
        <v>4007220</v>
      </c>
      <c r="H36" s="164">
        <f>+'678-2024 IPC'!H35</f>
        <v>4470543.3112399997</v>
      </c>
      <c r="I36" s="172">
        <f t="shared" si="0"/>
        <v>0</v>
      </c>
      <c r="J36" s="160">
        <f t="shared" si="40"/>
        <v>-0.10363915054241746</v>
      </c>
      <c r="K36" s="139">
        <f t="shared" si="41"/>
        <v>2.9950401453657212</v>
      </c>
      <c r="L36" s="139">
        <f t="shared" si="42"/>
        <v>3.1894236776346352</v>
      </c>
      <c r="M36" s="140">
        <f t="shared" si="43"/>
        <v>11025875</v>
      </c>
      <c r="N36" s="140">
        <f t="shared" si="44"/>
        <v>13532073</v>
      </c>
      <c r="O36" s="140" t="e">
        <f t="shared" si="45"/>
        <v>#NUM!</v>
      </c>
      <c r="P36" s="140">
        <f t="shared" si="46"/>
        <v>8178997</v>
      </c>
      <c r="Q36" s="140" t="e" cm="1">
        <f t="array" ref="Q36">ROUND(GEOMEAN(SMALL(D36:I36,{1;2;3})),0)</f>
        <v>#NUM!</v>
      </c>
      <c r="R36" s="140" cm="1">
        <f t="array" ref="R36">ROUND(AVERAGE(SMALL(D36:I36,{1;2;3})),0)</f>
        <v>2671480</v>
      </c>
      <c r="S36" s="140" t="e" cm="1">
        <f t="array" ref="S36">ROUND(GEOMEAN(SMALL(D36:I36,{1;2})),0)</f>
        <v>#NUM!</v>
      </c>
      <c r="T36" s="140" cm="1">
        <f t="array" ref="T36">ROUND(AVERAGE(SMALL(D36:I36,{1;2})),0)</f>
        <v>2003610</v>
      </c>
      <c r="U36" s="141">
        <f t="shared" si="47"/>
        <v>1.4663389284873611</v>
      </c>
      <c r="V36" s="141">
        <f t="shared" si="48"/>
        <v>2.026941482923827</v>
      </c>
      <c r="W36" s="141" t="e">
        <f t="shared" si="49"/>
        <v>#NUM!</v>
      </c>
      <c r="X36" s="141">
        <f t="shared" si="50"/>
        <v>0.82953087143481508</v>
      </c>
      <c r="Y36" s="141" t="e">
        <f t="shared" si="51"/>
        <v>#NUM!</v>
      </c>
      <c r="Z36" s="141">
        <f t="shared" si="52"/>
        <v>-0.40242610036161164</v>
      </c>
      <c r="AA36" s="141" t="e">
        <f t="shared" si="53"/>
        <v>#NUM!</v>
      </c>
      <c r="AB36" s="141">
        <f t="shared" si="54"/>
        <v>-0.55181957527120873</v>
      </c>
      <c r="AC36" s="141" t="e" cm="1">
        <f t="array" ref="AC36">MIN(IF(U36:AB36&gt;0,U36:AB36))</f>
        <v>#NUM!</v>
      </c>
      <c r="AD36" s="140" t="str">
        <f t="shared" si="55"/>
        <v>Sin medida de tendencia central</v>
      </c>
      <c r="AE36" s="173" t="str">
        <f t="shared" si="56"/>
        <v>Pendiente</v>
      </c>
      <c r="AF36" s="168">
        <f t="shared" si="10"/>
        <v>4238881.6556199994</v>
      </c>
      <c r="AG36" s="192" t="s">
        <v>79</v>
      </c>
      <c r="AJ36" s="130">
        <v>4007220</v>
      </c>
      <c r="AL36" s="130">
        <v>4238881.6556199994</v>
      </c>
    </row>
    <row r="37" spans="1:38" ht="14">
      <c r="A37" s="137">
        <f>A36+1</f>
        <v>27</v>
      </c>
      <c r="B37" s="138" t="s">
        <v>111</v>
      </c>
      <c r="C37" s="178">
        <v>1</v>
      </c>
      <c r="D37" s="186">
        <v>153958</v>
      </c>
      <c r="E37" s="180">
        <v>490000</v>
      </c>
      <c r="F37" s="146">
        <v>509700</v>
      </c>
      <c r="G37" s="155">
        <v>153958</v>
      </c>
      <c r="H37" s="164">
        <f>+'678-2024 IPC'!H36</f>
        <v>42995.485119999998</v>
      </c>
      <c r="I37" s="172">
        <f t="shared" si="0"/>
        <v>0</v>
      </c>
      <c r="J37" s="160">
        <f t="shared" si="40"/>
        <v>2.5807945780889474</v>
      </c>
      <c r="K37" s="139">
        <f t="shared" si="41"/>
        <v>10.396545442676471</v>
      </c>
      <c r="L37" s="139">
        <f t="shared" si="42"/>
        <v>10.854733085984076</v>
      </c>
      <c r="M37" s="140">
        <f t="shared" si="43"/>
        <v>337524</v>
      </c>
      <c r="N37" s="140">
        <f t="shared" si="44"/>
        <v>384553</v>
      </c>
      <c r="O37" s="140" t="e">
        <f t="shared" si="45"/>
        <v>#NUM!</v>
      </c>
      <c r="P37" s="140">
        <f t="shared" si="46"/>
        <v>225102</v>
      </c>
      <c r="Q37" s="140" t="e" cm="1">
        <f t="array" ref="Q37">ROUND(GEOMEAN(SMALL(D37:I37,{1;2;3})),0)</f>
        <v>#NUM!</v>
      </c>
      <c r="R37" s="140" cm="1">
        <f t="array" ref="R37">ROUND(AVERAGE(SMALL(D37:I37,{1;2;3})),0)</f>
        <v>65651</v>
      </c>
      <c r="S37" s="140" t="e" cm="1">
        <f t="array" ref="S37">ROUND(GEOMEAN(SMALL(D37:I37,{1;2})),0)</f>
        <v>#NUM!</v>
      </c>
      <c r="T37" s="140" cm="1">
        <f t="array" ref="T37">ROUND(AVERAGE(SMALL(D37:I37,{1;2})),0)</f>
        <v>21498</v>
      </c>
      <c r="U37" s="141">
        <f t="shared" si="47"/>
        <v>6.8502195999876188</v>
      </c>
      <c r="V37" s="141">
        <f t="shared" si="48"/>
        <v>7.9440321216684993</v>
      </c>
      <c r="W37" s="141" t="e">
        <f t="shared" si="49"/>
        <v>#NUM!</v>
      </c>
      <c r="X37" s="141">
        <f t="shared" si="50"/>
        <v>4.2354799433415486</v>
      </c>
      <c r="Y37" s="141" t="e">
        <f t="shared" si="51"/>
        <v>#NUM!</v>
      </c>
      <c r="Z37" s="141">
        <f t="shared" si="52"/>
        <v>0.52692776501459804</v>
      </c>
      <c r="AA37" s="141" t="e">
        <f t="shared" si="53"/>
        <v>#NUM!</v>
      </c>
      <c r="AB37" s="141">
        <f t="shared" si="54"/>
        <v>-0.49999401239457397</v>
      </c>
      <c r="AC37" s="141" t="e" cm="1">
        <f t="array" ref="AC37">MIN(IF(U37:AB37&gt;0,U37:AB37))</f>
        <v>#NUM!</v>
      </c>
      <c r="AD37" s="140" t="str">
        <f t="shared" si="55"/>
        <v>Sin medida de tendencia central</v>
      </c>
      <c r="AE37" s="173" t="str">
        <f t="shared" si="56"/>
        <v>Pendiente</v>
      </c>
      <c r="AF37" s="168">
        <f t="shared" si="10"/>
        <v>98476.742559999999</v>
      </c>
      <c r="AG37" s="192" t="s">
        <v>79</v>
      </c>
      <c r="AJ37" s="130">
        <v>153958</v>
      </c>
      <c r="AL37" s="130">
        <v>98476.742559999999</v>
      </c>
    </row>
    <row r="38" spans="1:38" ht="14">
      <c r="A38" s="137">
        <f>A37+1</f>
        <v>28</v>
      </c>
      <c r="B38" s="138" t="s">
        <v>112</v>
      </c>
      <c r="C38" s="178">
        <v>1</v>
      </c>
      <c r="D38" s="186">
        <v>97510</v>
      </c>
      <c r="E38" s="180">
        <v>80000</v>
      </c>
      <c r="F38" s="146">
        <v>83200</v>
      </c>
      <c r="G38" s="155">
        <v>97510</v>
      </c>
      <c r="H38" s="164">
        <f>+'678-2024 IPC'!H37</f>
        <v>51770.073920000003</v>
      </c>
      <c r="I38" s="172">
        <f t="shared" si="0"/>
        <v>0</v>
      </c>
      <c r="J38" s="160">
        <f t="shared" si="40"/>
        <v>0.88352058663624167</v>
      </c>
      <c r="K38" s="139">
        <f t="shared" si="41"/>
        <v>0.5452942973120638</v>
      </c>
      <c r="L38" s="139">
        <f t="shared" si="42"/>
        <v>0.60710606920454624</v>
      </c>
      <c r="M38" s="140">
        <f t="shared" si="43"/>
        <v>86581</v>
      </c>
      <c r="N38" s="140">
        <f t="shared" si="44"/>
        <v>86903</v>
      </c>
      <c r="O38" s="140" t="e">
        <f t="shared" si="45"/>
        <v>#NUM!</v>
      </c>
      <c r="P38" s="140">
        <f t="shared" si="46"/>
        <v>68332</v>
      </c>
      <c r="Q38" s="140" t="e" cm="1">
        <f t="array" ref="Q38">ROUND(GEOMEAN(SMALL(D38:I38,{1;2;3})),0)</f>
        <v>#NUM!</v>
      </c>
      <c r="R38" s="140" cm="1">
        <f t="array" ref="R38">ROUND(AVERAGE(SMALL(D38:I38,{1;2;3})),0)</f>
        <v>43923</v>
      </c>
      <c r="S38" s="140" t="e" cm="1">
        <f t="array" ref="S38">ROUND(GEOMEAN(SMALL(D38:I38,{1;2})),0)</f>
        <v>#NUM!</v>
      </c>
      <c r="T38" s="140" cm="1">
        <f t="array" ref="T38">ROUND(AVERAGE(SMALL(D38:I38,{1;2})),0)</f>
        <v>25885</v>
      </c>
      <c r="U38" s="141">
        <f t="shared" si="47"/>
        <v>0.67241406944469739</v>
      </c>
      <c r="V38" s="141">
        <f t="shared" si="48"/>
        <v>0.67863387899137839</v>
      </c>
      <c r="W38" s="141" t="e">
        <f t="shared" si="49"/>
        <v>#NUM!</v>
      </c>
      <c r="X38" s="141">
        <f t="shared" si="50"/>
        <v>0.31991312404909933</v>
      </c>
      <c r="Y38" s="141" t="e">
        <f t="shared" si="51"/>
        <v>#NUM!</v>
      </c>
      <c r="Z38" s="141">
        <f t="shared" si="52"/>
        <v>-0.15157548223952777</v>
      </c>
      <c r="AA38" s="141" t="e">
        <f t="shared" si="53"/>
        <v>#NUM!</v>
      </c>
      <c r="AB38" s="141">
        <f t="shared" si="54"/>
        <v>-0.50000071392596546</v>
      </c>
      <c r="AC38" s="141" t="e" cm="1">
        <f t="array" ref="AC38">MIN(IF(U38:AB38&gt;0,U38:AB38))</f>
        <v>#NUM!</v>
      </c>
      <c r="AD38" s="140" t="str">
        <f t="shared" si="55"/>
        <v>Sin medida de tendencia central</v>
      </c>
      <c r="AE38" s="173" t="str">
        <f t="shared" si="56"/>
        <v>Pendiente</v>
      </c>
      <c r="AF38" s="168">
        <f t="shared" si="10"/>
        <v>74640.036959999998</v>
      </c>
      <c r="AG38" s="192" t="s">
        <v>79</v>
      </c>
      <c r="AJ38" s="130">
        <v>97510</v>
      </c>
      <c r="AL38" s="130">
        <v>74640.036959999998</v>
      </c>
    </row>
    <row r="39" spans="1:38" ht="14">
      <c r="A39" s="137">
        <f t="shared" si="57"/>
        <v>29</v>
      </c>
      <c r="B39" s="138" t="s">
        <v>113</v>
      </c>
      <c r="C39" s="178">
        <v>1</v>
      </c>
      <c r="D39" s="186">
        <v>163758</v>
      </c>
      <c r="E39" s="180">
        <v>490000</v>
      </c>
      <c r="F39" s="146">
        <v>509700</v>
      </c>
      <c r="G39" s="155">
        <v>163758</v>
      </c>
      <c r="H39" s="164">
        <f>+'678-2024 IPC'!H38</f>
        <v>523952.63371999998</v>
      </c>
      <c r="I39" s="172">
        <f t="shared" si="0"/>
        <v>0</v>
      </c>
      <c r="J39" s="160">
        <f t="shared" si="40"/>
        <v>-0.68745648087053568</v>
      </c>
      <c r="K39" s="139">
        <f t="shared" si="41"/>
        <v>-6.4800960115307449E-2</v>
      </c>
      <c r="L39" s="139">
        <f t="shared" si="42"/>
        <v>-2.720214157300449E-2</v>
      </c>
      <c r="M39" s="140">
        <f t="shared" si="43"/>
        <v>344538</v>
      </c>
      <c r="N39" s="140">
        <f t="shared" si="44"/>
        <v>387819</v>
      </c>
      <c r="O39" s="140" t="e">
        <f t="shared" si="45"/>
        <v>#NUM!</v>
      </c>
      <c r="P39" s="140">
        <f t="shared" si="46"/>
        <v>308528</v>
      </c>
      <c r="Q39" s="140" t="e" cm="1">
        <f t="array" ref="Q39">ROUND(GEOMEAN(SMALL(D39:I39,{1;2;3})),0)</f>
        <v>#NUM!</v>
      </c>
      <c r="R39" s="140" cm="1">
        <f t="array" ref="R39">ROUND(AVERAGE(SMALL(D39:I39,{1;2;3})),0)</f>
        <v>109172</v>
      </c>
      <c r="S39" s="140" t="e" cm="1">
        <f t="array" ref="S39">ROUND(GEOMEAN(SMALL(D39:I39,{1;2})),0)</f>
        <v>#NUM!</v>
      </c>
      <c r="T39" s="140" cm="1">
        <f t="array" ref="T39">ROUND(AVERAGE(SMALL(D39:I39,{1;2})),0)</f>
        <v>81879</v>
      </c>
      <c r="U39" s="141">
        <f t="shared" si="47"/>
        <v>-0.34242529223715878</v>
      </c>
      <c r="V39" s="141">
        <f t="shared" si="48"/>
        <v>-0.25982049704277221</v>
      </c>
      <c r="W39" s="141" t="e">
        <f t="shared" si="49"/>
        <v>#NUM!</v>
      </c>
      <c r="X39" s="141">
        <f t="shared" si="50"/>
        <v>-0.41115287882133789</v>
      </c>
      <c r="Y39" s="141" t="e">
        <f t="shared" si="51"/>
        <v>#NUM!</v>
      </c>
      <c r="Z39" s="141">
        <f t="shared" si="52"/>
        <v>-0.79163765391369045</v>
      </c>
      <c r="AA39" s="141" t="e">
        <f t="shared" si="53"/>
        <v>#NUM!</v>
      </c>
      <c r="AB39" s="141">
        <f t="shared" si="54"/>
        <v>-0.84372824043526784</v>
      </c>
      <c r="AC39" s="141" t="e" cm="1">
        <f t="array" ref="AC39">MIN(IF(U39:AB39&gt;0,U39:AB39))</f>
        <v>#NUM!</v>
      </c>
      <c r="AD39" s="140" t="str">
        <f t="shared" si="55"/>
        <v>Sin medida de tendencia central</v>
      </c>
      <c r="AE39" s="173" t="str">
        <f t="shared" si="56"/>
        <v>Pendiente</v>
      </c>
      <c r="AF39" s="168">
        <f t="shared" si="10"/>
        <v>343855.31686000002</v>
      </c>
      <c r="AG39" s="192" t="s">
        <v>79</v>
      </c>
      <c r="AJ39" s="130">
        <v>163758</v>
      </c>
      <c r="AL39" s="130">
        <v>343855.31686000002</v>
      </c>
    </row>
    <row r="40" spans="1:38" ht="14">
      <c r="A40" s="137">
        <f t="shared" si="57"/>
        <v>30</v>
      </c>
      <c r="B40" s="138" t="s">
        <v>114</v>
      </c>
      <c r="C40" s="178">
        <v>1</v>
      </c>
      <c r="D40" s="186">
        <v>1481603.2</v>
      </c>
      <c r="E40" s="180">
        <v>3000000</v>
      </c>
      <c r="F40" s="146">
        <v>3126000</v>
      </c>
      <c r="G40" s="155">
        <v>481603</v>
      </c>
      <c r="H40" s="164">
        <f>+'678-2024 IPC'!H39</f>
        <v>623873.26367999997</v>
      </c>
      <c r="I40" s="172">
        <f t="shared" si="0"/>
        <v>1000000.2</v>
      </c>
      <c r="J40" s="160">
        <f t="shared" si="40"/>
        <v>1.3748464411835268</v>
      </c>
      <c r="K40" s="139">
        <f t="shared" si="41"/>
        <v>3.8086689631546289</v>
      </c>
      <c r="L40" s="139">
        <f t="shared" si="42"/>
        <v>4.0106330596071231</v>
      </c>
      <c r="M40" s="140">
        <f t="shared" si="43"/>
        <v>2404071</v>
      </c>
      <c r="N40" s="140">
        <f t="shared" si="44"/>
        <v>2535868</v>
      </c>
      <c r="O40" s="140">
        <f t="shared" si="45"/>
        <v>1268931</v>
      </c>
      <c r="P40" s="140">
        <f t="shared" si="46"/>
        <v>1618847</v>
      </c>
      <c r="Q40" s="140" cm="1">
        <f t="array" ref="Q40">ROUND(GEOMEAN(SMALL(D40:I40,{1;2;3})),0)</f>
        <v>669774</v>
      </c>
      <c r="R40" s="140" cm="1">
        <f t="array" ref="R40">ROUND(AVERAGE(SMALL(D40:I40,{1;2;3})),0)</f>
        <v>701825</v>
      </c>
      <c r="S40" s="140" cm="1">
        <f t="array" ref="S40">ROUND(GEOMEAN(SMALL(D40:I40,{1;2})),0)</f>
        <v>548142</v>
      </c>
      <c r="T40" s="140" cm="1">
        <f t="array" ref="T40">ROUND(AVERAGE(SMALL(D40:I40,{1;2})),0)</f>
        <v>552738</v>
      </c>
      <c r="U40" s="141">
        <f t="shared" si="47"/>
        <v>2.8534605343067043</v>
      </c>
      <c r="V40" s="141">
        <f t="shared" si="48"/>
        <v>3.0647165820856674</v>
      </c>
      <c r="W40" s="141">
        <f t="shared" si="49"/>
        <v>1.0339563720282556</v>
      </c>
      <c r="X40" s="141">
        <f t="shared" si="50"/>
        <v>1.594833108331994</v>
      </c>
      <c r="Y40" s="141">
        <f t="shared" si="51"/>
        <v>7.3573815375976181E-2</v>
      </c>
      <c r="Z40" s="141">
        <f t="shared" si="52"/>
        <v>0.12494803168866575</v>
      </c>
      <c r="AA40" s="141">
        <f t="shared" si="53"/>
        <v>-0.12138885906616514</v>
      </c>
      <c r="AB40" s="141">
        <f t="shared" si="54"/>
        <v>-0.11402197821461224</v>
      </c>
      <c r="AC40" s="141" cm="1">
        <f t="array" ref="AC40">MIN(IF(U40:AB40&gt;0,U40:AB40))</f>
        <v>7.3573815375976181E-2</v>
      </c>
      <c r="AD40" s="140" t="str">
        <f t="shared" si="55"/>
        <v>MEDIA GEOMETRICA 3 más bajas</v>
      </c>
      <c r="AE40" s="173">
        <f t="shared" si="56"/>
        <v>669774</v>
      </c>
      <c r="AF40" s="168">
        <f t="shared" si="10"/>
        <v>552738.13183999993</v>
      </c>
      <c r="AG40" s="192" t="s">
        <v>79</v>
      </c>
      <c r="AJ40" s="130">
        <v>1481603.2</v>
      </c>
      <c r="AL40" s="130">
        <v>552738.13183999993</v>
      </c>
    </row>
    <row r="41" spans="1:38" ht="14">
      <c r="A41" s="137">
        <f t="shared" si="57"/>
        <v>31</v>
      </c>
      <c r="B41" s="138" t="s">
        <v>115</v>
      </c>
      <c r="C41" s="178">
        <v>1</v>
      </c>
      <c r="D41" s="186">
        <v>515550</v>
      </c>
      <c r="E41" s="180">
        <v>1090000</v>
      </c>
      <c r="F41" s="146">
        <v>1127500</v>
      </c>
      <c r="G41" s="155">
        <v>515550</v>
      </c>
      <c r="H41" s="164">
        <f>+'678-2024 IPC'!H40</f>
        <v>548411.80000000005</v>
      </c>
      <c r="I41" s="172">
        <f t="shared" si="0"/>
        <v>0</v>
      </c>
      <c r="J41" s="160">
        <f t="shared" si="40"/>
        <v>-5.9921759524503404E-2</v>
      </c>
      <c r="K41" s="139">
        <f t="shared" si="41"/>
        <v>0.98755752520277618</v>
      </c>
      <c r="L41" s="139">
        <f t="shared" si="42"/>
        <v>1.055936797858835</v>
      </c>
      <c r="M41" s="140">
        <f t="shared" si="43"/>
        <v>858891</v>
      </c>
      <c r="N41" s="140">
        <f t="shared" si="44"/>
        <v>911017</v>
      </c>
      <c r="O41" s="140" t="e">
        <f t="shared" si="45"/>
        <v>#NUM!</v>
      </c>
      <c r="P41" s="140">
        <f t="shared" si="46"/>
        <v>632835</v>
      </c>
      <c r="Q41" s="140" t="e" cm="1">
        <f t="array" ref="Q41">ROUND(GEOMEAN(SMALL(D41:I41,{1;2;3})),0)</f>
        <v>#NUM!</v>
      </c>
      <c r="R41" s="140" cm="1">
        <f t="array" ref="R41">ROUND(AVERAGE(SMALL(D41:I41,{1;2;3})),0)</f>
        <v>343700</v>
      </c>
      <c r="S41" s="140" t="e" cm="1">
        <f t="array" ref="S41">ROUND(GEOMEAN(SMALL(D41:I41,{1;2})),0)</f>
        <v>#NUM!</v>
      </c>
      <c r="T41" s="140" cm="1">
        <f t="array" ref="T41">ROUND(AVERAGE(SMALL(D41:I41,{1;2})),0)</f>
        <v>257775</v>
      </c>
      <c r="U41" s="141">
        <f t="shared" si="47"/>
        <v>0.56614244988893359</v>
      </c>
      <c r="V41" s="141">
        <f t="shared" si="48"/>
        <v>0.66119146232812631</v>
      </c>
      <c r="W41" s="141" t="e">
        <f t="shared" si="49"/>
        <v>#NUM!</v>
      </c>
      <c r="X41" s="141">
        <f t="shared" si="50"/>
        <v>0.15394125363458611</v>
      </c>
      <c r="Y41" s="141" t="e">
        <f t="shared" si="51"/>
        <v>#NUM!</v>
      </c>
      <c r="Z41" s="141">
        <f t="shared" si="52"/>
        <v>-0.37328117301633557</v>
      </c>
      <c r="AA41" s="141" t="e">
        <f t="shared" si="53"/>
        <v>#NUM!</v>
      </c>
      <c r="AB41" s="141">
        <f t="shared" si="54"/>
        <v>-0.5299608797622517</v>
      </c>
      <c r="AC41" s="141" t="e" cm="1">
        <f t="array" ref="AC41">MIN(IF(U41:AB41&gt;0,U41:AB41))</f>
        <v>#NUM!</v>
      </c>
      <c r="AD41" s="140" t="str">
        <f t="shared" si="55"/>
        <v>Sin medida de tendencia central</v>
      </c>
      <c r="AE41" s="173" t="str">
        <f t="shared" si="56"/>
        <v>Pendiente</v>
      </c>
      <c r="AF41" s="168">
        <f t="shared" si="10"/>
        <v>531980.9</v>
      </c>
      <c r="AG41" s="192" t="s">
        <v>79</v>
      </c>
      <c r="AJ41" s="130">
        <v>515550</v>
      </c>
      <c r="AL41" s="130">
        <v>531980.9</v>
      </c>
    </row>
    <row r="42" spans="1:38" ht="14">
      <c r="A42" s="137">
        <f>A41+1</f>
        <v>32</v>
      </c>
      <c r="B42" s="138" t="s">
        <v>116</v>
      </c>
      <c r="C42" s="178">
        <v>1</v>
      </c>
      <c r="D42" s="186">
        <v>188944</v>
      </c>
      <c r="E42" s="180">
        <v>940000</v>
      </c>
      <c r="F42" s="146">
        <v>982200</v>
      </c>
      <c r="G42" s="155">
        <v>188944</v>
      </c>
      <c r="H42" s="164">
        <f>+'678-2024 IPC'!H41</f>
        <v>312485.04363999999</v>
      </c>
      <c r="I42" s="172">
        <f t="shared" si="0"/>
        <v>0</v>
      </c>
      <c r="J42" s="160">
        <f t="shared" si="40"/>
        <v>-0.39535026125066675</v>
      </c>
      <c r="K42" s="139">
        <f t="shared" si="41"/>
        <v>2.0081439708293107</v>
      </c>
      <c r="L42" s="139">
        <f t="shared" si="42"/>
        <v>2.1431904342005841</v>
      </c>
      <c r="M42" s="140">
        <f t="shared" si="43"/>
        <v>558754</v>
      </c>
      <c r="N42" s="140">
        <f t="shared" si="44"/>
        <v>703715</v>
      </c>
      <c r="O42" s="140" t="e">
        <f t="shared" si="45"/>
        <v>#NUM!</v>
      </c>
      <c r="P42" s="140">
        <f t="shared" si="46"/>
        <v>435429</v>
      </c>
      <c r="Q42" s="140" t="e" cm="1">
        <f t="array" ref="Q42">ROUND(GEOMEAN(SMALL(D42:I42,{1;2;3})),0)</f>
        <v>#NUM!</v>
      </c>
      <c r="R42" s="140" cm="1">
        <f t="array" ref="R42">ROUND(AVERAGE(SMALL(D42:I42,{1;2;3})),0)</f>
        <v>125963</v>
      </c>
      <c r="S42" s="140" t="e" cm="1">
        <f t="array" ref="S42">ROUND(GEOMEAN(SMALL(D42:I42,{1;2})),0)</f>
        <v>#NUM!</v>
      </c>
      <c r="T42" s="140" cm="1">
        <f t="array" ref="T42">ROUND(AVERAGE(SMALL(D42:I42,{1;2})),0)</f>
        <v>94472</v>
      </c>
      <c r="U42" s="141">
        <f t="shared" si="47"/>
        <v>0.78809837901783042</v>
      </c>
      <c r="V42" s="141">
        <f t="shared" si="48"/>
        <v>1.251995781310796</v>
      </c>
      <c r="W42" s="141" t="e">
        <f t="shared" si="49"/>
        <v>#NUM!</v>
      </c>
      <c r="X42" s="141">
        <f t="shared" si="50"/>
        <v>0.39343949050450622</v>
      </c>
      <c r="Y42" s="141" t="e">
        <f t="shared" si="51"/>
        <v>#NUM!</v>
      </c>
      <c r="Z42" s="141">
        <f t="shared" si="52"/>
        <v>-0.59689910744939101</v>
      </c>
      <c r="AA42" s="141" t="e">
        <f t="shared" si="53"/>
        <v>#NUM!</v>
      </c>
      <c r="AB42" s="141">
        <f t="shared" si="54"/>
        <v>-0.69767513062533337</v>
      </c>
      <c r="AC42" s="141" t="e" cm="1">
        <f t="array" ref="AC42">MIN(IF(U42:AB42&gt;0,U42:AB42))</f>
        <v>#NUM!</v>
      </c>
      <c r="AD42" s="140" t="str">
        <f t="shared" si="55"/>
        <v>Sin medida de tendencia central</v>
      </c>
      <c r="AE42" s="173" t="str">
        <f t="shared" si="56"/>
        <v>Pendiente</v>
      </c>
      <c r="AF42" s="168">
        <f t="shared" si="10"/>
        <v>250714.52181999999</v>
      </c>
      <c r="AG42" s="192" t="s">
        <v>79</v>
      </c>
      <c r="AJ42" s="130">
        <v>188944</v>
      </c>
      <c r="AL42" s="130">
        <v>250714.52181999999</v>
      </c>
    </row>
    <row r="43" spans="1:38" ht="14">
      <c r="A43" s="137">
        <f t="shared" ref="A43:A45" si="58">A42+1</f>
        <v>33</v>
      </c>
      <c r="B43" s="138" t="s">
        <v>117</v>
      </c>
      <c r="C43" s="178">
        <v>1</v>
      </c>
      <c r="D43" s="186">
        <v>613480</v>
      </c>
      <c r="E43" s="180">
        <v>1690000</v>
      </c>
      <c r="F43" s="146">
        <v>1745500</v>
      </c>
      <c r="G43" s="155">
        <v>613480</v>
      </c>
      <c r="H43" s="164">
        <f>+'678-2024 IPC'!H42</f>
        <v>156626.41008</v>
      </c>
      <c r="I43" s="172">
        <f t="shared" si="0"/>
        <v>0</v>
      </c>
      <c r="J43" s="160">
        <f t="shared" si="40"/>
        <v>2.9168362454751602</v>
      </c>
      <c r="K43" s="139">
        <f t="shared" si="41"/>
        <v>9.7900066095928491</v>
      </c>
      <c r="L43" s="139">
        <f t="shared" si="42"/>
        <v>10.144352980499596</v>
      </c>
      <c r="M43" s="140">
        <f t="shared" si="43"/>
        <v>1218622</v>
      </c>
      <c r="N43" s="140">
        <f t="shared" si="44"/>
        <v>1349660</v>
      </c>
      <c r="O43" s="140" t="e">
        <f t="shared" si="45"/>
        <v>#NUM!</v>
      </c>
      <c r="P43" s="140">
        <f t="shared" si="46"/>
        <v>803181</v>
      </c>
      <c r="Q43" s="140" t="e" cm="1">
        <f t="array" ref="Q43">ROUND(GEOMEAN(SMALL(D43:I43,{1;2;3})),0)</f>
        <v>#NUM!</v>
      </c>
      <c r="R43" s="140" cm="1">
        <f t="array" ref="R43">ROUND(AVERAGE(SMALL(D43:I43,{1;2;3})),0)</f>
        <v>256702</v>
      </c>
      <c r="S43" s="140" t="e" cm="1">
        <f t="array" ref="S43">ROUND(GEOMEAN(SMALL(D43:I43,{1;2})),0)</f>
        <v>#NUM!</v>
      </c>
      <c r="T43" s="140" cm="1">
        <f t="array" ref="T43">ROUND(AVERAGE(SMALL(D43:I43,{1;2})),0)</f>
        <v>78313</v>
      </c>
      <c r="U43" s="141">
        <f t="shared" si="47"/>
        <v>6.7804375352634656</v>
      </c>
      <c r="V43" s="141">
        <f t="shared" si="48"/>
        <v>7.617065278522535</v>
      </c>
      <c r="W43" s="141" t="e">
        <f t="shared" si="49"/>
        <v>#NUM!</v>
      </c>
      <c r="X43" s="141">
        <f t="shared" si="50"/>
        <v>4.1280049104730141</v>
      </c>
      <c r="Y43" s="141" t="e">
        <f t="shared" si="51"/>
        <v>#NUM!</v>
      </c>
      <c r="Z43" s="141">
        <f t="shared" si="52"/>
        <v>0.63894454242349319</v>
      </c>
      <c r="AA43" s="141" t="e">
        <f t="shared" si="53"/>
        <v>#NUM!</v>
      </c>
      <c r="AB43" s="141">
        <f t="shared" si="54"/>
        <v>-0.50000130910234031</v>
      </c>
      <c r="AC43" s="141" t="e" cm="1">
        <f t="array" ref="AC43">MIN(IF(U43:AB43&gt;0,U43:AB43))</f>
        <v>#NUM!</v>
      </c>
      <c r="AD43" s="140" t="str">
        <f t="shared" si="55"/>
        <v>Sin medida de tendencia central</v>
      </c>
      <c r="AE43" s="173" t="str">
        <f t="shared" si="56"/>
        <v>Pendiente</v>
      </c>
      <c r="AF43" s="168">
        <f t="shared" si="10"/>
        <v>385053.20504000003</v>
      </c>
      <c r="AG43" s="192" t="s">
        <v>79</v>
      </c>
      <c r="AJ43" s="130">
        <v>613480</v>
      </c>
      <c r="AL43" s="130">
        <v>385053.20504000003</v>
      </c>
    </row>
    <row r="44" spans="1:38" ht="13">
      <c r="A44" s="137">
        <f t="shared" si="58"/>
        <v>34</v>
      </c>
      <c r="B44" s="138" t="s">
        <v>118</v>
      </c>
      <c r="C44" s="178">
        <v>1</v>
      </c>
      <c r="D44" s="186">
        <v>1864272</v>
      </c>
      <c r="E44" s="180">
        <v>6140000</v>
      </c>
      <c r="F44" s="146">
        <v>6438600</v>
      </c>
      <c r="G44" s="155">
        <v>1864272</v>
      </c>
      <c r="H44" s="164"/>
      <c r="I44" s="172">
        <f t="shared" si="0"/>
        <v>0</v>
      </c>
      <c r="J44" s="160">
        <f t="shared" si="40"/>
        <v>0</v>
      </c>
      <c r="K44" s="139">
        <f t="shared" si="41"/>
        <v>2.293510818163873</v>
      </c>
      <c r="L44" s="139">
        <f t="shared" si="42"/>
        <v>2.4536805787996601</v>
      </c>
      <c r="M44" s="140">
        <f t="shared" si="43"/>
        <v>4192661</v>
      </c>
      <c r="N44" s="140">
        <f t="shared" si="44"/>
        <v>4814291</v>
      </c>
      <c r="O44" s="140" t="e">
        <f t="shared" si="45"/>
        <v>#NUM!</v>
      </c>
      <c r="P44" s="140">
        <f t="shared" si="46"/>
        <v>3261429</v>
      </c>
      <c r="Q44" s="140" t="e" cm="1">
        <f t="array" ref="Q44">ROUND(GEOMEAN(SMALL(D44:I44,{1;2;3})),0)</f>
        <v>#NUM!</v>
      </c>
      <c r="R44" s="140" cm="1">
        <f t="array" ref="R44">ROUND(AVERAGE(SMALL(D44:I44,{1;2;3})),0)</f>
        <v>1242848</v>
      </c>
      <c r="S44" s="140" t="e" cm="1">
        <f t="array" ref="S44">ROUND(GEOMEAN(SMALL(D44:I44,{1;2})),0)</f>
        <v>#NUM!</v>
      </c>
      <c r="T44" s="140" cm="1">
        <f t="array" ref="T44">ROUND(AVERAGE(SMALL(D44:I44,{1;2})),0)</f>
        <v>932136</v>
      </c>
      <c r="U44" s="141">
        <f t="shared" si="47"/>
        <v>1.2489534788914924</v>
      </c>
      <c r="V44" s="141">
        <f t="shared" si="48"/>
        <v>1.5823973111219822</v>
      </c>
      <c r="W44" s="141" t="e">
        <f t="shared" si="49"/>
        <v>#NUM!</v>
      </c>
      <c r="X44" s="141">
        <f t="shared" si="50"/>
        <v>0.74943838667318929</v>
      </c>
      <c r="Y44" s="141" t="e">
        <f t="shared" si="51"/>
        <v>#NUM!</v>
      </c>
      <c r="Z44" s="141">
        <f t="shared" si="52"/>
        <v>-0.33333333333333337</v>
      </c>
      <c r="AA44" s="141" t="e">
        <f t="shared" si="53"/>
        <v>#NUM!</v>
      </c>
      <c r="AB44" s="141">
        <f t="shared" si="54"/>
        <v>-0.5</v>
      </c>
      <c r="AC44" s="141" t="e" cm="1">
        <f t="array" ref="AC44">MIN(IF(U44:AB44&gt;0,U44:AB44))</f>
        <v>#NUM!</v>
      </c>
      <c r="AD44" s="140" t="str">
        <f t="shared" si="55"/>
        <v>Sin medida de tendencia central</v>
      </c>
      <c r="AE44" s="173" t="str">
        <f t="shared" si="56"/>
        <v>Pendiente</v>
      </c>
      <c r="AF44" s="168">
        <f t="shared" si="10"/>
        <v>1864272</v>
      </c>
      <c r="AG44" s="193" t="s">
        <v>100</v>
      </c>
      <c r="AJ44" s="130">
        <v>1864272</v>
      </c>
      <c r="AL44" s="130">
        <v>1864272</v>
      </c>
    </row>
    <row r="45" spans="1:38" ht="13">
      <c r="A45" s="137">
        <f t="shared" si="58"/>
        <v>35</v>
      </c>
      <c r="B45" s="138" t="s">
        <v>119</v>
      </c>
      <c r="C45" s="178">
        <v>1</v>
      </c>
      <c r="D45" s="186">
        <v>358288</v>
      </c>
      <c r="E45" s="180">
        <v>5950000</v>
      </c>
      <c r="F45" s="146">
        <v>6218500</v>
      </c>
      <c r="G45" s="155">
        <v>358288</v>
      </c>
      <c r="H45" s="164"/>
      <c r="I45" s="172">
        <f t="shared" si="0"/>
        <v>0</v>
      </c>
      <c r="J45" s="160">
        <f t="shared" si="40"/>
        <v>0</v>
      </c>
      <c r="K45" s="139">
        <f t="shared" si="41"/>
        <v>15.606752110034385</v>
      </c>
      <c r="L45" s="139">
        <f t="shared" si="42"/>
        <v>16.35614924306703</v>
      </c>
      <c r="M45" s="140">
        <f t="shared" si="43"/>
        <v>2366710</v>
      </c>
      <c r="N45" s="140">
        <f t="shared" si="44"/>
        <v>4175596</v>
      </c>
      <c r="O45" s="140" t="e">
        <f t="shared" si="45"/>
        <v>#NUM!</v>
      </c>
      <c r="P45" s="140">
        <f t="shared" si="46"/>
        <v>2577015</v>
      </c>
      <c r="Q45" s="140" t="e" cm="1">
        <f t="array" ref="Q45">ROUND(GEOMEAN(SMALL(D45:I45,{1;2;3})),0)</f>
        <v>#NUM!</v>
      </c>
      <c r="R45" s="140" cm="1">
        <f t="array" ref="R45">ROUND(AVERAGE(SMALL(D45:I45,{1;2;3})),0)</f>
        <v>238859</v>
      </c>
      <c r="S45" s="140" t="e" cm="1">
        <f t="array" ref="S45">ROUND(GEOMEAN(SMALL(D45:I45,{1;2})),0)</f>
        <v>#NUM!</v>
      </c>
      <c r="T45" s="140" cm="1">
        <f t="array" ref="T45">ROUND(AVERAGE(SMALL(D45:I45,{1;2})),0)</f>
        <v>179144</v>
      </c>
      <c r="U45" s="141">
        <f t="shared" si="47"/>
        <v>5.6056077792167196</v>
      </c>
      <c r="V45" s="141">
        <f t="shared" si="48"/>
        <v>10.654300451033805</v>
      </c>
      <c r="W45" s="141" t="e">
        <f t="shared" si="49"/>
        <v>#NUM!</v>
      </c>
      <c r="X45" s="141">
        <f t="shared" si="50"/>
        <v>6.1925797124101285</v>
      </c>
      <c r="Y45" s="141" t="e">
        <f t="shared" si="51"/>
        <v>#NUM!</v>
      </c>
      <c r="Z45" s="141">
        <f t="shared" si="52"/>
        <v>-0.33333240298307509</v>
      </c>
      <c r="AA45" s="141" t="e">
        <f t="shared" si="53"/>
        <v>#NUM!</v>
      </c>
      <c r="AB45" s="141">
        <f t="shared" si="54"/>
        <v>-0.5</v>
      </c>
      <c r="AC45" s="141" t="e" cm="1">
        <f t="array" ref="AC45">MIN(IF(U45:AB45&gt;0,U45:AB45))</f>
        <v>#NUM!</v>
      </c>
      <c r="AD45" s="140" t="str">
        <f t="shared" si="55"/>
        <v>Sin medida de tendencia central</v>
      </c>
      <c r="AE45" s="173" t="str">
        <f t="shared" si="56"/>
        <v>Pendiente</v>
      </c>
      <c r="AF45" s="168">
        <f t="shared" si="10"/>
        <v>358288</v>
      </c>
      <c r="AG45" s="193" t="s">
        <v>100</v>
      </c>
      <c r="AJ45" s="130">
        <v>358288</v>
      </c>
      <c r="AL45" s="130">
        <v>358288</v>
      </c>
    </row>
    <row r="46" spans="1:38" ht="13">
      <c r="A46" s="133"/>
      <c r="B46" s="134" t="s">
        <v>120</v>
      </c>
      <c r="C46" s="177"/>
      <c r="D46" s="186"/>
      <c r="E46" s="181"/>
      <c r="F46" s="147"/>
      <c r="G46" s="156"/>
      <c r="H46" s="165"/>
      <c r="I46" s="172">
        <f t="shared" si="0"/>
        <v>0</v>
      </c>
      <c r="J46" s="159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6"/>
      <c r="V46" s="136"/>
      <c r="W46" s="136"/>
      <c r="X46" s="136"/>
      <c r="Y46" s="136"/>
      <c r="Z46" s="136"/>
      <c r="AA46" s="136"/>
      <c r="AB46" s="136"/>
      <c r="AC46" s="136"/>
      <c r="AD46" s="135"/>
      <c r="AE46" s="154"/>
      <c r="AF46" s="174"/>
      <c r="AG46" s="191"/>
    </row>
    <row r="47" spans="1:38" ht="14">
      <c r="A47" s="137">
        <f>A45+1</f>
        <v>36</v>
      </c>
      <c r="B47" s="138" t="s">
        <v>121</v>
      </c>
      <c r="C47" s="178">
        <v>1</v>
      </c>
      <c r="D47" s="186">
        <v>1005872</v>
      </c>
      <c r="E47" s="180">
        <v>3950000</v>
      </c>
      <c r="F47" s="146">
        <v>4118500</v>
      </c>
      <c r="G47" s="155">
        <v>2005872</v>
      </c>
      <c r="H47" s="164">
        <f>+'678-2024 IPC'!H46</f>
        <v>1378268.5357599999</v>
      </c>
      <c r="I47" s="172">
        <f t="shared" si="0"/>
        <v>-1000000</v>
      </c>
      <c r="J47" s="160">
        <f t="shared" ref="J47:L48" si="59">+D47/IF($H47&lt;&gt;"",$H47,MIN($D47:$F47))-1</f>
        <v>-0.27019156724393645</v>
      </c>
      <c r="K47" s="139">
        <f t="shared" si="59"/>
        <v>1.8659146585116702</v>
      </c>
      <c r="L47" s="139">
        <f t="shared" si="59"/>
        <v>1.9881694990076744</v>
      </c>
      <c r="M47" s="140">
        <f>ROUND(GEOMEAN(D47:F47),0)</f>
        <v>2538787</v>
      </c>
      <c r="N47" s="140">
        <f>ROUND(AVERAGE(D47:F47),0)</f>
        <v>3024791</v>
      </c>
      <c r="O47" s="140" t="e">
        <f>ROUND(GEOMEAN(D47:I47),0)</f>
        <v>#NUM!</v>
      </c>
      <c r="P47" s="140">
        <f>ROUND(AVERAGE(D47:I47),0)</f>
        <v>1909752</v>
      </c>
      <c r="Q47" s="140" t="e" cm="1">
        <f t="array" ref="Q47">ROUND(GEOMEAN(SMALL(D47:I47,{1;2;3})),0)</f>
        <v>#NUM!</v>
      </c>
      <c r="R47" s="140" cm="1">
        <f t="array" ref="R47">ROUND(AVERAGE(SMALL(D47:I47,{1;2;3})),0)</f>
        <v>461380</v>
      </c>
      <c r="S47" s="140" t="e" cm="1">
        <f t="array" ref="S47">ROUND(GEOMEAN(SMALL(D47:I47,{1;2})),0)</f>
        <v>#NUM!</v>
      </c>
      <c r="T47" s="140" cm="1">
        <f t="array" ref="T47">ROUND(AVERAGE(SMALL(D47:I47,{1;2})),0)</f>
        <v>2936</v>
      </c>
      <c r="U47" s="141">
        <f t="shared" ref="U47:AB48" si="60">+M47/IF($H47&lt;&gt;"",$H47,MIN($D47:$F47))-1</f>
        <v>0.84201186788325777</v>
      </c>
      <c r="V47" s="141">
        <f t="shared" si="60"/>
        <v>1.1946311052744742</v>
      </c>
      <c r="W47" s="141" t="e">
        <f t="shared" si="60"/>
        <v>#NUM!</v>
      </c>
      <c r="X47" s="141">
        <f t="shared" si="60"/>
        <v>0.38561677238531122</v>
      </c>
      <c r="Y47" s="141" t="e">
        <f t="shared" si="60"/>
        <v>#NUM!</v>
      </c>
      <c r="Z47" s="141">
        <f t="shared" si="60"/>
        <v>-0.66524665692554064</v>
      </c>
      <c r="AA47" s="141" t="e">
        <f t="shared" si="60"/>
        <v>#NUM!</v>
      </c>
      <c r="AB47" s="141">
        <f t="shared" si="60"/>
        <v>-0.99786979102850881</v>
      </c>
      <c r="AC47" s="141" t="e" cm="1">
        <f t="array" ref="AC47">MIN(IF(U47:AB47&gt;0,U47:AB47))</f>
        <v>#NUM!</v>
      </c>
      <c r="AD47" s="140" t="str">
        <f>+IFERROR(_xlfn.XLOOKUP(AC47,U47:AB47,$U$3:$AB$3,,0),"Sin medida de tendencia central")</f>
        <v>Sin medida de tendencia central</v>
      </c>
      <c r="AE47" s="173" t="str">
        <f>+IFERROR(_xlfn.XLOOKUP(AD47,$M$3:$T$3,M47:T47,,0),"Pendiente")</f>
        <v>Pendiente</v>
      </c>
      <c r="AF47" s="168">
        <f t="shared" si="10"/>
        <v>1692070.2678799999</v>
      </c>
      <c r="AG47" s="192" t="s">
        <v>79</v>
      </c>
      <c r="AJ47" s="130">
        <v>1005872</v>
      </c>
      <c r="AL47" s="130">
        <v>1692070.2678799999</v>
      </c>
    </row>
    <row r="48" spans="1:38" ht="14">
      <c r="A48" s="137">
        <f>A47+1</f>
        <v>37</v>
      </c>
      <c r="B48" s="138" t="s">
        <v>122</v>
      </c>
      <c r="C48" s="178">
        <v>1</v>
      </c>
      <c r="D48" s="186">
        <v>650300</v>
      </c>
      <c r="E48" s="180">
        <v>1120000</v>
      </c>
      <c r="F48" s="146">
        <v>1154600</v>
      </c>
      <c r="G48" s="155">
        <v>650300</v>
      </c>
      <c r="H48" s="164">
        <f>+'678-2024 IPC'!H47</f>
        <v>313252.82016</v>
      </c>
      <c r="I48" s="172">
        <f t="shared" si="0"/>
        <v>0</v>
      </c>
      <c r="J48" s="160">
        <f t="shared" si="59"/>
        <v>1.0759589639698905</v>
      </c>
      <c r="K48" s="139">
        <f t="shared" si="59"/>
        <v>2.5753868055455595</v>
      </c>
      <c r="L48" s="139">
        <f t="shared" si="59"/>
        <v>2.6858407193597347</v>
      </c>
      <c r="M48" s="140">
        <f>ROUND(GEOMEAN(D48:F48),0)</f>
        <v>943889</v>
      </c>
      <c r="N48" s="140">
        <f>ROUND(AVERAGE(D48:F48),0)</f>
        <v>974967</v>
      </c>
      <c r="O48" s="140" t="e">
        <f>ROUND(GEOMEAN(D48:I48),0)</f>
        <v>#NUM!</v>
      </c>
      <c r="P48" s="140">
        <f>ROUND(AVERAGE(D48:I48),0)</f>
        <v>648075</v>
      </c>
      <c r="Q48" s="140" t="e" cm="1">
        <f t="array" ref="Q48">ROUND(GEOMEAN(SMALL(D48:I48,{1;2;3})),0)</f>
        <v>#NUM!</v>
      </c>
      <c r="R48" s="140" cm="1">
        <f t="array" ref="R48">ROUND(AVERAGE(SMALL(D48:I48,{1;2;3})),0)</f>
        <v>321184</v>
      </c>
      <c r="S48" s="140" t="e" cm="1">
        <f t="array" ref="S48">ROUND(GEOMEAN(SMALL(D48:I48,{1;2})),0)</f>
        <v>#NUM!</v>
      </c>
      <c r="T48" s="140" cm="1">
        <f t="array" ref="T48">ROUND(AVERAGE(SMALL(D48:I48,{1;2})),0)</f>
        <v>156626</v>
      </c>
      <c r="U48" s="141">
        <f t="shared" si="60"/>
        <v>2.0131859611603504</v>
      </c>
      <c r="V48" s="141">
        <f t="shared" si="60"/>
        <v>2.1123965603949442</v>
      </c>
      <c r="W48" s="141" t="e">
        <f t="shared" si="60"/>
        <v>#NUM!</v>
      </c>
      <c r="X48" s="141">
        <f t="shared" si="60"/>
        <v>1.0688560750035165</v>
      </c>
      <c r="Y48" s="141" t="e">
        <f t="shared" si="60"/>
        <v>#NUM!</v>
      </c>
      <c r="Z48" s="141">
        <f t="shared" si="60"/>
        <v>2.5318781921736644E-2</v>
      </c>
      <c r="AA48" s="141" t="e">
        <f t="shared" si="60"/>
        <v>#NUM!</v>
      </c>
      <c r="AB48" s="141">
        <f t="shared" si="60"/>
        <v>-0.50000130910234031</v>
      </c>
      <c r="AC48" s="141" t="e" cm="1">
        <f t="array" ref="AC48">MIN(IF(U48:AB48&gt;0,U48:AB48))</f>
        <v>#NUM!</v>
      </c>
      <c r="AD48" s="140" t="str">
        <f>+IFERROR(_xlfn.XLOOKUP(AC48,U48:AB48,$U$3:$AB$3,,0),"Sin medida de tendencia central")</f>
        <v>Sin medida de tendencia central</v>
      </c>
      <c r="AE48" s="173" t="str">
        <f>+IFERROR(_xlfn.XLOOKUP(AD48,$M$3:$T$3,M48:T48,,0),"Pendiente")</f>
        <v>Pendiente</v>
      </c>
      <c r="AF48" s="168">
        <f t="shared" si="10"/>
        <v>481776.41008</v>
      </c>
      <c r="AG48" s="192" t="s">
        <v>79</v>
      </c>
      <c r="AJ48" s="130">
        <v>650300</v>
      </c>
      <c r="AL48" s="130">
        <v>481776.41008</v>
      </c>
    </row>
    <row r="49" spans="1:38" ht="13">
      <c r="A49" s="133"/>
      <c r="B49" s="142" t="s">
        <v>123</v>
      </c>
      <c r="C49" s="177"/>
      <c r="D49" s="186"/>
      <c r="E49" s="181"/>
      <c r="F49" s="147"/>
      <c r="G49" s="156"/>
      <c r="H49" s="165"/>
      <c r="I49" s="172">
        <f t="shared" si="0"/>
        <v>0</v>
      </c>
      <c r="J49" s="159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6"/>
      <c r="V49" s="136"/>
      <c r="W49" s="136"/>
      <c r="X49" s="136"/>
      <c r="Y49" s="136"/>
      <c r="Z49" s="136"/>
      <c r="AA49" s="136"/>
      <c r="AB49" s="136"/>
      <c r="AC49" s="136"/>
      <c r="AD49" s="135"/>
      <c r="AE49" s="154"/>
      <c r="AF49" s="174"/>
      <c r="AG49" s="191"/>
    </row>
    <row r="50" spans="1:38" ht="14">
      <c r="A50" s="137">
        <f>A48+1</f>
        <v>38</v>
      </c>
      <c r="B50" s="138" t="s">
        <v>124</v>
      </c>
      <c r="C50" s="178">
        <v>1</v>
      </c>
      <c r="D50" s="186">
        <v>510174</v>
      </c>
      <c r="E50" s="180">
        <v>920000</v>
      </c>
      <c r="F50" s="146">
        <v>963600</v>
      </c>
      <c r="G50" s="155">
        <v>566500</v>
      </c>
      <c r="H50" s="164">
        <f>+'678-2024 IPC'!H49</f>
        <v>119773.13712</v>
      </c>
      <c r="I50" s="172">
        <f t="shared" si="0"/>
        <v>-56326</v>
      </c>
      <c r="J50" s="160">
        <f t="shared" ref="J50:L52" si="61">+D50/IF($H50&lt;&gt;"",$H50,MIN($D50:$F50))-1</f>
        <v>3.2595026920674179</v>
      </c>
      <c r="K50" s="139">
        <f t="shared" si="61"/>
        <v>6.6811881371885367</v>
      </c>
      <c r="L50" s="139">
        <f t="shared" si="61"/>
        <v>7.0452096619509508</v>
      </c>
      <c r="M50" s="140">
        <f>ROUND(GEOMEAN(D50:F50),0)</f>
        <v>767599</v>
      </c>
      <c r="N50" s="140">
        <f>ROUND(AVERAGE(D50:F50),0)</f>
        <v>797925</v>
      </c>
      <c r="O50" s="140" t="e">
        <f>ROUND(GEOMEAN(D50:I50),0)</f>
        <v>#NUM!</v>
      </c>
      <c r="P50" s="140">
        <f>ROUND(AVERAGE(D50:I50),0)</f>
        <v>503954</v>
      </c>
      <c r="Q50" s="140" t="e" cm="1">
        <f t="array" ref="Q50">ROUND(GEOMEAN(SMALL(D50:I50,{1;2;3})),0)</f>
        <v>#NUM!</v>
      </c>
      <c r="R50" s="140" cm="1">
        <f t="array" ref="R50">ROUND(AVERAGE(SMALL(D50:I50,{1;2;3})),0)</f>
        <v>191207</v>
      </c>
      <c r="S50" s="140" t="e" cm="1">
        <f t="array" ref="S50">ROUND(GEOMEAN(SMALL(D50:I50,{1;2})),0)</f>
        <v>#NUM!</v>
      </c>
      <c r="T50" s="140" cm="1">
        <f t="array" ref="T50">ROUND(AVERAGE(SMALL(D50:I50,{1;2})),0)</f>
        <v>31724</v>
      </c>
      <c r="U50" s="141">
        <f t="shared" ref="U50:AB52" si="62">+M50/IF($H50&lt;&gt;"",$H50,MIN($D50:$F50))-1</f>
        <v>5.4087742749106349</v>
      </c>
      <c r="V50" s="141">
        <f t="shared" si="62"/>
        <v>5.6619696134414816</v>
      </c>
      <c r="W50" s="141" t="e">
        <f t="shared" si="62"/>
        <v>#NUM!</v>
      </c>
      <c r="X50" s="141">
        <f t="shared" si="62"/>
        <v>3.2075711809659913</v>
      </c>
      <c r="Y50" s="141" t="e">
        <f t="shared" si="62"/>
        <v>#NUM!</v>
      </c>
      <c r="Z50" s="141">
        <f t="shared" si="62"/>
        <v>0.59640971755153105</v>
      </c>
      <c r="AA50" s="141" t="e">
        <f t="shared" si="62"/>
        <v>#NUM!</v>
      </c>
      <c r="AB50" s="141">
        <f t="shared" si="62"/>
        <v>-0.73513259514764218</v>
      </c>
      <c r="AC50" s="141" t="e" cm="1">
        <f t="array" ref="AC50">MIN(IF(U50:AB50&gt;0,U50:AB50))</f>
        <v>#NUM!</v>
      </c>
      <c r="AD50" s="140" t="str">
        <f>+IFERROR(_xlfn.XLOOKUP(AC50,U50:AB50,$U$3:$AB$3,,0),"Sin medida de tendencia central")</f>
        <v>Sin medida de tendencia central</v>
      </c>
      <c r="AE50" s="173" t="str">
        <f>+IFERROR(_xlfn.XLOOKUP(AD50,$M$3:$T$3,M50:T50,,0),"Pendiente")</f>
        <v>Pendiente</v>
      </c>
      <c r="AF50" s="168">
        <f t="shared" si="10"/>
        <v>343136.56855999999</v>
      </c>
      <c r="AG50" s="192" t="s">
        <v>79</v>
      </c>
      <c r="AJ50" s="130">
        <v>510174</v>
      </c>
      <c r="AL50" s="130">
        <v>343136.56855999999</v>
      </c>
    </row>
    <row r="51" spans="1:38" ht="14">
      <c r="A51" s="137">
        <f>A50+1</f>
        <v>39</v>
      </c>
      <c r="B51" s="138" t="s">
        <v>125</v>
      </c>
      <c r="C51" s="178">
        <v>1</v>
      </c>
      <c r="D51" s="186">
        <v>596232</v>
      </c>
      <c r="E51" s="180">
        <v>1570000</v>
      </c>
      <c r="F51" s="146">
        <v>1619500</v>
      </c>
      <c r="G51" s="155">
        <v>596232</v>
      </c>
      <c r="H51" s="164">
        <f>+'678-2024 IPC'!H50</f>
        <v>870548.89132000005</v>
      </c>
      <c r="I51" s="172">
        <f t="shared" si="0"/>
        <v>0</v>
      </c>
      <c r="J51" s="160">
        <f t="shared" si="61"/>
        <v>-0.31510796700235588</v>
      </c>
      <c r="K51" s="139">
        <f t="shared" si="61"/>
        <v>0.80345988106358157</v>
      </c>
      <c r="L51" s="139">
        <f t="shared" si="61"/>
        <v>0.86032055884233771</v>
      </c>
      <c r="M51" s="140">
        <f>ROUND(GEOMEAN(D51:F51),0)</f>
        <v>1148767</v>
      </c>
      <c r="N51" s="140">
        <f>ROUND(AVERAGE(D51:F51),0)</f>
        <v>1261911</v>
      </c>
      <c r="O51" s="140" t="e">
        <f>ROUND(GEOMEAN(D51:I51),0)</f>
        <v>#NUM!</v>
      </c>
      <c r="P51" s="140">
        <f>ROUND(AVERAGE(D51:I51),0)</f>
        <v>875419</v>
      </c>
      <c r="Q51" s="140" t="e" cm="1">
        <f t="array" ref="Q51">ROUND(GEOMEAN(SMALL(D51:I51,{1;2;3})),0)</f>
        <v>#NUM!</v>
      </c>
      <c r="R51" s="140" cm="1">
        <f t="array" ref="R51">ROUND(AVERAGE(SMALL(D51:I51,{1;2;3})),0)</f>
        <v>397488</v>
      </c>
      <c r="S51" s="140" t="e" cm="1">
        <f t="array" ref="S51">ROUND(GEOMEAN(SMALL(D51:I51,{1;2})),0)</f>
        <v>#NUM!</v>
      </c>
      <c r="T51" s="140" cm="1">
        <f t="array" ref="T51">ROUND(AVERAGE(SMALL(D51:I51,{1;2})),0)</f>
        <v>298116</v>
      </c>
      <c r="U51" s="141">
        <f t="shared" si="62"/>
        <v>0.31958929757310028</v>
      </c>
      <c r="V51" s="141">
        <f t="shared" si="62"/>
        <v>0.44955787386804147</v>
      </c>
      <c r="W51" s="141" t="e">
        <f t="shared" si="62"/>
        <v>#NUM!</v>
      </c>
      <c r="X51" s="141">
        <f t="shared" si="62"/>
        <v>5.5942965737576511E-3</v>
      </c>
      <c r="Y51" s="141" t="e">
        <f t="shared" si="62"/>
        <v>#NUM!</v>
      </c>
      <c r="Z51" s="141">
        <f t="shared" si="62"/>
        <v>-0.54340531133490388</v>
      </c>
      <c r="AA51" s="141" t="e">
        <f t="shared" si="62"/>
        <v>#NUM!</v>
      </c>
      <c r="AB51" s="141">
        <f t="shared" si="62"/>
        <v>-0.65755398350117789</v>
      </c>
      <c r="AC51" s="141" t="e" cm="1">
        <f t="array" ref="AC51">MIN(IF(U51:AB51&gt;0,U51:AB51))</f>
        <v>#NUM!</v>
      </c>
      <c r="AD51" s="140" t="str">
        <f>+IFERROR(_xlfn.XLOOKUP(AC51,U51:AB51,$U$3:$AB$3,,0),"Sin medida de tendencia central")</f>
        <v>Sin medida de tendencia central</v>
      </c>
      <c r="AE51" s="173" t="str">
        <f>+IFERROR(_xlfn.XLOOKUP(AD51,$M$3:$T$3,M51:T51,,0),"Pendiente")</f>
        <v>Pendiente</v>
      </c>
      <c r="AF51" s="168">
        <f t="shared" si="10"/>
        <v>733390.44565999997</v>
      </c>
      <c r="AG51" s="192" t="s">
        <v>79</v>
      </c>
      <c r="AJ51" s="130">
        <v>596232</v>
      </c>
      <c r="AL51" s="130">
        <v>733390.44565999997</v>
      </c>
    </row>
    <row r="52" spans="1:38" ht="14">
      <c r="A52" s="137">
        <f>A51+1</f>
        <v>40</v>
      </c>
      <c r="B52" s="138" t="s">
        <v>126</v>
      </c>
      <c r="C52" s="178">
        <v>1</v>
      </c>
      <c r="D52" s="186">
        <v>537432</v>
      </c>
      <c r="E52" s="180">
        <v>1800000</v>
      </c>
      <c r="F52" s="146">
        <v>1888000</v>
      </c>
      <c r="G52" s="155">
        <v>537432</v>
      </c>
      <c r="H52" s="164">
        <f>+'678-2024 IPC'!H51</f>
        <v>878116.9741600001</v>
      </c>
      <c r="I52" s="172">
        <f t="shared" si="0"/>
        <v>0</v>
      </c>
      <c r="J52" s="160">
        <f t="shared" si="61"/>
        <v>-0.38797219981528852</v>
      </c>
      <c r="K52" s="139">
        <f t="shared" si="61"/>
        <v>1.0498407990824528</v>
      </c>
      <c r="L52" s="139">
        <f t="shared" si="61"/>
        <v>1.1500552381487057</v>
      </c>
      <c r="M52" s="140">
        <f>ROUND(GEOMEAN(D52:F52),0)</f>
        <v>1222361</v>
      </c>
      <c r="N52" s="140">
        <f>ROUND(AVERAGE(D52:F52),0)</f>
        <v>1408477</v>
      </c>
      <c r="O52" s="140" t="e">
        <f>ROUND(GEOMEAN(D52:I52),0)</f>
        <v>#NUM!</v>
      </c>
      <c r="P52" s="140">
        <f>ROUND(AVERAGE(D52:I52),0)</f>
        <v>940163</v>
      </c>
      <c r="Q52" s="140" t="e" cm="1">
        <f t="array" ref="Q52">ROUND(GEOMEAN(SMALL(D52:I52,{1;2;3})),0)</f>
        <v>#NUM!</v>
      </c>
      <c r="R52" s="140" cm="1">
        <f t="array" ref="R52">ROUND(AVERAGE(SMALL(D52:I52,{1;2;3})),0)</f>
        <v>358288</v>
      </c>
      <c r="S52" s="140" t="e" cm="1">
        <f t="array" ref="S52">ROUND(GEOMEAN(SMALL(D52:I52,{1;2})),0)</f>
        <v>#NUM!</v>
      </c>
      <c r="T52" s="140" cm="1">
        <f t="array" ref="T52">ROUND(AVERAGE(SMALL(D52:I52,{1;2})),0)</f>
        <v>268716</v>
      </c>
      <c r="U52" s="141">
        <f t="shared" si="62"/>
        <v>0.39202524944845885</v>
      </c>
      <c r="V52" s="141">
        <f t="shared" si="62"/>
        <v>0.60397423287180874</v>
      </c>
      <c r="W52" s="141" t="e">
        <f t="shared" si="62"/>
        <v>#NUM!</v>
      </c>
      <c r="X52" s="141">
        <f t="shared" si="62"/>
        <v>7.0658041770975455E-2</v>
      </c>
      <c r="Y52" s="141" t="e">
        <f t="shared" si="62"/>
        <v>#NUM!</v>
      </c>
      <c r="Z52" s="141">
        <f t="shared" si="62"/>
        <v>-0.59198146654352568</v>
      </c>
      <c r="AA52" s="141" t="e">
        <f t="shared" si="62"/>
        <v>#NUM!</v>
      </c>
      <c r="AB52" s="141">
        <f t="shared" si="62"/>
        <v>-0.69398609990764426</v>
      </c>
      <c r="AC52" s="141" t="e" cm="1">
        <f t="array" ref="AC52">MIN(IF(U52:AB52&gt;0,U52:AB52))</f>
        <v>#NUM!</v>
      </c>
      <c r="AD52" s="140" t="str">
        <f>+IFERROR(_xlfn.XLOOKUP(AC52,U52:AB52,$U$3:$AB$3,,0),"Sin medida de tendencia central")</f>
        <v>Sin medida de tendencia central</v>
      </c>
      <c r="AE52" s="173" t="str">
        <f>+IFERROR(_xlfn.XLOOKUP(AD52,$M$3:$T$3,M52:T52,,0),"Pendiente")</f>
        <v>Pendiente</v>
      </c>
      <c r="AF52" s="168">
        <f t="shared" si="10"/>
        <v>707774.48708000011</v>
      </c>
      <c r="AG52" s="192" t="s">
        <v>79</v>
      </c>
      <c r="AJ52" s="130">
        <v>537432</v>
      </c>
      <c r="AL52" s="130">
        <v>707774.48708000011</v>
      </c>
    </row>
    <row r="53" spans="1:38" ht="13">
      <c r="A53" s="133"/>
      <c r="B53" s="142" t="s">
        <v>127</v>
      </c>
      <c r="C53" s="177"/>
      <c r="D53" s="186"/>
      <c r="E53" s="181"/>
      <c r="F53" s="147"/>
      <c r="G53" s="156"/>
      <c r="H53" s="165"/>
      <c r="I53" s="172">
        <f t="shared" si="0"/>
        <v>0</v>
      </c>
      <c r="J53" s="159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6"/>
      <c r="V53" s="136"/>
      <c r="W53" s="136"/>
      <c r="X53" s="136"/>
      <c r="Y53" s="136"/>
      <c r="Z53" s="136"/>
      <c r="AA53" s="136"/>
      <c r="AB53" s="136"/>
      <c r="AC53" s="136"/>
      <c r="AD53" s="135"/>
      <c r="AE53" s="154"/>
      <c r="AF53" s="174"/>
      <c r="AG53" s="191"/>
    </row>
    <row r="54" spans="1:38" ht="14">
      <c r="A54" s="137">
        <f>A52+1</f>
        <v>41</v>
      </c>
      <c r="B54" s="138" t="s">
        <v>128</v>
      </c>
      <c r="C54" s="178">
        <v>1</v>
      </c>
      <c r="D54" s="186">
        <v>561736</v>
      </c>
      <c r="E54" s="180">
        <v>6600000</v>
      </c>
      <c r="F54" s="146">
        <v>6842000</v>
      </c>
      <c r="G54" s="155">
        <v>961736</v>
      </c>
      <c r="H54" s="164">
        <f>+'678-2024 IPC'!H53</f>
        <v>1000522.48792</v>
      </c>
      <c r="I54" s="172">
        <f t="shared" si="0"/>
        <v>-400000</v>
      </c>
      <c r="J54" s="160">
        <f>+D54/IF($H54&lt;&gt;"",$H54,MIN($D54:$F54))-1</f>
        <v>-0.4385573470039632</v>
      </c>
      <c r="K54" s="139">
        <f>+E54/IF($H54&lt;&gt;"",$H54,MIN($D54:$F54))-1</f>
        <v>5.5965533805450303</v>
      </c>
      <c r="L54" s="139">
        <f>+F54/IF($H54&lt;&gt;"",$H54,MIN($D54:$F54))-1</f>
        <v>5.8384270044983477</v>
      </c>
      <c r="M54" s="140">
        <f>ROUND(GEOMEAN(D54:F54),0)</f>
        <v>2938234</v>
      </c>
      <c r="N54" s="140">
        <f>ROUND(AVERAGE(D54:F54),0)</f>
        <v>4667912</v>
      </c>
      <c r="O54" s="140" t="e">
        <f>ROUND(GEOMEAN(D54:I54),0)</f>
        <v>#NUM!</v>
      </c>
      <c r="P54" s="140">
        <f>ROUND(AVERAGE(D54:I54),0)</f>
        <v>2594332</v>
      </c>
      <c r="Q54" s="140" t="e" cm="1">
        <f t="array" ref="Q54">ROUND(GEOMEAN(SMALL(D54:I54,{1;2;3})),0)</f>
        <v>#NUM!</v>
      </c>
      <c r="R54" s="140" cm="1">
        <f t="array" ref="R54">ROUND(AVERAGE(SMALL(D54:I54,{1;2;3})),0)</f>
        <v>374491</v>
      </c>
      <c r="S54" s="140" t="e" cm="1">
        <f t="array" ref="S54">ROUND(GEOMEAN(SMALL(D54:I54,{1;2})),0)</f>
        <v>#NUM!</v>
      </c>
      <c r="T54" s="140" cm="1">
        <f t="array" ref="T54">ROUND(AVERAGE(SMALL(D54:I54,{1;2})),0)</f>
        <v>80868</v>
      </c>
      <c r="U54" s="141">
        <f t="shared" ref="U54:AB54" si="63">+M54/IF($H54&lt;&gt;"",$H54,MIN($D54:$F54))-1</f>
        <v>1.9366996099291431</v>
      </c>
      <c r="V54" s="141">
        <f t="shared" si="63"/>
        <v>3.6654743460131387</v>
      </c>
      <c r="W54" s="141" t="e">
        <f t="shared" si="63"/>
        <v>#NUM!</v>
      </c>
      <c r="X54" s="141">
        <f t="shared" si="63"/>
        <v>1.5929772007357803</v>
      </c>
      <c r="Y54" s="141" t="e">
        <f t="shared" si="63"/>
        <v>#NUM!</v>
      </c>
      <c r="Z54" s="141">
        <f t="shared" si="63"/>
        <v>-0.62570456484338055</v>
      </c>
      <c r="AA54" s="141" t="e">
        <f t="shared" si="63"/>
        <v>#NUM!</v>
      </c>
      <c r="AB54" s="141">
        <f t="shared" si="63"/>
        <v>-0.91917423048819458</v>
      </c>
      <c r="AC54" s="141" t="e" cm="1">
        <f t="array" ref="AC54">MIN(IF(U54:AB54&gt;0,U54:AB54))</f>
        <v>#NUM!</v>
      </c>
      <c r="AD54" s="140" t="str">
        <f>+IFERROR(_xlfn.XLOOKUP(AC54,U54:AB54,$U$3:$AB$3,,0),"Sin medida de tendencia central")</f>
        <v>Sin medida de tendencia central</v>
      </c>
      <c r="AE54" s="173" t="str">
        <f>+IFERROR(_xlfn.XLOOKUP(AD54,$M$3:$T$3,M54:T54,,0),"Pendiente")</f>
        <v>Pendiente</v>
      </c>
      <c r="AF54" s="168">
        <f t="shared" si="10"/>
        <v>981129.24395999999</v>
      </c>
      <c r="AG54" s="192" t="s">
        <v>79</v>
      </c>
      <c r="AJ54" s="130">
        <v>561736</v>
      </c>
      <c r="AL54" s="130">
        <v>981129.24395999999</v>
      </c>
    </row>
    <row r="55" spans="1:38" ht="13">
      <c r="A55" s="133"/>
      <c r="B55" s="142" t="s">
        <v>129</v>
      </c>
      <c r="C55" s="177"/>
      <c r="D55" s="186"/>
      <c r="E55" s="181"/>
      <c r="F55" s="147"/>
      <c r="G55" s="156"/>
      <c r="H55" s="165"/>
      <c r="I55" s="172">
        <f t="shared" si="0"/>
        <v>0</v>
      </c>
      <c r="J55" s="159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6"/>
      <c r="V55" s="136"/>
      <c r="W55" s="136"/>
      <c r="X55" s="136"/>
      <c r="Y55" s="136"/>
      <c r="Z55" s="136"/>
      <c r="AA55" s="136"/>
      <c r="AB55" s="136"/>
      <c r="AC55" s="136"/>
      <c r="AD55" s="135"/>
      <c r="AE55" s="154"/>
      <c r="AF55" s="174"/>
      <c r="AG55" s="191"/>
    </row>
    <row r="56" spans="1:38" ht="14">
      <c r="A56" s="137">
        <f>A54+1</f>
        <v>42</v>
      </c>
      <c r="B56" s="138" t="s">
        <v>130</v>
      </c>
      <c r="C56" s="178">
        <v>1</v>
      </c>
      <c r="D56" s="186">
        <v>863625</v>
      </c>
      <c r="E56" s="180">
        <v>4750000</v>
      </c>
      <c r="F56" s="146">
        <v>4917500</v>
      </c>
      <c r="G56" s="155">
        <v>863625</v>
      </c>
      <c r="H56" s="164">
        <f>+'678-2024 IPC'!H55</f>
        <v>714251.52832000004</v>
      </c>
      <c r="I56" s="172">
        <f t="shared" si="0"/>
        <v>0</v>
      </c>
      <c r="J56" s="160">
        <f t="shared" ref="J56:L60" si="64">+D56/IF($H56&lt;&gt;"",$H56,MIN($D56:$F56))-1</f>
        <v>0.20913286952475008</v>
      </c>
      <c r="K56" s="139">
        <f t="shared" si="64"/>
        <v>5.6503182865741071</v>
      </c>
      <c r="L56" s="139">
        <f t="shared" si="64"/>
        <v>5.8848295103638257</v>
      </c>
      <c r="M56" s="140">
        <f>ROUND(GEOMEAN(D56:F56),0)</f>
        <v>2722206</v>
      </c>
      <c r="N56" s="140">
        <f>ROUND(AVERAGE(D56:F56),0)</f>
        <v>3510375</v>
      </c>
      <c r="O56" s="140" t="e">
        <f>ROUND(GEOMEAN(D56:I56),0)</f>
        <v>#NUM!</v>
      </c>
      <c r="P56" s="140">
        <f>ROUND(AVERAGE(D56:I56),0)</f>
        <v>2018167</v>
      </c>
      <c r="Q56" s="140" t="e" cm="1">
        <f t="array" ref="Q56">ROUND(GEOMEAN(SMALL(D56:I56,{1;2;3})),0)</f>
        <v>#NUM!</v>
      </c>
      <c r="R56" s="140" cm="1">
        <f t="array" ref="R56">ROUND(AVERAGE(SMALL(D56:I56,{1;2;3})),0)</f>
        <v>525959</v>
      </c>
      <c r="S56" s="140" t="e" cm="1">
        <f t="array" ref="S56">ROUND(GEOMEAN(SMALL(D56:I56,{1;2})),0)</f>
        <v>#NUM!</v>
      </c>
      <c r="T56" s="140" cm="1">
        <f t="array" ref="T56">ROUND(AVERAGE(SMALL(D56:I56,{1;2})),0)</f>
        <v>357126</v>
      </c>
      <c r="U56" s="141">
        <f t="shared" ref="U56:AB60" si="65">+M56/IF($H56&lt;&gt;"",$H56,MIN($D56:$F56))-1</f>
        <v>2.8112708087624743</v>
      </c>
      <c r="V56" s="141">
        <f t="shared" si="65"/>
        <v>3.9147602221542277</v>
      </c>
      <c r="W56" s="141" t="e">
        <f t="shared" si="65"/>
        <v>#NUM!</v>
      </c>
      <c r="X56" s="141">
        <f t="shared" si="65"/>
        <v>1.8255690327285063</v>
      </c>
      <c r="Y56" s="141" t="e">
        <f t="shared" si="65"/>
        <v>#NUM!</v>
      </c>
      <c r="Z56" s="141">
        <f t="shared" si="65"/>
        <v>-0.26362215669721456</v>
      </c>
      <c r="AA56" s="141" t="e">
        <f t="shared" si="65"/>
        <v>#NUM!</v>
      </c>
      <c r="AB56" s="141">
        <f t="shared" si="65"/>
        <v>-0.49999966980819688</v>
      </c>
      <c r="AC56" s="141" t="e" cm="1">
        <f t="array" ref="AC56">MIN(IF(U56:AB56&gt;0,U56:AB56))</f>
        <v>#NUM!</v>
      </c>
      <c r="AD56" s="140" t="str">
        <f>+IFERROR(_xlfn.XLOOKUP(AC56,U56:AB56,$U$3:$AB$3,,0),"Sin medida de tendencia central")</f>
        <v>Sin medida de tendencia central</v>
      </c>
      <c r="AE56" s="173" t="str">
        <f>+IFERROR(_xlfn.XLOOKUP(AD56,$M$3:$T$3,M56:T56,,0),"Pendiente")</f>
        <v>Pendiente</v>
      </c>
      <c r="AF56" s="168">
        <f t="shared" si="10"/>
        <v>788938.26416000002</v>
      </c>
      <c r="AG56" s="192" t="s">
        <v>79</v>
      </c>
      <c r="AJ56" s="130">
        <v>863625</v>
      </c>
      <c r="AL56" s="130">
        <v>788938.26416000002</v>
      </c>
    </row>
    <row r="57" spans="1:38" ht="14">
      <c r="A57" s="137">
        <f>+A56+1</f>
        <v>43</v>
      </c>
      <c r="B57" s="138" t="s">
        <v>131</v>
      </c>
      <c r="C57" s="178">
        <v>1</v>
      </c>
      <c r="D57" s="186">
        <v>655032</v>
      </c>
      <c r="E57" s="180">
        <v>5000000</v>
      </c>
      <c r="F57" s="146">
        <v>5180000</v>
      </c>
      <c r="G57" s="155">
        <v>655032</v>
      </c>
      <c r="H57" s="164">
        <f>+'678-2024 IPC'!H56</f>
        <v>939758.46048000001</v>
      </c>
      <c r="I57" s="172">
        <f t="shared" si="0"/>
        <v>0</v>
      </c>
      <c r="J57" s="160">
        <f t="shared" si="64"/>
        <v>-0.3029783422588932</v>
      </c>
      <c r="K57" s="139">
        <f t="shared" si="64"/>
        <v>4.3205160796808917</v>
      </c>
      <c r="L57" s="139">
        <f t="shared" si="64"/>
        <v>4.5120546585494044</v>
      </c>
      <c r="M57" s="140">
        <f>ROUND(GEOMEAN(D57:F57),0)</f>
        <v>2569532</v>
      </c>
      <c r="N57" s="140">
        <f>ROUND(AVERAGE(D57:F57),0)</f>
        <v>3611677</v>
      </c>
      <c r="O57" s="140" t="e">
        <f>ROUND(GEOMEAN(D57:I57),0)</f>
        <v>#NUM!</v>
      </c>
      <c r="P57" s="140">
        <f>ROUND(AVERAGE(D57:I57),0)</f>
        <v>2071637</v>
      </c>
      <c r="Q57" s="140" t="e" cm="1">
        <f t="array" ref="Q57">ROUND(GEOMEAN(SMALL(D57:I57,{1;2;3})),0)</f>
        <v>#NUM!</v>
      </c>
      <c r="R57" s="140" cm="1">
        <f t="array" ref="R57">ROUND(AVERAGE(SMALL(D57:I57,{1;2;3})),0)</f>
        <v>436688</v>
      </c>
      <c r="S57" s="140" t="e" cm="1">
        <f t="array" ref="S57">ROUND(GEOMEAN(SMALL(D57:I57,{1;2})),0)</f>
        <v>#NUM!</v>
      </c>
      <c r="T57" s="140" cm="1">
        <f t="array" ref="T57">ROUND(AVERAGE(SMALL(D57:I57,{1;2})),0)</f>
        <v>327516</v>
      </c>
      <c r="U57" s="141">
        <f t="shared" si="65"/>
        <v>1.7342472646509202</v>
      </c>
      <c r="V57" s="141">
        <f t="shared" si="65"/>
        <v>2.8431971106227287</v>
      </c>
      <c r="W57" s="141" t="e">
        <f t="shared" si="65"/>
        <v>#NUM!</v>
      </c>
      <c r="X57" s="141">
        <f t="shared" si="65"/>
        <v>1.2044355939523768</v>
      </c>
      <c r="Y57" s="141" t="e">
        <f t="shared" si="65"/>
        <v>#NUM!</v>
      </c>
      <c r="Z57" s="141">
        <f t="shared" si="65"/>
        <v>-0.5353188948392622</v>
      </c>
      <c r="AA57" s="141" t="e">
        <f t="shared" si="65"/>
        <v>#NUM!</v>
      </c>
      <c r="AB57" s="141">
        <f t="shared" si="65"/>
        <v>-0.6514891711294466</v>
      </c>
      <c r="AC57" s="141" t="e" cm="1">
        <f t="array" ref="AC57">MIN(IF(U57:AB57&gt;0,U57:AB57))</f>
        <v>#NUM!</v>
      </c>
      <c r="AD57" s="140" t="str">
        <f>+IFERROR(_xlfn.XLOOKUP(AC57,U57:AB57,$U$3:$AB$3,,0),"Sin medida de tendencia central")</f>
        <v>Sin medida de tendencia central</v>
      </c>
      <c r="AE57" s="173" t="str">
        <f>+IFERROR(_xlfn.XLOOKUP(AD57,$M$3:$T$3,M57:T57,,0),"Pendiente")</f>
        <v>Pendiente</v>
      </c>
      <c r="AF57" s="168">
        <f t="shared" si="10"/>
        <v>797395.23023999995</v>
      </c>
      <c r="AG57" s="192" t="s">
        <v>79</v>
      </c>
      <c r="AJ57" s="130">
        <v>655032</v>
      </c>
      <c r="AL57" s="130">
        <v>797395.23023999995</v>
      </c>
    </row>
    <row r="58" spans="1:38" ht="14">
      <c r="A58" s="137">
        <f t="shared" ref="A58:A65" si="66">+A57+1</f>
        <v>44</v>
      </c>
      <c r="B58" s="138" t="s">
        <v>132</v>
      </c>
      <c r="C58" s="178">
        <v>1</v>
      </c>
      <c r="D58" s="186">
        <v>1020768</v>
      </c>
      <c r="E58" s="180">
        <v>11500000</v>
      </c>
      <c r="F58" s="146">
        <v>11985000</v>
      </c>
      <c r="G58" s="155">
        <v>1020768</v>
      </c>
      <c r="H58" s="164">
        <f>+'678-2024 IPC'!H57</f>
        <v>1791990.3976799999</v>
      </c>
      <c r="I58" s="172">
        <f t="shared" si="0"/>
        <v>0</v>
      </c>
      <c r="J58" s="160">
        <f t="shared" si="64"/>
        <v>-0.43037194768368336</v>
      </c>
      <c r="K58" s="139">
        <f t="shared" si="64"/>
        <v>5.4174451017642022</v>
      </c>
      <c r="L58" s="139">
        <f t="shared" si="64"/>
        <v>5.6880938734473006</v>
      </c>
      <c r="M58" s="140">
        <f>ROUND(GEOMEAN(D58:F58),0)</f>
        <v>5201009</v>
      </c>
      <c r="N58" s="140">
        <f>ROUND(AVERAGE(D58:F58),0)</f>
        <v>8168589</v>
      </c>
      <c r="O58" s="140" t="e">
        <f>ROUND(GEOMEAN(D58:I58),0)</f>
        <v>#NUM!</v>
      </c>
      <c r="P58" s="140">
        <f>ROUND(AVERAGE(D58:I58),0)</f>
        <v>4553088</v>
      </c>
      <c r="Q58" s="140" t="e" cm="1">
        <f t="array" ref="Q58">ROUND(GEOMEAN(SMALL(D58:I58,{1;2;3})),0)</f>
        <v>#NUM!</v>
      </c>
      <c r="R58" s="140" cm="1">
        <f t="array" ref="R58">ROUND(AVERAGE(SMALL(D58:I58,{1;2;3})),0)</f>
        <v>680512</v>
      </c>
      <c r="S58" s="140" t="e" cm="1">
        <f t="array" ref="S58">ROUND(GEOMEAN(SMALL(D58:I58,{1;2})),0)</f>
        <v>#NUM!</v>
      </c>
      <c r="T58" s="140" cm="1">
        <f t="array" ref="T58">ROUND(AVERAGE(SMALL(D58:I58,{1;2})),0)</f>
        <v>510384</v>
      </c>
      <c r="U58" s="141">
        <f t="shared" si="65"/>
        <v>1.9023643244592634</v>
      </c>
      <c r="V58" s="141">
        <f t="shared" si="65"/>
        <v>3.5583888231630381</v>
      </c>
      <c r="W58" s="141" t="e">
        <f t="shared" si="65"/>
        <v>#NUM!</v>
      </c>
      <c r="X58" s="141">
        <f t="shared" si="65"/>
        <v>1.540799329000119</v>
      </c>
      <c r="Y58" s="141" t="e">
        <f t="shared" si="65"/>
        <v>#NUM!</v>
      </c>
      <c r="Z58" s="141">
        <f t="shared" si="65"/>
        <v>-0.62024796512245561</v>
      </c>
      <c r="AA58" s="141" t="e">
        <f t="shared" si="65"/>
        <v>#NUM!</v>
      </c>
      <c r="AB58" s="141">
        <f t="shared" si="65"/>
        <v>-0.71518597384184168</v>
      </c>
      <c r="AC58" s="141" t="e" cm="1">
        <f t="array" ref="AC58">MIN(IF(U58:AB58&gt;0,U58:AB58))</f>
        <v>#NUM!</v>
      </c>
      <c r="AD58" s="140" t="str">
        <f>+IFERROR(_xlfn.XLOOKUP(AC58,U58:AB58,$U$3:$AB$3,,0),"Sin medida de tendencia central")</f>
        <v>Sin medida de tendencia central</v>
      </c>
      <c r="AE58" s="173" t="str">
        <f>+IFERROR(_xlfn.XLOOKUP(AD58,$M$3:$T$3,M58:T58,,0),"Pendiente")</f>
        <v>Pendiente</v>
      </c>
      <c r="AF58" s="168">
        <f t="shared" si="10"/>
        <v>1406379.19884</v>
      </c>
      <c r="AG58" s="192" t="s">
        <v>79</v>
      </c>
      <c r="AJ58" s="130">
        <v>1020768</v>
      </c>
      <c r="AL58" s="130">
        <v>1406379.19884</v>
      </c>
    </row>
    <row r="59" spans="1:38" ht="14">
      <c r="A59" s="137">
        <f t="shared" si="66"/>
        <v>45</v>
      </c>
      <c r="B59" s="138" t="s">
        <v>133</v>
      </c>
      <c r="C59" s="178">
        <v>1</v>
      </c>
      <c r="D59" s="186">
        <v>974120</v>
      </c>
      <c r="E59" s="180">
        <v>10500000</v>
      </c>
      <c r="F59" s="146">
        <v>10935000</v>
      </c>
      <c r="G59" s="155">
        <v>974120</v>
      </c>
      <c r="H59" s="164">
        <f>+'678-2024 IPC'!H58</f>
        <v>1518223.2271200002</v>
      </c>
      <c r="I59" s="172">
        <f t="shared" si="0"/>
        <v>0</v>
      </c>
      <c r="J59" s="160">
        <f t="shared" si="64"/>
        <v>-0.3583815722225111</v>
      </c>
      <c r="K59" s="139">
        <f t="shared" si="64"/>
        <v>5.9159790289324041</v>
      </c>
      <c r="L59" s="139">
        <f t="shared" si="64"/>
        <v>6.2024981601310323</v>
      </c>
      <c r="M59" s="140">
        <f>ROUND(GEOMEAN(D59:F59),0)</f>
        <v>4818075</v>
      </c>
      <c r="N59" s="140">
        <f>ROUND(AVERAGE(D59:F59),0)</f>
        <v>7469707</v>
      </c>
      <c r="O59" s="140" t="e">
        <f>ROUND(GEOMEAN(D59:I59),0)</f>
        <v>#NUM!</v>
      </c>
      <c r="P59" s="140">
        <f>ROUND(AVERAGE(D59:I59),0)</f>
        <v>4150244</v>
      </c>
      <c r="Q59" s="140" t="e" cm="1">
        <f t="array" ref="Q59">ROUND(GEOMEAN(SMALL(D59:I59,{1;2;3})),0)</f>
        <v>#NUM!</v>
      </c>
      <c r="R59" s="140" cm="1">
        <f t="array" ref="R59">ROUND(AVERAGE(SMALL(D59:I59,{1;2;3})),0)</f>
        <v>649413</v>
      </c>
      <c r="S59" s="140" t="e" cm="1">
        <f t="array" ref="S59">ROUND(GEOMEAN(SMALL(D59:I59,{1;2})),0)</f>
        <v>#NUM!</v>
      </c>
      <c r="T59" s="140" cm="1">
        <f t="array" ref="T59">ROUND(AVERAGE(SMALL(D59:I59,{1;2})),0)</f>
        <v>487060</v>
      </c>
      <c r="U59" s="141">
        <f t="shared" si="65"/>
        <v>2.173495777126047</v>
      </c>
      <c r="V59" s="141">
        <f t="shared" si="65"/>
        <v>3.9200320918351981</v>
      </c>
      <c r="W59" s="141" t="e">
        <f t="shared" si="65"/>
        <v>#NUM!</v>
      </c>
      <c r="X59" s="141">
        <f t="shared" si="65"/>
        <v>1.7336190922811943</v>
      </c>
      <c r="Y59" s="141" t="e">
        <f t="shared" si="65"/>
        <v>#NUM!</v>
      </c>
      <c r="Z59" s="141">
        <f t="shared" si="65"/>
        <v>-0.57225460103656389</v>
      </c>
      <c r="AA59" s="141" t="e">
        <f t="shared" si="65"/>
        <v>#NUM!</v>
      </c>
      <c r="AB59" s="141">
        <f t="shared" si="65"/>
        <v>-0.67919078611125561</v>
      </c>
      <c r="AC59" s="141" t="e" cm="1">
        <f t="array" ref="AC59">MIN(IF(U59:AB59&gt;0,U59:AB59))</f>
        <v>#NUM!</v>
      </c>
      <c r="AD59" s="140" t="str">
        <f>+IFERROR(_xlfn.XLOOKUP(AC59,U59:AB59,$U$3:$AB$3,,0),"Sin medida de tendencia central")</f>
        <v>Sin medida de tendencia central</v>
      </c>
      <c r="AE59" s="173" t="str">
        <f>+IFERROR(_xlfn.XLOOKUP(AD59,$M$3:$T$3,M59:T59,,0),"Pendiente")</f>
        <v>Pendiente</v>
      </c>
      <c r="AF59" s="168">
        <f t="shared" si="10"/>
        <v>1246171.61356</v>
      </c>
      <c r="AG59" s="192" t="s">
        <v>79</v>
      </c>
      <c r="AJ59" s="130">
        <v>974120</v>
      </c>
      <c r="AL59" s="130">
        <v>1246171.61356</v>
      </c>
    </row>
    <row r="60" spans="1:38" ht="14">
      <c r="A60" s="137">
        <f t="shared" si="66"/>
        <v>46</v>
      </c>
      <c r="B60" s="138" t="s">
        <v>134</v>
      </c>
      <c r="C60" s="178">
        <v>1</v>
      </c>
      <c r="D60" s="186">
        <v>1180312</v>
      </c>
      <c r="E60" s="180">
        <v>11500000</v>
      </c>
      <c r="F60" s="146">
        <v>11985000</v>
      </c>
      <c r="G60" s="155">
        <v>1180312</v>
      </c>
      <c r="H60" s="164">
        <f>+'678-2024 IPC'!H59</f>
        <v>1618253.53944</v>
      </c>
      <c r="I60" s="172">
        <f t="shared" si="0"/>
        <v>0</v>
      </c>
      <c r="J60" s="160">
        <f t="shared" si="64"/>
        <v>-0.27062603526981965</v>
      </c>
      <c r="K60" s="139">
        <f t="shared" si="64"/>
        <v>6.106426601099602</v>
      </c>
      <c r="L60" s="139">
        <f t="shared" si="64"/>
        <v>6.4061324186242379</v>
      </c>
      <c r="M60" s="140">
        <f>ROUND(GEOMEAN(D60:F60),0)</f>
        <v>5458972</v>
      </c>
      <c r="N60" s="140">
        <f>ROUND(AVERAGE(D60:F60),0)</f>
        <v>8221771</v>
      </c>
      <c r="O60" s="140" t="e">
        <f>ROUND(GEOMEAN(D60:I60),0)</f>
        <v>#NUM!</v>
      </c>
      <c r="P60" s="140">
        <f>ROUND(AVERAGE(D60:I60),0)</f>
        <v>4577313</v>
      </c>
      <c r="Q60" s="140" t="e" cm="1">
        <f t="array" ref="Q60">ROUND(GEOMEAN(SMALL(D60:I60,{1;2;3})),0)</f>
        <v>#NUM!</v>
      </c>
      <c r="R60" s="140" cm="1">
        <f t="array" ref="R60">ROUND(AVERAGE(SMALL(D60:I60,{1;2;3})),0)</f>
        <v>786875</v>
      </c>
      <c r="S60" s="140" t="e" cm="1">
        <f t="array" ref="S60">ROUND(GEOMEAN(SMALL(D60:I60,{1;2})),0)</f>
        <v>#NUM!</v>
      </c>
      <c r="T60" s="140" cm="1">
        <f t="array" ref="T60">ROUND(AVERAGE(SMALL(D60:I60,{1;2})),0)</f>
        <v>590156</v>
      </c>
      <c r="U60" s="141">
        <f t="shared" si="65"/>
        <v>2.3733725074311214</v>
      </c>
      <c r="V60" s="141">
        <f t="shared" si="65"/>
        <v>4.0806445341347199</v>
      </c>
      <c r="W60" s="141" t="e">
        <f t="shared" si="65"/>
        <v>#NUM!</v>
      </c>
      <c r="X60" s="141">
        <f t="shared" si="65"/>
        <v>1.8285512056312196</v>
      </c>
      <c r="Y60" s="141" t="e">
        <f t="shared" si="65"/>
        <v>#NUM!</v>
      </c>
      <c r="Z60" s="141">
        <f t="shared" si="65"/>
        <v>-0.51375048419650005</v>
      </c>
      <c r="AA60" s="141" t="e">
        <f t="shared" si="65"/>
        <v>#NUM!</v>
      </c>
      <c r="AB60" s="141">
        <f t="shared" si="65"/>
        <v>-0.63531301763490977</v>
      </c>
      <c r="AC60" s="141" t="e" cm="1">
        <f t="array" ref="AC60">MIN(IF(U60:AB60&gt;0,U60:AB60))</f>
        <v>#NUM!</v>
      </c>
      <c r="AD60" s="140" t="str">
        <f>+IFERROR(_xlfn.XLOOKUP(AC60,U60:AB60,$U$3:$AB$3,,0),"Sin medida de tendencia central")</f>
        <v>Sin medida de tendencia central</v>
      </c>
      <c r="AE60" s="173" t="str">
        <f>+IFERROR(_xlfn.XLOOKUP(AD60,$M$3:$T$3,M60:T60,,0),"Pendiente")</f>
        <v>Pendiente</v>
      </c>
      <c r="AF60" s="168">
        <f t="shared" si="10"/>
        <v>1399282.76972</v>
      </c>
      <c r="AG60" s="192" t="s">
        <v>79</v>
      </c>
      <c r="AJ60" s="130">
        <v>1180312</v>
      </c>
      <c r="AL60" s="130">
        <v>1399282.76972</v>
      </c>
    </row>
    <row r="61" spans="1:38" ht="13">
      <c r="A61" s="133"/>
      <c r="B61" s="134" t="s">
        <v>135</v>
      </c>
      <c r="C61" s="177"/>
      <c r="D61" s="186"/>
      <c r="E61" s="181"/>
      <c r="F61" s="147"/>
      <c r="G61" s="156"/>
      <c r="H61" s="165"/>
      <c r="I61" s="172">
        <f t="shared" si="0"/>
        <v>0</v>
      </c>
      <c r="J61" s="159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6"/>
      <c r="V61" s="136"/>
      <c r="W61" s="136"/>
      <c r="X61" s="136"/>
      <c r="Y61" s="136"/>
      <c r="Z61" s="136"/>
      <c r="AA61" s="136"/>
      <c r="AB61" s="136"/>
      <c r="AC61" s="136"/>
      <c r="AD61" s="135"/>
      <c r="AE61" s="154"/>
      <c r="AF61" s="174"/>
      <c r="AG61" s="191"/>
    </row>
    <row r="62" spans="1:38" ht="14">
      <c r="A62" s="137">
        <f>+A60+1</f>
        <v>47</v>
      </c>
      <c r="B62" s="138" t="s">
        <v>136</v>
      </c>
      <c r="C62" s="178">
        <v>1</v>
      </c>
      <c r="D62" s="186">
        <v>9283050</v>
      </c>
      <c r="E62" s="180">
        <v>520000</v>
      </c>
      <c r="F62" s="146">
        <v>541200</v>
      </c>
      <c r="G62" s="155">
        <v>283050</v>
      </c>
      <c r="H62" s="164">
        <f>+'678-2024 IPC'!H61</f>
        <v>49598.363191999997</v>
      </c>
      <c r="I62" s="172">
        <f t="shared" si="0"/>
        <v>9000000</v>
      </c>
      <c r="J62" s="160">
        <f t="shared" ref="J62:L65" si="67">+D62/IF($H62&lt;&gt;"",$H62,MIN($D62:$F62))-1</f>
        <v>186.16444258582541</v>
      </c>
      <c r="K62" s="139">
        <f t="shared" si="67"/>
        <v>9.484216948592243</v>
      </c>
      <c r="L62" s="139">
        <f t="shared" si="67"/>
        <v>9.9116504088040802</v>
      </c>
      <c r="M62" s="140">
        <f>ROUND(GEOMEAN(D62:F62),0)</f>
        <v>1377264</v>
      </c>
      <c r="N62" s="140">
        <f>ROUND(AVERAGE(D62:F62),0)</f>
        <v>3448083</v>
      </c>
      <c r="O62" s="140">
        <f>ROUND(GEOMEAN(D62:I62),0)</f>
        <v>831325</v>
      </c>
      <c r="P62" s="140">
        <f>ROUND(AVERAGE(D62:I62),0)</f>
        <v>3279483</v>
      </c>
      <c r="Q62" s="140" cm="1">
        <f t="array" ref="Q62">ROUND(GEOMEAN(SMALL(D62:I62,{1;2;3})),0)</f>
        <v>193989</v>
      </c>
      <c r="R62" s="140" cm="1">
        <f t="array" ref="R62">ROUND(AVERAGE(SMALL(D62:I62,{1;2;3})),0)</f>
        <v>284216</v>
      </c>
      <c r="S62" s="140" cm="1">
        <f t="array" ref="S62">ROUND(GEOMEAN(SMALL(D62:I62,{1;2})),0)</f>
        <v>118486</v>
      </c>
      <c r="T62" s="140" cm="1">
        <f t="array" ref="T62">ROUND(AVERAGE(SMALL(D62:I62,{1;2})),0)</f>
        <v>166324</v>
      </c>
      <c r="U62" s="141">
        <f t="shared" ref="U62:AB65" si="68">+M62/IF($H62&lt;&gt;"",$H62,MIN($D62:$F62))-1</f>
        <v>26.768335714396049</v>
      </c>
      <c r="V62" s="141">
        <f t="shared" si="68"/>
        <v>68.520096593755355</v>
      </c>
      <c r="W62" s="141">
        <f t="shared" si="68"/>
        <v>15.761137797670088</v>
      </c>
      <c r="X62" s="141">
        <f t="shared" si="68"/>
        <v>65.120790867731031</v>
      </c>
      <c r="Y62" s="141">
        <f t="shared" si="68"/>
        <v>2.9111976185393473</v>
      </c>
      <c r="Z62" s="141">
        <f t="shared" si="68"/>
        <v>4.7303503928097941</v>
      </c>
      <c r="AA62" s="141">
        <f t="shared" si="68"/>
        <v>1.3889094795594241</v>
      </c>
      <c r="AB62" s="141">
        <f t="shared" si="68"/>
        <v>2.3534171149185696</v>
      </c>
      <c r="AC62" s="141" cm="1">
        <f t="array" ref="AC62">MIN(IF(U62:AB62&gt;0,U62:AB62))</f>
        <v>1.3889094795594241</v>
      </c>
      <c r="AD62" s="140" t="str">
        <f>+IFERROR(_xlfn.XLOOKUP(AC62,U62:AB62,$U$3:$AB$3,,0),"Sin medida de tendencia central")</f>
        <v>MEDIA GEOMETRICA 2 más bajos</v>
      </c>
      <c r="AE62" s="173">
        <f>+IFERROR(_xlfn.XLOOKUP(AD62,$M$3:$T$3,M62:T62,,0),"Pendiente")</f>
        <v>118486</v>
      </c>
      <c r="AF62" s="168">
        <f t="shared" si="10"/>
        <v>166324.18159600001</v>
      </c>
      <c r="AG62" s="192" t="s">
        <v>79</v>
      </c>
      <c r="AJ62" s="130">
        <v>9283050</v>
      </c>
      <c r="AL62" s="130">
        <v>166324.18159600001</v>
      </c>
    </row>
    <row r="63" spans="1:38" ht="13">
      <c r="A63" s="137">
        <f t="shared" si="66"/>
        <v>48</v>
      </c>
      <c r="B63" s="138" t="s">
        <v>137</v>
      </c>
      <c r="C63" s="178">
        <v>1</v>
      </c>
      <c r="D63" s="186">
        <v>187082</v>
      </c>
      <c r="E63" s="180">
        <v>440000</v>
      </c>
      <c r="F63" s="146">
        <v>457200</v>
      </c>
      <c r="G63" s="155">
        <v>187082</v>
      </c>
      <c r="H63" s="164"/>
      <c r="I63" s="172">
        <f t="shared" si="0"/>
        <v>0</v>
      </c>
      <c r="J63" s="160">
        <f t="shared" si="67"/>
        <v>0</v>
      </c>
      <c r="K63" s="139">
        <f t="shared" si="67"/>
        <v>1.3519098577094537</v>
      </c>
      <c r="L63" s="139">
        <f t="shared" si="67"/>
        <v>1.4438481521471869</v>
      </c>
      <c r="M63" s="140">
        <f>ROUND(GEOMEAN(D63:F63),0)</f>
        <v>335117</v>
      </c>
      <c r="N63" s="140">
        <f>ROUND(AVERAGE(D63:F63),0)</f>
        <v>361427</v>
      </c>
      <c r="O63" s="140" t="e">
        <f>ROUND(GEOMEAN(D63:I63),0)</f>
        <v>#NUM!</v>
      </c>
      <c r="P63" s="140">
        <f>ROUND(AVERAGE(D63:I63),0)</f>
        <v>254273</v>
      </c>
      <c r="Q63" s="140" t="e" cm="1">
        <f t="array" ref="Q63">ROUND(GEOMEAN(SMALL(D63:I63,{1;2;3})),0)</f>
        <v>#NUM!</v>
      </c>
      <c r="R63" s="140" cm="1">
        <f t="array" ref="R63">ROUND(AVERAGE(SMALL(D63:I63,{1;2;3})),0)</f>
        <v>124721</v>
      </c>
      <c r="S63" s="140" t="e" cm="1">
        <f t="array" ref="S63">ROUND(GEOMEAN(SMALL(D63:I63,{1;2})),0)</f>
        <v>#NUM!</v>
      </c>
      <c r="T63" s="140" cm="1">
        <f t="array" ref="T63">ROUND(AVERAGE(SMALL(D63:I63,{1;2})),0)</f>
        <v>93541</v>
      </c>
      <c r="U63" s="141">
        <f t="shared" si="68"/>
        <v>0.79128403587731588</v>
      </c>
      <c r="V63" s="141">
        <f t="shared" si="68"/>
        <v>0.93191755486898797</v>
      </c>
      <c r="W63" s="141" t="e">
        <f t="shared" si="68"/>
        <v>#NUM!</v>
      </c>
      <c r="X63" s="141">
        <f t="shared" si="68"/>
        <v>0.35915267102126336</v>
      </c>
      <c r="Y63" s="141" t="e">
        <f t="shared" si="68"/>
        <v>#NUM!</v>
      </c>
      <c r="Z63" s="141">
        <f t="shared" si="68"/>
        <v>-0.33333511508322555</v>
      </c>
      <c r="AA63" s="141" t="e">
        <f t="shared" si="68"/>
        <v>#NUM!</v>
      </c>
      <c r="AB63" s="141">
        <f t="shared" si="68"/>
        <v>-0.5</v>
      </c>
      <c r="AC63" s="141" t="e" cm="1">
        <f t="array" ref="AC63">MIN(IF(U63:AB63&gt;0,U63:AB63))</f>
        <v>#NUM!</v>
      </c>
      <c r="AD63" s="140" t="str">
        <f>+IFERROR(_xlfn.XLOOKUP(AC63,U63:AB63,$U$3:$AB$3,,0),"Sin medida de tendencia central")</f>
        <v>Sin medida de tendencia central</v>
      </c>
      <c r="AE63" s="173" t="str">
        <f>+IFERROR(_xlfn.XLOOKUP(AD63,$M$3:$T$3,M63:T63,,0),"Pendiente")</f>
        <v>Pendiente</v>
      </c>
      <c r="AF63" s="168">
        <f t="shared" si="10"/>
        <v>187082</v>
      </c>
      <c r="AG63" s="193" t="s">
        <v>100</v>
      </c>
      <c r="AJ63" s="130">
        <v>187082</v>
      </c>
      <c r="AL63" s="130">
        <v>187082</v>
      </c>
    </row>
    <row r="64" spans="1:38" ht="13">
      <c r="A64" s="137">
        <f t="shared" si="66"/>
        <v>49</v>
      </c>
      <c r="B64" s="138" t="s">
        <v>138</v>
      </c>
      <c r="C64" s="178">
        <v>1</v>
      </c>
      <c r="D64" s="186">
        <v>153958</v>
      </c>
      <c r="E64" s="180">
        <v>490000</v>
      </c>
      <c r="F64" s="146">
        <v>509700</v>
      </c>
      <c r="G64" s="155">
        <v>153958</v>
      </c>
      <c r="H64" s="164"/>
      <c r="I64" s="172">
        <f t="shared" si="0"/>
        <v>0</v>
      </c>
      <c r="J64" s="160">
        <f t="shared" si="67"/>
        <v>0</v>
      </c>
      <c r="K64" s="139">
        <f t="shared" si="67"/>
        <v>2.1826861871419476</v>
      </c>
      <c r="L64" s="139">
        <f t="shared" si="67"/>
        <v>2.31064316242092</v>
      </c>
      <c r="M64" s="140">
        <f>ROUND(GEOMEAN(D64:F64),0)</f>
        <v>337524</v>
      </c>
      <c r="N64" s="140">
        <f>ROUND(AVERAGE(D64:F64),0)</f>
        <v>384553</v>
      </c>
      <c r="O64" s="140" t="e">
        <f>ROUND(GEOMEAN(D64:I64),0)</f>
        <v>#NUM!</v>
      </c>
      <c r="P64" s="140">
        <f>ROUND(AVERAGE(D64:I64),0)</f>
        <v>261523</v>
      </c>
      <c r="Q64" s="140" t="e" cm="1">
        <f t="array" ref="Q64">ROUND(GEOMEAN(SMALL(D64:I64,{1;2;3})),0)</f>
        <v>#NUM!</v>
      </c>
      <c r="R64" s="140" cm="1">
        <f t="array" ref="R64">ROUND(AVERAGE(SMALL(D64:I64,{1;2;3})),0)</f>
        <v>102639</v>
      </c>
      <c r="S64" s="140" t="e" cm="1">
        <f t="array" ref="S64">ROUND(GEOMEAN(SMALL(D64:I64,{1;2})),0)</f>
        <v>#NUM!</v>
      </c>
      <c r="T64" s="140" cm="1">
        <f t="array" ref="T64">ROUND(AVERAGE(SMALL(D64:I64,{1;2})),0)</f>
        <v>76979</v>
      </c>
      <c r="U64" s="141">
        <f t="shared" si="68"/>
        <v>1.1923121890385691</v>
      </c>
      <c r="V64" s="141">
        <f t="shared" si="68"/>
        <v>1.4977786149469337</v>
      </c>
      <c r="W64" s="141" t="e">
        <f t="shared" si="68"/>
        <v>#NUM!</v>
      </c>
      <c r="X64" s="141">
        <f t="shared" si="68"/>
        <v>0.69866457085698697</v>
      </c>
      <c r="Y64" s="141" t="e">
        <f t="shared" si="68"/>
        <v>#NUM!</v>
      </c>
      <c r="Z64" s="141">
        <f t="shared" si="68"/>
        <v>-0.33333116824068898</v>
      </c>
      <c r="AA64" s="141" t="e">
        <f t="shared" si="68"/>
        <v>#NUM!</v>
      </c>
      <c r="AB64" s="141">
        <f t="shared" si="68"/>
        <v>-0.5</v>
      </c>
      <c r="AC64" s="141" t="e" cm="1">
        <f t="array" ref="AC64">MIN(IF(U64:AB64&gt;0,U64:AB64))</f>
        <v>#NUM!</v>
      </c>
      <c r="AD64" s="140" t="str">
        <f>+IFERROR(_xlfn.XLOOKUP(AC64,U64:AB64,$U$3:$AB$3,,0),"Sin medida de tendencia central")</f>
        <v>Sin medida de tendencia central</v>
      </c>
      <c r="AE64" s="173" t="str">
        <f>+IFERROR(_xlfn.XLOOKUP(AD64,$M$3:$T$3,M64:T64,,0),"Pendiente")</f>
        <v>Pendiente</v>
      </c>
      <c r="AF64" s="168">
        <f t="shared" si="10"/>
        <v>153958</v>
      </c>
      <c r="AG64" s="193" t="s">
        <v>100</v>
      </c>
      <c r="AJ64" s="130">
        <v>153958</v>
      </c>
      <c r="AL64" s="130">
        <v>153958</v>
      </c>
    </row>
    <row r="65" spans="1:38" ht="14">
      <c r="A65" s="137">
        <f t="shared" si="66"/>
        <v>50</v>
      </c>
      <c r="B65" s="138" t="s">
        <v>139</v>
      </c>
      <c r="C65" s="178">
        <v>1</v>
      </c>
      <c r="D65" s="186">
        <v>71383.199999999997</v>
      </c>
      <c r="E65" s="180">
        <v>540000</v>
      </c>
      <c r="F65" s="146">
        <v>562200</v>
      </c>
      <c r="G65" s="155">
        <v>71383</v>
      </c>
      <c r="H65" s="164">
        <f>+'678-2024 IPC'!H64</f>
        <v>13704.810882</v>
      </c>
      <c r="I65" s="172">
        <f t="shared" si="0"/>
        <v>0.19999999999708962</v>
      </c>
      <c r="J65" s="160">
        <f t="shared" si="67"/>
        <v>4.2086234983187705</v>
      </c>
      <c r="K65" s="139">
        <f t="shared" si="67"/>
        <v>38.402221938665349</v>
      </c>
      <c r="L65" s="139">
        <f t="shared" si="67"/>
        <v>40.022091062810482</v>
      </c>
      <c r="M65" s="140">
        <f>ROUND(GEOMEAN(D65:F65),0)</f>
        <v>278800</v>
      </c>
      <c r="N65" s="140">
        <f>ROUND(AVERAGE(D65:F65),0)</f>
        <v>391194</v>
      </c>
      <c r="O65" s="140">
        <f>ROUND(GEOMEAN(D65:I65),0)</f>
        <v>12722</v>
      </c>
      <c r="P65" s="140">
        <f>ROUND(AVERAGE(D65:I65),0)</f>
        <v>209779</v>
      </c>
      <c r="Q65" s="140" cm="1">
        <f t="array" ref="Q65">ROUND(GEOMEAN(SMALL(D65:I65,{1;2;3})),0)</f>
        <v>581</v>
      </c>
      <c r="R65" s="140" cm="1">
        <f t="array" ref="R65">ROUND(AVERAGE(SMALL(D65:I65,{1;2;3})),0)</f>
        <v>28363</v>
      </c>
      <c r="S65" s="140" cm="1">
        <f t="array" ref="S65">ROUND(GEOMEAN(SMALL(D65:I65,{1;2})),0)</f>
        <v>52</v>
      </c>
      <c r="T65" s="140" cm="1">
        <f t="array" ref="T65">ROUND(AVERAGE(SMALL(D65:I65,{1;2})),0)</f>
        <v>6853</v>
      </c>
      <c r="U65" s="141">
        <f t="shared" si="68"/>
        <v>19.343221252777592</v>
      </c>
      <c r="V65" s="141">
        <f t="shared" si="68"/>
        <v>27.544282979767136</v>
      </c>
      <c r="W65" s="141">
        <f t="shared" si="68"/>
        <v>-7.1712837956110054E-2</v>
      </c>
      <c r="X65" s="141">
        <f t="shared" si="68"/>
        <v>14.306960585317182</v>
      </c>
      <c r="Y65" s="141">
        <f t="shared" si="68"/>
        <v>-0.95760612787710264</v>
      </c>
      <c r="Z65" s="141">
        <f t="shared" si="68"/>
        <v>1.0695652237895654</v>
      </c>
      <c r="AA65" s="141">
        <f t="shared" si="68"/>
        <v>-0.9962057119614619</v>
      </c>
      <c r="AB65" s="141">
        <f t="shared" si="68"/>
        <v>-0.4999566167672711</v>
      </c>
      <c r="AC65" s="141" cm="1">
        <f t="array" ref="AC65">MIN(IF(U65:AB65&gt;0,U65:AB65))</f>
        <v>1.0695652237895654</v>
      </c>
      <c r="AD65" s="140" t="str">
        <f>+IFERROR(_xlfn.XLOOKUP(AC65,U65:AB65,$U$3:$AB$3,,0),"Sin medida de tendencia central")</f>
        <v>PROMEDIO SIMPLE 3 más bajas</v>
      </c>
      <c r="AE65" s="173">
        <f>+IFERROR(_xlfn.XLOOKUP(AD65,$M$3:$T$3,M65:T65,,0),"Pendiente")</f>
        <v>28363</v>
      </c>
      <c r="AF65" s="168">
        <f t="shared" si="10"/>
        <v>42543.905441000003</v>
      </c>
      <c r="AG65" s="192" t="s">
        <v>79</v>
      </c>
      <c r="AJ65" s="130">
        <v>71383.199999999997</v>
      </c>
      <c r="AL65" s="130">
        <v>42543.905441000003</v>
      </c>
    </row>
    <row r="66" spans="1:38" ht="13">
      <c r="A66" s="133"/>
      <c r="B66" s="134" t="s">
        <v>140</v>
      </c>
      <c r="C66" s="177"/>
      <c r="D66" s="186"/>
      <c r="E66" s="181"/>
      <c r="F66" s="147"/>
      <c r="G66" s="156"/>
      <c r="H66" s="165"/>
      <c r="I66" s="172">
        <f t="shared" si="0"/>
        <v>0</v>
      </c>
      <c r="J66" s="159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6"/>
      <c r="V66" s="136"/>
      <c r="W66" s="136"/>
      <c r="X66" s="136"/>
      <c r="Y66" s="136"/>
      <c r="Z66" s="136"/>
      <c r="AA66" s="136"/>
      <c r="AB66" s="136"/>
      <c r="AC66" s="136"/>
      <c r="AD66" s="135"/>
      <c r="AE66" s="154"/>
      <c r="AF66" s="174"/>
      <c r="AG66" s="191"/>
    </row>
    <row r="67" spans="1:38" ht="14">
      <c r="A67" s="137">
        <f>+A65+1</f>
        <v>51</v>
      </c>
      <c r="B67" s="138" t="s">
        <v>141</v>
      </c>
      <c r="C67" s="178">
        <v>1</v>
      </c>
      <c r="D67" s="186">
        <v>4080980</v>
      </c>
      <c r="E67" s="180">
        <v>23000000</v>
      </c>
      <c r="F67" s="146">
        <v>23970000</v>
      </c>
      <c r="G67" s="155">
        <v>5080980</v>
      </c>
      <c r="H67" s="164">
        <f>+'678-2024 IPC'!H66</f>
        <v>3236945.8083199998</v>
      </c>
      <c r="I67" s="172">
        <f t="shared" si="0"/>
        <v>-1000000</v>
      </c>
      <c r="J67" s="160">
        <f t="shared" ref="J67:L70" si="69">+D67/IF($H67&lt;&gt;"",$H67,MIN($D67:$F67))-1</f>
        <v>0.26075017675938805</v>
      </c>
      <c r="K67" s="139">
        <f t="shared" si="69"/>
        <v>6.1054634096383529</v>
      </c>
      <c r="L67" s="139">
        <f t="shared" si="69"/>
        <v>6.4051286056100576</v>
      </c>
      <c r="M67" s="140">
        <f>ROUND(GEOMEAN(D67:F67),0)</f>
        <v>13103484</v>
      </c>
      <c r="N67" s="140">
        <f>ROUND(AVERAGE(D67:F67),0)</f>
        <v>17016993</v>
      </c>
      <c r="O67" s="140" t="e">
        <f>ROUND(GEOMEAN(D67:I67),0)</f>
        <v>#NUM!</v>
      </c>
      <c r="P67" s="140">
        <f>ROUND(AVERAGE(D67:I67),0)</f>
        <v>9728151</v>
      </c>
      <c r="Q67" s="140" t="e" cm="1">
        <f t="array" ref="Q67">ROUND(GEOMEAN(SMALL(D67:I67,{1;2;3})),0)</f>
        <v>#NUM!</v>
      </c>
      <c r="R67" s="140" cm="1">
        <f t="array" ref="R67">ROUND(AVERAGE(SMALL(D67:I67,{1;2;3})),0)</f>
        <v>2105975</v>
      </c>
      <c r="S67" s="140" t="e" cm="1">
        <f t="array" ref="S67">ROUND(GEOMEAN(SMALL(D67:I67,{1;2})),0)</f>
        <v>#NUM!</v>
      </c>
      <c r="T67" s="140" cm="1">
        <f t="array" ref="T67">ROUND(AVERAGE(SMALL(D67:I67,{1;2})),0)</f>
        <v>1118473</v>
      </c>
      <c r="U67" s="141">
        <f t="shared" ref="U67:AB70" si="70">+M67/IF($H67&lt;&gt;"",$H67,MIN($D67:$F67))-1</f>
        <v>3.0481011348165916</v>
      </c>
      <c r="V67" s="141">
        <f t="shared" si="70"/>
        <v>4.2571139610248689</v>
      </c>
      <c r="W67" s="141" t="e">
        <f t="shared" si="70"/>
        <v>#NUM!</v>
      </c>
      <c r="X67" s="141">
        <f t="shared" si="70"/>
        <v>2.0053487379972501</v>
      </c>
      <c r="Y67" s="141" t="e">
        <f t="shared" si="70"/>
        <v>#NUM!</v>
      </c>
      <c r="Z67" s="141">
        <f t="shared" si="70"/>
        <v>-0.34939442156029865</v>
      </c>
      <c r="AA67" s="141" t="e">
        <f t="shared" si="70"/>
        <v>#NUM!</v>
      </c>
      <c r="AB67" s="141">
        <f t="shared" si="70"/>
        <v>-0.65446656625354627</v>
      </c>
      <c r="AC67" s="141" t="e" cm="1">
        <f t="array" ref="AC67">MIN(IF(U67:AB67&gt;0,U67:AB67))</f>
        <v>#NUM!</v>
      </c>
      <c r="AD67" s="140" t="str">
        <f>+IFERROR(_xlfn.XLOOKUP(AC67,U67:AB67,$U$3:$AB$3,,0),"Sin medida de tendencia central")</f>
        <v>Sin medida de tendencia central</v>
      </c>
      <c r="AE67" s="173" t="str">
        <f>+IFERROR(_xlfn.XLOOKUP(AD67,$M$3:$T$3,M67:T67,,0),"Pendiente")</f>
        <v>Pendiente</v>
      </c>
      <c r="AF67" s="168">
        <f t="shared" si="10"/>
        <v>4158962.9041599999</v>
      </c>
      <c r="AG67" s="192" t="s">
        <v>79</v>
      </c>
      <c r="AJ67" s="130">
        <v>4080980</v>
      </c>
      <c r="AL67" s="130">
        <v>4158962.9041599999</v>
      </c>
    </row>
    <row r="68" spans="1:38" ht="14">
      <c r="A68" s="137">
        <f t="shared" ref="A68:A70" si="71">+A67+1</f>
        <v>52</v>
      </c>
      <c r="B68" s="138" t="s">
        <v>142</v>
      </c>
      <c r="C68" s="178">
        <v>1</v>
      </c>
      <c r="D68" s="186">
        <v>655032</v>
      </c>
      <c r="E68" s="180">
        <v>9000000</v>
      </c>
      <c r="F68" s="146">
        <v>9390000</v>
      </c>
      <c r="G68" s="155">
        <v>655032</v>
      </c>
      <c r="H68" s="164">
        <f>+'678-2024 IPC'!H67</f>
        <v>62650.564032000002</v>
      </c>
      <c r="I68" s="172">
        <f t="shared" si="0"/>
        <v>0</v>
      </c>
      <c r="J68" s="160">
        <f t="shared" si="69"/>
        <v>9.4553248661166016</v>
      </c>
      <c r="K68" s="139">
        <f t="shared" si="69"/>
        <v>142.65393415138408</v>
      </c>
      <c r="L68" s="139">
        <f t="shared" si="69"/>
        <v>148.87893796461071</v>
      </c>
      <c r="M68" s="140">
        <f>ROUND(GEOMEAN(D68:F68),0)</f>
        <v>3811157</v>
      </c>
      <c r="N68" s="140">
        <f>ROUND(AVERAGE(D68:F68),0)</f>
        <v>6348344</v>
      </c>
      <c r="O68" s="140" t="e">
        <f>ROUND(GEOMEAN(D68:I68),0)</f>
        <v>#NUM!</v>
      </c>
      <c r="P68" s="140">
        <f>ROUND(AVERAGE(D68:I68),0)</f>
        <v>3293786</v>
      </c>
      <c r="Q68" s="140" t="e" cm="1">
        <f t="array" ref="Q68">ROUND(GEOMEAN(SMALL(D68:I68,{1;2;3})),0)</f>
        <v>#NUM!</v>
      </c>
      <c r="R68" s="140" cm="1">
        <f t="array" ref="R68">ROUND(AVERAGE(SMALL(D68:I68,{1;2;3})),0)</f>
        <v>239228</v>
      </c>
      <c r="S68" s="140" t="e" cm="1">
        <f t="array" ref="S68">ROUND(GEOMEAN(SMALL(D68:I68,{1;2})),0)</f>
        <v>#NUM!</v>
      </c>
      <c r="T68" s="140" cm="1">
        <f t="array" ref="T68">ROUND(AVERAGE(SMALL(D68:I68,{1;2})),0)</f>
        <v>31325</v>
      </c>
      <c r="U68" s="141">
        <f t="shared" si="70"/>
        <v>59.831966302065162</v>
      </c>
      <c r="V68" s="141">
        <f t="shared" si="70"/>
        <v>100.32939899403713</v>
      </c>
      <c r="W68" s="141" t="e">
        <f t="shared" si="70"/>
        <v>#NUM!</v>
      </c>
      <c r="X68" s="141">
        <f t="shared" si="70"/>
        <v>51.573924128083419</v>
      </c>
      <c r="Y68" s="141" t="e">
        <f t="shared" si="70"/>
        <v>#NUM!</v>
      </c>
      <c r="Z68" s="141">
        <f t="shared" si="70"/>
        <v>2.8184492621297013</v>
      </c>
      <c r="AA68" s="141" t="e">
        <f t="shared" si="70"/>
        <v>#NUM!</v>
      </c>
      <c r="AB68" s="141">
        <f t="shared" si="70"/>
        <v>-0.50000450141198827</v>
      </c>
      <c r="AC68" s="141" t="e" cm="1">
        <f t="array" ref="AC68">MIN(IF(U68:AB68&gt;0,U68:AB68))</f>
        <v>#NUM!</v>
      </c>
      <c r="AD68" s="140" t="str">
        <f>+IFERROR(_xlfn.XLOOKUP(AC68,U68:AB68,$U$3:$AB$3,,0),"Sin medida de tendencia central")</f>
        <v>Sin medida de tendencia central</v>
      </c>
      <c r="AE68" s="173" t="str">
        <f>+IFERROR(_xlfn.XLOOKUP(AD68,$M$3:$T$3,M68:T68,,0),"Pendiente")</f>
        <v>Pendiente</v>
      </c>
      <c r="AF68" s="168">
        <f t="shared" si="10"/>
        <v>358841.28201600001</v>
      </c>
      <c r="AG68" s="192" t="s">
        <v>79</v>
      </c>
      <c r="AJ68" s="130">
        <v>655032</v>
      </c>
      <c r="AL68" s="130">
        <v>358841.28201600001</v>
      </c>
    </row>
    <row r="69" spans="1:38" ht="14">
      <c r="A69" s="137">
        <f t="shared" si="71"/>
        <v>53</v>
      </c>
      <c r="B69" s="138" t="s">
        <v>143</v>
      </c>
      <c r="C69" s="178">
        <v>1</v>
      </c>
      <c r="D69" s="186">
        <v>686000</v>
      </c>
      <c r="E69" s="180">
        <v>3620000</v>
      </c>
      <c r="F69" s="146">
        <v>3731000</v>
      </c>
      <c r="G69" s="155">
        <v>686000</v>
      </c>
      <c r="H69" s="164">
        <f>+'678-2024 IPC'!H68</f>
        <v>313252.82016</v>
      </c>
      <c r="I69" s="172">
        <f t="shared" si="0"/>
        <v>0</v>
      </c>
      <c r="J69" s="160">
        <f t="shared" si="69"/>
        <v>1.1899244183966551</v>
      </c>
      <c r="K69" s="139">
        <f t="shared" si="69"/>
        <v>10.556160925066898</v>
      </c>
      <c r="L69" s="139">
        <f t="shared" si="69"/>
        <v>10.910507295973645</v>
      </c>
      <c r="M69" s="140">
        <f>ROUND(GEOMEAN(D69:F69),0)</f>
        <v>2100322</v>
      </c>
      <c r="N69" s="140">
        <f>ROUND(AVERAGE(D69:F69),0)</f>
        <v>2679000</v>
      </c>
      <c r="O69" s="140" t="e">
        <f>ROUND(GEOMEAN(D69:I69),0)</f>
        <v>#NUM!</v>
      </c>
      <c r="P69" s="140">
        <f>ROUND(AVERAGE(D69:I69),0)</f>
        <v>1506042</v>
      </c>
      <c r="Q69" s="140" t="e" cm="1">
        <f t="array" ref="Q69">ROUND(GEOMEAN(SMALL(D69:I69,{1;2;3})),0)</f>
        <v>#NUM!</v>
      </c>
      <c r="R69" s="140" cm="1">
        <f t="array" ref="R69">ROUND(AVERAGE(SMALL(D69:I69,{1;2;3})),0)</f>
        <v>333084</v>
      </c>
      <c r="S69" s="140" t="e" cm="1">
        <f t="array" ref="S69">ROUND(GEOMEAN(SMALL(D69:I69,{1;2})),0)</f>
        <v>#NUM!</v>
      </c>
      <c r="T69" s="140" cm="1">
        <f t="array" ref="T69">ROUND(AVERAGE(SMALL(D69:I69,{1;2})),0)</f>
        <v>156626</v>
      </c>
      <c r="U69" s="141">
        <f t="shared" si="70"/>
        <v>5.7048781841045182</v>
      </c>
      <c r="V69" s="141">
        <f t="shared" si="70"/>
        <v>7.552197546479066</v>
      </c>
      <c r="W69" s="141" t="e">
        <f t="shared" si="70"/>
        <v>#NUM!</v>
      </c>
      <c r="X69" s="141">
        <f t="shared" si="70"/>
        <v>3.8077524066048616</v>
      </c>
      <c r="Y69" s="141" t="e">
        <f t="shared" si="70"/>
        <v>#NUM!</v>
      </c>
      <c r="Z69" s="141">
        <f t="shared" si="70"/>
        <v>6.3307266730658007E-2</v>
      </c>
      <c r="AA69" s="141" t="e">
        <f t="shared" si="70"/>
        <v>#NUM!</v>
      </c>
      <c r="AB69" s="141">
        <f t="shared" si="70"/>
        <v>-0.50000130910234031</v>
      </c>
      <c r="AC69" s="141" t="e" cm="1">
        <f t="array" ref="AC69">MIN(IF(U69:AB69&gt;0,U69:AB69))</f>
        <v>#NUM!</v>
      </c>
      <c r="AD69" s="140" t="str">
        <f>+IFERROR(_xlfn.XLOOKUP(AC69,U69:AB69,$U$3:$AB$3,,0),"Sin medida de tendencia central")</f>
        <v>Sin medida de tendencia central</v>
      </c>
      <c r="AE69" s="173" t="str">
        <f>+IFERROR(_xlfn.XLOOKUP(AD69,$M$3:$T$3,M69:T69,,0),"Pendiente")</f>
        <v>Pendiente</v>
      </c>
      <c r="AF69" s="168">
        <f t="shared" si="10"/>
        <v>499626.41008</v>
      </c>
      <c r="AG69" s="192" t="s">
        <v>79</v>
      </c>
      <c r="AJ69" s="130">
        <v>686000</v>
      </c>
      <c r="AL69" s="130">
        <v>499626.41008</v>
      </c>
    </row>
    <row r="70" spans="1:38" ht="14">
      <c r="A70" s="137">
        <f t="shared" si="71"/>
        <v>54</v>
      </c>
      <c r="B70" s="138" t="s">
        <v>144</v>
      </c>
      <c r="C70" s="178">
        <v>1</v>
      </c>
      <c r="D70" s="186">
        <v>2105810</v>
      </c>
      <c r="E70" s="180">
        <v>5620000</v>
      </c>
      <c r="F70" s="146">
        <v>5791000</v>
      </c>
      <c r="G70" s="155">
        <v>2105810</v>
      </c>
      <c r="H70" s="164">
        <f>+'678-2024 IPC'!H69</f>
        <v>1018071.66552</v>
      </c>
      <c r="I70" s="172">
        <f t="shared" ref="I70:I133" si="72">+D70-G70</f>
        <v>0</v>
      </c>
      <c r="J70" s="160">
        <f t="shared" si="69"/>
        <v>1.0684300244466742</v>
      </c>
      <c r="K70" s="139">
        <f t="shared" si="69"/>
        <v>4.5202400679027592</v>
      </c>
      <c r="L70" s="139">
        <f t="shared" si="69"/>
        <v>4.6882046678336078</v>
      </c>
      <c r="M70" s="140">
        <f>ROUND(GEOMEAN(D70:F70),0)</f>
        <v>4092321</v>
      </c>
      <c r="N70" s="140">
        <f>ROUND(AVERAGE(D70:F70),0)</f>
        <v>4505603</v>
      </c>
      <c r="O70" s="140" t="e">
        <f>ROUND(GEOMEAN(D70:I70),0)</f>
        <v>#NUM!</v>
      </c>
      <c r="P70" s="140">
        <f>ROUND(AVERAGE(D70:I70),0)</f>
        <v>2773449</v>
      </c>
      <c r="Q70" s="140" t="e" cm="1">
        <f t="array" ref="Q70">ROUND(GEOMEAN(SMALL(D70:I70,{1;2;3})),0)</f>
        <v>#NUM!</v>
      </c>
      <c r="R70" s="140" cm="1">
        <f t="array" ref="R70">ROUND(AVERAGE(SMALL(D70:I70,{1;2;3})),0)</f>
        <v>1041294</v>
      </c>
      <c r="S70" s="140" t="e" cm="1">
        <f t="array" ref="S70">ROUND(GEOMEAN(SMALL(D70:I70,{1;2})),0)</f>
        <v>#NUM!</v>
      </c>
      <c r="T70" s="140" cm="1">
        <f t="array" ref="T70">ROUND(AVERAGE(SMALL(D70:I70,{1;2})),0)</f>
        <v>509036</v>
      </c>
      <c r="U70" s="141">
        <f t="shared" si="70"/>
        <v>3.0196787108398375</v>
      </c>
      <c r="V70" s="141">
        <f t="shared" si="70"/>
        <v>3.42562459264464</v>
      </c>
      <c r="W70" s="141" t="e">
        <f t="shared" si="70"/>
        <v>#NUM!</v>
      </c>
      <c r="X70" s="141">
        <f t="shared" si="70"/>
        <v>1.724217846278441</v>
      </c>
      <c r="Y70" s="141" t="e">
        <f t="shared" si="70"/>
        <v>#NUM!</v>
      </c>
      <c r="Z70" s="141">
        <f t="shared" si="70"/>
        <v>2.2810117663120133E-2</v>
      </c>
      <c r="AA70" s="141" t="e">
        <f t="shared" si="70"/>
        <v>#NUM!</v>
      </c>
      <c r="AB70" s="141">
        <f t="shared" si="70"/>
        <v>-0.49999983572865681</v>
      </c>
      <c r="AC70" s="141" t="e" cm="1">
        <f t="array" ref="AC70">MIN(IF(U70:AB70&gt;0,U70:AB70))</f>
        <v>#NUM!</v>
      </c>
      <c r="AD70" s="140" t="str">
        <f>+IFERROR(_xlfn.XLOOKUP(AC70,U70:AB70,$U$3:$AB$3,,0),"Sin medida de tendencia central")</f>
        <v>Sin medida de tendencia central</v>
      </c>
      <c r="AE70" s="173" t="str">
        <f>+IFERROR(_xlfn.XLOOKUP(AD70,$M$3:$T$3,M70:T70,,0),"Pendiente")</f>
        <v>Pendiente</v>
      </c>
      <c r="AF70" s="168">
        <f t="shared" si="10"/>
        <v>1561940.8327600001</v>
      </c>
      <c r="AG70" s="192" t="s">
        <v>79</v>
      </c>
      <c r="AJ70" s="130">
        <v>2105810</v>
      </c>
      <c r="AL70" s="130">
        <v>1561940.8327600001</v>
      </c>
    </row>
    <row r="71" spans="1:38" ht="13">
      <c r="A71" s="133"/>
      <c r="B71" s="134" t="s">
        <v>145</v>
      </c>
      <c r="C71" s="177"/>
      <c r="D71" s="186"/>
      <c r="E71" s="181"/>
      <c r="F71" s="147"/>
      <c r="G71" s="156"/>
      <c r="H71" s="165"/>
      <c r="I71" s="172">
        <f t="shared" si="72"/>
        <v>0</v>
      </c>
      <c r="J71" s="159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6"/>
      <c r="V71" s="136"/>
      <c r="W71" s="136"/>
      <c r="X71" s="136"/>
      <c r="Y71" s="136"/>
      <c r="Z71" s="136"/>
      <c r="AA71" s="136"/>
      <c r="AB71" s="136"/>
      <c r="AC71" s="136"/>
      <c r="AD71" s="135"/>
      <c r="AE71" s="154"/>
      <c r="AF71" s="174"/>
      <c r="AG71" s="191"/>
    </row>
    <row r="72" spans="1:38" ht="14">
      <c r="A72" s="137">
        <f>+A70+1</f>
        <v>55</v>
      </c>
      <c r="B72" s="138" t="s">
        <v>146</v>
      </c>
      <c r="C72" s="178">
        <v>1</v>
      </c>
      <c r="D72" s="186">
        <v>125988.8</v>
      </c>
      <c r="E72" s="180">
        <v>720000</v>
      </c>
      <c r="F72" s="146">
        <v>744000</v>
      </c>
      <c r="G72" s="155">
        <v>125989</v>
      </c>
      <c r="H72" s="164">
        <f>+'678-2024 IPC'!H71</f>
        <v>135018.98516000001</v>
      </c>
      <c r="I72" s="172">
        <f t="shared" si="72"/>
        <v>-0.19999999999708962</v>
      </c>
      <c r="J72" s="160">
        <f t="shared" ref="J72:L77" si="73">+D72/IF($H72&lt;&gt;"",$H72,MIN($D72:$F72))-1</f>
        <v>-6.6880854935319478E-2</v>
      </c>
      <c r="K72" s="139">
        <f t="shared" si="73"/>
        <v>4.3325834077836287</v>
      </c>
      <c r="L72" s="139">
        <f t="shared" si="73"/>
        <v>4.510336188043083</v>
      </c>
      <c r="M72" s="140">
        <f t="shared" ref="M72:M77" si="74">ROUND(GEOMEAN(D72:F72),0)</f>
        <v>407142</v>
      </c>
      <c r="N72" s="140">
        <f t="shared" ref="N72:N77" si="75">ROUND(AVERAGE(D72:F72),0)</f>
        <v>529996</v>
      </c>
      <c r="O72" s="140" t="e">
        <f t="shared" ref="O72:O77" si="76">ROUND(GEOMEAN(D72:I72),0)</f>
        <v>#NUM!</v>
      </c>
      <c r="P72" s="140">
        <f t="shared" ref="P72:P77" si="77">ROUND(AVERAGE(D72:I72),0)</f>
        <v>308499</v>
      </c>
      <c r="Q72" s="140" t="e" cm="1">
        <f t="array" ref="Q72">ROUND(GEOMEAN(SMALL(D72:I72,{1;2;3})),0)</f>
        <v>#NUM!</v>
      </c>
      <c r="R72" s="140" cm="1">
        <f t="array" ref="R72">ROUND(AVERAGE(SMALL(D72:I72,{1;2;3})),0)</f>
        <v>83993</v>
      </c>
      <c r="S72" s="140" t="e" cm="1">
        <f t="array" ref="S72">ROUND(GEOMEAN(SMALL(D72:I72,{1;2})),0)</f>
        <v>#NUM!</v>
      </c>
      <c r="T72" s="140" cm="1">
        <f t="array" ref="T72">ROUND(AVERAGE(SMALL(D72:I72,{1;2})),0)</f>
        <v>62994</v>
      </c>
      <c r="U72" s="141">
        <f t="shared" ref="U72:AB77" si="78">+M72/IF($H72&lt;&gt;"",$H72,MIN($D72:$F72))-1</f>
        <v>2.0154426025164471</v>
      </c>
      <c r="V72" s="141">
        <f t="shared" si="78"/>
        <v>2.9253442719329055</v>
      </c>
      <c r="W72" s="141" t="e">
        <f t="shared" si="78"/>
        <v>#NUM!</v>
      </c>
      <c r="X72" s="141">
        <f t="shared" si="78"/>
        <v>1.2848564565525575</v>
      </c>
      <c r="Y72" s="141" t="e">
        <f t="shared" si="78"/>
        <v>#NUM!</v>
      </c>
      <c r="Z72" s="141">
        <f t="shared" si="78"/>
        <v>-0.37791711365281899</v>
      </c>
      <c r="AA72" s="141" t="e">
        <f t="shared" si="78"/>
        <v>#NUM!</v>
      </c>
      <c r="AB72" s="141">
        <f t="shared" si="78"/>
        <v>-0.53344339001399743</v>
      </c>
      <c r="AC72" s="141" t="e" cm="1">
        <f t="array" ref="AC72">MIN(IF(U72:AB72&gt;0,U72:AB72))</f>
        <v>#NUM!</v>
      </c>
      <c r="AD72" s="140" t="str">
        <f t="shared" ref="AD72:AD77" si="79">+IFERROR(_xlfn.XLOOKUP(AC72,U72:AB72,$U$3:$AB$3,,0),"Sin medida de tendencia central")</f>
        <v>Sin medida de tendencia central</v>
      </c>
      <c r="AE72" s="173" t="str">
        <f t="shared" ref="AE72:AE77" si="80">+IFERROR(_xlfn.XLOOKUP(AD72,$M$3:$T$3,M72:T72,,0),"Pendiente")</f>
        <v>Pendiente</v>
      </c>
      <c r="AF72" s="168">
        <f t="shared" si="10"/>
        <v>130503.99258000001</v>
      </c>
      <c r="AG72" s="192" t="s">
        <v>79</v>
      </c>
      <c r="AJ72" s="130">
        <v>125988.8</v>
      </c>
      <c r="AL72" s="130">
        <v>130503.99258000001</v>
      </c>
    </row>
    <row r="73" spans="1:38" ht="14">
      <c r="A73" s="137">
        <f t="shared" ref="A73" si="81">+A72+1</f>
        <v>56</v>
      </c>
      <c r="B73" s="138" t="s">
        <v>147</v>
      </c>
      <c r="C73" s="178">
        <v>1</v>
      </c>
      <c r="D73" s="186">
        <v>4393340</v>
      </c>
      <c r="E73" s="180">
        <v>8400000</v>
      </c>
      <c r="F73" s="146">
        <v>8812000</v>
      </c>
      <c r="G73" s="155">
        <v>3393340</v>
      </c>
      <c r="H73" s="164">
        <f>+'678-2024 IPC'!H72</f>
        <v>2193647.2000000002</v>
      </c>
      <c r="I73" s="172">
        <f t="shared" si="72"/>
        <v>1000000</v>
      </c>
      <c r="J73" s="160">
        <f t="shared" si="73"/>
        <v>1.0027559582051295</v>
      </c>
      <c r="K73" s="139">
        <f t="shared" si="73"/>
        <v>2.8292392687392938</v>
      </c>
      <c r="L73" s="139">
        <f t="shared" si="73"/>
        <v>3.017054337634602</v>
      </c>
      <c r="M73" s="140">
        <f t="shared" si="74"/>
        <v>6876744</v>
      </c>
      <c r="N73" s="140">
        <f t="shared" si="75"/>
        <v>7201780</v>
      </c>
      <c r="O73" s="140">
        <f t="shared" si="76"/>
        <v>3664295</v>
      </c>
      <c r="P73" s="140">
        <f t="shared" si="77"/>
        <v>4698721</v>
      </c>
      <c r="Q73" s="140" cm="1">
        <f t="array" ref="Q73">ROUND(GEOMEAN(SMALL(D73:I73,{1;2;3})),0)</f>
        <v>1952532</v>
      </c>
      <c r="R73" s="140" cm="1">
        <f t="array" ref="R73">ROUND(AVERAGE(SMALL(D73:I73,{1;2;3})),0)</f>
        <v>2195662</v>
      </c>
      <c r="S73" s="140" cm="1">
        <f t="array" ref="S73">ROUND(GEOMEAN(SMALL(D73:I73,{1;2})),0)</f>
        <v>1481097</v>
      </c>
      <c r="T73" s="140" cm="1">
        <f t="array" ref="T73">ROUND(AVERAGE(SMALL(D73:I73,{1;2})),0)</f>
        <v>1596824</v>
      </c>
      <c r="U73" s="141">
        <f t="shared" si="78"/>
        <v>2.1348450197461104</v>
      </c>
      <c r="V73" s="141">
        <f t="shared" si="78"/>
        <v>2.2830165215263416</v>
      </c>
      <c r="W73" s="141">
        <f t="shared" si="78"/>
        <v>0.67041217931488695</v>
      </c>
      <c r="X73" s="141">
        <f t="shared" si="78"/>
        <v>1.1419674959583288</v>
      </c>
      <c r="Y73" s="141">
        <f t="shared" si="78"/>
        <v>-0.10991521334880106</v>
      </c>
      <c r="Z73" s="141">
        <f t="shared" si="78"/>
        <v>9.184703903160063E-4</v>
      </c>
      <c r="AA73" s="141">
        <f t="shared" si="78"/>
        <v>-0.32482442937952838</v>
      </c>
      <c r="AB73" s="141">
        <f t="shared" si="78"/>
        <v>-0.27206890880174361</v>
      </c>
      <c r="AC73" s="141" cm="1">
        <f t="array" ref="AC73">MIN(IF(U73:AB73&gt;0,U73:AB73))</f>
        <v>9.184703903160063E-4</v>
      </c>
      <c r="AD73" s="140" t="str">
        <f t="shared" si="79"/>
        <v>PROMEDIO SIMPLE 3 más bajas</v>
      </c>
      <c r="AE73" s="173">
        <f t="shared" si="80"/>
        <v>2195662</v>
      </c>
      <c r="AF73" s="168">
        <f t="shared" ref="AF73:AF84" si="82">+AVERAGE(G73:H73)</f>
        <v>2793493.6</v>
      </c>
      <c r="AG73" s="192" t="s">
        <v>79</v>
      </c>
      <c r="AJ73" s="130">
        <v>4393340</v>
      </c>
      <c r="AL73" s="130">
        <v>2793493.6</v>
      </c>
    </row>
    <row r="74" spans="1:38" ht="14">
      <c r="A74" s="137">
        <f>+A73+1</f>
        <v>57</v>
      </c>
      <c r="B74" s="138" t="s">
        <v>148</v>
      </c>
      <c r="C74" s="178">
        <v>1</v>
      </c>
      <c r="D74" s="186">
        <v>4976440</v>
      </c>
      <c r="E74" s="180">
        <v>8400000</v>
      </c>
      <c r="F74" s="146">
        <v>8812000</v>
      </c>
      <c r="G74" s="155">
        <v>3976440</v>
      </c>
      <c r="H74" s="164">
        <f>+'678-2024 IPC'!H73</f>
        <v>2193647.2000000002</v>
      </c>
      <c r="I74" s="172">
        <f t="shared" si="72"/>
        <v>1000000</v>
      </c>
      <c r="J74" s="160">
        <f t="shared" si="73"/>
        <v>1.2685689841101158</v>
      </c>
      <c r="K74" s="139">
        <f t="shared" si="73"/>
        <v>2.8292392687392938</v>
      </c>
      <c r="L74" s="139">
        <f t="shared" si="73"/>
        <v>3.017054337634602</v>
      </c>
      <c r="M74" s="140">
        <f t="shared" si="74"/>
        <v>7168432</v>
      </c>
      <c r="N74" s="140">
        <f t="shared" si="75"/>
        <v>7396147</v>
      </c>
      <c r="O74" s="140">
        <f t="shared" si="76"/>
        <v>3841395</v>
      </c>
      <c r="P74" s="140">
        <f t="shared" si="77"/>
        <v>4893088</v>
      </c>
      <c r="Q74" s="140" cm="1">
        <f t="array" ref="Q74">ROUND(GEOMEAN(SMALL(D74:I74,{1;2;3})),0)</f>
        <v>2058514</v>
      </c>
      <c r="R74" s="140" cm="1">
        <f t="array" ref="R74">ROUND(AVERAGE(SMALL(D74:I74,{1;2;3})),0)</f>
        <v>2390029</v>
      </c>
      <c r="S74" s="140" cm="1">
        <f t="array" ref="S74">ROUND(GEOMEAN(SMALL(D74:I74,{1;2})),0)</f>
        <v>1481097</v>
      </c>
      <c r="T74" s="140" cm="1">
        <f t="array" ref="T74">ROUND(AVERAGE(SMALL(D74:I74,{1;2})),0)</f>
        <v>1596824</v>
      </c>
      <c r="U74" s="141">
        <f t="shared" si="78"/>
        <v>2.2678144416294468</v>
      </c>
      <c r="V74" s="141">
        <f t="shared" si="78"/>
        <v>2.3716210154486097</v>
      </c>
      <c r="W74" s="141">
        <f t="shared" si="78"/>
        <v>0.75114530723080697</v>
      </c>
      <c r="X74" s="141">
        <f t="shared" si="78"/>
        <v>1.2305719898805969</v>
      </c>
      <c r="Y74" s="141">
        <f t="shared" si="78"/>
        <v>-6.1602066184571647E-2</v>
      </c>
      <c r="Z74" s="141">
        <f t="shared" si="78"/>
        <v>8.9522964312583886E-2</v>
      </c>
      <c r="AA74" s="141">
        <f t="shared" si="78"/>
        <v>-0.32482442937952838</v>
      </c>
      <c r="AB74" s="141">
        <f t="shared" si="78"/>
        <v>-0.27206890880174361</v>
      </c>
      <c r="AC74" s="141" cm="1">
        <f t="array" ref="AC74">MIN(IF(U74:AB74&gt;0,U74:AB74))</f>
        <v>8.9522964312583886E-2</v>
      </c>
      <c r="AD74" s="140" t="str">
        <f t="shared" si="79"/>
        <v>PROMEDIO SIMPLE 3 más bajas</v>
      </c>
      <c r="AE74" s="173">
        <f t="shared" si="80"/>
        <v>2390029</v>
      </c>
      <c r="AF74" s="168">
        <f t="shared" si="82"/>
        <v>3085043.6</v>
      </c>
      <c r="AG74" s="192" t="s">
        <v>79</v>
      </c>
      <c r="AJ74" s="130">
        <v>4976440</v>
      </c>
      <c r="AL74" s="130">
        <v>3085043.6</v>
      </c>
    </row>
    <row r="75" spans="1:38" ht="14">
      <c r="A75" s="137">
        <f>+A74+1</f>
        <v>58</v>
      </c>
      <c r="B75" s="138" t="s">
        <v>149</v>
      </c>
      <c r="C75" s="178">
        <v>1</v>
      </c>
      <c r="D75" s="186">
        <v>356510</v>
      </c>
      <c r="E75" s="180">
        <v>550000</v>
      </c>
      <c r="F75" s="146">
        <v>569500</v>
      </c>
      <c r="G75" s="155">
        <v>356510</v>
      </c>
      <c r="H75" s="164">
        <f>+'678-2024 IPC'!H74</f>
        <v>162878.3046</v>
      </c>
      <c r="I75" s="172">
        <f t="shared" si="72"/>
        <v>0</v>
      </c>
      <c r="J75" s="160">
        <f t="shared" si="73"/>
        <v>1.1888120758349299</v>
      </c>
      <c r="K75" s="139">
        <f t="shared" si="73"/>
        <v>2.3767542052374728</v>
      </c>
      <c r="L75" s="139">
        <f t="shared" si="73"/>
        <v>2.4964754906958921</v>
      </c>
      <c r="M75" s="140">
        <f t="shared" si="74"/>
        <v>481551</v>
      </c>
      <c r="N75" s="140">
        <f t="shared" si="75"/>
        <v>492003</v>
      </c>
      <c r="O75" s="140" t="e">
        <f t="shared" si="76"/>
        <v>#NUM!</v>
      </c>
      <c r="P75" s="140">
        <f t="shared" si="77"/>
        <v>332566</v>
      </c>
      <c r="Q75" s="140" t="e" cm="1">
        <f t="array" ref="Q75">ROUND(GEOMEAN(SMALL(D75:I75,{1;2;3})),0)</f>
        <v>#NUM!</v>
      </c>
      <c r="R75" s="140" cm="1">
        <f t="array" ref="R75">ROUND(AVERAGE(SMALL(D75:I75,{1;2;3})),0)</f>
        <v>173129</v>
      </c>
      <c r="S75" s="140" t="e" cm="1">
        <f t="array" ref="S75">ROUND(GEOMEAN(SMALL(D75:I75,{1;2})),0)</f>
        <v>#NUM!</v>
      </c>
      <c r="T75" s="140" cm="1">
        <f t="array" ref="T75">ROUND(AVERAGE(SMALL(D75:I75,{1;2})),0)</f>
        <v>81439</v>
      </c>
      <c r="U75" s="141">
        <f t="shared" si="78"/>
        <v>1.9565079350660186</v>
      </c>
      <c r="V75" s="141">
        <f t="shared" si="78"/>
        <v>2.0206785440717314</v>
      </c>
      <c r="W75" s="141" t="e">
        <f t="shared" si="78"/>
        <v>#NUM!</v>
      </c>
      <c r="X75" s="141">
        <f t="shared" si="78"/>
        <v>1.0418066163981914</v>
      </c>
      <c r="Y75" s="141" t="e">
        <f t="shared" si="78"/>
        <v>#NUM!</v>
      </c>
      <c r="Z75" s="141">
        <f t="shared" si="78"/>
        <v>6.2934688724651577E-2</v>
      </c>
      <c r="AA75" s="141" t="e">
        <f t="shared" si="78"/>
        <v>#NUM!</v>
      </c>
      <c r="AB75" s="141">
        <f t="shared" si="78"/>
        <v>-0.50000093505393717</v>
      </c>
      <c r="AC75" s="141" t="e" cm="1">
        <f t="array" ref="AC75">MIN(IF(U75:AB75&gt;0,U75:AB75))</f>
        <v>#NUM!</v>
      </c>
      <c r="AD75" s="140" t="str">
        <f t="shared" si="79"/>
        <v>Sin medida de tendencia central</v>
      </c>
      <c r="AE75" s="173" t="str">
        <f t="shared" si="80"/>
        <v>Pendiente</v>
      </c>
      <c r="AF75" s="168">
        <f t="shared" si="82"/>
        <v>259694.15230000002</v>
      </c>
      <c r="AG75" s="192" t="s">
        <v>79</v>
      </c>
      <c r="AJ75" s="130">
        <v>356510</v>
      </c>
      <c r="AL75" s="130">
        <v>259694.15230000002</v>
      </c>
    </row>
    <row r="76" spans="1:38" ht="14">
      <c r="A76" s="137">
        <f>+A75+1</f>
        <v>59</v>
      </c>
      <c r="B76" s="138" t="s">
        <v>150</v>
      </c>
      <c r="C76" s="178">
        <v>1</v>
      </c>
      <c r="D76" s="186">
        <v>171745</v>
      </c>
      <c r="E76" s="180">
        <v>1170000</v>
      </c>
      <c r="F76" s="146">
        <v>1207100</v>
      </c>
      <c r="G76" s="155">
        <v>171745</v>
      </c>
      <c r="H76" s="164">
        <f>+'678-2024 IPC'!H75</f>
        <v>313252.82016</v>
      </c>
      <c r="I76" s="172">
        <f t="shared" si="72"/>
        <v>0</v>
      </c>
      <c r="J76" s="160">
        <f t="shared" si="73"/>
        <v>-0.4517367795371231</v>
      </c>
      <c r="K76" s="139">
        <f t="shared" si="73"/>
        <v>2.7350022879359859</v>
      </c>
      <c r="L76" s="139">
        <f t="shared" si="73"/>
        <v>2.8534369758696827</v>
      </c>
      <c r="M76" s="140">
        <f t="shared" si="74"/>
        <v>623645</v>
      </c>
      <c r="N76" s="140">
        <f t="shared" si="75"/>
        <v>849615</v>
      </c>
      <c r="O76" s="140" t="e">
        <f t="shared" si="76"/>
        <v>#NUM!</v>
      </c>
      <c r="P76" s="140">
        <f t="shared" si="77"/>
        <v>505640</v>
      </c>
      <c r="Q76" s="140" t="e" cm="1">
        <f t="array" ref="Q76">ROUND(GEOMEAN(SMALL(D76:I76,{1;2;3})),0)</f>
        <v>#NUM!</v>
      </c>
      <c r="R76" s="140" cm="1">
        <f t="array" ref="R76">ROUND(AVERAGE(SMALL(D76:I76,{1;2;3})),0)</f>
        <v>114497</v>
      </c>
      <c r="S76" s="140" t="e" cm="1">
        <f t="array" ref="S76">ROUND(GEOMEAN(SMALL(D76:I76,{1;2})),0)</f>
        <v>#NUM!</v>
      </c>
      <c r="T76" s="140" cm="1">
        <f t="array" ref="T76">ROUND(AVERAGE(SMALL(D76:I76,{1;2})),0)</f>
        <v>85873</v>
      </c>
      <c r="U76" s="141">
        <f t="shared" si="78"/>
        <v>0.99086795030755392</v>
      </c>
      <c r="V76" s="141">
        <f t="shared" si="78"/>
        <v>1.7122341614228485</v>
      </c>
      <c r="W76" s="141" t="e">
        <f t="shared" si="78"/>
        <v>#NUM!</v>
      </c>
      <c r="X76" s="141">
        <f t="shared" si="78"/>
        <v>0.61415945031790775</v>
      </c>
      <c r="Y76" s="141" t="e">
        <f t="shared" si="78"/>
        <v>#NUM!</v>
      </c>
      <c r="Z76" s="141">
        <f t="shared" si="78"/>
        <v>-0.63449012225486623</v>
      </c>
      <c r="AA76" s="141" t="e">
        <f t="shared" si="78"/>
        <v>#NUM!</v>
      </c>
      <c r="AB76" s="141">
        <f t="shared" si="78"/>
        <v>-0.72586679361373774</v>
      </c>
      <c r="AC76" s="141" t="e" cm="1">
        <f t="array" ref="AC76">MIN(IF(U76:AB76&gt;0,U76:AB76))</f>
        <v>#NUM!</v>
      </c>
      <c r="AD76" s="140" t="str">
        <f t="shared" si="79"/>
        <v>Sin medida de tendencia central</v>
      </c>
      <c r="AE76" s="173" t="str">
        <f t="shared" si="80"/>
        <v>Pendiente</v>
      </c>
      <c r="AF76" s="168">
        <f t="shared" si="82"/>
        <v>242498.91008</v>
      </c>
      <c r="AG76" s="192" t="s">
        <v>79</v>
      </c>
      <c r="AJ76" s="130">
        <v>171745</v>
      </c>
      <c r="AL76" s="130">
        <v>242498.91008</v>
      </c>
    </row>
    <row r="77" spans="1:38" ht="14">
      <c r="A77" s="137">
        <f>+A76+1</f>
        <v>60</v>
      </c>
      <c r="B77" s="138" t="s">
        <v>151</v>
      </c>
      <c r="C77" s="178">
        <v>1</v>
      </c>
      <c r="D77" s="186">
        <v>350400</v>
      </c>
      <c r="E77" s="180">
        <v>1950000</v>
      </c>
      <c r="F77" s="146">
        <v>2013500</v>
      </c>
      <c r="G77" s="155">
        <v>350400</v>
      </c>
      <c r="H77" s="164">
        <f>+'678-2024 IPC'!H76</f>
        <v>153555.304</v>
      </c>
      <c r="I77" s="172">
        <f t="shared" si="72"/>
        <v>0</v>
      </c>
      <c r="J77" s="160">
        <f t="shared" si="73"/>
        <v>1.2819140132079059</v>
      </c>
      <c r="K77" s="139">
        <f t="shared" si="73"/>
        <v>11.699007778982352</v>
      </c>
      <c r="L77" s="139">
        <f t="shared" si="73"/>
        <v>12.11253957075947</v>
      </c>
      <c r="M77" s="140">
        <f t="shared" si="74"/>
        <v>1112201</v>
      </c>
      <c r="N77" s="140">
        <f t="shared" si="75"/>
        <v>1437967</v>
      </c>
      <c r="O77" s="140" t="e">
        <f t="shared" si="76"/>
        <v>#NUM!</v>
      </c>
      <c r="P77" s="140">
        <f t="shared" si="77"/>
        <v>802976</v>
      </c>
      <c r="Q77" s="140" t="e" cm="1">
        <f t="array" ref="Q77">ROUND(GEOMEAN(SMALL(D77:I77,{1;2;3})),0)</f>
        <v>#NUM!</v>
      </c>
      <c r="R77" s="140" cm="1">
        <f t="array" ref="R77">ROUND(AVERAGE(SMALL(D77:I77,{1;2;3})),0)</f>
        <v>167985</v>
      </c>
      <c r="S77" s="140" t="e" cm="1">
        <f t="array" ref="S77">ROUND(GEOMEAN(SMALL(D77:I77,{1;2})),0)</f>
        <v>#NUM!</v>
      </c>
      <c r="T77" s="140" cm="1">
        <f t="array" ref="T77">ROUND(AVERAGE(SMALL(D77:I77,{1;2})),0)</f>
        <v>76778</v>
      </c>
      <c r="U77" s="141">
        <f t="shared" si="78"/>
        <v>6.2429995645086933</v>
      </c>
      <c r="V77" s="141">
        <f t="shared" si="78"/>
        <v>8.3644892917538041</v>
      </c>
      <c r="W77" s="141" t="e">
        <f t="shared" si="78"/>
        <v>#NUM!</v>
      </c>
      <c r="X77" s="141">
        <f t="shared" si="78"/>
        <v>4.2292299847877608</v>
      </c>
      <c r="Y77" s="141" t="e">
        <f t="shared" si="78"/>
        <v>#NUM!</v>
      </c>
      <c r="Z77" s="141">
        <f t="shared" si="78"/>
        <v>9.3970677821718196E-2</v>
      </c>
      <c r="AA77" s="141" t="e">
        <f t="shared" si="78"/>
        <v>#NUM!</v>
      </c>
      <c r="AB77" s="141">
        <f t="shared" si="78"/>
        <v>-0.4999977337155348</v>
      </c>
      <c r="AC77" s="141" t="e" cm="1">
        <f t="array" ref="AC77">MIN(IF(U77:AB77&gt;0,U77:AB77))</f>
        <v>#NUM!</v>
      </c>
      <c r="AD77" s="140" t="str">
        <f t="shared" si="79"/>
        <v>Sin medida de tendencia central</v>
      </c>
      <c r="AE77" s="173" t="str">
        <f t="shared" si="80"/>
        <v>Pendiente</v>
      </c>
      <c r="AF77" s="168">
        <f t="shared" si="82"/>
        <v>251977.652</v>
      </c>
      <c r="AG77" s="192" t="s">
        <v>79</v>
      </c>
      <c r="AJ77" s="130">
        <v>350400</v>
      </c>
      <c r="AL77" s="130">
        <v>251977.652</v>
      </c>
    </row>
    <row r="78" spans="1:38" ht="13">
      <c r="A78" s="133"/>
      <c r="B78" s="142" t="s">
        <v>152</v>
      </c>
      <c r="C78" s="177"/>
      <c r="D78" s="186"/>
      <c r="E78" s="181"/>
      <c r="F78" s="147"/>
      <c r="G78" s="156"/>
      <c r="H78" s="165"/>
      <c r="I78" s="172">
        <f t="shared" si="72"/>
        <v>0</v>
      </c>
      <c r="J78" s="159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6"/>
      <c r="V78" s="136"/>
      <c r="W78" s="136"/>
      <c r="X78" s="136"/>
      <c r="Y78" s="136"/>
      <c r="Z78" s="136"/>
      <c r="AA78" s="136"/>
      <c r="AB78" s="136"/>
      <c r="AC78" s="136"/>
      <c r="AD78" s="135"/>
      <c r="AE78" s="154"/>
      <c r="AF78" s="174"/>
      <c r="AG78" s="191"/>
    </row>
    <row r="79" spans="1:38" ht="14">
      <c r="A79" s="137">
        <f>+A77+1</f>
        <v>61</v>
      </c>
      <c r="B79" s="138" t="s">
        <v>153</v>
      </c>
      <c r="C79" s="178">
        <v>1</v>
      </c>
      <c r="D79" s="186">
        <v>1332408</v>
      </c>
      <c r="E79" s="180">
        <v>12300000</v>
      </c>
      <c r="F79" s="146">
        <v>12839000</v>
      </c>
      <c r="G79" s="155">
        <v>1332408</v>
      </c>
      <c r="H79" s="164">
        <f>+'678-2024 IPC'!H78</f>
        <v>1201021.8420000002</v>
      </c>
      <c r="I79" s="172">
        <f t="shared" si="72"/>
        <v>0</v>
      </c>
      <c r="J79" s="160">
        <f t="shared" ref="J79:L84" si="83">+D79/IF($H79&lt;&gt;"",$H79,MIN($D79:$F79))-1</f>
        <v>0.10939531106379308</v>
      </c>
      <c r="K79" s="139">
        <f t="shared" si="83"/>
        <v>9.2412791923229634</v>
      </c>
      <c r="L79" s="139">
        <f t="shared" si="83"/>
        <v>9.6900637032711003</v>
      </c>
      <c r="M79" s="140">
        <f t="shared" ref="M79:M84" si="84">ROUND(GEOMEAN(D79:F79),0)</f>
        <v>5947820</v>
      </c>
      <c r="N79" s="140">
        <f t="shared" ref="N79:N84" si="85">ROUND(AVERAGE(D79:F79),0)</f>
        <v>8823803</v>
      </c>
      <c r="O79" s="140" t="e">
        <f t="shared" ref="O79:O84" si="86">ROUND(GEOMEAN(D79:I79),0)</f>
        <v>#NUM!</v>
      </c>
      <c r="P79" s="140">
        <f t="shared" ref="P79:P84" si="87">ROUND(AVERAGE(D79:I79),0)</f>
        <v>4834140</v>
      </c>
      <c r="Q79" s="140" t="e" cm="1">
        <f t="array" ref="Q79">ROUND(GEOMEAN(SMALL(D79:I79,{1;2;3})),0)</f>
        <v>#NUM!</v>
      </c>
      <c r="R79" s="140" cm="1">
        <f t="array" ref="R79">ROUND(AVERAGE(SMALL(D79:I79,{1;2;3})),0)</f>
        <v>844477</v>
      </c>
      <c r="S79" s="140" t="e" cm="1">
        <f t="array" ref="S79">ROUND(GEOMEAN(SMALL(D79:I79,{1;2})),0)</f>
        <v>#NUM!</v>
      </c>
      <c r="T79" s="140" cm="1">
        <f t="array" ref="T79">ROUND(AVERAGE(SMALL(D79:I79,{1;2})),0)</f>
        <v>600511</v>
      </c>
      <c r="U79" s="141">
        <f t="shared" ref="U79:AB84" si="88">+M79/IF($H79&lt;&gt;"",$H79,MIN($D79:$F79))-1</f>
        <v>3.9522996102180787</v>
      </c>
      <c r="V79" s="141">
        <f t="shared" si="88"/>
        <v>6.3469130130940608</v>
      </c>
      <c r="W79" s="141" t="e">
        <f t="shared" si="88"/>
        <v>#NUM!</v>
      </c>
      <c r="X79" s="141">
        <f t="shared" si="88"/>
        <v>3.0250225524208236</v>
      </c>
      <c r="Y79" s="141" t="e">
        <f t="shared" si="88"/>
        <v>#NUM!</v>
      </c>
      <c r="Z79" s="141">
        <f t="shared" si="88"/>
        <v>-0.29686790825241305</v>
      </c>
      <c r="AA79" s="141" t="e">
        <f t="shared" si="88"/>
        <v>#NUM!</v>
      </c>
      <c r="AB79" s="141">
        <f t="shared" si="88"/>
        <v>-0.49999993422267841</v>
      </c>
      <c r="AC79" s="141" t="e" cm="1">
        <f t="array" ref="AC79">MIN(IF(U79:AB79&gt;0,U79:AB79))</f>
        <v>#NUM!</v>
      </c>
      <c r="AD79" s="140" t="str">
        <f t="shared" ref="AD79:AD84" si="89">+IFERROR(_xlfn.XLOOKUP(AC79,U79:AB79,$U$3:$AB$3,,0),"Sin medida de tendencia central")</f>
        <v>Sin medida de tendencia central</v>
      </c>
      <c r="AE79" s="173" t="str">
        <f t="shared" ref="AE79:AE84" si="90">+IFERROR(_xlfn.XLOOKUP(AD79,$M$3:$T$3,M79:T79,,0),"Pendiente")</f>
        <v>Pendiente</v>
      </c>
      <c r="AF79" s="168">
        <f t="shared" si="82"/>
        <v>1266714.9210000001</v>
      </c>
      <c r="AG79" s="192" t="s">
        <v>79</v>
      </c>
      <c r="AJ79" s="130">
        <v>1332408</v>
      </c>
      <c r="AL79" s="130">
        <v>1266714.9210000001</v>
      </c>
    </row>
    <row r="80" spans="1:38" ht="26">
      <c r="A80" s="137">
        <f>+A79+1</f>
        <v>62</v>
      </c>
      <c r="B80" s="138" t="s">
        <v>154</v>
      </c>
      <c r="C80" s="178">
        <v>1</v>
      </c>
      <c r="D80" s="186">
        <v>912800</v>
      </c>
      <c r="E80" s="180">
        <v>5100000</v>
      </c>
      <c r="F80" s="146">
        <v>5265000</v>
      </c>
      <c r="G80" s="155">
        <v>912800</v>
      </c>
      <c r="H80" s="164">
        <f>+'678-2024 IPC'!H79</f>
        <v>987141.24</v>
      </c>
      <c r="I80" s="172">
        <f t="shared" si="72"/>
        <v>0</v>
      </c>
      <c r="J80" s="160">
        <f t="shared" si="83"/>
        <v>-7.5309628437770448E-2</v>
      </c>
      <c r="K80" s="139">
        <f t="shared" si="83"/>
        <v>4.166433934013333</v>
      </c>
      <c r="L80" s="139">
        <f t="shared" si="83"/>
        <v>4.333583267172588</v>
      </c>
      <c r="M80" s="140">
        <f t="shared" si="84"/>
        <v>2904790</v>
      </c>
      <c r="N80" s="140">
        <f t="shared" si="85"/>
        <v>3759267</v>
      </c>
      <c r="O80" s="140" t="e">
        <f t="shared" si="86"/>
        <v>#NUM!</v>
      </c>
      <c r="P80" s="140">
        <f t="shared" si="87"/>
        <v>2196290</v>
      </c>
      <c r="Q80" s="140" t="e" cm="1">
        <f t="array" ref="Q80">ROUND(GEOMEAN(SMALL(D80:I80,{1;2;3})),0)</f>
        <v>#NUM!</v>
      </c>
      <c r="R80" s="140" cm="1">
        <f t="array" ref="R80">ROUND(AVERAGE(SMALL(D80:I80,{1;2;3})),0)</f>
        <v>608533</v>
      </c>
      <c r="S80" s="140" t="e" cm="1">
        <f t="array" ref="S80">ROUND(GEOMEAN(SMALL(D80:I80,{1;2})),0)</f>
        <v>#NUM!</v>
      </c>
      <c r="T80" s="140" cm="1">
        <f t="array" ref="T80">ROUND(AVERAGE(SMALL(D80:I80,{1;2})),0)</f>
        <v>456400</v>
      </c>
      <c r="U80" s="141">
        <f t="shared" si="88"/>
        <v>1.9426285543495276</v>
      </c>
      <c r="V80" s="141">
        <f t="shared" si="88"/>
        <v>2.8082361952581376</v>
      </c>
      <c r="W80" s="141" t="e">
        <f t="shared" si="88"/>
        <v>#NUM!</v>
      </c>
      <c r="X80" s="141">
        <f t="shared" si="88"/>
        <v>1.2248994480263029</v>
      </c>
      <c r="Y80" s="141" t="e">
        <f t="shared" si="88"/>
        <v>#NUM!</v>
      </c>
      <c r="Z80" s="141">
        <f t="shared" si="88"/>
        <v>-0.38354008996726752</v>
      </c>
      <c r="AA80" s="141" t="e">
        <f t="shared" si="88"/>
        <v>#NUM!</v>
      </c>
      <c r="AB80" s="141">
        <f t="shared" si="88"/>
        <v>-0.53765481421888528</v>
      </c>
      <c r="AC80" s="141" t="e" cm="1">
        <f t="array" ref="AC80">MIN(IF(U80:AB80&gt;0,U80:AB80))</f>
        <v>#NUM!</v>
      </c>
      <c r="AD80" s="140" t="str">
        <f t="shared" si="89"/>
        <v>Sin medida de tendencia central</v>
      </c>
      <c r="AE80" s="173" t="str">
        <f t="shared" si="90"/>
        <v>Pendiente</v>
      </c>
      <c r="AF80" s="168">
        <f t="shared" si="82"/>
        <v>949970.62</v>
      </c>
      <c r="AG80" s="192" t="s">
        <v>79</v>
      </c>
      <c r="AJ80" s="130">
        <v>912800</v>
      </c>
      <c r="AL80" s="130">
        <v>949970.62</v>
      </c>
    </row>
    <row r="81" spans="1:38" ht="14">
      <c r="A81" s="137">
        <f t="shared" ref="A81:A84" si="91">+A80+1</f>
        <v>63</v>
      </c>
      <c r="B81" s="138" t="s">
        <v>155</v>
      </c>
      <c r="C81" s="178">
        <v>1</v>
      </c>
      <c r="D81" s="186">
        <v>878220</v>
      </c>
      <c r="E81" s="180">
        <v>4570000</v>
      </c>
      <c r="F81" s="146">
        <v>4728500</v>
      </c>
      <c r="G81" s="155">
        <v>1878220</v>
      </c>
      <c r="H81" s="164">
        <f>+'678-2024 IPC'!H80</f>
        <v>391566.02520000003</v>
      </c>
      <c r="I81" s="172">
        <f t="shared" si="72"/>
        <v>-1000000</v>
      </c>
      <c r="J81" s="160">
        <f t="shared" si="83"/>
        <v>1.242840143118729</v>
      </c>
      <c r="K81" s="139">
        <f t="shared" si="83"/>
        <v>10.671084072388004</v>
      </c>
      <c r="L81" s="139">
        <f t="shared" si="83"/>
        <v>11.075868935730126</v>
      </c>
      <c r="M81" s="140">
        <f t="shared" si="84"/>
        <v>2667356</v>
      </c>
      <c r="N81" s="140">
        <f t="shared" si="85"/>
        <v>3392240</v>
      </c>
      <c r="O81" s="140" t="e">
        <f t="shared" si="86"/>
        <v>#NUM!</v>
      </c>
      <c r="P81" s="140">
        <f t="shared" si="87"/>
        <v>1907751</v>
      </c>
      <c r="Q81" s="140" t="e" cm="1">
        <f t="array" ref="Q81">ROUND(GEOMEAN(SMALL(D81:I81,{1;2;3})),0)</f>
        <v>#NUM!</v>
      </c>
      <c r="R81" s="140" cm="1">
        <f t="array" ref="R81">ROUND(AVERAGE(SMALL(D81:I81,{1;2;3})),0)</f>
        <v>89929</v>
      </c>
      <c r="S81" s="140" t="e" cm="1">
        <f t="array" ref="S81">ROUND(GEOMEAN(SMALL(D81:I81,{1;2})),0)</f>
        <v>#NUM!</v>
      </c>
      <c r="T81" s="140" cm="1">
        <f t="array" ref="T81">ROUND(AVERAGE(SMALL(D81:I81,{1;2})),0)</f>
        <v>-304217</v>
      </c>
      <c r="U81" s="141">
        <f t="shared" si="88"/>
        <v>5.8120210343519858</v>
      </c>
      <c r="V81" s="141">
        <f t="shared" si="88"/>
        <v>7.66326438374562</v>
      </c>
      <c r="W81" s="141" t="e">
        <f t="shared" si="88"/>
        <v>#NUM!</v>
      </c>
      <c r="X81" s="141">
        <f t="shared" si="88"/>
        <v>3.8721055383331038</v>
      </c>
      <c r="Y81" s="141" t="e">
        <f t="shared" si="88"/>
        <v>#NUM!</v>
      </c>
      <c r="Z81" s="141">
        <f t="shared" si="88"/>
        <v>-0.77033502854578106</v>
      </c>
      <c r="AA81" s="141" t="e">
        <f t="shared" si="88"/>
        <v>#NUM!</v>
      </c>
      <c r="AB81" s="141">
        <f t="shared" si="88"/>
        <v>-1.7769238913018952</v>
      </c>
      <c r="AC81" s="141" t="e" cm="1">
        <f t="array" ref="AC81">MIN(IF(U81:AB81&gt;0,U81:AB81))</f>
        <v>#NUM!</v>
      </c>
      <c r="AD81" s="140" t="str">
        <f t="shared" si="89"/>
        <v>Sin medida de tendencia central</v>
      </c>
      <c r="AE81" s="173" t="str">
        <f t="shared" si="90"/>
        <v>Pendiente</v>
      </c>
      <c r="AF81" s="168">
        <f t="shared" si="82"/>
        <v>1134893.0126</v>
      </c>
      <c r="AG81" s="192" t="s">
        <v>79</v>
      </c>
      <c r="AJ81" s="130">
        <v>878220</v>
      </c>
      <c r="AL81" s="130">
        <v>1134893.0126</v>
      </c>
    </row>
    <row r="82" spans="1:38" ht="14">
      <c r="A82" s="137">
        <f t="shared" si="91"/>
        <v>64</v>
      </c>
      <c r="B82" s="138" t="s">
        <v>156</v>
      </c>
      <c r="C82" s="178">
        <v>1</v>
      </c>
      <c r="D82" s="186">
        <v>415310</v>
      </c>
      <c r="E82" s="180">
        <v>1320000</v>
      </c>
      <c r="F82" s="146">
        <v>1361600</v>
      </c>
      <c r="G82" s="155">
        <v>415310</v>
      </c>
      <c r="H82" s="164">
        <f>+'678-2024 IPC'!H81</f>
        <v>195783.01260000002</v>
      </c>
      <c r="I82" s="172">
        <f t="shared" si="72"/>
        <v>0</v>
      </c>
      <c r="J82" s="160">
        <f t="shared" si="83"/>
        <v>1.1212769917301801</v>
      </c>
      <c r="K82" s="139">
        <f t="shared" si="83"/>
        <v>5.7421579761716259</v>
      </c>
      <c r="L82" s="139">
        <f t="shared" si="83"/>
        <v>5.954638106329762</v>
      </c>
      <c r="M82" s="140">
        <f t="shared" si="84"/>
        <v>907121</v>
      </c>
      <c r="N82" s="140">
        <f t="shared" si="85"/>
        <v>1032303</v>
      </c>
      <c r="O82" s="140" t="e">
        <f t="shared" si="86"/>
        <v>#NUM!</v>
      </c>
      <c r="P82" s="140">
        <f t="shared" si="87"/>
        <v>618001</v>
      </c>
      <c r="Q82" s="140" t="e" cm="1">
        <f t="array" ref="Q82">ROUND(GEOMEAN(SMALL(D82:I82,{1;2;3})),0)</f>
        <v>#NUM!</v>
      </c>
      <c r="R82" s="140" cm="1">
        <f t="array" ref="R82">ROUND(AVERAGE(SMALL(D82:I82,{1;2;3})),0)</f>
        <v>203698</v>
      </c>
      <c r="S82" s="140" t="e" cm="1">
        <f t="array" ref="S82">ROUND(GEOMEAN(SMALL(D82:I82,{1;2})),0)</f>
        <v>#NUM!</v>
      </c>
      <c r="T82" s="140" cm="1">
        <f t="array" ref="T82">ROUND(AVERAGE(SMALL(D82:I82,{1;2})),0)</f>
        <v>97892</v>
      </c>
      <c r="U82" s="141">
        <f t="shared" si="88"/>
        <v>3.6332977920475615</v>
      </c>
      <c r="V82" s="141">
        <f t="shared" si="88"/>
        <v>4.2726893221787101</v>
      </c>
      <c r="W82" s="141" t="e">
        <f t="shared" si="88"/>
        <v>#NUM!</v>
      </c>
      <c r="X82" s="141">
        <f t="shared" si="88"/>
        <v>2.1565608874485158</v>
      </c>
      <c r="Y82" s="141" t="e">
        <f t="shared" si="88"/>
        <v>#NUM!</v>
      </c>
      <c r="Z82" s="141">
        <f t="shared" si="88"/>
        <v>4.0427345022884698E-2</v>
      </c>
      <c r="AA82" s="141" t="e">
        <f t="shared" si="88"/>
        <v>#NUM!</v>
      </c>
      <c r="AB82" s="141">
        <f t="shared" si="88"/>
        <v>-0.49999747833076302</v>
      </c>
      <c r="AC82" s="141" t="e" cm="1">
        <f t="array" ref="AC82">MIN(IF(U82:AB82&gt;0,U82:AB82))</f>
        <v>#NUM!</v>
      </c>
      <c r="AD82" s="140" t="str">
        <f t="shared" si="89"/>
        <v>Sin medida de tendencia central</v>
      </c>
      <c r="AE82" s="173" t="str">
        <f t="shared" si="90"/>
        <v>Pendiente</v>
      </c>
      <c r="AF82" s="168">
        <f t="shared" si="82"/>
        <v>305546.50630000001</v>
      </c>
      <c r="AG82" s="192" t="s">
        <v>79</v>
      </c>
      <c r="AJ82" s="130">
        <v>415310</v>
      </c>
      <c r="AL82" s="130">
        <v>305546.50630000001</v>
      </c>
    </row>
    <row r="83" spans="1:38" ht="26">
      <c r="A83" s="137">
        <f t="shared" si="91"/>
        <v>65</v>
      </c>
      <c r="B83" s="138" t="s">
        <v>157</v>
      </c>
      <c r="C83" s="178">
        <v>1</v>
      </c>
      <c r="D83" s="186">
        <v>2366560</v>
      </c>
      <c r="E83" s="180">
        <v>7300000</v>
      </c>
      <c r="F83" s="146">
        <v>7555000</v>
      </c>
      <c r="G83" s="155">
        <v>2366560</v>
      </c>
      <c r="H83" s="164">
        <f>+'678-2024 IPC'!H82</f>
        <v>1005019.46468</v>
      </c>
      <c r="I83" s="172">
        <f t="shared" si="72"/>
        <v>0</v>
      </c>
      <c r="J83" s="160">
        <f t="shared" si="83"/>
        <v>1.35474046341333</v>
      </c>
      <c r="K83" s="139">
        <f t="shared" si="83"/>
        <v>6.2635409129357837</v>
      </c>
      <c r="L83" s="139">
        <f t="shared" si="83"/>
        <v>6.5172673420862806</v>
      </c>
      <c r="M83" s="140">
        <f t="shared" si="84"/>
        <v>5072534</v>
      </c>
      <c r="N83" s="140">
        <f t="shared" si="85"/>
        <v>5740520</v>
      </c>
      <c r="O83" s="140" t="e">
        <f t="shared" si="86"/>
        <v>#NUM!</v>
      </c>
      <c r="P83" s="140">
        <f t="shared" si="87"/>
        <v>3432190</v>
      </c>
      <c r="Q83" s="140" t="e" cm="1">
        <f t="array" ref="Q83">ROUND(GEOMEAN(SMALL(D83:I83,{1;2;3})),0)</f>
        <v>#NUM!</v>
      </c>
      <c r="R83" s="140" cm="1">
        <f t="array" ref="R83">ROUND(AVERAGE(SMALL(D83:I83,{1;2;3})),0)</f>
        <v>1123860</v>
      </c>
      <c r="S83" s="140" t="e" cm="1">
        <f t="array" ref="S83">ROUND(GEOMEAN(SMALL(D83:I83,{1;2})),0)</f>
        <v>#NUM!</v>
      </c>
      <c r="T83" s="140" cm="1">
        <f t="array" ref="T83">ROUND(AVERAGE(SMALL(D83:I83,{1;2})),0)</f>
        <v>502510</v>
      </c>
      <c r="U83" s="141">
        <f t="shared" si="88"/>
        <v>4.0471997590764115</v>
      </c>
      <c r="V83" s="141">
        <f t="shared" si="88"/>
        <v>4.7118495728117979</v>
      </c>
      <c r="W83" s="141" t="e">
        <f t="shared" si="88"/>
        <v>#NUM!</v>
      </c>
      <c r="X83" s="141">
        <f t="shared" si="88"/>
        <v>2.4150482857491875</v>
      </c>
      <c r="Y83" s="141" t="e">
        <f t="shared" si="88"/>
        <v>#NUM!</v>
      </c>
      <c r="Z83" s="141">
        <f t="shared" si="88"/>
        <v>0.11824699868657684</v>
      </c>
      <c r="AA83" s="141" t="e">
        <f t="shared" si="88"/>
        <v>#NUM!</v>
      </c>
      <c r="AB83" s="141">
        <f t="shared" si="88"/>
        <v>-0.49999973367679984</v>
      </c>
      <c r="AC83" s="141" t="e" cm="1">
        <f t="array" ref="AC83">MIN(IF(U83:AB83&gt;0,U83:AB83))</f>
        <v>#NUM!</v>
      </c>
      <c r="AD83" s="140" t="str">
        <f t="shared" si="89"/>
        <v>Sin medida de tendencia central</v>
      </c>
      <c r="AE83" s="173" t="str">
        <f t="shared" si="90"/>
        <v>Pendiente</v>
      </c>
      <c r="AF83" s="168">
        <f t="shared" si="82"/>
        <v>1685789.7323400001</v>
      </c>
      <c r="AG83" s="192" t="s">
        <v>79</v>
      </c>
      <c r="AJ83" s="130">
        <v>2366560</v>
      </c>
      <c r="AL83" s="130">
        <v>1685789.7323400001</v>
      </c>
    </row>
    <row r="84" spans="1:38" ht="13">
      <c r="A84" s="137">
        <f t="shared" si="91"/>
        <v>66</v>
      </c>
      <c r="B84" s="138" t="s">
        <v>158</v>
      </c>
      <c r="C84" s="178">
        <v>1</v>
      </c>
      <c r="D84" s="186">
        <v>1332408</v>
      </c>
      <c r="E84" s="180">
        <v>12300000</v>
      </c>
      <c r="F84" s="146">
        <v>12839000</v>
      </c>
      <c r="G84" s="155">
        <v>1332408</v>
      </c>
      <c r="H84" s="164"/>
      <c r="I84" s="172">
        <f t="shared" si="72"/>
        <v>0</v>
      </c>
      <c r="J84" s="160">
        <f t="shared" si="83"/>
        <v>0</v>
      </c>
      <c r="K84" s="139">
        <f t="shared" si="83"/>
        <v>8.2314065961777469</v>
      </c>
      <c r="L84" s="139">
        <f t="shared" si="83"/>
        <v>8.6359373405143174</v>
      </c>
      <c r="M84" s="140">
        <f t="shared" si="84"/>
        <v>5947820</v>
      </c>
      <c r="N84" s="140">
        <f t="shared" si="85"/>
        <v>8823803</v>
      </c>
      <c r="O84" s="140" t="e">
        <f t="shared" si="86"/>
        <v>#NUM!</v>
      </c>
      <c r="P84" s="140">
        <f t="shared" si="87"/>
        <v>5560763</v>
      </c>
      <c r="Q84" s="140" t="e" cm="1">
        <f t="array" ref="Q84">ROUND(GEOMEAN(SMALL(D84:I84,{1;2;3})),0)</f>
        <v>#NUM!</v>
      </c>
      <c r="R84" s="140" cm="1">
        <f t="array" ref="R84">ROUND(AVERAGE(SMALL(D84:I84,{1;2;3})),0)</f>
        <v>888272</v>
      </c>
      <c r="S84" s="140" t="e" cm="1">
        <f t="array" ref="S84">ROUND(GEOMEAN(SMALL(D84:I84,{1;2})),0)</f>
        <v>#NUM!</v>
      </c>
      <c r="T84" s="140" cm="1">
        <f t="array" ref="T84">ROUND(AVERAGE(SMALL(D84:I84,{1;2})),0)</f>
        <v>666204</v>
      </c>
      <c r="U84" s="141">
        <f t="shared" si="88"/>
        <v>3.4639629903152791</v>
      </c>
      <c r="V84" s="141">
        <f t="shared" si="88"/>
        <v>5.622448229070975</v>
      </c>
      <c r="W84" s="141" t="e">
        <f t="shared" si="88"/>
        <v>#NUM!</v>
      </c>
      <c r="X84" s="141">
        <f t="shared" si="88"/>
        <v>3.1734686372342402</v>
      </c>
      <c r="Y84" s="141" t="e">
        <f t="shared" si="88"/>
        <v>#NUM!</v>
      </c>
      <c r="Z84" s="141">
        <f t="shared" si="88"/>
        <v>-0.33333333333333337</v>
      </c>
      <c r="AA84" s="141" t="e">
        <f t="shared" si="88"/>
        <v>#NUM!</v>
      </c>
      <c r="AB84" s="141">
        <f t="shared" si="88"/>
        <v>-0.5</v>
      </c>
      <c r="AC84" s="141" t="e" cm="1">
        <f t="array" ref="AC84">MIN(IF(U84:AB84&gt;0,U84:AB84))</f>
        <v>#NUM!</v>
      </c>
      <c r="AD84" s="140" t="str">
        <f t="shared" si="89"/>
        <v>Sin medida de tendencia central</v>
      </c>
      <c r="AE84" s="173" t="str">
        <f t="shared" si="90"/>
        <v>Pendiente</v>
      </c>
      <c r="AF84" s="168">
        <f t="shared" si="82"/>
        <v>1332408</v>
      </c>
      <c r="AG84" s="193" t="s">
        <v>100</v>
      </c>
      <c r="AJ84" s="130">
        <v>1332408</v>
      </c>
      <c r="AL84" s="130">
        <v>1332408</v>
      </c>
    </row>
    <row r="85" spans="1:38" s="143" customFormat="1" ht="26" customHeight="1">
      <c r="A85" s="220" t="s">
        <v>159</v>
      </c>
      <c r="B85" s="220"/>
      <c r="C85" s="220"/>
      <c r="D85" s="188"/>
      <c r="E85" s="182"/>
      <c r="F85" s="148"/>
      <c r="G85" s="157"/>
      <c r="H85" s="166"/>
      <c r="I85" s="172">
        <f t="shared" si="72"/>
        <v>0</v>
      </c>
      <c r="J85" s="158"/>
      <c r="K85" s="131"/>
      <c r="L85" s="131"/>
      <c r="M85" s="131"/>
      <c r="N85" s="131"/>
      <c r="O85" s="131"/>
      <c r="P85" s="131"/>
      <c r="Q85" s="131"/>
      <c r="R85" s="131"/>
      <c r="S85" s="131"/>
      <c r="T85" s="131"/>
      <c r="U85" s="132"/>
      <c r="V85" s="132"/>
      <c r="W85" s="132"/>
      <c r="X85" s="132"/>
      <c r="Y85" s="132"/>
      <c r="Z85" s="132"/>
      <c r="AA85" s="132"/>
      <c r="AB85" s="132"/>
      <c r="AC85" s="132"/>
      <c r="AD85" s="131"/>
      <c r="AE85" s="153"/>
      <c r="AF85" s="174"/>
      <c r="AG85" s="194"/>
      <c r="AH85" s="130"/>
    </row>
    <row r="86" spans="1:38" ht="13">
      <c r="A86" s="133"/>
      <c r="B86" s="134" t="s">
        <v>77</v>
      </c>
      <c r="C86" s="177"/>
      <c r="D86" s="186"/>
      <c r="E86" s="181"/>
      <c r="F86" s="147"/>
      <c r="G86" s="156"/>
      <c r="H86" s="165"/>
      <c r="I86" s="172">
        <f t="shared" si="72"/>
        <v>0</v>
      </c>
      <c r="J86" s="159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6"/>
      <c r="V86" s="136"/>
      <c r="W86" s="136"/>
      <c r="X86" s="136"/>
      <c r="Y86" s="136"/>
      <c r="Z86" s="136"/>
      <c r="AA86" s="136"/>
      <c r="AB86" s="136"/>
      <c r="AC86" s="136"/>
      <c r="AD86" s="135"/>
      <c r="AE86" s="154"/>
      <c r="AF86" s="174"/>
      <c r="AG86" s="191"/>
    </row>
    <row r="87" spans="1:38" ht="14">
      <c r="A87" s="137">
        <v>1</v>
      </c>
      <c r="B87" s="138" t="s">
        <v>81</v>
      </c>
      <c r="C87" s="178">
        <v>1</v>
      </c>
      <c r="D87" s="186">
        <v>352310</v>
      </c>
      <c r="E87" s="180">
        <v>1600000</v>
      </c>
      <c r="F87" s="146">
        <v>1650000</v>
      </c>
      <c r="G87" s="155">
        <v>352310</v>
      </c>
      <c r="H87" s="164">
        <f>+'678-2024 IPC'!H86</f>
        <v>388385.23676</v>
      </c>
      <c r="I87" s="172">
        <f t="shared" si="72"/>
        <v>0</v>
      </c>
      <c r="J87" s="160">
        <f t="shared" ref="J87:J98" si="92">+D87/IF($H87&lt;&gt;"",$H87,MIN($D87:$F87))-1</f>
        <v>-9.2885190644598215E-2</v>
      </c>
      <c r="K87" s="139">
        <f t="shared" ref="K87:K98" si="93">+E87/IF($H87&lt;&gt;"",$H87,MIN($D87:$F87))-1</f>
        <v>3.1196210580700034</v>
      </c>
      <c r="L87" s="139">
        <f t="shared" ref="L87:L98" si="94">+F87/IF($H87&lt;&gt;"",$H87,MIN($D87:$F87))-1</f>
        <v>3.2483592161346913</v>
      </c>
      <c r="M87" s="140">
        <f t="shared" ref="M87:M98" si="95">ROUND(GEOMEAN(D87:F87),0)</f>
        <v>976134</v>
      </c>
      <c r="N87" s="140">
        <f t="shared" ref="N87:N98" si="96">ROUND(AVERAGE(D87:F87),0)</f>
        <v>1200770</v>
      </c>
      <c r="O87" s="140" t="e">
        <f t="shared" ref="O87:O98" si="97">ROUND(GEOMEAN(D87:I87),0)</f>
        <v>#NUM!</v>
      </c>
      <c r="P87" s="140">
        <f t="shared" ref="P87:P98" si="98">ROUND(AVERAGE(D87:I87),0)</f>
        <v>723834</v>
      </c>
      <c r="Q87" s="140" t="e" cm="1">
        <f t="array" ref="Q87">ROUND(GEOMEAN(SMALL(D87:I87,{1;2;3})),0)</f>
        <v>#NUM!</v>
      </c>
      <c r="R87" s="140" cm="1">
        <f t="array" ref="R87">ROUND(AVERAGE(SMALL(D87:I87,{1;2;3})),0)</f>
        <v>234873</v>
      </c>
      <c r="S87" s="140" t="e" cm="1">
        <f t="array" ref="S87">ROUND(GEOMEAN(SMALL(D87:I87,{1;2})),0)</f>
        <v>#NUM!</v>
      </c>
      <c r="T87" s="140" cm="1">
        <f t="array" ref="T87">ROUND(AVERAGE(SMALL(D87:I87,{1;2})),0)</f>
        <v>176155</v>
      </c>
      <c r="U87" s="141">
        <f t="shared" ref="U87:U98" si="99">+M87/IF($H87&lt;&gt;"",$H87,MIN($D87:$F87))-1</f>
        <v>1.5133138636863155</v>
      </c>
      <c r="V87" s="141">
        <f t="shared" ref="V87:V98" si="100">+N87/IF($H87&lt;&gt;"",$H87,MIN($D87:$F87))-1</f>
        <v>2.0916983611866988</v>
      </c>
      <c r="W87" s="141" t="e">
        <f t="shared" ref="W87:W98" si="101">+O87/IF($H87&lt;&gt;"",$H87,MIN($D87:$F87))-1</f>
        <v>#NUM!</v>
      </c>
      <c r="X87" s="141">
        <f t="shared" ref="X87:X98" si="102">+P87/IF($H87&lt;&gt;"",$H87,MIN($D87:$F87))-1</f>
        <v>0.86370111809190186</v>
      </c>
      <c r="Y87" s="141" t="e">
        <f t="shared" ref="Y87:Y98" si="103">+Q87/IF($H87&lt;&gt;"",$H87,MIN($D87:$F87))-1</f>
        <v>#NUM!</v>
      </c>
      <c r="Z87" s="141">
        <f t="shared" ref="Z87:Z98" si="104">+R87/IF($H87&lt;&gt;"",$H87,MIN($D87:$F87))-1</f>
        <v>-0.39525765201745255</v>
      </c>
      <c r="AA87" s="141" t="e">
        <f t="shared" ref="AA87:AA98" si="105">+S87/IF($H87&lt;&gt;"",$H87,MIN($D87:$F87))-1</f>
        <v>#NUM!</v>
      </c>
      <c r="AB87" s="141">
        <f t="shared" ref="AB87:AB98" si="106">+T87/IF($H87&lt;&gt;"",$H87,MIN($D87:$F87))-1</f>
        <v>-0.54644259532229911</v>
      </c>
      <c r="AC87" s="141" t="e" cm="1">
        <f t="array" ref="AC87">MIN(IF(U87:AB87&gt;0,U87:AB87))</f>
        <v>#NUM!</v>
      </c>
      <c r="AD87" s="140" t="str">
        <f t="shared" ref="AD87:AD98" si="107">+IFERROR(_xlfn.XLOOKUP(AC87,U87:AB87,$U$3:$AB$3,,0),"Sin medida de tendencia central")</f>
        <v>Sin medida de tendencia central</v>
      </c>
      <c r="AE87" s="173" t="str">
        <f t="shared" ref="AE87:AE98" si="108">+IFERROR(_xlfn.XLOOKUP(AD87,$M$3:$T$3,M87:T87,,0),"Pendiente")</f>
        <v>Pendiente</v>
      </c>
      <c r="AF87" s="168">
        <f t="shared" ref="AF87:AF98" si="109">+AVERAGE(G87:H87)</f>
        <v>370347.61838</v>
      </c>
      <c r="AG87" s="192" t="s">
        <v>79</v>
      </c>
      <c r="AJ87" s="130">
        <v>352310</v>
      </c>
      <c r="AL87" s="130">
        <v>370347.61838</v>
      </c>
    </row>
    <row r="88" spans="1:38" ht="14">
      <c r="A88" s="137">
        <f t="shared" ref="A88:A98" si="110">+A87+1</f>
        <v>2</v>
      </c>
      <c r="B88" s="138" t="s">
        <v>160</v>
      </c>
      <c r="C88" s="178">
        <v>1</v>
      </c>
      <c r="D88" s="186">
        <v>411110</v>
      </c>
      <c r="E88" s="180">
        <v>2152000</v>
      </c>
      <c r="F88" s="146">
        <v>2235600</v>
      </c>
      <c r="G88" s="155">
        <v>411110</v>
      </c>
      <c r="H88" s="164">
        <f>+'678-2024 IPC'!H87</f>
        <v>300749.03112</v>
      </c>
      <c r="I88" s="172">
        <f t="shared" si="72"/>
        <v>0</v>
      </c>
      <c r="J88" s="160">
        <f t="shared" si="92"/>
        <v>0.36695369713748316</v>
      </c>
      <c r="K88" s="139">
        <f t="shared" si="93"/>
        <v>6.1554677731990557</v>
      </c>
      <c r="L88" s="139">
        <f t="shared" si="94"/>
        <v>6.4334404060240749</v>
      </c>
      <c r="M88" s="140">
        <f t="shared" si="95"/>
        <v>1255254</v>
      </c>
      <c r="N88" s="140">
        <f t="shared" si="96"/>
        <v>1599570</v>
      </c>
      <c r="O88" s="140" t="e">
        <f t="shared" si="97"/>
        <v>#NUM!</v>
      </c>
      <c r="P88" s="140">
        <f t="shared" si="98"/>
        <v>918428</v>
      </c>
      <c r="Q88" s="140" t="e" cm="1">
        <f t="array" ref="Q88">ROUND(GEOMEAN(SMALL(D88:I88,{1;2;3})),0)</f>
        <v>#NUM!</v>
      </c>
      <c r="R88" s="140" cm="1">
        <f t="array" ref="R88">ROUND(AVERAGE(SMALL(D88:I88,{1;2;3})),0)</f>
        <v>237286</v>
      </c>
      <c r="S88" s="140" t="e" cm="1">
        <f t="array" ref="S88">ROUND(GEOMEAN(SMALL(D88:I88,{1;2})),0)</f>
        <v>#NUM!</v>
      </c>
      <c r="T88" s="140" cm="1">
        <f t="array" ref="T88">ROUND(AVERAGE(SMALL(D88:I88,{1;2})),0)</f>
        <v>150375</v>
      </c>
      <c r="U88" s="141">
        <f t="shared" si="99"/>
        <v>3.1737590818676615</v>
      </c>
      <c r="V88" s="141">
        <f t="shared" si="100"/>
        <v>4.318620625453538</v>
      </c>
      <c r="W88" s="141" t="e">
        <f t="shared" si="101"/>
        <v>#NUM!</v>
      </c>
      <c r="X88" s="141">
        <f t="shared" si="102"/>
        <v>2.0538020241652708</v>
      </c>
      <c r="Y88" s="141" t="e">
        <f t="shared" si="103"/>
        <v>#NUM!</v>
      </c>
      <c r="Z88" s="141">
        <f t="shared" si="104"/>
        <v>-0.2110165771229966</v>
      </c>
      <c r="AA88" s="141" t="e">
        <f t="shared" si="105"/>
        <v>#NUM!</v>
      </c>
      <c r="AB88" s="141">
        <f t="shared" si="106"/>
        <v>-0.49999838922174344</v>
      </c>
      <c r="AC88" s="141" t="e" cm="1">
        <f t="array" ref="AC88">MIN(IF(U88:AB88&gt;0,U88:AB88))</f>
        <v>#NUM!</v>
      </c>
      <c r="AD88" s="140" t="str">
        <f t="shared" si="107"/>
        <v>Sin medida de tendencia central</v>
      </c>
      <c r="AE88" s="173" t="str">
        <f t="shared" si="108"/>
        <v>Pendiente</v>
      </c>
      <c r="AF88" s="168">
        <f t="shared" si="109"/>
        <v>355929.51555999997</v>
      </c>
      <c r="AG88" s="192" t="s">
        <v>79</v>
      </c>
      <c r="AJ88" s="130">
        <v>411110</v>
      </c>
      <c r="AL88" s="130">
        <v>355929.51555999997</v>
      </c>
    </row>
    <row r="89" spans="1:38" ht="14">
      <c r="A89" s="137">
        <f t="shared" si="110"/>
        <v>3</v>
      </c>
      <c r="B89" s="138" t="s">
        <v>161</v>
      </c>
      <c r="C89" s="178">
        <v>1</v>
      </c>
      <c r="D89" s="186">
        <v>387296</v>
      </c>
      <c r="E89" s="180">
        <v>2000000</v>
      </c>
      <c r="F89" s="146">
        <v>2062000</v>
      </c>
      <c r="G89" s="155">
        <v>387296</v>
      </c>
      <c r="H89" s="164">
        <f>+'678-2024 IPC'!H88</f>
        <v>614001.85127999994</v>
      </c>
      <c r="I89" s="172">
        <f t="shared" si="72"/>
        <v>0</v>
      </c>
      <c r="J89" s="160">
        <f t="shared" si="92"/>
        <v>-0.36922665755386541</v>
      </c>
      <c r="K89" s="139">
        <f t="shared" si="93"/>
        <v>2.2573191690393632</v>
      </c>
      <c r="L89" s="139">
        <f t="shared" si="94"/>
        <v>2.3582960632795835</v>
      </c>
      <c r="M89" s="140">
        <f t="shared" si="95"/>
        <v>1168927</v>
      </c>
      <c r="N89" s="140">
        <f t="shared" si="96"/>
        <v>1483099</v>
      </c>
      <c r="O89" s="140" t="e">
        <f t="shared" si="97"/>
        <v>#NUM!</v>
      </c>
      <c r="P89" s="140">
        <f t="shared" si="98"/>
        <v>908432</v>
      </c>
      <c r="Q89" s="140" t="e" cm="1">
        <f t="array" ref="Q89">ROUND(GEOMEAN(SMALL(D89:I89,{1;2;3})),0)</f>
        <v>#NUM!</v>
      </c>
      <c r="R89" s="140" cm="1">
        <f t="array" ref="R89">ROUND(AVERAGE(SMALL(D89:I89,{1;2;3})),0)</f>
        <v>258197</v>
      </c>
      <c r="S89" s="140" t="e" cm="1">
        <f t="array" ref="S89">ROUND(GEOMEAN(SMALL(D89:I89,{1;2})),0)</f>
        <v>#NUM!</v>
      </c>
      <c r="T89" s="140" cm="1">
        <f t="array" ref="T89">ROUND(AVERAGE(SMALL(D89:I89,{1;2})),0)</f>
        <v>193648</v>
      </c>
      <c r="U89" s="141">
        <f t="shared" si="99"/>
        <v>0.90378416215383783</v>
      </c>
      <c r="V89" s="141">
        <f t="shared" si="100"/>
        <v>1.415463401141555</v>
      </c>
      <c r="W89" s="141" t="e">
        <f t="shared" si="101"/>
        <v>#NUM!</v>
      </c>
      <c r="X89" s="141">
        <f t="shared" si="102"/>
        <v>0.47952648368438333</v>
      </c>
      <c r="Y89" s="141" t="e">
        <f t="shared" si="103"/>
        <v>#NUM!</v>
      </c>
      <c r="Z89" s="141">
        <f t="shared" si="104"/>
        <v>-0.57948498125577186</v>
      </c>
      <c r="AA89" s="141" t="e">
        <f t="shared" si="105"/>
        <v>#NUM!</v>
      </c>
      <c r="AB89" s="141">
        <f t="shared" si="106"/>
        <v>-0.68461332877693271</v>
      </c>
      <c r="AC89" s="141" t="e" cm="1">
        <f t="array" ref="AC89">MIN(IF(U89:AB89&gt;0,U89:AB89))</f>
        <v>#NUM!</v>
      </c>
      <c r="AD89" s="140" t="str">
        <f t="shared" si="107"/>
        <v>Sin medida de tendencia central</v>
      </c>
      <c r="AE89" s="173" t="str">
        <f t="shared" si="108"/>
        <v>Pendiente</v>
      </c>
      <c r="AF89" s="168">
        <f t="shared" si="109"/>
        <v>500648.92563999997</v>
      </c>
      <c r="AG89" s="192" t="s">
        <v>79</v>
      </c>
      <c r="AJ89" s="130">
        <v>387296</v>
      </c>
      <c r="AL89" s="130">
        <v>500648.92563999997</v>
      </c>
    </row>
    <row r="90" spans="1:38" ht="14">
      <c r="A90" s="137">
        <f t="shared" si="110"/>
        <v>4</v>
      </c>
      <c r="B90" s="138" t="s">
        <v>162</v>
      </c>
      <c r="C90" s="178">
        <v>1</v>
      </c>
      <c r="D90" s="186">
        <v>492744</v>
      </c>
      <c r="E90" s="180">
        <v>3100000</v>
      </c>
      <c r="F90" s="146">
        <v>3195000</v>
      </c>
      <c r="G90" s="155">
        <v>492744</v>
      </c>
      <c r="H90" s="164">
        <f>+'678-2024 IPC'!H89</f>
        <v>987141.24</v>
      </c>
      <c r="I90" s="172">
        <f t="shared" si="72"/>
        <v>0</v>
      </c>
      <c r="J90" s="160">
        <f t="shared" si="92"/>
        <v>-0.50083738776834008</v>
      </c>
      <c r="K90" s="139">
        <f t="shared" si="93"/>
        <v>2.1403814108708499</v>
      </c>
      <c r="L90" s="139">
        <f t="shared" si="94"/>
        <v>2.2366189057201176</v>
      </c>
      <c r="M90" s="140">
        <f t="shared" si="95"/>
        <v>1696230</v>
      </c>
      <c r="N90" s="140">
        <f t="shared" si="96"/>
        <v>2262581</v>
      </c>
      <c r="O90" s="140" t="e">
        <f t="shared" si="97"/>
        <v>#NUM!</v>
      </c>
      <c r="P90" s="140">
        <f t="shared" si="98"/>
        <v>1377938</v>
      </c>
      <c r="Q90" s="140" t="e" cm="1">
        <f t="array" ref="Q90">ROUND(GEOMEAN(SMALL(D90:I90,{1;2;3})),0)</f>
        <v>#NUM!</v>
      </c>
      <c r="R90" s="140" cm="1">
        <f t="array" ref="R90">ROUND(AVERAGE(SMALL(D90:I90,{1;2;3})),0)</f>
        <v>328496</v>
      </c>
      <c r="S90" s="140" t="e" cm="1">
        <f t="array" ref="S90">ROUND(GEOMEAN(SMALL(D90:I90,{1;2})),0)</f>
        <v>#NUM!</v>
      </c>
      <c r="T90" s="140" cm="1">
        <f t="array" ref="T90">ROUND(AVERAGE(SMALL(D90:I90,{1;2})),0)</f>
        <v>246372</v>
      </c>
      <c r="U90" s="141">
        <f t="shared" si="99"/>
        <v>0.71832553566498758</v>
      </c>
      <c r="V90" s="141">
        <f t="shared" si="100"/>
        <v>1.292053971932122</v>
      </c>
      <c r="W90" s="141" t="e">
        <f t="shared" si="101"/>
        <v>#NUM!</v>
      </c>
      <c r="X90" s="141">
        <f t="shared" si="102"/>
        <v>0.39588738081695385</v>
      </c>
      <c r="Y90" s="141" t="e">
        <f t="shared" si="103"/>
        <v>#NUM!</v>
      </c>
      <c r="Z90" s="141">
        <f t="shared" si="104"/>
        <v>-0.66722492517889331</v>
      </c>
      <c r="AA90" s="141" t="e">
        <f t="shared" si="105"/>
        <v>#NUM!</v>
      </c>
      <c r="AB90" s="141">
        <f t="shared" si="106"/>
        <v>-0.75041869388417004</v>
      </c>
      <c r="AC90" s="141" t="e" cm="1">
        <f t="array" ref="AC90">MIN(IF(U90:AB90&gt;0,U90:AB90))</f>
        <v>#NUM!</v>
      </c>
      <c r="AD90" s="140" t="str">
        <f t="shared" si="107"/>
        <v>Sin medida de tendencia central</v>
      </c>
      <c r="AE90" s="173" t="str">
        <f t="shared" si="108"/>
        <v>Pendiente</v>
      </c>
      <c r="AF90" s="168">
        <f t="shared" si="109"/>
        <v>739942.62</v>
      </c>
      <c r="AG90" s="192" t="s">
        <v>79</v>
      </c>
      <c r="AJ90" s="130">
        <v>492744</v>
      </c>
      <c r="AL90" s="130">
        <v>739942.62</v>
      </c>
    </row>
    <row r="91" spans="1:38" ht="14">
      <c r="A91" s="137">
        <f t="shared" si="110"/>
        <v>5</v>
      </c>
      <c r="B91" s="138" t="s">
        <v>163</v>
      </c>
      <c r="C91" s="178">
        <v>1</v>
      </c>
      <c r="D91" s="186">
        <v>599832</v>
      </c>
      <c r="E91" s="180">
        <v>1720000</v>
      </c>
      <c r="F91" s="146">
        <v>1800000</v>
      </c>
      <c r="G91" s="155">
        <v>599832</v>
      </c>
      <c r="H91" s="164">
        <f>+'678-2024 IPC'!H90</f>
        <v>689134.26787999994</v>
      </c>
      <c r="I91" s="172">
        <f t="shared" si="72"/>
        <v>0</v>
      </c>
      <c r="J91" s="160">
        <f t="shared" si="92"/>
        <v>-0.12958616635727982</v>
      </c>
      <c r="K91" s="139">
        <f t="shared" si="93"/>
        <v>1.4958851709569991</v>
      </c>
      <c r="L91" s="139">
        <f t="shared" si="94"/>
        <v>1.6119728533270918</v>
      </c>
      <c r="M91" s="140">
        <f t="shared" si="95"/>
        <v>1229165</v>
      </c>
      <c r="N91" s="140">
        <f t="shared" si="96"/>
        <v>1373277</v>
      </c>
      <c r="O91" s="140" t="e">
        <f t="shared" si="97"/>
        <v>#NUM!</v>
      </c>
      <c r="P91" s="140">
        <f t="shared" si="98"/>
        <v>901466</v>
      </c>
      <c r="Q91" s="140" t="e" cm="1">
        <f t="array" ref="Q91">ROUND(GEOMEAN(SMALL(D91:I91,{1;2;3})),0)</f>
        <v>#NUM!</v>
      </c>
      <c r="R91" s="140" cm="1">
        <f t="array" ref="R91">ROUND(AVERAGE(SMALL(D91:I91,{1;2;3})),0)</f>
        <v>399888</v>
      </c>
      <c r="S91" s="140" t="e" cm="1">
        <f t="array" ref="S91">ROUND(GEOMEAN(SMALL(D91:I91,{1;2})),0)</f>
        <v>#NUM!</v>
      </c>
      <c r="T91" s="140" cm="1">
        <f t="array" ref="T91">ROUND(AVERAGE(SMALL(D91:I91,{1;2})),0)</f>
        <v>299916</v>
      </c>
      <c r="U91" s="141">
        <f t="shared" si="99"/>
        <v>0.78363645125544168</v>
      </c>
      <c r="V91" s="141">
        <f t="shared" si="100"/>
        <v>0.99275680227692709</v>
      </c>
      <c r="W91" s="141" t="e">
        <f t="shared" si="101"/>
        <v>#NUM!</v>
      </c>
      <c r="X91" s="141">
        <f t="shared" si="102"/>
        <v>0.30811373344297799</v>
      </c>
      <c r="Y91" s="141" t="e">
        <f t="shared" si="103"/>
        <v>#NUM!</v>
      </c>
      <c r="Z91" s="141">
        <f t="shared" si="104"/>
        <v>-0.41972411090485329</v>
      </c>
      <c r="AA91" s="141" t="e">
        <f t="shared" si="105"/>
        <v>#NUM!</v>
      </c>
      <c r="AB91" s="141">
        <f t="shared" si="106"/>
        <v>-0.56479308317863985</v>
      </c>
      <c r="AC91" s="141" t="e" cm="1">
        <f t="array" ref="AC91">MIN(IF(U91:AB91&gt;0,U91:AB91))</f>
        <v>#NUM!</v>
      </c>
      <c r="AD91" s="140" t="str">
        <f t="shared" si="107"/>
        <v>Sin medida de tendencia central</v>
      </c>
      <c r="AE91" s="173" t="str">
        <f t="shared" si="108"/>
        <v>Pendiente</v>
      </c>
      <c r="AF91" s="168">
        <f t="shared" si="109"/>
        <v>644483.13393999997</v>
      </c>
      <c r="AG91" s="192" t="s">
        <v>79</v>
      </c>
      <c r="AJ91" s="130">
        <v>599832</v>
      </c>
      <c r="AL91" s="130">
        <v>644483.13393999997</v>
      </c>
    </row>
    <row r="92" spans="1:38" ht="14">
      <c r="A92" s="137">
        <f t="shared" si="110"/>
        <v>6</v>
      </c>
      <c r="B92" s="138" t="s">
        <v>164</v>
      </c>
      <c r="C92" s="178">
        <v>1</v>
      </c>
      <c r="D92" s="186">
        <v>350400</v>
      </c>
      <c r="E92" s="180">
        <v>1950000</v>
      </c>
      <c r="F92" s="146">
        <v>2013500</v>
      </c>
      <c r="G92" s="155">
        <v>350400</v>
      </c>
      <c r="H92" s="164">
        <f>+'678-2024 IPC'!H91</f>
        <v>153555.304</v>
      </c>
      <c r="I92" s="172">
        <f t="shared" si="72"/>
        <v>0</v>
      </c>
      <c r="J92" s="160">
        <f t="shared" si="92"/>
        <v>1.2819140132079059</v>
      </c>
      <c r="K92" s="139">
        <f t="shared" si="93"/>
        <v>11.699007778982352</v>
      </c>
      <c r="L92" s="139">
        <f t="shared" si="94"/>
        <v>12.11253957075947</v>
      </c>
      <c r="M92" s="140">
        <f t="shared" si="95"/>
        <v>1112201</v>
      </c>
      <c r="N92" s="140">
        <f t="shared" si="96"/>
        <v>1437967</v>
      </c>
      <c r="O92" s="140" t="e">
        <f t="shared" si="97"/>
        <v>#NUM!</v>
      </c>
      <c r="P92" s="140">
        <f t="shared" si="98"/>
        <v>802976</v>
      </c>
      <c r="Q92" s="140" t="e" cm="1">
        <f t="array" ref="Q92">ROUND(GEOMEAN(SMALL(D92:I92,{1;2;3})),0)</f>
        <v>#NUM!</v>
      </c>
      <c r="R92" s="140" cm="1">
        <f t="array" ref="R92">ROUND(AVERAGE(SMALL(D92:I92,{1;2;3})),0)</f>
        <v>167985</v>
      </c>
      <c r="S92" s="140" t="e" cm="1">
        <f t="array" ref="S92">ROUND(GEOMEAN(SMALL(D92:I92,{1;2})),0)</f>
        <v>#NUM!</v>
      </c>
      <c r="T92" s="140" cm="1">
        <f t="array" ref="T92">ROUND(AVERAGE(SMALL(D92:I92,{1;2})),0)</f>
        <v>76778</v>
      </c>
      <c r="U92" s="141">
        <f t="shared" si="99"/>
        <v>6.2429995645086933</v>
      </c>
      <c r="V92" s="141">
        <f t="shared" si="100"/>
        <v>8.3644892917538041</v>
      </c>
      <c r="W92" s="141" t="e">
        <f t="shared" si="101"/>
        <v>#NUM!</v>
      </c>
      <c r="X92" s="141">
        <f t="shared" si="102"/>
        <v>4.2292299847877608</v>
      </c>
      <c r="Y92" s="141" t="e">
        <f t="shared" si="103"/>
        <v>#NUM!</v>
      </c>
      <c r="Z92" s="141">
        <f t="shared" si="104"/>
        <v>9.3970677821718196E-2</v>
      </c>
      <c r="AA92" s="141" t="e">
        <f t="shared" si="105"/>
        <v>#NUM!</v>
      </c>
      <c r="AB92" s="141">
        <f t="shared" si="106"/>
        <v>-0.4999977337155348</v>
      </c>
      <c r="AC92" s="141" t="e" cm="1">
        <f t="array" ref="AC92">MIN(IF(U92:AB92&gt;0,U92:AB92))</f>
        <v>#NUM!</v>
      </c>
      <c r="AD92" s="140" t="str">
        <f t="shared" si="107"/>
        <v>Sin medida de tendencia central</v>
      </c>
      <c r="AE92" s="173" t="str">
        <f t="shared" si="108"/>
        <v>Pendiente</v>
      </c>
      <c r="AF92" s="168">
        <f t="shared" si="109"/>
        <v>251977.652</v>
      </c>
      <c r="AG92" s="192" t="s">
        <v>79</v>
      </c>
      <c r="AJ92" s="130">
        <v>350400</v>
      </c>
      <c r="AL92" s="130">
        <v>251977.652</v>
      </c>
    </row>
    <row r="93" spans="1:38" ht="14">
      <c r="A93" s="137">
        <f t="shared" si="110"/>
        <v>7</v>
      </c>
      <c r="B93" s="138" t="s">
        <v>165</v>
      </c>
      <c r="C93" s="178">
        <v>1</v>
      </c>
      <c r="D93" s="186">
        <v>4393340</v>
      </c>
      <c r="E93" s="180">
        <v>8400000</v>
      </c>
      <c r="F93" s="146">
        <v>8812000</v>
      </c>
      <c r="G93" s="155">
        <v>4393340</v>
      </c>
      <c r="H93" s="164">
        <f>+'678-2024 IPC'!H92</f>
        <v>1206505.9600000002</v>
      </c>
      <c r="I93" s="172">
        <f t="shared" si="72"/>
        <v>0</v>
      </c>
      <c r="J93" s="160">
        <f t="shared" si="92"/>
        <v>2.6413744694638717</v>
      </c>
      <c r="K93" s="139">
        <f t="shared" si="93"/>
        <v>5.9622532158896249</v>
      </c>
      <c r="L93" s="139">
        <f t="shared" si="94"/>
        <v>6.3037351593356394</v>
      </c>
      <c r="M93" s="140">
        <f t="shared" si="95"/>
        <v>6876744</v>
      </c>
      <c r="N93" s="140">
        <f t="shared" si="96"/>
        <v>7201780</v>
      </c>
      <c r="O93" s="140" t="e">
        <f t="shared" si="97"/>
        <v>#NUM!</v>
      </c>
      <c r="P93" s="140">
        <f t="shared" si="98"/>
        <v>4534198</v>
      </c>
      <c r="Q93" s="140" t="e" cm="1">
        <f t="array" ref="Q93">ROUND(GEOMEAN(SMALL(D93:I93,{1;2;3})),0)</f>
        <v>#NUM!</v>
      </c>
      <c r="R93" s="140" cm="1">
        <f t="array" ref="R93">ROUND(AVERAGE(SMALL(D93:I93,{1;2;3})),0)</f>
        <v>1866615</v>
      </c>
      <c r="S93" s="140" t="e" cm="1">
        <f t="array" ref="S93">ROUND(GEOMEAN(SMALL(D93:I93,{1;2})),0)</f>
        <v>#NUM!</v>
      </c>
      <c r="T93" s="140" cm="1">
        <f t="array" ref="T93">ROUND(AVERAGE(SMALL(D93:I93,{1;2})),0)</f>
        <v>603253</v>
      </c>
      <c r="U93" s="141">
        <f t="shared" si="99"/>
        <v>4.6997182177201999</v>
      </c>
      <c r="V93" s="141">
        <f t="shared" si="100"/>
        <v>4.9691209482297118</v>
      </c>
      <c r="W93" s="141" t="e">
        <f t="shared" si="101"/>
        <v>#NUM!</v>
      </c>
      <c r="X93" s="141">
        <f t="shared" si="102"/>
        <v>2.7581231674976552</v>
      </c>
      <c r="Y93" s="141" t="e">
        <f t="shared" si="103"/>
        <v>#NUM!</v>
      </c>
      <c r="Z93" s="141">
        <f t="shared" si="104"/>
        <v>0.54712455792592984</v>
      </c>
      <c r="AA93" s="141" t="e">
        <f t="shared" si="105"/>
        <v>#NUM!</v>
      </c>
      <c r="AB93" s="141">
        <f t="shared" si="106"/>
        <v>-0.49999998342320673</v>
      </c>
      <c r="AC93" s="141" t="e" cm="1">
        <f t="array" ref="AC93">MIN(IF(U93:AB93&gt;0,U93:AB93))</f>
        <v>#NUM!</v>
      </c>
      <c r="AD93" s="140" t="str">
        <f t="shared" si="107"/>
        <v>Sin medida de tendencia central</v>
      </c>
      <c r="AE93" s="173" t="str">
        <f t="shared" si="108"/>
        <v>Pendiente</v>
      </c>
      <c r="AF93" s="168">
        <f t="shared" si="109"/>
        <v>2799922.98</v>
      </c>
      <c r="AG93" s="192" t="s">
        <v>79</v>
      </c>
      <c r="AJ93" s="130">
        <v>4393340</v>
      </c>
      <c r="AL93" s="130">
        <v>2799922.98</v>
      </c>
    </row>
    <row r="94" spans="1:38" ht="14">
      <c r="A94" s="137">
        <f t="shared" si="110"/>
        <v>8</v>
      </c>
      <c r="B94" s="138" t="s">
        <v>166</v>
      </c>
      <c r="C94" s="178">
        <v>1</v>
      </c>
      <c r="D94" s="186">
        <v>356510</v>
      </c>
      <c r="E94" s="180">
        <v>550000</v>
      </c>
      <c r="F94" s="146">
        <v>569500</v>
      </c>
      <c r="G94" s="155">
        <v>356510</v>
      </c>
      <c r="H94" s="164">
        <f>+'678-2024 IPC'!H93</f>
        <v>119005.36060000001</v>
      </c>
      <c r="I94" s="172">
        <f t="shared" si="72"/>
        <v>0</v>
      </c>
      <c r="J94" s="160">
        <f t="shared" si="92"/>
        <v>1.995747403331678</v>
      </c>
      <c r="K94" s="139">
        <f t="shared" si="93"/>
        <v>3.621640548182163</v>
      </c>
      <c r="L94" s="139">
        <f t="shared" si="94"/>
        <v>3.7854987130722577</v>
      </c>
      <c r="M94" s="140">
        <f t="shared" si="95"/>
        <v>481551</v>
      </c>
      <c r="N94" s="140">
        <f t="shared" si="96"/>
        <v>492003</v>
      </c>
      <c r="O94" s="140" t="e">
        <f t="shared" si="97"/>
        <v>#NUM!</v>
      </c>
      <c r="P94" s="140">
        <f t="shared" si="98"/>
        <v>325254</v>
      </c>
      <c r="Q94" s="140" t="e" cm="1">
        <f t="array" ref="Q94">ROUND(GEOMEAN(SMALL(D94:I94,{1;2;3})),0)</f>
        <v>#NUM!</v>
      </c>
      <c r="R94" s="140" cm="1">
        <f t="array" ref="R94">ROUND(AVERAGE(SMALL(D94:I94,{1;2;3})),0)</f>
        <v>158505</v>
      </c>
      <c r="S94" s="140" t="e" cm="1">
        <f t="array" ref="S94">ROUND(GEOMEAN(SMALL(D94:I94,{1;2})),0)</f>
        <v>#NUM!</v>
      </c>
      <c r="T94" s="140" cm="1">
        <f t="array" ref="T94">ROUND(AVERAGE(SMALL(D94:I94,{1;2})),0)</f>
        <v>59503</v>
      </c>
      <c r="U94" s="141">
        <f t="shared" si="99"/>
        <v>3.04646477748667</v>
      </c>
      <c r="V94" s="141">
        <f t="shared" si="100"/>
        <v>3.1342927538677614</v>
      </c>
      <c r="W94" s="141" t="e">
        <f t="shared" si="101"/>
        <v>#NUM!</v>
      </c>
      <c r="X94" s="141">
        <f t="shared" si="102"/>
        <v>1.7331037724698928</v>
      </c>
      <c r="Y94" s="141" t="e">
        <f t="shared" si="103"/>
        <v>#NUM!</v>
      </c>
      <c r="Z94" s="141">
        <f t="shared" si="104"/>
        <v>0.33191479107202482</v>
      </c>
      <c r="AA94" s="141" t="e">
        <f t="shared" si="105"/>
        <v>#NUM!</v>
      </c>
      <c r="AB94" s="141">
        <f t="shared" si="106"/>
        <v>-0.4999973135663941</v>
      </c>
      <c r="AC94" s="141" t="e" cm="1">
        <f t="array" ref="AC94">MIN(IF(U94:AB94&gt;0,U94:AB94))</f>
        <v>#NUM!</v>
      </c>
      <c r="AD94" s="140" t="str">
        <f t="shared" si="107"/>
        <v>Sin medida de tendencia central</v>
      </c>
      <c r="AE94" s="173" t="str">
        <f t="shared" si="108"/>
        <v>Pendiente</v>
      </c>
      <c r="AF94" s="168">
        <f t="shared" si="109"/>
        <v>237757.68030000001</v>
      </c>
      <c r="AG94" s="192" t="s">
        <v>79</v>
      </c>
      <c r="AJ94" s="130">
        <v>356510</v>
      </c>
      <c r="AL94" s="130">
        <v>237757.68030000001</v>
      </c>
    </row>
    <row r="95" spans="1:38" ht="14">
      <c r="A95" s="137">
        <f t="shared" si="110"/>
        <v>9</v>
      </c>
      <c r="B95" s="138" t="s">
        <v>167</v>
      </c>
      <c r="C95" s="178">
        <v>1</v>
      </c>
      <c r="D95" s="186">
        <v>1472352</v>
      </c>
      <c r="E95" s="180">
        <v>8800000</v>
      </c>
      <c r="F95" s="146">
        <v>9164000</v>
      </c>
      <c r="G95" s="155">
        <v>1472352</v>
      </c>
      <c r="H95" s="164">
        <f>+'678-2024 IPC'!H94</f>
        <v>783132.05040000007</v>
      </c>
      <c r="I95" s="172">
        <f t="shared" si="72"/>
        <v>0</v>
      </c>
      <c r="J95" s="160">
        <f t="shared" si="92"/>
        <v>0.88008139782807682</v>
      </c>
      <c r="K95" s="139">
        <f t="shared" si="93"/>
        <v>10.236929960286043</v>
      </c>
      <c r="L95" s="139">
        <f t="shared" si="94"/>
        <v>10.701730245006965</v>
      </c>
      <c r="M95" s="140">
        <f t="shared" si="95"/>
        <v>4915033</v>
      </c>
      <c r="N95" s="140">
        <f t="shared" si="96"/>
        <v>6478784</v>
      </c>
      <c r="O95" s="140" t="e">
        <f t="shared" si="97"/>
        <v>#NUM!</v>
      </c>
      <c r="P95" s="140">
        <f t="shared" si="98"/>
        <v>3615306</v>
      </c>
      <c r="Q95" s="140" t="e" cm="1">
        <f t="array" ref="Q95">ROUND(GEOMEAN(SMALL(D95:I95,{1;2;3})),0)</f>
        <v>#NUM!</v>
      </c>
      <c r="R95" s="140" cm="1">
        <f t="array" ref="R95">ROUND(AVERAGE(SMALL(D95:I95,{1;2;3})),0)</f>
        <v>751828</v>
      </c>
      <c r="S95" s="140" t="e" cm="1">
        <f t="array" ref="S95">ROUND(GEOMEAN(SMALL(D95:I95,{1;2})),0)</f>
        <v>#NUM!</v>
      </c>
      <c r="T95" s="140" cm="1">
        <f t="array" ref="T95">ROUND(AVERAGE(SMALL(D95:I95,{1;2})),0)</f>
        <v>391566</v>
      </c>
      <c r="U95" s="141">
        <f t="shared" si="99"/>
        <v>5.276122906078931</v>
      </c>
      <c r="V95" s="141">
        <f t="shared" si="100"/>
        <v>7.2729138677070289</v>
      </c>
      <c r="W95" s="141" t="e">
        <f t="shared" si="101"/>
        <v>#NUM!</v>
      </c>
      <c r="X95" s="141">
        <f t="shared" si="102"/>
        <v>3.6164704894320332</v>
      </c>
      <c r="Y95" s="141" t="e">
        <f t="shared" si="103"/>
        <v>#NUM!</v>
      </c>
      <c r="Z95" s="141">
        <f t="shared" si="104"/>
        <v>-3.9972888842961907E-2</v>
      </c>
      <c r="AA95" s="141" t="e">
        <f t="shared" si="105"/>
        <v>#NUM!</v>
      </c>
      <c r="AB95" s="141">
        <f t="shared" si="106"/>
        <v>-0.50000003217848121</v>
      </c>
      <c r="AC95" s="141" t="e" cm="1">
        <f t="array" ref="AC95">MIN(IF(U95:AB95&gt;0,U95:AB95))</f>
        <v>#NUM!</v>
      </c>
      <c r="AD95" s="140" t="str">
        <f t="shared" si="107"/>
        <v>Sin medida de tendencia central</v>
      </c>
      <c r="AE95" s="173" t="str">
        <f t="shared" si="108"/>
        <v>Pendiente</v>
      </c>
      <c r="AF95" s="168">
        <f t="shared" si="109"/>
        <v>1127742.0252</v>
      </c>
      <c r="AG95" s="192" t="s">
        <v>79</v>
      </c>
      <c r="AJ95" s="130">
        <v>1472352</v>
      </c>
      <c r="AL95" s="130">
        <v>1127742.0252</v>
      </c>
    </row>
    <row r="96" spans="1:38" ht="13">
      <c r="A96" s="137">
        <f t="shared" si="110"/>
        <v>10</v>
      </c>
      <c r="B96" s="138" t="s">
        <v>138</v>
      </c>
      <c r="C96" s="178">
        <v>1</v>
      </c>
      <c r="D96" s="186">
        <v>153958</v>
      </c>
      <c r="E96" s="180">
        <v>490000</v>
      </c>
      <c r="F96" s="146">
        <v>509700</v>
      </c>
      <c r="G96" s="155">
        <v>153958</v>
      </c>
      <c r="H96" s="164"/>
      <c r="I96" s="172">
        <f t="shared" si="72"/>
        <v>0</v>
      </c>
      <c r="J96" s="160">
        <f t="shared" si="92"/>
        <v>0</v>
      </c>
      <c r="K96" s="139">
        <f t="shared" si="93"/>
        <v>2.1826861871419476</v>
      </c>
      <c r="L96" s="139">
        <f t="shared" si="94"/>
        <v>2.31064316242092</v>
      </c>
      <c r="M96" s="140">
        <f t="shared" si="95"/>
        <v>337524</v>
      </c>
      <c r="N96" s="140">
        <f t="shared" si="96"/>
        <v>384553</v>
      </c>
      <c r="O96" s="140" t="e">
        <f t="shared" si="97"/>
        <v>#NUM!</v>
      </c>
      <c r="P96" s="140">
        <f t="shared" si="98"/>
        <v>261523</v>
      </c>
      <c r="Q96" s="140" t="e" cm="1">
        <f t="array" ref="Q96">ROUND(GEOMEAN(SMALL(D96:I96,{1;2;3})),0)</f>
        <v>#NUM!</v>
      </c>
      <c r="R96" s="140" cm="1">
        <f t="array" ref="R96">ROUND(AVERAGE(SMALL(D96:I96,{1;2;3})),0)</f>
        <v>102639</v>
      </c>
      <c r="S96" s="140" t="e" cm="1">
        <f t="array" ref="S96">ROUND(GEOMEAN(SMALL(D96:I96,{1;2})),0)</f>
        <v>#NUM!</v>
      </c>
      <c r="T96" s="140" cm="1">
        <f t="array" ref="T96">ROUND(AVERAGE(SMALL(D96:I96,{1;2})),0)</f>
        <v>76979</v>
      </c>
      <c r="U96" s="141">
        <f t="shared" si="99"/>
        <v>1.1923121890385691</v>
      </c>
      <c r="V96" s="141">
        <f t="shared" si="100"/>
        <v>1.4977786149469337</v>
      </c>
      <c r="W96" s="141" t="e">
        <f t="shared" si="101"/>
        <v>#NUM!</v>
      </c>
      <c r="X96" s="141">
        <f t="shared" si="102"/>
        <v>0.69866457085698697</v>
      </c>
      <c r="Y96" s="141" t="e">
        <f t="shared" si="103"/>
        <v>#NUM!</v>
      </c>
      <c r="Z96" s="141">
        <f t="shared" si="104"/>
        <v>-0.33333116824068898</v>
      </c>
      <c r="AA96" s="141" t="e">
        <f t="shared" si="105"/>
        <v>#NUM!</v>
      </c>
      <c r="AB96" s="141">
        <f t="shared" si="106"/>
        <v>-0.5</v>
      </c>
      <c r="AC96" s="141" t="e" cm="1">
        <f t="array" ref="AC96">MIN(IF(U96:AB96&gt;0,U96:AB96))</f>
        <v>#NUM!</v>
      </c>
      <c r="AD96" s="140" t="str">
        <f t="shared" si="107"/>
        <v>Sin medida de tendencia central</v>
      </c>
      <c r="AE96" s="173" t="str">
        <f t="shared" si="108"/>
        <v>Pendiente</v>
      </c>
      <c r="AF96" s="168">
        <f t="shared" si="109"/>
        <v>153958</v>
      </c>
      <c r="AG96" s="193" t="s">
        <v>100</v>
      </c>
      <c r="AJ96" s="130">
        <v>153958</v>
      </c>
      <c r="AL96" s="130">
        <v>153958</v>
      </c>
    </row>
    <row r="97" spans="1:38" ht="13">
      <c r="A97" s="137">
        <f t="shared" si="110"/>
        <v>11</v>
      </c>
      <c r="B97" s="138" t="s">
        <v>168</v>
      </c>
      <c r="C97" s="178">
        <v>1</v>
      </c>
      <c r="D97" s="186">
        <v>436688</v>
      </c>
      <c r="E97" s="180">
        <v>1720000</v>
      </c>
      <c r="F97" s="146">
        <v>1800000</v>
      </c>
      <c r="G97" s="155">
        <v>436688</v>
      </c>
      <c r="H97" s="164"/>
      <c r="I97" s="172">
        <f t="shared" si="72"/>
        <v>0</v>
      </c>
      <c r="J97" s="160">
        <f t="shared" si="92"/>
        <v>0</v>
      </c>
      <c r="K97" s="139">
        <f t="shared" si="93"/>
        <v>2.9387388707727258</v>
      </c>
      <c r="L97" s="139">
        <f t="shared" si="94"/>
        <v>3.1219360275528523</v>
      </c>
      <c r="M97" s="140">
        <f t="shared" si="95"/>
        <v>1105751</v>
      </c>
      <c r="N97" s="140">
        <f t="shared" si="96"/>
        <v>1318896</v>
      </c>
      <c r="O97" s="140" t="e">
        <f t="shared" si="97"/>
        <v>#NUM!</v>
      </c>
      <c r="P97" s="140">
        <f t="shared" si="98"/>
        <v>878675</v>
      </c>
      <c r="Q97" s="140" t="e" cm="1">
        <f t="array" ref="Q97">ROUND(GEOMEAN(SMALL(D97:I97,{1;2;3})),0)</f>
        <v>#NUM!</v>
      </c>
      <c r="R97" s="140" cm="1">
        <f t="array" ref="R97">ROUND(AVERAGE(SMALL(D97:I97,{1;2;3})),0)</f>
        <v>291125</v>
      </c>
      <c r="S97" s="140" t="e" cm="1">
        <f t="array" ref="S97">ROUND(GEOMEAN(SMALL(D97:I97,{1;2})),0)</f>
        <v>#NUM!</v>
      </c>
      <c r="T97" s="140" cm="1">
        <f t="array" ref="T97">ROUND(AVERAGE(SMALL(D97:I97,{1;2})),0)</f>
        <v>218344</v>
      </c>
      <c r="U97" s="141">
        <f t="shared" si="99"/>
        <v>1.5321304913347746</v>
      </c>
      <c r="V97" s="141">
        <f t="shared" si="100"/>
        <v>2.0202249661085259</v>
      </c>
      <c r="W97" s="141" t="e">
        <f t="shared" si="101"/>
        <v>#NUM!</v>
      </c>
      <c r="X97" s="141">
        <f t="shared" si="102"/>
        <v>1.0121345216722237</v>
      </c>
      <c r="Y97" s="141" t="e">
        <f t="shared" si="103"/>
        <v>#NUM!</v>
      </c>
      <c r="Z97" s="141">
        <f t="shared" si="104"/>
        <v>-0.33333409665481994</v>
      </c>
      <c r="AA97" s="141" t="e">
        <f t="shared" si="105"/>
        <v>#NUM!</v>
      </c>
      <c r="AB97" s="141">
        <f t="shared" si="106"/>
        <v>-0.5</v>
      </c>
      <c r="AC97" s="141" t="e" cm="1">
        <f t="array" ref="AC97">MIN(IF(U97:AB97&gt;0,U97:AB97))</f>
        <v>#NUM!</v>
      </c>
      <c r="AD97" s="140" t="str">
        <f t="shared" si="107"/>
        <v>Sin medida de tendencia central</v>
      </c>
      <c r="AE97" s="173" t="str">
        <f t="shared" si="108"/>
        <v>Pendiente</v>
      </c>
      <c r="AF97" s="168">
        <f t="shared" si="109"/>
        <v>436688</v>
      </c>
      <c r="AG97" s="193" t="s">
        <v>100</v>
      </c>
      <c r="AJ97" s="130">
        <v>436688</v>
      </c>
      <c r="AL97" s="130">
        <v>436688</v>
      </c>
    </row>
    <row r="98" spans="1:38" ht="14">
      <c r="A98" s="137">
        <f t="shared" si="110"/>
        <v>12</v>
      </c>
      <c r="B98" s="138" t="s">
        <v>169</v>
      </c>
      <c r="C98" s="178">
        <v>1</v>
      </c>
      <c r="D98" s="186">
        <v>711088</v>
      </c>
      <c r="E98" s="180">
        <v>7400000</v>
      </c>
      <c r="F98" s="146">
        <v>7650000</v>
      </c>
      <c r="G98" s="155">
        <v>711088</v>
      </c>
      <c r="H98" s="164">
        <f>+'678-2024 IPC'!H97</f>
        <v>783132.05040000007</v>
      </c>
      <c r="I98" s="172">
        <f t="shared" si="72"/>
        <v>0</v>
      </c>
      <c r="J98" s="160">
        <f t="shared" si="92"/>
        <v>-9.1994766863649824E-2</v>
      </c>
      <c r="K98" s="139">
        <f t="shared" si="93"/>
        <v>8.4492365575132631</v>
      </c>
      <c r="L98" s="139">
        <f t="shared" si="94"/>
        <v>8.7684675222941166</v>
      </c>
      <c r="M98" s="140">
        <f t="shared" si="95"/>
        <v>3427195</v>
      </c>
      <c r="N98" s="140">
        <f t="shared" si="96"/>
        <v>5253696</v>
      </c>
      <c r="O98" s="140" t="e">
        <f t="shared" si="97"/>
        <v>#NUM!</v>
      </c>
      <c r="P98" s="140">
        <f t="shared" si="98"/>
        <v>2875885</v>
      </c>
      <c r="Q98" s="140" t="e" cm="1">
        <f t="array" ref="Q98">ROUND(GEOMEAN(SMALL(D98:I98,{1;2;3})),0)</f>
        <v>#NUM!</v>
      </c>
      <c r="R98" s="140" cm="1">
        <f t="array" ref="R98">ROUND(AVERAGE(SMALL(D98:I98,{1;2;3})),0)</f>
        <v>474059</v>
      </c>
      <c r="S98" s="140" t="e" cm="1">
        <f t="array" ref="S98">ROUND(GEOMEAN(SMALL(D98:I98,{1;2})),0)</f>
        <v>#NUM!</v>
      </c>
      <c r="T98" s="140" cm="1">
        <f t="array" ref="T98">ROUND(AVERAGE(SMALL(D98:I98,{1;2})),0)</f>
        <v>355544</v>
      </c>
      <c r="U98" s="141">
        <f t="shared" si="99"/>
        <v>3.3762670653684683</v>
      </c>
      <c r="V98" s="141">
        <f t="shared" si="100"/>
        <v>5.7085697709812431</v>
      </c>
      <c r="W98" s="141" t="e">
        <f t="shared" si="101"/>
        <v>#NUM!</v>
      </c>
      <c r="X98" s="141">
        <f t="shared" si="102"/>
        <v>2.6722861725951392</v>
      </c>
      <c r="Y98" s="141" t="e">
        <f t="shared" si="103"/>
        <v>#NUM!</v>
      </c>
      <c r="Z98" s="141">
        <f t="shared" si="104"/>
        <v>-0.39466275226781355</v>
      </c>
      <c r="AA98" s="141" t="e">
        <f t="shared" si="105"/>
        <v>#NUM!</v>
      </c>
      <c r="AB98" s="141">
        <f t="shared" si="106"/>
        <v>-0.54599738343182491</v>
      </c>
      <c r="AC98" s="141" t="e" cm="1">
        <f t="array" ref="AC98">MIN(IF(U98:AB98&gt;0,U98:AB98))</f>
        <v>#NUM!</v>
      </c>
      <c r="AD98" s="140" t="str">
        <f t="shared" si="107"/>
        <v>Sin medida de tendencia central</v>
      </c>
      <c r="AE98" s="173" t="str">
        <f t="shared" si="108"/>
        <v>Pendiente</v>
      </c>
      <c r="AF98" s="168">
        <f t="shared" si="109"/>
        <v>747110.02520000003</v>
      </c>
      <c r="AG98" s="192" t="s">
        <v>79</v>
      </c>
      <c r="AJ98" s="130">
        <v>711088</v>
      </c>
      <c r="AL98" s="130">
        <v>747110.02520000003</v>
      </c>
    </row>
    <row r="99" spans="1:38" ht="26" customHeight="1">
      <c r="A99" s="220" t="s">
        <v>170</v>
      </c>
      <c r="B99" s="220"/>
      <c r="C99" s="220"/>
      <c r="D99" s="188"/>
      <c r="E99" s="182"/>
      <c r="F99" s="148"/>
      <c r="G99" s="157"/>
      <c r="H99" s="166"/>
      <c r="I99" s="172">
        <f t="shared" si="72"/>
        <v>0</v>
      </c>
      <c r="J99" s="158"/>
      <c r="K99" s="131"/>
      <c r="L99" s="131"/>
      <c r="M99" s="131"/>
      <c r="N99" s="131"/>
      <c r="O99" s="131"/>
      <c r="P99" s="131"/>
      <c r="Q99" s="131"/>
      <c r="R99" s="131"/>
      <c r="S99" s="131"/>
      <c r="T99" s="131"/>
      <c r="U99" s="132"/>
      <c r="V99" s="132"/>
      <c r="W99" s="132"/>
      <c r="X99" s="132"/>
      <c r="Y99" s="132"/>
      <c r="Z99" s="132"/>
      <c r="AA99" s="132"/>
      <c r="AB99" s="132"/>
      <c r="AC99" s="132"/>
      <c r="AD99" s="131"/>
      <c r="AE99" s="153"/>
      <c r="AF99" s="174"/>
      <c r="AG99" s="191"/>
    </row>
    <row r="100" spans="1:38" ht="13">
      <c r="A100" s="133"/>
      <c r="B100" s="134" t="s">
        <v>85</v>
      </c>
      <c r="C100" s="177"/>
      <c r="D100" s="186"/>
      <c r="E100" s="181"/>
      <c r="F100" s="147"/>
      <c r="G100" s="156"/>
      <c r="H100" s="165"/>
      <c r="I100" s="172">
        <f t="shared" si="72"/>
        <v>0</v>
      </c>
      <c r="J100" s="159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5"/>
      <c r="AE100" s="154"/>
      <c r="AF100" s="174"/>
      <c r="AG100" s="191"/>
    </row>
    <row r="101" spans="1:38" ht="13">
      <c r="A101" s="137">
        <v>1</v>
      </c>
      <c r="B101" s="138" t="s">
        <v>86</v>
      </c>
      <c r="C101" s="178">
        <v>1</v>
      </c>
      <c r="D101" s="186">
        <v>469832</v>
      </c>
      <c r="E101" s="180">
        <v>1650000</v>
      </c>
      <c r="F101" s="146">
        <v>1728500</v>
      </c>
      <c r="G101" s="155">
        <v>469832</v>
      </c>
      <c r="H101" s="164">
        <f>+'678-2024 IPC'!H100</f>
        <v>451452.59376000002</v>
      </c>
      <c r="I101" s="172">
        <f t="shared" si="72"/>
        <v>0</v>
      </c>
      <c r="J101" s="160">
        <f t="shared" ref="J101:L107" si="111">+D101/IF($H101&lt;&gt;"",$H101,MIN($D101:$F101))-1</f>
        <v>4.0711708148410297E-2</v>
      </c>
      <c r="K101" s="139">
        <f t="shared" si="111"/>
        <v>2.6548688008583432</v>
      </c>
      <c r="L101" s="139">
        <f t="shared" si="111"/>
        <v>2.8287519528991796</v>
      </c>
      <c r="M101" s="140">
        <f t="shared" ref="M101:M107" si="112">ROUND(GEOMEAN(D101:F101),0)</f>
        <v>1102466</v>
      </c>
      <c r="N101" s="140">
        <f t="shared" ref="N101:N107" si="113">ROUND(AVERAGE(D101:F101),0)</f>
        <v>1282777</v>
      </c>
      <c r="O101" s="140" t="e">
        <f t="shared" ref="O101:O107" si="114">ROUND(GEOMEAN(D101:I101),0)</f>
        <v>#NUM!</v>
      </c>
      <c r="P101" s="140">
        <f t="shared" ref="P101:P107" si="115">ROUND(AVERAGE(D101:I101),0)</f>
        <v>794936</v>
      </c>
      <c r="Q101" s="140" t="e" cm="1">
        <f t="array" ref="Q101">ROUND(GEOMEAN(SMALL(D101:I101,{1;2;3})),0)</f>
        <v>#NUM!</v>
      </c>
      <c r="R101" s="140" cm="1">
        <f t="array" ref="R101">ROUND(AVERAGE(SMALL(D101:I101,{1;2;3})),0)</f>
        <v>307095</v>
      </c>
      <c r="S101" s="140" t="e" cm="1">
        <f t="array" ref="S101">ROUND(GEOMEAN(SMALL(D101:I101,{1;2})),0)</f>
        <v>#NUM!</v>
      </c>
      <c r="T101" s="140" cm="1">
        <f t="array" ref="T101">ROUND(AVERAGE(SMALL(D101:I101,{1;2})),0)</f>
        <v>225726</v>
      </c>
      <c r="U101" s="141">
        <f t="shared" ref="U101:AB107" si="116">+M101/IF($H101&lt;&gt;"",$H101,MIN($D101:$F101))-1</f>
        <v>1.4420415681255117</v>
      </c>
      <c r="V101" s="141">
        <f t="shared" si="116"/>
        <v>1.8414434156113106</v>
      </c>
      <c r="W101" s="141" t="e">
        <f t="shared" si="116"/>
        <v>#NUM!</v>
      </c>
      <c r="X101" s="141">
        <f t="shared" si="116"/>
        <v>0.76084047580553205</v>
      </c>
      <c r="Y101" s="141" t="e">
        <f t="shared" si="116"/>
        <v>#NUM!</v>
      </c>
      <c r="Z101" s="141">
        <f t="shared" si="116"/>
        <v>-0.31976246400024677</v>
      </c>
      <c r="AA101" s="141" t="e">
        <f t="shared" si="116"/>
        <v>#NUM!</v>
      </c>
      <c r="AB101" s="141">
        <f t="shared" si="116"/>
        <v>-0.50000065761057555</v>
      </c>
      <c r="AC101" s="141" t="e" cm="1">
        <f t="array" ref="AC101">MIN(IF(U101:AB101&gt;0,U101:AB101))</f>
        <v>#NUM!</v>
      </c>
      <c r="AD101" s="140" t="str">
        <f t="shared" ref="AD101:AD107" si="117">+IFERROR(_xlfn.XLOOKUP(AC101,U101:AB101,$U$3:$AB$3,,0),"Sin medida de tendencia central")</f>
        <v>Sin medida de tendencia central</v>
      </c>
      <c r="AE101" s="173" t="str">
        <f t="shared" ref="AE101:AE107" si="118">+IFERROR(_xlfn.XLOOKUP(AD101,$M$3:$T$3,M101:T101,,0),"Pendiente")</f>
        <v>Pendiente</v>
      </c>
      <c r="AF101" s="168">
        <f t="shared" ref="AF101:AF163" si="119">+AVERAGE(G101:H101)</f>
        <v>460642.29688000004</v>
      </c>
      <c r="AG101" s="191" t="s">
        <v>79</v>
      </c>
      <c r="AJ101" s="130">
        <v>469832</v>
      </c>
      <c r="AL101" s="130">
        <v>460642.29688000004</v>
      </c>
    </row>
    <row r="102" spans="1:38" ht="13">
      <c r="A102" s="137">
        <f t="shared" ref="A102:A107" si="120">+A101+1</f>
        <v>2</v>
      </c>
      <c r="B102" s="138" t="s">
        <v>171</v>
      </c>
      <c r="C102" s="178">
        <v>1</v>
      </c>
      <c r="D102" s="186">
        <v>749720</v>
      </c>
      <c r="E102" s="180">
        <v>1800000</v>
      </c>
      <c r="F102" s="146">
        <v>1886000</v>
      </c>
      <c r="G102" s="155">
        <v>549720</v>
      </c>
      <c r="H102" s="164">
        <f>+'678-2024 IPC'!H101</f>
        <v>683430.78516000009</v>
      </c>
      <c r="I102" s="172">
        <f t="shared" si="72"/>
        <v>200000</v>
      </c>
      <c r="J102" s="160">
        <f t="shared" si="111"/>
        <v>9.6994774422519914E-2</v>
      </c>
      <c r="K102" s="139">
        <f t="shared" si="111"/>
        <v>1.6337707330210423</v>
      </c>
      <c r="L102" s="139">
        <f t="shared" si="111"/>
        <v>1.7596064458209368</v>
      </c>
      <c r="M102" s="140">
        <f t="shared" si="112"/>
        <v>1365330</v>
      </c>
      <c r="N102" s="140">
        <f t="shared" si="113"/>
        <v>1478573</v>
      </c>
      <c r="O102" s="140">
        <f t="shared" si="114"/>
        <v>759037</v>
      </c>
      <c r="P102" s="140">
        <f t="shared" si="115"/>
        <v>978145</v>
      </c>
      <c r="Q102" s="140" cm="1">
        <f t="array" ref="Q102">ROUND(GEOMEAN(SMALL(D102:I102,{1;2;3})),0)</f>
        <v>421977</v>
      </c>
      <c r="R102" s="140" cm="1">
        <f t="array" ref="R102">ROUND(AVERAGE(SMALL(D102:I102,{1;2;3})),0)</f>
        <v>477717</v>
      </c>
      <c r="S102" s="140" cm="1">
        <f t="array" ref="S102">ROUND(GEOMEAN(SMALL(D102:I102,{1;2})),0)</f>
        <v>331578</v>
      </c>
      <c r="T102" s="140" cm="1">
        <f t="array" ref="T102">ROUND(AVERAGE(SMALL(D102:I102,{1;2})),0)</f>
        <v>374860</v>
      </c>
      <c r="U102" s="141">
        <f t="shared" si="116"/>
        <v>0.99775899717534444</v>
      </c>
      <c r="V102" s="141">
        <f t="shared" si="116"/>
        <v>1.1634568300195123</v>
      </c>
      <c r="W102" s="141">
        <f t="shared" si="116"/>
        <v>0.11062746437782933</v>
      </c>
      <c r="X102" s="141">
        <f t="shared" si="116"/>
        <v>0.43122759647270414</v>
      </c>
      <c r="Y102" s="141">
        <f t="shared" si="116"/>
        <v>-0.38256073743998864</v>
      </c>
      <c r="Z102" s="141">
        <f t="shared" si="116"/>
        <v>-0.30100163707410366</v>
      </c>
      <c r="AA102" s="141">
        <f t="shared" si="116"/>
        <v>-0.51483309327019378</v>
      </c>
      <c r="AB102" s="141">
        <f t="shared" si="116"/>
        <v>-0.45150261278874004</v>
      </c>
      <c r="AC102" s="141" cm="1">
        <f t="array" ref="AC102">MIN(IF(U102:AB102&gt;0,U102:AB102))</f>
        <v>0.11062746437782933</v>
      </c>
      <c r="AD102" s="140" t="str">
        <f t="shared" si="117"/>
        <v>MEDIA GEOMETRICA Cotizaciones e Histórico</v>
      </c>
      <c r="AE102" s="173">
        <f t="shared" si="118"/>
        <v>759037</v>
      </c>
      <c r="AF102" s="168">
        <f t="shared" si="119"/>
        <v>616575.39257999999</v>
      </c>
      <c r="AG102" s="191" t="s">
        <v>79</v>
      </c>
      <c r="AJ102" s="130">
        <v>749720</v>
      </c>
      <c r="AL102" s="130">
        <v>616575.39257999999</v>
      </c>
    </row>
    <row r="103" spans="1:38" ht="13">
      <c r="A103" s="137">
        <f t="shared" si="120"/>
        <v>3</v>
      </c>
      <c r="B103" s="138" t="s">
        <v>89</v>
      </c>
      <c r="C103" s="178">
        <v>1</v>
      </c>
      <c r="D103" s="186">
        <v>399860</v>
      </c>
      <c r="E103" s="180">
        <v>1750000</v>
      </c>
      <c r="F103" s="146">
        <v>1833500</v>
      </c>
      <c r="G103" s="155">
        <v>399860</v>
      </c>
      <c r="H103" s="164">
        <f>+'678-2024 IPC'!H102</f>
        <v>581097.14327999996</v>
      </c>
      <c r="I103" s="172">
        <f t="shared" si="72"/>
        <v>0</v>
      </c>
      <c r="J103" s="160">
        <f t="shared" si="111"/>
        <v>-0.31188785795264418</v>
      </c>
      <c r="K103" s="139">
        <f t="shared" si="111"/>
        <v>2.0115446620889128</v>
      </c>
      <c r="L103" s="139">
        <f t="shared" si="111"/>
        <v>2.1552383645371553</v>
      </c>
      <c r="M103" s="140">
        <f t="shared" si="112"/>
        <v>1086615</v>
      </c>
      <c r="N103" s="140">
        <f t="shared" si="113"/>
        <v>1327787</v>
      </c>
      <c r="O103" s="140" t="e">
        <f t="shared" si="114"/>
        <v>#NUM!</v>
      </c>
      <c r="P103" s="140">
        <f t="shared" si="115"/>
        <v>827386</v>
      </c>
      <c r="Q103" s="140" t="e" cm="1">
        <f t="array" ref="Q103">ROUND(GEOMEAN(SMALL(D103:I103,{1;2;3})),0)</f>
        <v>#NUM!</v>
      </c>
      <c r="R103" s="140" cm="1">
        <f t="array" ref="R103">ROUND(AVERAGE(SMALL(D103:I103,{1;2;3})),0)</f>
        <v>266573</v>
      </c>
      <c r="S103" s="140" t="e" cm="1">
        <f t="array" ref="S103">ROUND(GEOMEAN(SMALL(D103:I103,{1;2})),0)</f>
        <v>#NUM!</v>
      </c>
      <c r="T103" s="140" cm="1">
        <f t="array" ref="T103">ROUND(AVERAGE(SMALL(D103:I103,{1;2})),0)</f>
        <v>199930</v>
      </c>
      <c r="U103" s="141">
        <f t="shared" si="116"/>
        <v>0.86993691599756806</v>
      </c>
      <c r="V103" s="141">
        <f t="shared" si="116"/>
        <v>1.2849656298520293</v>
      </c>
      <c r="W103" s="141" t="e">
        <f t="shared" si="116"/>
        <v>#NUM!</v>
      </c>
      <c r="X103" s="141">
        <f t="shared" si="116"/>
        <v>0.42383422387834124</v>
      </c>
      <c r="Y103" s="141" t="e">
        <f t="shared" si="116"/>
        <v>#NUM!</v>
      </c>
      <c r="Z103" s="141">
        <f t="shared" si="116"/>
        <v>-0.54125914559598409</v>
      </c>
      <c r="AA103" s="141" t="e">
        <f t="shared" si="116"/>
        <v>#NUM!</v>
      </c>
      <c r="AB103" s="141">
        <f t="shared" si="116"/>
        <v>-0.65594392897632203</v>
      </c>
      <c r="AC103" s="141" t="e" cm="1">
        <f t="array" ref="AC103">MIN(IF(U103:AB103&gt;0,U103:AB103))</f>
        <v>#NUM!</v>
      </c>
      <c r="AD103" s="140" t="str">
        <f t="shared" si="117"/>
        <v>Sin medida de tendencia central</v>
      </c>
      <c r="AE103" s="173" t="str">
        <f t="shared" si="118"/>
        <v>Pendiente</v>
      </c>
      <c r="AF103" s="168">
        <f t="shared" si="119"/>
        <v>490478.57163999998</v>
      </c>
      <c r="AG103" s="191" t="s">
        <v>79</v>
      </c>
      <c r="AJ103" s="130">
        <v>399860</v>
      </c>
      <c r="AL103" s="130">
        <v>490478.57163999998</v>
      </c>
    </row>
    <row r="104" spans="1:38" ht="13">
      <c r="A104" s="137">
        <f t="shared" si="120"/>
        <v>4</v>
      </c>
      <c r="B104" s="138" t="s">
        <v>90</v>
      </c>
      <c r="C104" s="178">
        <v>1</v>
      </c>
      <c r="D104" s="186">
        <v>376536</v>
      </c>
      <c r="E104" s="180">
        <v>1700000</v>
      </c>
      <c r="F104" s="146">
        <v>1781000</v>
      </c>
      <c r="G104" s="155">
        <v>376536</v>
      </c>
      <c r="H104" s="164">
        <f>+'678-2024 IPC'!H103</f>
        <v>577806.67247999995</v>
      </c>
      <c r="I104" s="172">
        <f t="shared" si="72"/>
        <v>0</v>
      </c>
      <c r="J104" s="160">
        <f t="shared" si="111"/>
        <v>-0.34833566669648774</v>
      </c>
      <c r="K104" s="139">
        <f t="shared" si="111"/>
        <v>1.9421605546772973</v>
      </c>
      <c r="L104" s="139">
        <f t="shared" si="111"/>
        <v>2.0823458516942743</v>
      </c>
      <c r="M104" s="140">
        <f t="shared" si="112"/>
        <v>1044656</v>
      </c>
      <c r="N104" s="140">
        <f t="shared" si="113"/>
        <v>1285845</v>
      </c>
      <c r="O104" s="140" t="e">
        <f t="shared" si="114"/>
        <v>#NUM!</v>
      </c>
      <c r="P104" s="140">
        <f t="shared" si="115"/>
        <v>801980</v>
      </c>
      <c r="Q104" s="140" t="e" cm="1">
        <f t="array" ref="Q104">ROUND(GEOMEAN(SMALL(D104:I104,{1;2;3})),0)</f>
        <v>#NUM!</v>
      </c>
      <c r="R104" s="140" cm="1">
        <f t="array" ref="R104">ROUND(AVERAGE(SMALL(D104:I104,{1;2;3})),0)</f>
        <v>251024</v>
      </c>
      <c r="S104" s="140" t="e" cm="1">
        <f t="array" ref="S104">ROUND(GEOMEAN(SMALL(D104:I104,{1;2})),0)</f>
        <v>#NUM!</v>
      </c>
      <c r="T104" s="140" cm="1">
        <f t="array" ref="T104">ROUND(AVERAGE(SMALL(D104:I104,{1;2})),0)</f>
        <v>188268</v>
      </c>
      <c r="U104" s="141">
        <f t="shared" si="116"/>
        <v>0.80796804494527441</v>
      </c>
      <c r="V104" s="141">
        <f t="shared" si="116"/>
        <v>1.2253896696641347</v>
      </c>
      <c r="W104" s="141" t="e">
        <f t="shared" si="116"/>
        <v>#NUM!</v>
      </c>
      <c r="X104" s="141">
        <f t="shared" si="116"/>
        <v>0.38797289508241106</v>
      </c>
      <c r="Y104" s="141" t="e">
        <f t="shared" si="116"/>
        <v>#NUM!</v>
      </c>
      <c r="Z104" s="141">
        <f t="shared" si="116"/>
        <v>-0.56555711113099183</v>
      </c>
      <c r="AA104" s="141" t="e">
        <f t="shared" si="116"/>
        <v>#NUM!</v>
      </c>
      <c r="AB104" s="141">
        <f t="shared" si="116"/>
        <v>-0.67416783334824393</v>
      </c>
      <c r="AC104" s="141" t="e" cm="1">
        <f t="array" ref="AC104">MIN(IF(U104:AB104&gt;0,U104:AB104))</f>
        <v>#NUM!</v>
      </c>
      <c r="AD104" s="140" t="str">
        <f t="shared" si="117"/>
        <v>Sin medida de tendencia central</v>
      </c>
      <c r="AE104" s="173" t="str">
        <f t="shared" si="118"/>
        <v>Pendiente</v>
      </c>
      <c r="AF104" s="168">
        <f t="shared" si="119"/>
        <v>477171.33623999998</v>
      </c>
      <c r="AG104" s="191" t="s">
        <v>79</v>
      </c>
      <c r="AJ104" s="130">
        <v>376536</v>
      </c>
      <c r="AL104" s="130">
        <v>477171.33623999998</v>
      </c>
    </row>
    <row r="105" spans="1:38" ht="13">
      <c r="A105" s="137">
        <f t="shared" si="120"/>
        <v>5</v>
      </c>
      <c r="B105" s="138" t="s">
        <v>172</v>
      </c>
      <c r="C105" s="178">
        <v>1</v>
      </c>
      <c r="D105" s="186">
        <v>446508</v>
      </c>
      <c r="E105" s="180">
        <v>1370000</v>
      </c>
      <c r="F105" s="146">
        <v>1436100</v>
      </c>
      <c r="G105" s="155">
        <v>346508</v>
      </c>
      <c r="H105" s="164">
        <f>+'678-2024 IPC'!H104</f>
        <v>434122.78088000003</v>
      </c>
      <c r="I105" s="172">
        <f t="shared" si="72"/>
        <v>100000</v>
      </c>
      <c r="J105" s="160">
        <f t="shared" si="111"/>
        <v>2.8529300155348158E-2</v>
      </c>
      <c r="K105" s="139">
        <f t="shared" si="111"/>
        <v>2.1557892382954549</v>
      </c>
      <c r="L105" s="139">
        <f t="shared" si="111"/>
        <v>2.3080503103037247</v>
      </c>
      <c r="M105" s="140">
        <f t="shared" si="112"/>
        <v>957734</v>
      </c>
      <c r="N105" s="140">
        <f t="shared" si="113"/>
        <v>1084203</v>
      </c>
      <c r="O105" s="140">
        <f t="shared" si="114"/>
        <v>486232</v>
      </c>
      <c r="P105" s="140">
        <f t="shared" si="115"/>
        <v>688873</v>
      </c>
      <c r="Q105" s="140" cm="1">
        <f t="array" ref="Q105">ROUND(GEOMEAN(SMALL(D105:I105,{1;2;3})),0)</f>
        <v>246855</v>
      </c>
      <c r="R105" s="140" cm="1">
        <f t="array" ref="R105">ROUND(AVERAGE(SMALL(D105:I105,{1;2;3})),0)</f>
        <v>293544</v>
      </c>
      <c r="S105" s="140" cm="1">
        <f t="array" ref="S105">ROUND(GEOMEAN(SMALL(D105:I105,{1;2})),0)</f>
        <v>186147</v>
      </c>
      <c r="T105" s="140" cm="1">
        <f t="array" ref="T105">ROUND(AVERAGE(SMALL(D105:I105,{1;2})),0)</f>
        <v>223254</v>
      </c>
      <c r="U105" s="141">
        <f t="shared" si="116"/>
        <v>1.206136241131138</v>
      </c>
      <c r="V105" s="141">
        <f t="shared" si="116"/>
        <v>1.4974570507501075</v>
      </c>
      <c r="W105" s="141">
        <f t="shared" si="116"/>
        <v>0.1200333670911502</v>
      </c>
      <c r="X105" s="141">
        <f t="shared" si="116"/>
        <v>0.58681605835934669</v>
      </c>
      <c r="Y105" s="141">
        <f t="shared" si="116"/>
        <v>-0.43137054567925215</v>
      </c>
      <c r="Z105" s="141">
        <f t="shared" si="116"/>
        <v>-0.32382263053561966</v>
      </c>
      <c r="AA105" s="141">
        <f t="shared" si="116"/>
        <v>-0.57121116836424524</v>
      </c>
      <c r="AB105" s="141">
        <f t="shared" si="116"/>
        <v>-0.48573534992232592</v>
      </c>
      <c r="AC105" s="141" cm="1">
        <f t="array" ref="AC105">MIN(IF(U105:AB105&gt;0,U105:AB105))</f>
        <v>0.1200333670911502</v>
      </c>
      <c r="AD105" s="140" t="str">
        <f t="shared" si="117"/>
        <v>MEDIA GEOMETRICA Cotizaciones e Histórico</v>
      </c>
      <c r="AE105" s="173">
        <f t="shared" si="118"/>
        <v>486232</v>
      </c>
      <c r="AF105" s="168">
        <f t="shared" si="119"/>
        <v>390315.39043999999</v>
      </c>
      <c r="AG105" s="191" t="s">
        <v>79</v>
      </c>
      <c r="AJ105" s="130">
        <v>446508</v>
      </c>
      <c r="AL105" s="130">
        <v>390315.39043999999</v>
      </c>
    </row>
    <row r="106" spans="1:38" ht="13">
      <c r="A106" s="137">
        <f t="shared" si="120"/>
        <v>6</v>
      </c>
      <c r="B106" s="138" t="s">
        <v>93</v>
      </c>
      <c r="C106" s="178">
        <v>1</v>
      </c>
      <c r="D106" s="186">
        <v>790958</v>
      </c>
      <c r="E106" s="180">
        <v>6250000</v>
      </c>
      <c r="F106" s="146">
        <v>6442500</v>
      </c>
      <c r="G106" s="155">
        <v>790958</v>
      </c>
      <c r="H106" s="164">
        <f>+'678-2024 IPC'!H105</f>
        <v>1441006.84568</v>
      </c>
      <c r="I106" s="172">
        <f t="shared" si="72"/>
        <v>0</v>
      </c>
      <c r="J106" s="160">
        <f t="shared" si="111"/>
        <v>-0.45110739593554605</v>
      </c>
      <c r="K106" s="139">
        <f t="shared" si="111"/>
        <v>3.3372451829336542</v>
      </c>
      <c r="L106" s="139">
        <f t="shared" si="111"/>
        <v>3.4708323345680112</v>
      </c>
      <c r="M106" s="140">
        <f t="shared" si="112"/>
        <v>3169781</v>
      </c>
      <c r="N106" s="140">
        <f t="shared" si="113"/>
        <v>4494486</v>
      </c>
      <c r="O106" s="140" t="e">
        <f t="shared" si="114"/>
        <v>#NUM!</v>
      </c>
      <c r="P106" s="140">
        <f t="shared" si="115"/>
        <v>2619237</v>
      </c>
      <c r="Q106" s="140" t="e" cm="1">
        <f t="array" ref="Q106">ROUND(GEOMEAN(SMALL(D106:I106,{1;2;3})),0)</f>
        <v>#NUM!</v>
      </c>
      <c r="R106" s="140" cm="1">
        <f t="array" ref="R106">ROUND(AVERAGE(SMALL(D106:I106,{1;2;3})),0)</f>
        <v>527305</v>
      </c>
      <c r="S106" s="140" t="e" cm="1">
        <f t="array" ref="S106">ROUND(GEOMEAN(SMALL(D106:I106,{1;2})),0)</f>
        <v>#NUM!</v>
      </c>
      <c r="T106" s="140" cm="1">
        <f t="array" ref="T106">ROUND(AVERAGE(SMALL(D106:I106,{1;2})),0)</f>
        <v>395479</v>
      </c>
      <c r="U106" s="141">
        <f t="shared" si="116"/>
        <v>1.1996987797127394</v>
      </c>
      <c r="V106" s="141">
        <f t="shared" si="116"/>
        <v>2.1189900405220397</v>
      </c>
      <c r="W106" s="141" t="e">
        <f t="shared" si="116"/>
        <v>#NUM!</v>
      </c>
      <c r="X106" s="141">
        <f t="shared" si="116"/>
        <v>0.81764368979385549</v>
      </c>
      <c r="Y106" s="141" t="e">
        <f t="shared" si="116"/>
        <v>#NUM!</v>
      </c>
      <c r="Z106" s="141">
        <f t="shared" si="116"/>
        <v>-0.63407182861010702</v>
      </c>
      <c r="AA106" s="141" t="e">
        <f t="shared" si="116"/>
        <v>#NUM!</v>
      </c>
      <c r="AB106" s="141">
        <f t="shared" si="116"/>
        <v>-0.72555369796777303</v>
      </c>
      <c r="AC106" s="141" t="e" cm="1">
        <f t="array" ref="AC106">MIN(IF(U106:AB106&gt;0,U106:AB106))</f>
        <v>#NUM!</v>
      </c>
      <c r="AD106" s="140" t="str">
        <f t="shared" si="117"/>
        <v>Sin medida de tendencia central</v>
      </c>
      <c r="AE106" s="173" t="str">
        <f t="shared" si="118"/>
        <v>Pendiente</v>
      </c>
      <c r="AF106" s="168">
        <f t="shared" si="119"/>
        <v>1115982.4228400001</v>
      </c>
      <c r="AG106" s="191" t="s">
        <v>79</v>
      </c>
      <c r="AJ106" s="130">
        <v>790958</v>
      </c>
      <c r="AL106" s="130">
        <v>1115982.4228400001</v>
      </c>
    </row>
    <row r="107" spans="1:38" ht="13">
      <c r="A107" s="137">
        <f t="shared" si="120"/>
        <v>7</v>
      </c>
      <c r="B107" s="138" t="s">
        <v>173</v>
      </c>
      <c r="C107" s="178">
        <v>1</v>
      </c>
      <c r="D107" s="186">
        <v>679336</v>
      </c>
      <c r="E107" s="180">
        <v>5500000</v>
      </c>
      <c r="F107" s="146">
        <v>5675000</v>
      </c>
      <c r="G107" s="155">
        <v>679336</v>
      </c>
      <c r="H107" s="164"/>
      <c r="I107" s="172">
        <f t="shared" si="72"/>
        <v>0</v>
      </c>
      <c r="J107" s="160">
        <f t="shared" si="111"/>
        <v>0</v>
      </c>
      <c r="K107" s="139">
        <f t="shared" si="111"/>
        <v>7.0961409376214419</v>
      </c>
      <c r="L107" s="139">
        <f t="shared" si="111"/>
        <v>7.3537454220003067</v>
      </c>
      <c r="M107" s="140">
        <f t="shared" si="112"/>
        <v>2767819</v>
      </c>
      <c r="N107" s="140">
        <f t="shared" si="113"/>
        <v>3951445</v>
      </c>
      <c r="O107" s="140" t="e">
        <f t="shared" si="114"/>
        <v>#NUM!</v>
      </c>
      <c r="P107" s="140">
        <f t="shared" si="115"/>
        <v>2506734</v>
      </c>
      <c r="Q107" s="140" t="e" cm="1">
        <f t="array" ref="Q107">ROUND(GEOMEAN(SMALL(D107:I107,{1;2;3})),0)</f>
        <v>#NUM!</v>
      </c>
      <c r="R107" s="140" cm="1">
        <f t="array" ref="R107">ROUND(AVERAGE(SMALL(D107:I107,{1;2;3})),0)</f>
        <v>452891</v>
      </c>
      <c r="S107" s="140" t="e" cm="1">
        <f t="array" ref="S107">ROUND(GEOMEAN(SMALL(D107:I107,{1;2})),0)</f>
        <v>#NUM!</v>
      </c>
      <c r="T107" s="140" cm="1">
        <f t="array" ref="T107">ROUND(AVERAGE(SMALL(D107:I107,{1;2})),0)</f>
        <v>339668</v>
      </c>
      <c r="U107" s="141">
        <f t="shared" si="116"/>
        <v>3.0743004934229896</v>
      </c>
      <c r="V107" s="141">
        <f t="shared" si="116"/>
        <v>4.8166282958653746</v>
      </c>
      <c r="W107" s="141" t="e">
        <f t="shared" si="116"/>
        <v>#NUM!</v>
      </c>
      <c r="X107" s="141">
        <f t="shared" si="116"/>
        <v>2.6899766831140997</v>
      </c>
      <c r="Y107" s="141" t="e">
        <f t="shared" si="116"/>
        <v>#NUM!</v>
      </c>
      <c r="Z107" s="141">
        <f t="shared" si="116"/>
        <v>-0.33333284265812502</v>
      </c>
      <c r="AA107" s="141" t="e">
        <f t="shared" si="116"/>
        <v>#NUM!</v>
      </c>
      <c r="AB107" s="141">
        <f t="shared" si="116"/>
        <v>-0.5</v>
      </c>
      <c r="AC107" s="141" t="e" cm="1">
        <f t="array" ref="AC107">MIN(IF(U107:AB107&gt;0,U107:AB107))</f>
        <v>#NUM!</v>
      </c>
      <c r="AD107" s="140" t="str">
        <f t="shared" si="117"/>
        <v>Sin medida de tendencia central</v>
      </c>
      <c r="AE107" s="173" t="str">
        <f t="shared" si="118"/>
        <v>Pendiente</v>
      </c>
      <c r="AF107" s="168">
        <f t="shared" si="119"/>
        <v>679336</v>
      </c>
      <c r="AG107" s="191" t="s">
        <v>100</v>
      </c>
      <c r="AJ107" s="130">
        <v>679336</v>
      </c>
      <c r="AL107" s="130">
        <v>679336</v>
      </c>
    </row>
    <row r="108" spans="1:38" ht="13">
      <c r="A108" s="133"/>
      <c r="B108" s="134" t="s">
        <v>174</v>
      </c>
      <c r="C108" s="177"/>
      <c r="D108" s="186"/>
      <c r="E108" s="181"/>
      <c r="F108" s="147"/>
      <c r="G108" s="156"/>
      <c r="H108" s="165"/>
      <c r="I108" s="172">
        <f t="shared" si="72"/>
        <v>0</v>
      </c>
      <c r="J108" s="159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6"/>
      <c r="V108" s="136"/>
      <c r="W108" s="136"/>
      <c r="X108" s="136"/>
      <c r="Y108" s="136"/>
      <c r="Z108" s="136"/>
      <c r="AA108" s="136"/>
      <c r="AB108" s="136"/>
      <c r="AC108" s="136"/>
      <c r="AD108" s="135"/>
      <c r="AE108" s="154"/>
      <c r="AF108" s="168"/>
      <c r="AG108" s="191"/>
    </row>
    <row r="109" spans="1:38" ht="13">
      <c r="A109" s="137">
        <f>A107+1</f>
        <v>8</v>
      </c>
      <c r="B109" s="138" t="s">
        <v>175</v>
      </c>
      <c r="C109" s="178">
        <v>1</v>
      </c>
      <c r="D109" s="186">
        <v>752404.79999999993</v>
      </c>
      <c r="E109" s="180">
        <v>3650000</v>
      </c>
      <c r="F109" s="146">
        <v>3823500</v>
      </c>
      <c r="G109" s="155">
        <v>752405</v>
      </c>
      <c r="H109" s="164">
        <f>+'678-2024 IPC'!H108</f>
        <v>814501.20536000002</v>
      </c>
      <c r="I109" s="172">
        <f t="shared" si="72"/>
        <v>-0.20000000006984919</v>
      </c>
      <c r="J109" s="160">
        <f t="shared" ref="J109:L110" si="121">+D109/IF($H109&lt;&gt;"",$H109,MIN($D109:$F109))-1</f>
        <v>-7.6238567790153478E-2</v>
      </c>
      <c r="K109" s="139">
        <f t="shared" si="121"/>
        <v>3.4812702252377177</v>
      </c>
      <c r="L109" s="139">
        <f t="shared" si="121"/>
        <v>3.6942840290949084</v>
      </c>
      <c r="M109" s="140">
        <f>ROUND(GEOMEAN(D109:F109),0)</f>
        <v>2189787</v>
      </c>
      <c r="N109" s="140">
        <f>ROUND(AVERAGE(D109:F109),0)</f>
        <v>2741968</v>
      </c>
      <c r="O109" s="140" t="e">
        <f>ROUND(GEOMEAN(D109:I109),0)</f>
        <v>#NUM!</v>
      </c>
      <c r="P109" s="140">
        <f>ROUND(AVERAGE(D109:I109),0)</f>
        <v>1632135</v>
      </c>
      <c r="Q109" s="140" t="e" cm="1">
        <f t="array" ref="Q109">ROUND(GEOMEAN(SMALL(D109:I109,{1;2;3})),0)</f>
        <v>#NUM!</v>
      </c>
      <c r="R109" s="140" cm="1">
        <f t="array" ref="R109">ROUND(AVERAGE(SMALL(D109:I109,{1;2;3})),0)</f>
        <v>501603</v>
      </c>
      <c r="S109" s="140" t="e" cm="1">
        <f t="array" ref="S109">ROUND(GEOMEAN(SMALL(D109:I109,{1;2})),0)</f>
        <v>#NUM!</v>
      </c>
      <c r="T109" s="140" cm="1">
        <f t="array" ref="T109">ROUND(AVERAGE(SMALL(D109:I109,{1;2})),0)</f>
        <v>376202</v>
      </c>
      <c r="U109" s="141">
        <f t="shared" ref="U109:AB110" si="122">+M109/IF($H109&lt;&gt;"",$H109,MIN($D109:$F109))-1</f>
        <v>1.6885006254007195</v>
      </c>
      <c r="V109" s="141">
        <f t="shared" si="122"/>
        <v>2.3664382347820863</v>
      </c>
      <c r="W109" s="141" t="e">
        <f t="shared" si="122"/>
        <v>#NUM!</v>
      </c>
      <c r="X109" s="141">
        <f t="shared" si="122"/>
        <v>1.0038460216625653</v>
      </c>
      <c r="Y109" s="141" t="e">
        <f t="shared" si="122"/>
        <v>#NUM!</v>
      </c>
      <c r="Z109" s="141">
        <f t="shared" si="122"/>
        <v>-0.384159290742489</v>
      </c>
      <c r="AA109" s="141" t="e">
        <f t="shared" si="122"/>
        <v>#NUM!</v>
      </c>
      <c r="AB109" s="141">
        <f t="shared" si="122"/>
        <v>-0.53811977499318364</v>
      </c>
      <c r="AC109" s="141" t="e" cm="1">
        <f t="array" ref="AC109">MIN(IF(U109:AB109&gt;0,U109:AB109))</f>
        <v>#NUM!</v>
      </c>
      <c r="AD109" s="140" t="str">
        <f>+IFERROR(_xlfn.XLOOKUP(AC109,U109:AB109,$U$3:$AB$3,,0),"Sin medida de tendencia central")</f>
        <v>Sin medida de tendencia central</v>
      </c>
      <c r="AE109" s="173" t="str">
        <f>+IFERROR(_xlfn.XLOOKUP(AD109,$M$3:$T$3,M109:T109,,0),"Pendiente")</f>
        <v>Pendiente</v>
      </c>
      <c r="AF109" s="168">
        <f t="shared" si="119"/>
        <v>783453.10268000001</v>
      </c>
      <c r="AG109" s="191" t="s">
        <v>79</v>
      </c>
      <c r="AJ109" s="130">
        <v>752404.79999999993</v>
      </c>
      <c r="AL109" s="130">
        <v>783453.10268000001</v>
      </c>
    </row>
    <row r="110" spans="1:38" ht="26">
      <c r="A110" s="137">
        <f>A109+1</f>
        <v>9</v>
      </c>
      <c r="B110" s="138" t="s">
        <v>176</v>
      </c>
      <c r="C110" s="178">
        <v>1</v>
      </c>
      <c r="D110" s="186">
        <v>1544323.2</v>
      </c>
      <c r="E110" s="180">
        <v>5400000</v>
      </c>
      <c r="F110" s="146">
        <v>5570000</v>
      </c>
      <c r="G110" s="155">
        <v>1544323</v>
      </c>
      <c r="H110" s="164">
        <f>+'678-2024 IPC'!H109</f>
        <v>954017.16728000005</v>
      </c>
      <c r="I110" s="172">
        <f t="shared" si="72"/>
        <v>0.19999999995343387</v>
      </c>
      <c r="J110" s="160">
        <f t="shared" si="121"/>
        <v>0.61875829174334718</v>
      </c>
      <c r="K110" s="139">
        <f t="shared" si="121"/>
        <v>4.6602755015362556</v>
      </c>
      <c r="L110" s="139">
        <f t="shared" si="121"/>
        <v>4.8384693599179522</v>
      </c>
      <c r="M110" s="140">
        <f>ROUND(GEOMEAN(D110:F110),0)</f>
        <v>3594698</v>
      </c>
      <c r="N110" s="140">
        <f>ROUND(AVERAGE(D110:F110),0)</f>
        <v>4171441</v>
      </c>
      <c r="O110" s="140">
        <f>ROUND(GEOMEAN(D110:I110),0)</f>
        <v>154663</v>
      </c>
      <c r="P110" s="140">
        <f>ROUND(AVERAGE(D110:I110),0)</f>
        <v>2502111</v>
      </c>
      <c r="Q110" s="140" cm="1">
        <f t="array" ref="Q110">ROUND(GEOMEAN(SMALL(D110:I110,{1;2;3})),0)</f>
        <v>6654</v>
      </c>
      <c r="R110" s="140" cm="1">
        <f t="array" ref="R110">ROUND(AVERAGE(SMALL(D110:I110,{1;2;3})),0)</f>
        <v>832780</v>
      </c>
      <c r="S110" s="140" cm="1">
        <f t="array" ref="S110">ROUND(GEOMEAN(SMALL(D110:I110,{1;2})),0)</f>
        <v>437</v>
      </c>
      <c r="T110" s="140" cm="1">
        <f t="array" ref="T110">ROUND(AVERAGE(SMALL(D110:I110,{1;2})),0)</f>
        <v>477009</v>
      </c>
      <c r="U110" s="141">
        <f t="shared" si="122"/>
        <v>2.7679594490409953</v>
      </c>
      <c r="V110" s="141">
        <f t="shared" si="122"/>
        <v>3.3725009811859072</v>
      </c>
      <c r="W110" s="141">
        <f t="shared" si="122"/>
        <v>-0.83788237224183293</v>
      </c>
      <c r="X110" s="141">
        <f t="shared" si="122"/>
        <v>1.62271066581933</v>
      </c>
      <c r="Y110" s="141">
        <f t="shared" si="122"/>
        <v>-0.99302528274310697</v>
      </c>
      <c r="Z110" s="141">
        <f t="shared" si="122"/>
        <v>-0.12708069774641428</v>
      </c>
      <c r="AA110" s="141">
        <f t="shared" si="122"/>
        <v>-0.99954193696404237</v>
      </c>
      <c r="AB110" s="141">
        <f t="shared" si="122"/>
        <v>-0.49999956357179487</v>
      </c>
      <c r="AC110" s="141" cm="1">
        <f t="array" ref="AC110">MIN(IF(U110:AB110&gt;0,U110:AB110))</f>
        <v>1.62271066581933</v>
      </c>
      <c r="AD110" s="140" t="str">
        <f>+IFERROR(_xlfn.XLOOKUP(AC110,U110:AB110,$U$3:$AB$3,,0),"Sin medida de tendencia central")</f>
        <v>PROMEDIO SIMPLE Cotizaciones e Histórico</v>
      </c>
      <c r="AE110" s="173">
        <f>+IFERROR(_xlfn.XLOOKUP(AD110,$M$3:$T$3,M110:T110,,0),"Pendiente")</f>
        <v>2502111</v>
      </c>
      <c r="AF110" s="168">
        <f t="shared" si="119"/>
        <v>1249170.0836400001</v>
      </c>
      <c r="AG110" s="191" t="s">
        <v>79</v>
      </c>
      <c r="AJ110" s="130">
        <v>1544323.2</v>
      </c>
      <c r="AL110" s="130">
        <v>1249170.0836400001</v>
      </c>
    </row>
    <row r="111" spans="1:38" ht="13">
      <c r="A111" s="133"/>
      <c r="B111" s="134" t="s">
        <v>120</v>
      </c>
      <c r="C111" s="177"/>
      <c r="D111" s="186"/>
      <c r="E111" s="181"/>
      <c r="F111" s="147"/>
      <c r="G111" s="156"/>
      <c r="H111" s="165"/>
      <c r="I111" s="172">
        <f t="shared" si="72"/>
        <v>0</v>
      </c>
      <c r="J111" s="159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6"/>
      <c r="V111" s="136"/>
      <c r="W111" s="136"/>
      <c r="X111" s="136"/>
      <c r="Y111" s="136"/>
      <c r="Z111" s="136"/>
      <c r="AA111" s="136"/>
      <c r="AB111" s="136"/>
      <c r="AC111" s="136"/>
      <c r="AD111" s="135"/>
      <c r="AE111" s="154"/>
      <c r="AF111" s="174"/>
      <c r="AG111" s="191"/>
    </row>
    <row r="112" spans="1:38" ht="13">
      <c r="A112" s="137">
        <f>A110+1</f>
        <v>10</v>
      </c>
      <c r="B112" s="138" t="s">
        <v>177</v>
      </c>
      <c r="C112" s="178">
        <v>1</v>
      </c>
      <c r="D112" s="186">
        <v>1099168</v>
      </c>
      <c r="E112" s="180">
        <v>10000000</v>
      </c>
      <c r="F112" s="146">
        <v>10360000</v>
      </c>
      <c r="G112" s="155">
        <v>1099168</v>
      </c>
      <c r="H112" s="164">
        <f>+'678-2024 IPC'!H111</f>
        <v>1879516.92096</v>
      </c>
      <c r="I112" s="172">
        <f t="shared" si="72"/>
        <v>0</v>
      </c>
      <c r="J112" s="160">
        <f>+D112/IF($H112&lt;&gt;"",$H112,MIN($D112:$F112))-1</f>
        <v>-0.41518589817293139</v>
      </c>
      <c r="K112" s="139">
        <f>+E112/IF($H112&lt;&gt;"",$H112,MIN($D112:$F112))-1</f>
        <v>4.3205160796808917</v>
      </c>
      <c r="L112" s="139">
        <f>+F112/IF($H112&lt;&gt;"",$H112,MIN($D112:$F112))-1</f>
        <v>4.5120546585494044</v>
      </c>
      <c r="M112" s="140">
        <f>ROUND(GEOMEAN(D112:F112),0)</f>
        <v>4847018</v>
      </c>
      <c r="N112" s="140">
        <f>ROUND(AVERAGE(D112:F112),0)</f>
        <v>7153056</v>
      </c>
      <c r="O112" s="140" t="e">
        <f>ROUND(GEOMEAN(D112:I112),0)</f>
        <v>#NUM!</v>
      </c>
      <c r="P112" s="140">
        <f>ROUND(AVERAGE(D112:I112),0)</f>
        <v>4072975</v>
      </c>
      <c r="Q112" s="140" t="e" cm="1">
        <f t="array" ref="Q112">ROUND(GEOMEAN(SMALL(D112:I112,{1;2;3})),0)</f>
        <v>#NUM!</v>
      </c>
      <c r="R112" s="140" cm="1">
        <f t="array" ref="R112">ROUND(AVERAGE(SMALL(D112:I112,{1;2;3})),0)</f>
        <v>732779</v>
      </c>
      <c r="S112" s="140" t="e" cm="1">
        <f t="array" ref="S112">ROUND(GEOMEAN(SMALL(D112:I112,{1;2})),0)</f>
        <v>#NUM!</v>
      </c>
      <c r="T112" s="140" cm="1">
        <f t="array" ref="T112">ROUND(AVERAGE(SMALL(D112:I112,{1;2})),0)</f>
        <v>549584</v>
      </c>
      <c r="U112" s="141">
        <f t="shared" ref="U112:AB112" si="123">+M112/IF($H112&lt;&gt;"",$H112,MIN($D112:$F112))-1</f>
        <v>1.5788637207502716</v>
      </c>
      <c r="V112" s="141">
        <f t="shared" si="123"/>
        <v>2.8057949466857881</v>
      </c>
      <c r="W112" s="141" t="e">
        <f t="shared" si="123"/>
        <v>#NUM!</v>
      </c>
      <c r="X112" s="141">
        <f t="shared" si="123"/>
        <v>1.167032897963828</v>
      </c>
      <c r="Y112" s="141" t="e">
        <f t="shared" si="123"/>
        <v>#NUM!</v>
      </c>
      <c r="Z112" s="141">
        <f t="shared" si="123"/>
        <v>-0.61012375476475156</v>
      </c>
      <c r="AA112" s="141" t="e">
        <f t="shared" si="123"/>
        <v>#NUM!</v>
      </c>
      <c r="AB112" s="141">
        <f t="shared" si="123"/>
        <v>-0.70759294908646564</v>
      </c>
      <c r="AC112" s="141" t="e" cm="1">
        <f t="array" ref="AC112">MIN(IF(U112:AB112&gt;0,U112:AB112))</f>
        <v>#NUM!</v>
      </c>
      <c r="AD112" s="140" t="str">
        <f>+IFERROR(_xlfn.XLOOKUP(AC112,U112:AB112,$U$3:$AB$3,,0),"Sin medida de tendencia central")</f>
        <v>Sin medida de tendencia central</v>
      </c>
      <c r="AE112" s="173" t="str">
        <f>+IFERROR(_xlfn.XLOOKUP(AD112,$M$3:$T$3,M112:T112,,0),"Pendiente")</f>
        <v>Pendiente</v>
      </c>
      <c r="AF112" s="168">
        <f t="shared" si="119"/>
        <v>1489342.4604799999</v>
      </c>
      <c r="AG112" s="191" t="s">
        <v>79</v>
      </c>
      <c r="AJ112" s="130">
        <v>1099168</v>
      </c>
      <c r="AL112" s="130">
        <v>1489342.4604799999</v>
      </c>
    </row>
    <row r="113" spans="1:38" ht="13">
      <c r="A113" s="133"/>
      <c r="B113" s="134" t="s">
        <v>178</v>
      </c>
      <c r="C113" s="177"/>
      <c r="D113" s="186"/>
      <c r="E113" s="181"/>
      <c r="F113" s="147"/>
      <c r="G113" s="156"/>
      <c r="H113" s="165"/>
      <c r="I113" s="172">
        <f t="shared" si="72"/>
        <v>0</v>
      </c>
      <c r="J113" s="159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6"/>
      <c r="V113" s="136"/>
      <c r="W113" s="136"/>
      <c r="X113" s="136"/>
      <c r="Y113" s="136"/>
      <c r="Z113" s="136"/>
      <c r="AA113" s="136"/>
      <c r="AB113" s="136"/>
      <c r="AC113" s="136"/>
      <c r="AD113" s="135"/>
      <c r="AE113" s="154"/>
      <c r="AF113" s="174"/>
      <c r="AG113" s="191"/>
    </row>
    <row r="114" spans="1:38" ht="13">
      <c r="A114" s="137">
        <f>A112+1</f>
        <v>11</v>
      </c>
      <c r="B114" s="138" t="s">
        <v>179</v>
      </c>
      <c r="C114" s="178">
        <v>1</v>
      </c>
      <c r="D114" s="186">
        <v>658500</v>
      </c>
      <c r="E114" s="180">
        <v>3200000</v>
      </c>
      <c r="F114" s="146">
        <v>3300000</v>
      </c>
      <c r="G114" s="155">
        <v>658500</v>
      </c>
      <c r="H114" s="164">
        <f>+'678-2024 IPC'!H113</f>
        <v>1378268.5357599999</v>
      </c>
      <c r="I114" s="172">
        <f t="shared" si="72"/>
        <v>0</v>
      </c>
      <c r="J114" s="160">
        <f t="shared" ref="J114:J124" si="124">+D114/IF($H114&lt;&gt;"",$H114,MIN($D114:$F114))-1</f>
        <v>-0.52222663224558608</v>
      </c>
      <c r="K114" s="139">
        <f t="shared" ref="K114:K124" si="125">+E114/IF($H114&lt;&gt;"",$H114,MIN($D114:$F114))-1</f>
        <v>1.3217536474018594</v>
      </c>
      <c r="L114" s="139">
        <f t="shared" ref="L114:L124" si="126">+F114/IF($H114&lt;&gt;"",$H114,MIN($D114:$F114))-1</f>
        <v>1.3943084488831676</v>
      </c>
      <c r="M114" s="140">
        <f t="shared" ref="M114:M124" si="127">ROUND(GEOMEAN(D114:F114),0)</f>
        <v>1908710</v>
      </c>
      <c r="N114" s="140">
        <f t="shared" ref="N114:N124" si="128">ROUND(AVERAGE(D114:F114),0)</f>
        <v>2386167</v>
      </c>
      <c r="O114" s="140" t="e">
        <f t="shared" ref="O114:O124" si="129">ROUND(GEOMEAN(D114:I114),0)</f>
        <v>#NUM!</v>
      </c>
      <c r="P114" s="140">
        <f t="shared" ref="P114:P124" si="130">ROUND(AVERAGE(D114:I114),0)</f>
        <v>1532545</v>
      </c>
      <c r="Q114" s="140" t="e" cm="1">
        <f t="array" ref="Q114">ROUND(GEOMEAN(SMALL(D114:I114,{1;2;3})),0)</f>
        <v>#NUM!</v>
      </c>
      <c r="R114" s="140" cm="1">
        <f t="array" ref="R114">ROUND(AVERAGE(SMALL(D114:I114,{1;2;3})),0)</f>
        <v>439000</v>
      </c>
      <c r="S114" s="140" t="e" cm="1">
        <f t="array" ref="S114">ROUND(GEOMEAN(SMALL(D114:I114,{1;2})),0)</f>
        <v>#NUM!</v>
      </c>
      <c r="T114" s="140" cm="1">
        <f t="array" ref="T114">ROUND(AVERAGE(SMALL(D114:I114,{1;2})),0)</f>
        <v>329250</v>
      </c>
      <c r="U114" s="141">
        <f t="shared" ref="U114:U124" si="131">+M114/IF($H114&lt;&gt;"",$H114,MIN($D114:$F114))-1</f>
        <v>0.38486075135387599</v>
      </c>
      <c r="V114" s="141">
        <f t="shared" ref="V114:V124" si="132">+N114/IF($H114&lt;&gt;"",$H114,MIN($D114:$F114))-1</f>
        <v>0.73127872986248521</v>
      </c>
      <c r="W114" s="141" t="e">
        <f t="shared" ref="W114:W124" si="133">+O114/IF($H114&lt;&gt;"",$H114,MIN($D114:$F114))-1</f>
        <v>#NUM!</v>
      </c>
      <c r="X114" s="141">
        <f t="shared" ref="X114:X124" si="134">+P114/IF($H114&lt;&gt;"",$H114,MIN($D114:$F114))-1</f>
        <v>0.11193498236171329</v>
      </c>
      <c r="Y114" s="141" t="e">
        <f t="shared" ref="Y114:Y124" si="135">+Q114/IF($H114&lt;&gt;"",$H114,MIN($D114:$F114))-1</f>
        <v>#NUM!</v>
      </c>
      <c r="Z114" s="141">
        <f t="shared" ref="Z114:Z124" si="136">+R114/IF($H114&lt;&gt;"",$H114,MIN($D114:$F114))-1</f>
        <v>-0.68148442149705746</v>
      </c>
      <c r="AA114" s="141" t="e">
        <f t="shared" ref="AA114:AA124" si="137">+S114/IF($H114&lt;&gt;"",$H114,MIN($D114:$F114))-1</f>
        <v>#NUM!</v>
      </c>
      <c r="AB114" s="141">
        <f t="shared" ref="AB114:AB124" si="138">+T114/IF($H114&lt;&gt;"",$H114,MIN($D114:$F114))-1</f>
        <v>-0.76111331612279298</v>
      </c>
      <c r="AC114" s="141" t="e" cm="1">
        <f t="array" ref="AC114">MIN(IF(U114:AB114&gt;0,U114:AB114))</f>
        <v>#NUM!</v>
      </c>
      <c r="AD114" s="140" t="str">
        <f t="shared" ref="AD114:AD124" si="139">+IFERROR(_xlfn.XLOOKUP(AC114,U114:AB114,$U$3:$AB$3,,0),"Sin medida de tendencia central")</f>
        <v>Sin medida de tendencia central</v>
      </c>
      <c r="AE114" s="173" t="str">
        <f t="shared" ref="AE114:AE124" si="140">+IFERROR(_xlfn.XLOOKUP(AD114,$M$3:$T$3,M114:T114,,0),"Pendiente")</f>
        <v>Pendiente</v>
      </c>
      <c r="AF114" s="168">
        <f t="shared" si="119"/>
        <v>1018384.2678799999</v>
      </c>
      <c r="AG114" s="191" t="s">
        <v>79</v>
      </c>
      <c r="AJ114" s="130">
        <v>658500</v>
      </c>
      <c r="AL114" s="130">
        <v>1018384.2678799999</v>
      </c>
    </row>
    <row r="115" spans="1:38" ht="13">
      <c r="A115" s="137">
        <f>A114+1</f>
        <v>12</v>
      </c>
      <c r="B115" s="138" t="s">
        <v>126</v>
      </c>
      <c r="C115" s="178">
        <v>1</v>
      </c>
      <c r="D115" s="186">
        <v>793128</v>
      </c>
      <c r="E115" s="180">
        <v>1800000</v>
      </c>
      <c r="F115" s="146">
        <v>1888000</v>
      </c>
      <c r="G115" s="155">
        <v>793128</v>
      </c>
      <c r="H115" s="164">
        <f>+'678-2024 IPC'!H114</f>
        <v>1034524.0195200001</v>
      </c>
      <c r="I115" s="172">
        <f t="shared" si="72"/>
        <v>0</v>
      </c>
      <c r="J115" s="160">
        <f t="shared" si="124"/>
        <v>-0.23334017863790479</v>
      </c>
      <c r="K115" s="139">
        <f t="shared" si="125"/>
        <v>0.73993060193533888</v>
      </c>
      <c r="L115" s="139">
        <f t="shared" si="126"/>
        <v>0.82499387580773309</v>
      </c>
      <c r="M115" s="140">
        <f t="shared" si="127"/>
        <v>1391680</v>
      </c>
      <c r="N115" s="140">
        <f t="shared" si="128"/>
        <v>1493709</v>
      </c>
      <c r="O115" s="140" t="e">
        <f t="shared" si="129"/>
        <v>#NUM!</v>
      </c>
      <c r="P115" s="140">
        <f t="shared" si="130"/>
        <v>1051463</v>
      </c>
      <c r="Q115" s="140" t="e" cm="1">
        <f t="array" ref="Q115">ROUND(GEOMEAN(SMALL(D115:I115,{1;2;3})),0)</f>
        <v>#NUM!</v>
      </c>
      <c r="R115" s="140" cm="1">
        <f t="array" ref="R115">ROUND(AVERAGE(SMALL(D115:I115,{1;2;3})),0)</f>
        <v>528752</v>
      </c>
      <c r="S115" s="140" t="e" cm="1">
        <f t="array" ref="S115">ROUND(GEOMEAN(SMALL(D115:I115,{1;2})),0)</f>
        <v>#NUM!</v>
      </c>
      <c r="T115" s="140" cm="1">
        <f t="array" ref="T115">ROUND(AVERAGE(SMALL(D115:I115,{1;2})),0)</f>
        <v>396564</v>
      </c>
      <c r="U115" s="141">
        <f t="shared" si="131"/>
        <v>0.345237011167429</v>
      </c>
      <c r="V115" s="141">
        <f t="shared" si="132"/>
        <v>0.44386111082568513</v>
      </c>
      <c r="W115" s="141" t="e">
        <f t="shared" si="133"/>
        <v>#NUM!</v>
      </c>
      <c r="X115" s="141">
        <f t="shared" si="134"/>
        <v>1.6373694723742949E-2</v>
      </c>
      <c r="Y115" s="141" t="e">
        <f t="shared" si="135"/>
        <v>#NUM!</v>
      </c>
      <c r="Z115" s="141">
        <f t="shared" si="136"/>
        <v>-0.48889345242526983</v>
      </c>
      <c r="AA115" s="141" t="e">
        <f t="shared" si="137"/>
        <v>#NUM!</v>
      </c>
      <c r="AB115" s="141">
        <f t="shared" si="138"/>
        <v>-0.6166700893189524</v>
      </c>
      <c r="AC115" s="141" t="e" cm="1">
        <f t="array" ref="AC115">MIN(IF(U115:AB115&gt;0,U115:AB115))</f>
        <v>#NUM!</v>
      </c>
      <c r="AD115" s="140" t="str">
        <f t="shared" si="139"/>
        <v>Sin medida de tendencia central</v>
      </c>
      <c r="AE115" s="173" t="str">
        <f t="shared" si="140"/>
        <v>Pendiente</v>
      </c>
      <c r="AF115" s="168">
        <f t="shared" si="119"/>
        <v>913826.00976000004</v>
      </c>
      <c r="AG115" s="191" t="s">
        <v>79</v>
      </c>
      <c r="AJ115" s="130">
        <v>793128</v>
      </c>
      <c r="AL115" s="130">
        <v>913826.00976000004</v>
      </c>
    </row>
    <row r="116" spans="1:38" ht="13">
      <c r="A116" s="137">
        <f t="shared" ref="A116:A124" si="141">A115+1</f>
        <v>13</v>
      </c>
      <c r="B116" s="138" t="s">
        <v>180</v>
      </c>
      <c r="C116" s="178">
        <v>1</v>
      </c>
      <c r="D116" s="186">
        <v>725984</v>
      </c>
      <c r="E116" s="180">
        <v>4600000</v>
      </c>
      <c r="F116" s="146">
        <v>4770000</v>
      </c>
      <c r="G116" s="155">
        <v>725984</v>
      </c>
      <c r="H116" s="164">
        <f>+'678-2024 IPC'!H115</f>
        <v>8081944.6965999994</v>
      </c>
      <c r="I116" s="172">
        <f t="shared" si="72"/>
        <v>0</v>
      </c>
      <c r="J116" s="160">
        <f t="shared" si="124"/>
        <v>-0.91017211484936111</v>
      </c>
      <c r="K116" s="139">
        <f t="shared" si="125"/>
        <v>-0.4308300572837156</v>
      </c>
      <c r="L116" s="139">
        <f t="shared" si="126"/>
        <v>-0.40979551592246166</v>
      </c>
      <c r="M116" s="140">
        <f t="shared" si="127"/>
        <v>2516138</v>
      </c>
      <c r="N116" s="140">
        <f t="shared" si="128"/>
        <v>3365328</v>
      </c>
      <c r="O116" s="140" t="e">
        <f t="shared" si="129"/>
        <v>#NUM!</v>
      </c>
      <c r="P116" s="140">
        <f t="shared" si="130"/>
        <v>3150652</v>
      </c>
      <c r="Q116" s="140" t="e" cm="1">
        <f t="array" ref="Q116">ROUND(GEOMEAN(SMALL(D116:I116,{1;2;3})),0)</f>
        <v>#NUM!</v>
      </c>
      <c r="R116" s="140" cm="1">
        <f t="array" ref="R116">ROUND(AVERAGE(SMALL(D116:I116,{1;2;3})),0)</f>
        <v>483989</v>
      </c>
      <c r="S116" s="140" t="e" cm="1">
        <f t="array" ref="S116">ROUND(GEOMEAN(SMALL(D116:I116,{1;2})),0)</f>
        <v>#NUM!</v>
      </c>
      <c r="T116" s="140" cm="1">
        <f t="array" ref="T116">ROUND(AVERAGE(SMALL(D116:I116,{1;2})),0)</f>
        <v>362992</v>
      </c>
      <c r="U116" s="141">
        <f t="shared" si="131"/>
        <v>-0.68867171275515948</v>
      </c>
      <c r="V116" s="141">
        <f t="shared" si="132"/>
        <v>-0.58359922935184616</v>
      </c>
      <c r="W116" s="141" t="e">
        <f t="shared" si="133"/>
        <v>#NUM!</v>
      </c>
      <c r="X116" s="141">
        <f t="shared" si="134"/>
        <v>-0.61016164818283758</v>
      </c>
      <c r="Y116" s="141" t="e">
        <f t="shared" si="135"/>
        <v>#NUM!</v>
      </c>
      <c r="Z116" s="141">
        <f t="shared" si="136"/>
        <v>-0.94011478447710617</v>
      </c>
      <c r="AA116" s="141" t="e">
        <f t="shared" si="137"/>
        <v>#NUM!</v>
      </c>
      <c r="AB116" s="141">
        <f t="shared" si="138"/>
        <v>-0.95508605742468056</v>
      </c>
      <c r="AC116" s="141" t="e" cm="1">
        <f t="array" ref="AC116">MIN(IF(U116:AB116&gt;0,U116:AB116))</f>
        <v>#NUM!</v>
      </c>
      <c r="AD116" s="140" t="str">
        <f t="shared" si="139"/>
        <v>Sin medida de tendencia central</v>
      </c>
      <c r="AE116" s="173" t="str">
        <f t="shared" si="140"/>
        <v>Pendiente</v>
      </c>
      <c r="AF116" s="168">
        <f t="shared" si="119"/>
        <v>4403964.3482999997</v>
      </c>
      <c r="AG116" s="191" t="s">
        <v>100</v>
      </c>
      <c r="AJ116" s="130">
        <v>725984</v>
      </c>
      <c r="AL116" s="130">
        <v>4403964.3482999997</v>
      </c>
    </row>
    <row r="117" spans="1:38" ht="13">
      <c r="A117" s="137">
        <f t="shared" si="141"/>
        <v>14</v>
      </c>
      <c r="B117" s="138" t="s">
        <v>181</v>
      </c>
      <c r="C117" s="178">
        <v>1</v>
      </c>
      <c r="D117" s="186">
        <v>944328</v>
      </c>
      <c r="E117" s="180">
        <v>8000000</v>
      </c>
      <c r="F117" s="146">
        <v>8340000</v>
      </c>
      <c r="G117" s="155">
        <v>944328</v>
      </c>
      <c r="H117" s="164">
        <f>+'678-2024 IPC'!H116</f>
        <v>2348518.6923199999</v>
      </c>
      <c r="I117" s="172">
        <f t="shared" si="72"/>
        <v>0</v>
      </c>
      <c r="J117" s="160">
        <f t="shared" si="124"/>
        <v>-0.59790483972382646</v>
      </c>
      <c r="K117" s="139">
        <f t="shared" si="125"/>
        <v>2.4064025234975439</v>
      </c>
      <c r="L117" s="139">
        <f t="shared" si="126"/>
        <v>2.5511746307461896</v>
      </c>
      <c r="M117" s="140">
        <f t="shared" si="127"/>
        <v>3979174</v>
      </c>
      <c r="N117" s="140">
        <f t="shared" si="128"/>
        <v>5761443</v>
      </c>
      <c r="O117" s="140" t="e">
        <f t="shared" si="129"/>
        <v>#NUM!</v>
      </c>
      <c r="P117" s="140">
        <f t="shared" si="130"/>
        <v>3429529</v>
      </c>
      <c r="Q117" s="140" t="e" cm="1">
        <f t="array" ref="Q117">ROUND(GEOMEAN(SMALL(D117:I117,{1;2;3})),0)</f>
        <v>#NUM!</v>
      </c>
      <c r="R117" s="140" cm="1">
        <f t="array" ref="R117">ROUND(AVERAGE(SMALL(D117:I117,{1;2;3})),0)</f>
        <v>629552</v>
      </c>
      <c r="S117" s="140" t="e" cm="1">
        <f t="array" ref="S117">ROUND(GEOMEAN(SMALL(D117:I117,{1;2})),0)</f>
        <v>#NUM!</v>
      </c>
      <c r="T117" s="140" cm="1">
        <f t="array" ref="T117">ROUND(AVERAGE(SMALL(D117:I117,{1;2})),0)</f>
        <v>472164</v>
      </c>
      <c r="U117" s="141">
        <f t="shared" si="131"/>
        <v>0.69433354437947714</v>
      </c>
      <c r="V117" s="141">
        <f t="shared" si="132"/>
        <v>1.4532242467734076</v>
      </c>
      <c r="W117" s="141" t="e">
        <f t="shared" si="133"/>
        <v>#NUM!</v>
      </c>
      <c r="X117" s="141">
        <f t="shared" si="134"/>
        <v>0.46029453000100107</v>
      </c>
      <c r="Y117" s="141" t="e">
        <f t="shared" si="135"/>
        <v>#NUM!</v>
      </c>
      <c r="Z117" s="141">
        <f t="shared" si="136"/>
        <v>-0.73193655981588424</v>
      </c>
      <c r="AA117" s="141" t="e">
        <f t="shared" si="137"/>
        <v>#NUM!</v>
      </c>
      <c r="AB117" s="141">
        <f t="shared" si="138"/>
        <v>-0.79895241986191323</v>
      </c>
      <c r="AC117" s="141" t="e" cm="1">
        <f t="array" ref="AC117">MIN(IF(U117:AB117&gt;0,U117:AB117))</f>
        <v>#NUM!</v>
      </c>
      <c r="AD117" s="140" t="str">
        <f t="shared" si="139"/>
        <v>Sin medida de tendencia central</v>
      </c>
      <c r="AE117" s="173" t="str">
        <f t="shared" si="140"/>
        <v>Pendiente</v>
      </c>
      <c r="AF117" s="168">
        <f t="shared" si="119"/>
        <v>1646423.34616</v>
      </c>
      <c r="AG117" s="191" t="s">
        <v>79</v>
      </c>
      <c r="AJ117" s="130">
        <v>944328</v>
      </c>
      <c r="AL117" s="130">
        <v>1646423.34616</v>
      </c>
    </row>
    <row r="118" spans="1:38" ht="13">
      <c r="A118" s="137">
        <f>A117+1</f>
        <v>15</v>
      </c>
      <c r="B118" s="138" t="s">
        <v>182</v>
      </c>
      <c r="C118" s="178">
        <v>1</v>
      </c>
      <c r="D118" s="186">
        <v>603128</v>
      </c>
      <c r="E118" s="180">
        <v>3450000</v>
      </c>
      <c r="F118" s="146">
        <v>3617500</v>
      </c>
      <c r="G118" s="155">
        <v>603128</v>
      </c>
      <c r="H118" s="164">
        <f>+'678-2024 IPC'!H117</f>
        <v>1068525.55112</v>
      </c>
      <c r="I118" s="172">
        <f t="shared" si="72"/>
        <v>0</v>
      </c>
      <c r="J118" s="160">
        <f t="shared" si="124"/>
        <v>-0.43555116733725519</v>
      </c>
      <c r="K118" s="139">
        <f t="shared" si="125"/>
        <v>2.2287482469500164</v>
      </c>
      <c r="L118" s="139">
        <f t="shared" si="126"/>
        <v>2.3855063140120825</v>
      </c>
      <c r="M118" s="140">
        <f t="shared" si="127"/>
        <v>1959803</v>
      </c>
      <c r="N118" s="140">
        <f t="shared" si="128"/>
        <v>2556876</v>
      </c>
      <c r="O118" s="140" t="e">
        <f t="shared" si="129"/>
        <v>#NUM!</v>
      </c>
      <c r="P118" s="140">
        <f t="shared" si="130"/>
        <v>1557047</v>
      </c>
      <c r="Q118" s="140" t="e" cm="1">
        <f t="array" ref="Q118">ROUND(GEOMEAN(SMALL(D118:I118,{1;2;3})),0)</f>
        <v>#NUM!</v>
      </c>
      <c r="R118" s="140" cm="1">
        <f t="array" ref="R118">ROUND(AVERAGE(SMALL(D118:I118,{1;2;3})),0)</f>
        <v>402085</v>
      </c>
      <c r="S118" s="140" t="e" cm="1">
        <f t="array" ref="S118">ROUND(GEOMEAN(SMALL(D118:I118,{1;2})),0)</f>
        <v>#NUM!</v>
      </c>
      <c r="T118" s="140" cm="1">
        <f t="array" ref="T118">ROUND(AVERAGE(SMALL(D118:I118,{1;2})),0)</f>
        <v>301564</v>
      </c>
      <c r="U118" s="141">
        <f t="shared" si="131"/>
        <v>0.83411898568619791</v>
      </c>
      <c r="V118" s="141">
        <f t="shared" si="132"/>
        <v>1.3929011312082813</v>
      </c>
      <c r="W118" s="141" t="e">
        <f t="shared" si="133"/>
        <v>#NUM!</v>
      </c>
      <c r="X118" s="141">
        <f t="shared" si="134"/>
        <v>0.45719210773008179</v>
      </c>
      <c r="Y118" s="141" t="e">
        <f t="shared" si="135"/>
        <v>#NUM!</v>
      </c>
      <c r="Z118" s="141">
        <f t="shared" si="136"/>
        <v>-0.62370109018118924</v>
      </c>
      <c r="AA118" s="141" t="e">
        <f t="shared" si="137"/>
        <v>#NUM!</v>
      </c>
      <c r="AB118" s="141">
        <f t="shared" si="138"/>
        <v>-0.71777558366862759</v>
      </c>
      <c r="AC118" s="141" t="e" cm="1">
        <f t="array" ref="AC118">MIN(IF(U118:AB118&gt;0,U118:AB118))</f>
        <v>#NUM!</v>
      </c>
      <c r="AD118" s="140" t="str">
        <f t="shared" si="139"/>
        <v>Sin medida de tendencia central</v>
      </c>
      <c r="AE118" s="173" t="str">
        <f t="shared" si="140"/>
        <v>Pendiente</v>
      </c>
      <c r="AF118" s="168">
        <f t="shared" si="119"/>
        <v>835826.77555999998</v>
      </c>
      <c r="AG118" s="191" t="s">
        <v>79</v>
      </c>
      <c r="AJ118" s="130">
        <v>603128</v>
      </c>
      <c r="AL118" s="130">
        <v>835826.77555999998</v>
      </c>
    </row>
    <row r="119" spans="1:38" ht="13">
      <c r="A119" s="137">
        <f t="shared" si="141"/>
        <v>16</v>
      </c>
      <c r="B119" s="138" t="s">
        <v>183</v>
      </c>
      <c r="C119" s="178">
        <v>1</v>
      </c>
      <c r="D119" s="186">
        <v>399860</v>
      </c>
      <c r="E119" s="180">
        <v>1370000</v>
      </c>
      <c r="F119" s="146">
        <v>1436100</v>
      </c>
      <c r="G119" s="155">
        <v>266500</v>
      </c>
      <c r="H119" s="164">
        <f>+'678-2024 IPC'!H118</f>
        <v>408018.37920000002</v>
      </c>
      <c r="I119" s="172">
        <f t="shared" si="72"/>
        <v>133360</v>
      </c>
      <c r="J119" s="160">
        <f t="shared" si="124"/>
        <v>-1.9995126729330459E-2</v>
      </c>
      <c r="K119" s="139">
        <f t="shared" si="125"/>
        <v>2.3576918831111318</v>
      </c>
      <c r="L119" s="139">
        <f t="shared" si="126"/>
        <v>2.5196943892962751</v>
      </c>
      <c r="M119" s="140">
        <f t="shared" si="127"/>
        <v>923147</v>
      </c>
      <c r="N119" s="140">
        <f t="shared" si="128"/>
        <v>1068653</v>
      </c>
      <c r="O119" s="140">
        <f t="shared" si="129"/>
        <v>474463</v>
      </c>
      <c r="P119" s="140">
        <f t="shared" si="130"/>
        <v>668973</v>
      </c>
      <c r="Q119" s="140" cm="1">
        <f t="array" ref="Q119">ROUND(GEOMEAN(SMALL(D119:I119,{1;2;3})),0)</f>
        <v>242220</v>
      </c>
      <c r="R119" s="140" cm="1">
        <f t="array" ref="R119">ROUND(AVERAGE(SMALL(D119:I119,{1;2;3})),0)</f>
        <v>266573</v>
      </c>
      <c r="S119" s="140" cm="1">
        <f t="array" ref="S119">ROUND(GEOMEAN(SMALL(D119:I119,{1;2})),0)</f>
        <v>188522</v>
      </c>
      <c r="T119" s="140" cm="1">
        <f t="array" ref="T119">ROUND(AVERAGE(SMALL(D119:I119,{1;2})),0)</f>
        <v>199930</v>
      </c>
      <c r="U119" s="141">
        <f t="shared" si="131"/>
        <v>1.2625132765097753</v>
      </c>
      <c r="V119" s="141">
        <f t="shared" si="132"/>
        <v>1.6191295649360296</v>
      </c>
      <c r="W119" s="141">
        <f t="shared" si="133"/>
        <v>0.16284712696099057</v>
      </c>
      <c r="X119" s="141">
        <f t="shared" si="134"/>
        <v>0.639565848263141</v>
      </c>
      <c r="Y119" s="141">
        <f t="shared" si="135"/>
        <v>-0.40635027158600123</v>
      </c>
      <c r="Z119" s="141">
        <f t="shared" si="136"/>
        <v>-0.34666423477621622</v>
      </c>
      <c r="AA119" s="141">
        <f t="shared" si="137"/>
        <v>-0.53795708818403154</v>
      </c>
      <c r="AB119" s="141">
        <f t="shared" si="138"/>
        <v>-0.50999756336466517</v>
      </c>
      <c r="AC119" s="141" cm="1">
        <f t="array" ref="AC119">MIN(IF(U119:AB119&gt;0,U119:AB119))</f>
        <v>0.16284712696099057</v>
      </c>
      <c r="AD119" s="140" t="str">
        <f t="shared" si="139"/>
        <v>MEDIA GEOMETRICA Cotizaciones e Histórico</v>
      </c>
      <c r="AE119" s="173">
        <f t="shared" si="140"/>
        <v>474463</v>
      </c>
      <c r="AF119" s="168">
        <f t="shared" si="119"/>
        <v>337259.18960000004</v>
      </c>
      <c r="AG119" s="191" t="s">
        <v>79</v>
      </c>
      <c r="AJ119" s="130">
        <v>399860</v>
      </c>
      <c r="AL119" s="130">
        <v>337259.18960000004</v>
      </c>
    </row>
    <row r="120" spans="1:38" ht="13">
      <c r="A120" s="137">
        <f t="shared" si="141"/>
        <v>17</v>
      </c>
      <c r="B120" s="138" t="s">
        <v>184</v>
      </c>
      <c r="C120" s="178">
        <v>1</v>
      </c>
      <c r="D120" s="186">
        <v>864200</v>
      </c>
      <c r="E120" s="180">
        <v>5200000</v>
      </c>
      <c r="F120" s="146">
        <v>5384000</v>
      </c>
      <c r="G120" s="155">
        <v>864200</v>
      </c>
      <c r="H120" s="164">
        <f>+'678-2024 IPC'!H119</f>
        <v>1894214.3572000002</v>
      </c>
      <c r="I120" s="172">
        <f t="shared" si="72"/>
        <v>0</v>
      </c>
      <c r="J120" s="160">
        <f t="shared" si="124"/>
        <v>-0.54376863594390246</v>
      </c>
      <c r="K120" s="139">
        <f t="shared" si="125"/>
        <v>1.745201450001975</v>
      </c>
      <c r="L120" s="139">
        <f t="shared" si="126"/>
        <v>1.8423393474635836</v>
      </c>
      <c r="M120" s="140">
        <f t="shared" si="127"/>
        <v>2892284</v>
      </c>
      <c r="N120" s="140">
        <f t="shared" si="128"/>
        <v>3816067</v>
      </c>
      <c r="O120" s="140" t="e">
        <f t="shared" si="129"/>
        <v>#NUM!</v>
      </c>
      <c r="P120" s="140">
        <f t="shared" si="130"/>
        <v>2367769</v>
      </c>
      <c r="Q120" s="140" t="e" cm="1">
        <f t="array" ref="Q120">ROUND(GEOMEAN(SMALL(D120:I120,{1;2;3})),0)</f>
        <v>#NUM!</v>
      </c>
      <c r="R120" s="140" cm="1">
        <f t="array" ref="R120">ROUND(AVERAGE(SMALL(D120:I120,{1;2;3})),0)</f>
        <v>576133</v>
      </c>
      <c r="S120" s="140" t="e" cm="1">
        <f t="array" ref="S120">ROUND(GEOMEAN(SMALL(D120:I120,{1;2})),0)</f>
        <v>#NUM!</v>
      </c>
      <c r="T120" s="140" cm="1">
        <f t="array" ref="T120">ROUND(AVERAGE(SMALL(D120:I120,{1;2})),0)</f>
        <v>432100</v>
      </c>
      <c r="U120" s="141">
        <f t="shared" si="131"/>
        <v>0.52690427511875249</v>
      </c>
      <c r="V120" s="141">
        <f t="shared" si="132"/>
        <v>1.0145908964816708</v>
      </c>
      <c r="W120" s="141" t="e">
        <f t="shared" si="133"/>
        <v>#NUM!</v>
      </c>
      <c r="X120" s="141">
        <f t="shared" si="134"/>
        <v>0.25000055616725514</v>
      </c>
      <c r="Y120" s="141" t="e">
        <f t="shared" si="135"/>
        <v>#NUM!</v>
      </c>
      <c r="Z120" s="141">
        <f t="shared" si="136"/>
        <v>-0.69584593327038691</v>
      </c>
      <c r="AA120" s="141" t="e">
        <f t="shared" si="137"/>
        <v>#NUM!</v>
      </c>
      <c r="AB120" s="141">
        <f t="shared" si="138"/>
        <v>-0.77188431797195123</v>
      </c>
      <c r="AC120" s="141" t="e" cm="1">
        <f t="array" ref="AC120">MIN(IF(U120:AB120&gt;0,U120:AB120))</f>
        <v>#NUM!</v>
      </c>
      <c r="AD120" s="140" t="str">
        <f t="shared" si="139"/>
        <v>Sin medida de tendencia central</v>
      </c>
      <c r="AE120" s="173" t="str">
        <f t="shared" si="140"/>
        <v>Pendiente</v>
      </c>
      <c r="AF120" s="168">
        <f t="shared" si="119"/>
        <v>1379207.1786000002</v>
      </c>
      <c r="AG120" s="191" t="s">
        <v>79</v>
      </c>
      <c r="AJ120" s="130">
        <v>864200</v>
      </c>
      <c r="AL120" s="130">
        <v>1379207.1786000002</v>
      </c>
    </row>
    <row r="121" spans="1:38" ht="13">
      <c r="A121" s="137">
        <f t="shared" si="141"/>
        <v>18</v>
      </c>
      <c r="B121" s="138" t="s">
        <v>185</v>
      </c>
      <c r="C121" s="178">
        <v>1</v>
      </c>
      <c r="D121" s="186">
        <v>304200</v>
      </c>
      <c r="E121" s="180">
        <v>650000</v>
      </c>
      <c r="F121" s="146">
        <v>680500</v>
      </c>
      <c r="G121" s="155">
        <v>304200</v>
      </c>
      <c r="H121" s="164">
        <f>+'678-2024 IPC'!H120</f>
        <v>78313.205040000001</v>
      </c>
      <c r="I121" s="172">
        <f t="shared" si="72"/>
        <v>0</v>
      </c>
      <c r="J121" s="160">
        <f t="shared" si="124"/>
        <v>2.8844023794534257</v>
      </c>
      <c r="K121" s="139">
        <f t="shared" si="125"/>
        <v>7.3000050843021906</v>
      </c>
      <c r="L121" s="139">
        <f t="shared" si="126"/>
        <v>7.6894668613348323</v>
      </c>
      <c r="M121" s="140">
        <f t="shared" si="127"/>
        <v>512429</v>
      </c>
      <c r="N121" s="140">
        <f t="shared" si="128"/>
        <v>544900</v>
      </c>
      <c r="O121" s="140" t="e">
        <f t="shared" si="129"/>
        <v>#NUM!</v>
      </c>
      <c r="P121" s="140">
        <f t="shared" si="130"/>
        <v>336202</v>
      </c>
      <c r="Q121" s="140" t="e" cm="1">
        <f t="array" ref="Q121">ROUND(GEOMEAN(SMALL(D121:I121,{1;2;3})),0)</f>
        <v>#NUM!</v>
      </c>
      <c r="R121" s="140" cm="1">
        <f t="array" ref="R121">ROUND(AVERAGE(SMALL(D121:I121,{1;2;3})),0)</f>
        <v>127504</v>
      </c>
      <c r="S121" s="140" t="e" cm="1">
        <f t="array" ref="S121">ROUND(GEOMEAN(SMALL(D121:I121,{1;2})),0)</f>
        <v>#NUM!</v>
      </c>
      <c r="T121" s="140" cm="1">
        <f t="array" ref="T121">ROUND(AVERAGE(SMALL(D121:I121,{1;2})),0)</f>
        <v>39157</v>
      </c>
      <c r="U121" s="141">
        <f t="shared" si="131"/>
        <v>5.5433281620675192</v>
      </c>
      <c r="V121" s="141">
        <f t="shared" si="132"/>
        <v>5.9579581083634832</v>
      </c>
      <c r="W121" s="141" t="e">
        <f t="shared" si="133"/>
        <v>#NUM!</v>
      </c>
      <c r="X121" s="141">
        <f t="shared" si="134"/>
        <v>3.2930435528501008</v>
      </c>
      <c r="Y121" s="141" t="e">
        <f t="shared" si="135"/>
        <v>#NUM!</v>
      </c>
      <c r="Z121" s="141">
        <f t="shared" si="136"/>
        <v>0.6281289973367179</v>
      </c>
      <c r="AA121" s="141" t="e">
        <f t="shared" si="137"/>
        <v>#NUM!</v>
      </c>
      <c r="AB121" s="141">
        <f t="shared" si="138"/>
        <v>-0.49999492448304472</v>
      </c>
      <c r="AC121" s="141" t="e" cm="1">
        <f t="array" ref="AC121">MIN(IF(U121:AB121&gt;0,U121:AB121))</f>
        <v>#NUM!</v>
      </c>
      <c r="AD121" s="140" t="str">
        <f t="shared" si="139"/>
        <v>Sin medida de tendencia central</v>
      </c>
      <c r="AE121" s="173" t="str">
        <f t="shared" si="140"/>
        <v>Pendiente</v>
      </c>
      <c r="AF121" s="168">
        <f t="shared" si="119"/>
        <v>191256.60252000001</v>
      </c>
      <c r="AG121" s="191" t="s">
        <v>79</v>
      </c>
      <c r="AJ121" s="130">
        <v>304200</v>
      </c>
      <c r="AL121" s="130">
        <v>191256.60252000001</v>
      </c>
    </row>
    <row r="122" spans="1:38" ht="13">
      <c r="A122" s="137">
        <f t="shared" si="141"/>
        <v>19</v>
      </c>
      <c r="B122" s="138" t="s">
        <v>186</v>
      </c>
      <c r="C122" s="178">
        <v>1</v>
      </c>
      <c r="D122" s="186">
        <v>280400</v>
      </c>
      <c r="E122" s="180">
        <v>650000</v>
      </c>
      <c r="F122" s="146">
        <v>680500</v>
      </c>
      <c r="G122" s="155">
        <v>280400</v>
      </c>
      <c r="H122" s="164">
        <f>+'678-2024 IPC'!H121</f>
        <v>58734.903780000001</v>
      </c>
      <c r="I122" s="172">
        <f t="shared" si="72"/>
        <v>0</v>
      </c>
      <c r="J122" s="160">
        <f t="shared" si="124"/>
        <v>3.7739926679760707</v>
      </c>
      <c r="K122" s="139">
        <f t="shared" si="125"/>
        <v>10.066673445736255</v>
      </c>
      <c r="L122" s="139">
        <f t="shared" si="126"/>
        <v>10.58595581511311</v>
      </c>
      <c r="M122" s="140">
        <f t="shared" si="127"/>
        <v>498701</v>
      </c>
      <c r="N122" s="140">
        <f t="shared" si="128"/>
        <v>536967</v>
      </c>
      <c r="O122" s="140" t="e">
        <f t="shared" si="129"/>
        <v>#NUM!</v>
      </c>
      <c r="P122" s="140">
        <f t="shared" si="130"/>
        <v>325006</v>
      </c>
      <c r="Q122" s="140" t="e" cm="1">
        <f t="array" ref="Q122">ROUND(GEOMEAN(SMALL(D122:I122,{1;2;3})),0)</f>
        <v>#NUM!</v>
      </c>
      <c r="R122" s="140" cm="1">
        <f t="array" ref="R122">ROUND(AVERAGE(SMALL(D122:I122,{1;2;3})),0)</f>
        <v>113045</v>
      </c>
      <c r="S122" s="140" t="e" cm="1">
        <f t="array" ref="S122">ROUND(GEOMEAN(SMALL(D122:I122,{1;2})),0)</f>
        <v>#NUM!</v>
      </c>
      <c r="T122" s="140" cm="1">
        <f t="array" ref="T122">ROUND(AVERAGE(SMALL(D122:I122,{1;2})),0)</f>
        <v>29367</v>
      </c>
      <c r="U122" s="141">
        <f t="shared" si="131"/>
        <v>7.49070940624941</v>
      </c>
      <c r="V122" s="141">
        <f t="shared" si="132"/>
        <v>8.1422129848256297</v>
      </c>
      <c r="W122" s="141" t="e">
        <f t="shared" si="133"/>
        <v>#NUM!</v>
      </c>
      <c r="X122" s="141">
        <f t="shared" si="134"/>
        <v>4.5334388767768576</v>
      </c>
      <c r="Y122" s="141" t="e">
        <f t="shared" si="135"/>
        <v>#NUM!</v>
      </c>
      <c r="Z122" s="141">
        <f t="shared" si="136"/>
        <v>0.92466476872808445</v>
      </c>
      <c r="AA122" s="141" t="e">
        <f t="shared" si="137"/>
        <v>#NUM!</v>
      </c>
      <c r="AB122" s="141">
        <f t="shared" si="138"/>
        <v>-0.500007693721636</v>
      </c>
      <c r="AC122" s="141" t="e" cm="1">
        <f t="array" ref="AC122">MIN(IF(U122:AB122&gt;0,U122:AB122))</f>
        <v>#NUM!</v>
      </c>
      <c r="AD122" s="140" t="str">
        <f t="shared" si="139"/>
        <v>Sin medida de tendencia central</v>
      </c>
      <c r="AE122" s="173" t="str">
        <f t="shared" si="140"/>
        <v>Pendiente</v>
      </c>
      <c r="AF122" s="168">
        <f t="shared" si="119"/>
        <v>169567.45189</v>
      </c>
      <c r="AG122" s="191" t="s">
        <v>79</v>
      </c>
      <c r="AJ122" s="130">
        <v>280400</v>
      </c>
      <c r="AL122" s="130">
        <v>169567.45189</v>
      </c>
    </row>
    <row r="123" spans="1:38" ht="13">
      <c r="A123" s="137">
        <f t="shared" si="141"/>
        <v>20</v>
      </c>
      <c r="B123" s="138" t="s">
        <v>187</v>
      </c>
      <c r="C123" s="178">
        <v>1</v>
      </c>
      <c r="D123" s="186">
        <v>280400</v>
      </c>
      <c r="E123" s="180">
        <v>650000</v>
      </c>
      <c r="F123" s="146">
        <v>680500</v>
      </c>
      <c r="G123" s="155">
        <v>280400</v>
      </c>
      <c r="H123" s="164">
        <f>+'678-2024 IPC'!H122</f>
        <v>58734.903780000001</v>
      </c>
      <c r="I123" s="172">
        <f t="shared" si="72"/>
        <v>0</v>
      </c>
      <c r="J123" s="160">
        <f t="shared" si="124"/>
        <v>3.7739926679760707</v>
      </c>
      <c r="K123" s="139">
        <f t="shared" si="125"/>
        <v>10.066673445736255</v>
      </c>
      <c r="L123" s="139">
        <f t="shared" si="126"/>
        <v>10.58595581511311</v>
      </c>
      <c r="M123" s="140">
        <f t="shared" si="127"/>
        <v>498701</v>
      </c>
      <c r="N123" s="140">
        <f t="shared" si="128"/>
        <v>536967</v>
      </c>
      <c r="O123" s="140" t="e">
        <f t="shared" si="129"/>
        <v>#NUM!</v>
      </c>
      <c r="P123" s="140">
        <f t="shared" si="130"/>
        <v>325006</v>
      </c>
      <c r="Q123" s="140" t="e" cm="1">
        <f t="array" ref="Q123">ROUND(GEOMEAN(SMALL(D123:I123,{1;2;3})),0)</f>
        <v>#NUM!</v>
      </c>
      <c r="R123" s="140" cm="1">
        <f t="array" ref="R123">ROUND(AVERAGE(SMALL(D123:I123,{1;2;3})),0)</f>
        <v>113045</v>
      </c>
      <c r="S123" s="140" t="e" cm="1">
        <f t="array" ref="S123">ROUND(GEOMEAN(SMALL(D123:I123,{1;2})),0)</f>
        <v>#NUM!</v>
      </c>
      <c r="T123" s="140" cm="1">
        <f t="array" ref="T123">ROUND(AVERAGE(SMALL(D123:I123,{1;2})),0)</f>
        <v>29367</v>
      </c>
      <c r="U123" s="141">
        <f t="shared" si="131"/>
        <v>7.49070940624941</v>
      </c>
      <c r="V123" s="141">
        <f t="shared" si="132"/>
        <v>8.1422129848256297</v>
      </c>
      <c r="W123" s="141" t="e">
        <f t="shared" si="133"/>
        <v>#NUM!</v>
      </c>
      <c r="X123" s="141">
        <f t="shared" si="134"/>
        <v>4.5334388767768576</v>
      </c>
      <c r="Y123" s="141" t="e">
        <f t="shared" si="135"/>
        <v>#NUM!</v>
      </c>
      <c r="Z123" s="141">
        <f t="shared" si="136"/>
        <v>0.92466476872808445</v>
      </c>
      <c r="AA123" s="141" t="e">
        <f t="shared" si="137"/>
        <v>#NUM!</v>
      </c>
      <c r="AB123" s="141">
        <f t="shared" si="138"/>
        <v>-0.500007693721636</v>
      </c>
      <c r="AC123" s="141" t="e" cm="1">
        <f t="array" ref="AC123">MIN(IF(U123:AB123&gt;0,U123:AB123))</f>
        <v>#NUM!</v>
      </c>
      <c r="AD123" s="140" t="str">
        <f t="shared" si="139"/>
        <v>Sin medida de tendencia central</v>
      </c>
      <c r="AE123" s="173" t="str">
        <f t="shared" si="140"/>
        <v>Pendiente</v>
      </c>
      <c r="AF123" s="168">
        <f t="shared" si="119"/>
        <v>169567.45189</v>
      </c>
      <c r="AG123" s="191" t="s">
        <v>79</v>
      </c>
      <c r="AJ123" s="130">
        <v>280400</v>
      </c>
      <c r="AL123" s="130">
        <v>169567.45189</v>
      </c>
    </row>
    <row r="124" spans="1:38" ht="13">
      <c r="A124" s="137">
        <f t="shared" si="141"/>
        <v>21</v>
      </c>
      <c r="B124" s="138" t="s">
        <v>188</v>
      </c>
      <c r="C124" s="178">
        <v>1</v>
      </c>
      <c r="D124" s="186">
        <v>280400</v>
      </c>
      <c r="E124" s="180">
        <v>650000</v>
      </c>
      <c r="F124" s="146">
        <v>680500</v>
      </c>
      <c r="G124" s="155">
        <v>280400</v>
      </c>
      <c r="H124" s="164">
        <f>+'678-2024 IPC'!H123</f>
        <v>78313.205040000001</v>
      </c>
      <c r="I124" s="172">
        <f t="shared" si="72"/>
        <v>0</v>
      </c>
      <c r="J124" s="160">
        <f t="shared" si="124"/>
        <v>2.580494500982053</v>
      </c>
      <c r="K124" s="139">
        <f t="shared" si="125"/>
        <v>7.3000050843021906</v>
      </c>
      <c r="L124" s="139">
        <f t="shared" si="126"/>
        <v>7.6894668613348323</v>
      </c>
      <c r="M124" s="140">
        <f t="shared" si="127"/>
        <v>498701</v>
      </c>
      <c r="N124" s="140">
        <f t="shared" si="128"/>
        <v>536967</v>
      </c>
      <c r="O124" s="140" t="e">
        <f t="shared" si="129"/>
        <v>#NUM!</v>
      </c>
      <c r="P124" s="140">
        <f t="shared" si="130"/>
        <v>328269</v>
      </c>
      <c r="Q124" s="140" t="e" cm="1">
        <f t="array" ref="Q124">ROUND(GEOMEAN(SMALL(D124:I124,{1;2;3})),0)</f>
        <v>#NUM!</v>
      </c>
      <c r="R124" s="140" cm="1">
        <f t="array" ref="R124">ROUND(AVERAGE(SMALL(D124:I124,{1;2;3})),0)</f>
        <v>119571</v>
      </c>
      <c r="S124" s="140" t="e" cm="1">
        <f t="array" ref="S124">ROUND(GEOMEAN(SMALL(D124:I124,{1;2})),0)</f>
        <v>#NUM!</v>
      </c>
      <c r="T124" s="140" cm="1">
        <f t="array" ref="T124">ROUND(AVERAGE(SMALL(D124:I124,{1;2})),0)</f>
        <v>39157</v>
      </c>
      <c r="U124" s="141">
        <f t="shared" si="131"/>
        <v>5.368032054687057</v>
      </c>
      <c r="V124" s="141">
        <f t="shared" si="132"/>
        <v>5.8566597386192223</v>
      </c>
      <c r="W124" s="141" t="e">
        <f t="shared" si="133"/>
        <v>#NUM!</v>
      </c>
      <c r="X124" s="141">
        <f t="shared" si="134"/>
        <v>3.1917451831058399</v>
      </c>
      <c r="Y124" s="141" t="e">
        <f t="shared" si="135"/>
        <v>#NUM!</v>
      </c>
      <c r="Z124" s="141">
        <f t="shared" si="136"/>
        <v>0.52683062759245747</v>
      </c>
      <c r="AA124" s="141" t="e">
        <f t="shared" si="137"/>
        <v>#NUM!</v>
      </c>
      <c r="AB124" s="141">
        <f t="shared" si="138"/>
        <v>-0.49999492448304472</v>
      </c>
      <c r="AC124" s="141" t="e" cm="1">
        <f t="array" ref="AC124">MIN(IF(U124:AB124&gt;0,U124:AB124))</f>
        <v>#NUM!</v>
      </c>
      <c r="AD124" s="140" t="str">
        <f t="shared" si="139"/>
        <v>Sin medida de tendencia central</v>
      </c>
      <c r="AE124" s="173" t="str">
        <f t="shared" si="140"/>
        <v>Pendiente</v>
      </c>
      <c r="AF124" s="168">
        <f t="shared" si="119"/>
        <v>179356.60252000001</v>
      </c>
      <c r="AG124" s="191" t="s">
        <v>79</v>
      </c>
      <c r="AJ124" s="130">
        <v>280400</v>
      </c>
      <c r="AL124" s="130">
        <v>179356.60252000001</v>
      </c>
    </row>
    <row r="125" spans="1:38" ht="13">
      <c r="A125" s="133"/>
      <c r="B125" s="134" t="s">
        <v>106</v>
      </c>
      <c r="C125" s="177"/>
      <c r="D125" s="186"/>
      <c r="E125" s="181"/>
      <c r="F125" s="147"/>
      <c r="G125" s="156"/>
      <c r="H125" s="165"/>
      <c r="I125" s="172">
        <f t="shared" si="72"/>
        <v>0</v>
      </c>
      <c r="J125" s="159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5"/>
      <c r="AE125" s="154"/>
      <c r="AF125" s="174"/>
      <c r="AG125" s="191"/>
    </row>
    <row r="126" spans="1:38" ht="13">
      <c r="A126" s="137">
        <f>A124+1</f>
        <v>22</v>
      </c>
      <c r="B126" s="138" t="s">
        <v>118</v>
      </c>
      <c r="C126" s="178">
        <v>1</v>
      </c>
      <c r="D126" s="186">
        <v>2041340</v>
      </c>
      <c r="E126" s="180">
        <v>6140000</v>
      </c>
      <c r="F126" s="146">
        <v>6438600</v>
      </c>
      <c r="G126" s="155">
        <v>2041340</v>
      </c>
      <c r="H126" s="164"/>
      <c r="I126" s="172">
        <f t="shared" si="72"/>
        <v>0</v>
      </c>
      <c r="J126" s="160">
        <f t="shared" ref="J126:J137" si="142">+D126/IF($H126&lt;&gt;"",$H126,MIN($D126:$F126))-1</f>
        <v>0</v>
      </c>
      <c r="K126" s="139">
        <f t="shared" ref="K126:K137" si="143">+E126/IF($H126&lt;&gt;"",$H126,MIN($D126:$F126))-1</f>
        <v>2.0078281912861158</v>
      </c>
      <c r="L126" s="139">
        <f t="shared" ref="L126:L137" si="144">+F126/IF($H126&lt;&gt;"",$H126,MIN($D126:$F126))-1</f>
        <v>2.154104656745079</v>
      </c>
      <c r="M126" s="140">
        <f t="shared" ref="M126:M137" si="145">ROUND(GEOMEAN(D126:F126),0)</f>
        <v>4321406</v>
      </c>
      <c r="N126" s="140">
        <f t="shared" ref="N126:N137" si="146">ROUND(AVERAGE(D126:F126),0)</f>
        <v>4873313</v>
      </c>
      <c r="O126" s="140" t="e">
        <f t="shared" ref="O126:O137" si="147">ROUND(GEOMEAN(D126:I126),0)</f>
        <v>#NUM!</v>
      </c>
      <c r="P126" s="140">
        <f t="shared" ref="P126:P137" si="148">ROUND(AVERAGE(D126:I126),0)</f>
        <v>3332256</v>
      </c>
      <c r="Q126" s="140" t="e" cm="1">
        <f t="array" ref="Q126">ROUND(GEOMEAN(SMALL(D126:I126,{1;2;3})),0)</f>
        <v>#NUM!</v>
      </c>
      <c r="R126" s="140" cm="1">
        <f t="array" ref="R126">ROUND(AVERAGE(SMALL(D126:I126,{1;2;3})),0)</f>
        <v>1360893</v>
      </c>
      <c r="S126" s="140" t="e" cm="1">
        <f t="array" ref="S126">ROUND(GEOMEAN(SMALL(D126:I126,{1;2})),0)</f>
        <v>#NUM!</v>
      </c>
      <c r="T126" s="140" cm="1">
        <f t="array" ref="T126">ROUND(AVERAGE(SMALL(D126:I126,{1;2})),0)</f>
        <v>1020670</v>
      </c>
      <c r="U126" s="141">
        <f t="shared" ref="U126:U137" si="149">+M126/IF($H126&lt;&gt;"",$H126,MIN($D126:$F126))-1</f>
        <v>1.1169457317252394</v>
      </c>
      <c r="V126" s="141">
        <f t="shared" ref="V126:V137" si="150">+N126/IF($H126&lt;&gt;"",$H126,MIN($D126:$F126))-1</f>
        <v>1.3873107860522991</v>
      </c>
      <c r="W126" s="141" t="e">
        <f t="shared" ref="W126:W137" si="151">+O126/IF($H126&lt;&gt;"",$H126,MIN($D126:$F126))-1</f>
        <v>#NUM!</v>
      </c>
      <c r="X126" s="141">
        <f t="shared" ref="X126:X137" si="152">+P126/IF($H126&lt;&gt;"",$H126,MIN($D126:$F126))-1</f>
        <v>0.63238656960623896</v>
      </c>
      <c r="Y126" s="141" t="e">
        <f t="shared" ref="Y126:Y137" si="153">+Q126/IF($H126&lt;&gt;"",$H126,MIN($D126:$F126))-1</f>
        <v>#NUM!</v>
      </c>
      <c r="Z126" s="141">
        <f t="shared" ref="Z126:Z137" si="154">+R126/IF($H126&lt;&gt;"",$H126,MIN($D126:$F126))-1</f>
        <v>-0.33333349662476608</v>
      </c>
      <c r="AA126" s="141" t="e">
        <f t="shared" ref="AA126:AA137" si="155">+S126/IF($H126&lt;&gt;"",$H126,MIN($D126:$F126))-1</f>
        <v>#NUM!</v>
      </c>
      <c r="AB126" s="141">
        <f t="shared" ref="AB126:AB137" si="156">+T126/IF($H126&lt;&gt;"",$H126,MIN($D126:$F126))-1</f>
        <v>-0.5</v>
      </c>
      <c r="AC126" s="141" t="e" cm="1">
        <f t="array" ref="AC126">MIN(IF(U126:AB126&gt;0,U126:AB126))</f>
        <v>#NUM!</v>
      </c>
      <c r="AD126" s="140" t="str">
        <f t="shared" ref="AD126:AD137" si="157">+IFERROR(_xlfn.XLOOKUP(AC126,U126:AB126,$U$3:$AB$3,,0),"Sin medida de tendencia central")</f>
        <v>Sin medida de tendencia central</v>
      </c>
      <c r="AE126" s="173" t="str">
        <f t="shared" ref="AE126:AE137" si="158">+IFERROR(_xlfn.XLOOKUP(AD126,$M$3:$T$3,M126:T126,,0),"Pendiente")</f>
        <v>Pendiente</v>
      </c>
      <c r="AF126" s="168">
        <f t="shared" si="119"/>
        <v>2041340</v>
      </c>
      <c r="AG126" s="191" t="s">
        <v>79</v>
      </c>
      <c r="AJ126" s="130">
        <v>2041340</v>
      </c>
      <c r="AL126" s="130">
        <v>2041340</v>
      </c>
    </row>
    <row r="127" spans="1:38" ht="13">
      <c r="A127" s="137">
        <f>A126+1</f>
        <v>23</v>
      </c>
      <c r="B127" s="138" t="s">
        <v>107</v>
      </c>
      <c r="C127" s="178">
        <v>1</v>
      </c>
      <c r="D127" s="186">
        <v>3384920</v>
      </c>
      <c r="E127" s="180">
        <v>22400000</v>
      </c>
      <c r="F127" s="146">
        <v>23436000</v>
      </c>
      <c r="G127" s="155">
        <v>3384920</v>
      </c>
      <c r="H127" s="164"/>
      <c r="I127" s="172">
        <f t="shared" si="72"/>
        <v>0</v>
      </c>
      <c r="J127" s="160">
        <f t="shared" si="142"/>
        <v>0</v>
      </c>
      <c r="K127" s="139">
        <f t="shared" si="143"/>
        <v>5.6175862354206307</v>
      </c>
      <c r="L127" s="139">
        <f t="shared" si="144"/>
        <v>5.9236495988088347</v>
      </c>
      <c r="M127" s="140">
        <f t="shared" si="145"/>
        <v>12112301</v>
      </c>
      <c r="N127" s="140">
        <f t="shared" si="146"/>
        <v>16406973</v>
      </c>
      <c r="O127" s="140" t="e">
        <f t="shared" si="147"/>
        <v>#NUM!</v>
      </c>
      <c r="P127" s="140">
        <f t="shared" si="148"/>
        <v>10521168</v>
      </c>
      <c r="Q127" s="140" t="e" cm="1">
        <f t="array" ref="Q127">ROUND(GEOMEAN(SMALL(D127:I127,{1;2;3})),0)</f>
        <v>#NUM!</v>
      </c>
      <c r="R127" s="140" cm="1">
        <f t="array" ref="R127">ROUND(AVERAGE(SMALL(D127:I127,{1;2;3})),0)</f>
        <v>2256613</v>
      </c>
      <c r="S127" s="140" t="e" cm="1">
        <f t="array" ref="S127">ROUND(GEOMEAN(SMALL(D127:I127,{1;2})),0)</f>
        <v>#NUM!</v>
      </c>
      <c r="T127" s="140" cm="1">
        <f t="array" ref="T127">ROUND(AVERAGE(SMALL(D127:I127,{1;2})),0)</f>
        <v>1692460</v>
      </c>
      <c r="U127" s="141">
        <f t="shared" si="149"/>
        <v>2.5783123382531934</v>
      </c>
      <c r="V127" s="141">
        <f t="shared" si="150"/>
        <v>3.8470785129338356</v>
      </c>
      <c r="W127" s="141" t="e">
        <f t="shared" si="151"/>
        <v>#NUM!</v>
      </c>
      <c r="X127" s="141">
        <f t="shared" si="152"/>
        <v>2.1082471668458931</v>
      </c>
      <c r="Y127" s="141" t="e">
        <f t="shared" si="153"/>
        <v>#NUM!</v>
      </c>
      <c r="Z127" s="141">
        <f t="shared" si="154"/>
        <v>-0.33333343180931896</v>
      </c>
      <c r="AA127" s="141" t="e">
        <f t="shared" si="155"/>
        <v>#NUM!</v>
      </c>
      <c r="AB127" s="141">
        <f t="shared" si="156"/>
        <v>-0.5</v>
      </c>
      <c r="AC127" s="141" t="e" cm="1">
        <f t="array" ref="AC127">MIN(IF(U127:AB127&gt;0,U127:AB127))</f>
        <v>#NUM!</v>
      </c>
      <c r="AD127" s="140" t="str">
        <f t="shared" si="157"/>
        <v>Sin medida de tendencia central</v>
      </c>
      <c r="AE127" s="173" t="str">
        <f t="shared" si="158"/>
        <v>Pendiente</v>
      </c>
      <c r="AF127" s="168">
        <f t="shared" si="119"/>
        <v>3384920</v>
      </c>
      <c r="AG127" s="191" t="s">
        <v>100</v>
      </c>
      <c r="AJ127" s="130">
        <v>3384920</v>
      </c>
      <c r="AL127" s="130">
        <v>3384920</v>
      </c>
    </row>
    <row r="128" spans="1:38" ht="13">
      <c r="A128" s="137">
        <f t="shared" ref="A128:A137" si="159">A127+1</f>
        <v>24</v>
      </c>
      <c r="B128" s="138" t="s">
        <v>108</v>
      </c>
      <c r="C128" s="178">
        <v>1</v>
      </c>
      <c r="D128" s="186">
        <v>933072</v>
      </c>
      <c r="E128" s="180">
        <v>5650000</v>
      </c>
      <c r="F128" s="146">
        <v>5903500</v>
      </c>
      <c r="G128" s="155">
        <v>933072</v>
      </c>
      <c r="H128" s="164"/>
      <c r="I128" s="172">
        <f t="shared" si="72"/>
        <v>0</v>
      </c>
      <c r="J128" s="160">
        <f t="shared" si="142"/>
        <v>0</v>
      </c>
      <c r="K128" s="139">
        <f t="shared" si="143"/>
        <v>5.0552669033043536</v>
      </c>
      <c r="L128" s="139">
        <f t="shared" si="144"/>
        <v>5.3269501174614611</v>
      </c>
      <c r="M128" s="140">
        <f t="shared" si="145"/>
        <v>3145510</v>
      </c>
      <c r="N128" s="140">
        <f t="shared" si="146"/>
        <v>4162191</v>
      </c>
      <c r="O128" s="140" t="e">
        <f t="shared" si="147"/>
        <v>#NUM!</v>
      </c>
      <c r="P128" s="140">
        <f t="shared" si="148"/>
        <v>2683929</v>
      </c>
      <c r="Q128" s="140" t="e" cm="1">
        <f t="array" ref="Q128">ROUND(GEOMEAN(SMALL(D128:I128,{1;2;3})),0)</f>
        <v>#NUM!</v>
      </c>
      <c r="R128" s="140" cm="1">
        <f t="array" ref="R128">ROUND(AVERAGE(SMALL(D128:I128,{1;2;3})),0)</f>
        <v>622048</v>
      </c>
      <c r="S128" s="140" t="e" cm="1">
        <f t="array" ref="S128">ROUND(GEOMEAN(SMALL(D128:I128,{1;2})),0)</f>
        <v>#NUM!</v>
      </c>
      <c r="T128" s="140" cm="1">
        <f t="array" ref="T128">ROUND(AVERAGE(SMALL(D128:I128,{1;2})),0)</f>
        <v>466536</v>
      </c>
      <c r="U128" s="141">
        <f t="shared" si="149"/>
        <v>2.3711332030111287</v>
      </c>
      <c r="V128" s="141">
        <f t="shared" si="150"/>
        <v>3.460739364164823</v>
      </c>
      <c r="W128" s="141" t="e">
        <f t="shared" si="151"/>
        <v>#NUM!</v>
      </c>
      <c r="X128" s="141">
        <f t="shared" si="152"/>
        <v>1.876443618498894</v>
      </c>
      <c r="Y128" s="141" t="e">
        <f t="shared" si="153"/>
        <v>#NUM!</v>
      </c>
      <c r="Z128" s="141">
        <f t="shared" si="154"/>
        <v>-0.33333333333333337</v>
      </c>
      <c r="AA128" s="141" t="e">
        <f t="shared" si="155"/>
        <v>#NUM!</v>
      </c>
      <c r="AB128" s="141">
        <f t="shared" si="156"/>
        <v>-0.5</v>
      </c>
      <c r="AC128" s="141" t="e" cm="1">
        <f t="array" ref="AC128">MIN(IF(U128:AB128&gt;0,U128:AB128))</f>
        <v>#NUM!</v>
      </c>
      <c r="AD128" s="140" t="str">
        <f t="shared" si="157"/>
        <v>Sin medida de tendencia central</v>
      </c>
      <c r="AE128" s="173" t="str">
        <f t="shared" si="158"/>
        <v>Pendiente</v>
      </c>
      <c r="AF128" s="168">
        <f t="shared" si="119"/>
        <v>933072</v>
      </c>
      <c r="AG128" s="191" t="s">
        <v>100</v>
      </c>
      <c r="AJ128" s="130">
        <v>933072</v>
      </c>
      <c r="AL128" s="130">
        <v>933072</v>
      </c>
    </row>
    <row r="129" spans="1:38" ht="13">
      <c r="A129" s="137">
        <f t="shared" si="159"/>
        <v>25</v>
      </c>
      <c r="B129" s="138" t="s">
        <v>109</v>
      </c>
      <c r="C129" s="178">
        <v>1</v>
      </c>
      <c r="D129" s="186">
        <v>702660</v>
      </c>
      <c r="E129" s="180">
        <v>7700000</v>
      </c>
      <c r="F129" s="146">
        <v>7945000</v>
      </c>
      <c r="G129" s="155">
        <v>702660</v>
      </c>
      <c r="H129" s="164"/>
      <c r="I129" s="172">
        <f t="shared" si="72"/>
        <v>0</v>
      </c>
      <c r="J129" s="160">
        <f t="shared" si="142"/>
        <v>0</v>
      </c>
      <c r="K129" s="139">
        <f t="shared" si="143"/>
        <v>9.9583582386929663</v>
      </c>
      <c r="L129" s="139">
        <f t="shared" si="144"/>
        <v>10.307033273560471</v>
      </c>
      <c r="M129" s="140">
        <f t="shared" si="145"/>
        <v>3503025</v>
      </c>
      <c r="N129" s="140">
        <f t="shared" si="146"/>
        <v>5449220</v>
      </c>
      <c r="O129" s="140" t="e">
        <f t="shared" si="147"/>
        <v>#NUM!</v>
      </c>
      <c r="P129" s="140">
        <f t="shared" si="148"/>
        <v>3410064</v>
      </c>
      <c r="Q129" s="140" t="e" cm="1">
        <f t="array" ref="Q129">ROUND(GEOMEAN(SMALL(D129:I129,{1;2;3})),0)</f>
        <v>#NUM!</v>
      </c>
      <c r="R129" s="140" cm="1">
        <f t="array" ref="R129">ROUND(AVERAGE(SMALL(D129:I129,{1;2;3})),0)</f>
        <v>468440</v>
      </c>
      <c r="S129" s="140" t="e" cm="1">
        <f t="array" ref="S129">ROUND(GEOMEAN(SMALL(D129:I129,{1;2})),0)</f>
        <v>#NUM!</v>
      </c>
      <c r="T129" s="140" cm="1">
        <f t="array" ref="T129">ROUND(AVERAGE(SMALL(D129:I129,{1;2})),0)</f>
        <v>351330</v>
      </c>
      <c r="U129" s="141">
        <f t="shared" si="149"/>
        <v>3.9853769959866794</v>
      </c>
      <c r="V129" s="141">
        <f t="shared" si="150"/>
        <v>6.7551305040844793</v>
      </c>
      <c r="W129" s="141" t="e">
        <f t="shared" si="151"/>
        <v>#NUM!</v>
      </c>
      <c r="X129" s="141">
        <f t="shared" si="152"/>
        <v>3.8530783024506876</v>
      </c>
      <c r="Y129" s="141" t="e">
        <f t="shared" si="153"/>
        <v>#NUM!</v>
      </c>
      <c r="Z129" s="141">
        <f t="shared" si="154"/>
        <v>-0.33333333333333337</v>
      </c>
      <c r="AA129" s="141" t="e">
        <f t="shared" si="155"/>
        <v>#NUM!</v>
      </c>
      <c r="AB129" s="141">
        <f t="shared" si="156"/>
        <v>-0.5</v>
      </c>
      <c r="AC129" s="141" t="e" cm="1">
        <f t="array" ref="AC129">MIN(IF(U129:AB129&gt;0,U129:AB129))</f>
        <v>#NUM!</v>
      </c>
      <c r="AD129" s="140" t="str">
        <f t="shared" si="157"/>
        <v>Sin medida de tendencia central</v>
      </c>
      <c r="AE129" s="173" t="str">
        <f t="shared" si="158"/>
        <v>Pendiente</v>
      </c>
      <c r="AF129" s="168">
        <f t="shared" si="119"/>
        <v>702660</v>
      </c>
      <c r="AG129" s="191" t="s">
        <v>100</v>
      </c>
      <c r="AJ129" s="130">
        <v>702660</v>
      </c>
      <c r="AL129" s="130">
        <v>702660</v>
      </c>
    </row>
    <row r="130" spans="1:38" ht="13">
      <c r="A130" s="137">
        <f t="shared" si="159"/>
        <v>26</v>
      </c>
      <c r="B130" s="138" t="s">
        <v>110</v>
      </c>
      <c r="C130" s="178">
        <v>1</v>
      </c>
      <c r="D130" s="186">
        <v>4123840</v>
      </c>
      <c r="E130" s="180">
        <v>23800000</v>
      </c>
      <c r="F130" s="146">
        <v>24954000</v>
      </c>
      <c r="G130" s="155">
        <v>4123840</v>
      </c>
      <c r="H130" s="164"/>
      <c r="I130" s="172">
        <f t="shared" si="72"/>
        <v>0</v>
      </c>
      <c r="J130" s="160">
        <f t="shared" si="142"/>
        <v>0</v>
      </c>
      <c r="K130" s="139">
        <f t="shared" si="143"/>
        <v>4.7713199348180337</v>
      </c>
      <c r="L130" s="139">
        <f t="shared" si="144"/>
        <v>5.0511562039264373</v>
      </c>
      <c r="M130" s="140">
        <f t="shared" si="145"/>
        <v>13479475</v>
      </c>
      <c r="N130" s="140">
        <f t="shared" si="146"/>
        <v>17625947</v>
      </c>
      <c r="O130" s="140" t="e">
        <f t="shared" si="147"/>
        <v>#NUM!</v>
      </c>
      <c r="P130" s="140">
        <f t="shared" si="148"/>
        <v>11400336</v>
      </c>
      <c r="Q130" s="140" t="e" cm="1">
        <f t="array" ref="Q130">ROUND(GEOMEAN(SMALL(D130:I130,{1;2;3})),0)</f>
        <v>#NUM!</v>
      </c>
      <c r="R130" s="140" cm="1">
        <f t="array" ref="R130">ROUND(AVERAGE(SMALL(D130:I130,{1;2;3})),0)</f>
        <v>2749227</v>
      </c>
      <c r="S130" s="140" t="e" cm="1">
        <f t="array" ref="S130">ROUND(GEOMEAN(SMALL(D130:I130,{1;2})),0)</f>
        <v>#NUM!</v>
      </c>
      <c r="T130" s="140" cm="1">
        <f t="array" ref="T130">ROUND(AVERAGE(SMALL(D130:I130,{1;2})),0)</f>
        <v>2061920</v>
      </c>
      <c r="U130" s="141">
        <f t="shared" si="149"/>
        <v>2.2686707049740047</v>
      </c>
      <c r="V130" s="141">
        <f t="shared" si="150"/>
        <v>3.2741587937456353</v>
      </c>
      <c r="W130" s="141" t="e">
        <f t="shared" si="151"/>
        <v>#NUM!</v>
      </c>
      <c r="X130" s="141">
        <f t="shared" si="152"/>
        <v>1.7644952277488941</v>
      </c>
      <c r="Y130" s="141" t="e">
        <f t="shared" si="153"/>
        <v>#NUM!</v>
      </c>
      <c r="Z130" s="141">
        <f t="shared" si="154"/>
        <v>-0.33333325250252188</v>
      </c>
      <c r="AA130" s="141" t="e">
        <f t="shared" si="155"/>
        <v>#NUM!</v>
      </c>
      <c r="AB130" s="141">
        <f t="shared" si="156"/>
        <v>-0.5</v>
      </c>
      <c r="AC130" s="141" t="e" cm="1">
        <f t="array" ref="AC130">MIN(IF(U130:AB130&gt;0,U130:AB130))</f>
        <v>#NUM!</v>
      </c>
      <c r="AD130" s="140" t="str">
        <f t="shared" si="157"/>
        <v>Sin medida de tendencia central</v>
      </c>
      <c r="AE130" s="173" t="str">
        <f t="shared" si="158"/>
        <v>Pendiente</v>
      </c>
      <c r="AF130" s="168">
        <f t="shared" si="119"/>
        <v>4123840</v>
      </c>
      <c r="AG130" s="191" t="s">
        <v>100</v>
      </c>
      <c r="AJ130" s="130">
        <v>4123840</v>
      </c>
      <c r="AL130" s="130">
        <v>4123840</v>
      </c>
    </row>
    <row r="131" spans="1:38" ht="13">
      <c r="A131" s="137">
        <f t="shared" si="159"/>
        <v>27</v>
      </c>
      <c r="B131" s="138" t="s">
        <v>111</v>
      </c>
      <c r="C131" s="178">
        <v>1</v>
      </c>
      <c r="D131" s="186">
        <v>153958</v>
      </c>
      <c r="E131" s="180">
        <v>490000</v>
      </c>
      <c r="F131" s="146">
        <v>509700</v>
      </c>
      <c r="G131" s="155">
        <v>153958</v>
      </c>
      <c r="H131" s="164"/>
      <c r="I131" s="172">
        <f t="shared" si="72"/>
        <v>0</v>
      </c>
      <c r="J131" s="160">
        <f t="shared" si="142"/>
        <v>0</v>
      </c>
      <c r="K131" s="139">
        <f t="shared" si="143"/>
        <v>2.1826861871419476</v>
      </c>
      <c r="L131" s="139">
        <f t="shared" si="144"/>
        <v>2.31064316242092</v>
      </c>
      <c r="M131" s="140">
        <f t="shared" si="145"/>
        <v>337524</v>
      </c>
      <c r="N131" s="140">
        <f t="shared" si="146"/>
        <v>384553</v>
      </c>
      <c r="O131" s="140" t="e">
        <f t="shared" si="147"/>
        <v>#NUM!</v>
      </c>
      <c r="P131" s="140">
        <f t="shared" si="148"/>
        <v>261523</v>
      </c>
      <c r="Q131" s="140" t="e" cm="1">
        <f t="array" ref="Q131">ROUND(GEOMEAN(SMALL(D131:I131,{1;2;3})),0)</f>
        <v>#NUM!</v>
      </c>
      <c r="R131" s="140" cm="1">
        <f t="array" ref="R131">ROUND(AVERAGE(SMALL(D131:I131,{1;2;3})),0)</f>
        <v>102639</v>
      </c>
      <c r="S131" s="140" t="e" cm="1">
        <f t="array" ref="S131">ROUND(GEOMEAN(SMALL(D131:I131,{1;2})),0)</f>
        <v>#NUM!</v>
      </c>
      <c r="T131" s="140" cm="1">
        <f t="array" ref="T131">ROUND(AVERAGE(SMALL(D131:I131,{1;2})),0)</f>
        <v>76979</v>
      </c>
      <c r="U131" s="141">
        <f t="shared" si="149"/>
        <v>1.1923121890385691</v>
      </c>
      <c r="V131" s="141">
        <f t="shared" si="150"/>
        <v>1.4977786149469337</v>
      </c>
      <c r="W131" s="141" t="e">
        <f t="shared" si="151"/>
        <v>#NUM!</v>
      </c>
      <c r="X131" s="141">
        <f t="shared" si="152"/>
        <v>0.69866457085698697</v>
      </c>
      <c r="Y131" s="141" t="e">
        <f t="shared" si="153"/>
        <v>#NUM!</v>
      </c>
      <c r="Z131" s="141">
        <f t="shared" si="154"/>
        <v>-0.33333116824068898</v>
      </c>
      <c r="AA131" s="141" t="e">
        <f t="shared" si="155"/>
        <v>#NUM!</v>
      </c>
      <c r="AB131" s="141">
        <f t="shared" si="156"/>
        <v>-0.5</v>
      </c>
      <c r="AC131" s="141" t="e" cm="1">
        <f t="array" ref="AC131">MIN(IF(U131:AB131&gt;0,U131:AB131))</f>
        <v>#NUM!</v>
      </c>
      <c r="AD131" s="140" t="str">
        <f t="shared" si="157"/>
        <v>Sin medida de tendencia central</v>
      </c>
      <c r="AE131" s="173" t="str">
        <f t="shared" si="158"/>
        <v>Pendiente</v>
      </c>
      <c r="AF131" s="168">
        <f t="shared" si="119"/>
        <v>153958</v>
      </c>
      <c r="AG131" s="191" t="s">
        <v>100</v>
      </c>
      <c r="AJ131" s="130">
        <v>153958</v>
      </c>
      <c r="AL131" s="130">
        <v>153958</v>
      </c>
    </row>
    <row r="132" spans="1:38" ht="13">
      <c r="A132" s="137">
        <f t="shared" si="159"/>
        <v>28</v>
      </c>
      <c r="B132" s="138" t="s">
        <v>112</v>
      </c>
      <c r="C132" s="178">
        <v>1</v>
      </c>
      <c r="D132" s="186">
        <v>97510</v>
      </c>
      <c r="E132" s="180">
        <v>80000</v>
      </c>
      <c r="F132" s="146">
        <v>83200</v>
      </c>
      <c r="G132" s="155">
        <v>97510</v>
      </c>
      <c r="H132" s="164"/>
      <c r="I132" s="172">
        <f t="shared" si="72"/>
        <v>0</v>
      </c>
      <c r="J132" s="160">
        <f t="shared" si="142"/>
        <v>0.21887499999999993</v>
      </c>
      <c r="K132" s="139">
        <f t="shared" si="143"/>
        <v>0</v>
      </c>
      <c r="L132" s="139">
        <f t="shared" si="144"/>
        <v>4.0000000000000036E-2</v>
      </c>
      <c r="M132" s="140">
        <f t="shared" si="145"/>
        <v>86581</v>
      </c>
      <c r="N132" s="140">
        <f t="shared" si="146"/>
        <v>86903</v>
      </c>
      <c r="O132" s="140" t="e">
        <f t="shared" si="147"/>
        <v>#NUM!</v>
      </c>
      <c r="P132" s="140">
        <f t="shared" si="148"/>
        <v>71644</v>
      </c>
      <c r="Q132" s="140" t="e" cm="1">
        <f t="array" ref="Q132">ROUND(GEOMEAN(SMALL(D132:I132,{1;2;3})),0)</f>
        <v>#NUM!</v>
      </c>
      <c r="R132" s="140" cm="1">
        <f t="array" ref="R132">ROUND(AVERAGE(SMALL(D132:I132,{1;2;3})),0)</f>
        <v>54400</v>
      </c>
      <c r="S132" s="140" t="e" cm="1">
        <f t="array" ref="S132">ROUND(GEOMEAN(SMALL(D132:I132,{1;2})),0)</f>
        <v>#NUM!</v>
      </c>
      <c r="T132" s="140" cm="1">
        <f t="array" ref="T132">ROUND(AVERAGE(SMALL(D132:I132,{1;2})),0)</f>
        <v>40000</v>
      </c>
      <c r="U132" s="141">
        <f t="shared" si="149"/>
        <v>8.2262499999999905E-2</v>
      </c>
      <c r="V132" s="141">
        <f t="shared" si="150"/>
        <v>8.6287500000000072E-2</v>
      </c>
      <c r="W132" s="141" t="e">
        <f t="shared" si="151"/>
        <v>#NUM!</v>
      </c>
      <c r="X132" s="141">
        <f t="shared" si="152"/>
        <v>-0.10445000000000004</v>
      </c>
      <c r="Y132" s="141" t="e">
        <f t="shared" si="153"/>
        <v>#NUM!</v>
      </c>
      <c r="Z132" s="141">
        <f t="shared" si="154"/>
        <v>-0.31999999999999995</v>
      </c>
      <c r="AA132" s="141" t="e">
        <f t="shared" si="155"/>
        <v>#NUM!</v>
      </c>
      <c r="AB132" s="141">
        <f t="shared" si="156"/>
        <v>-0.5</v>
      </c>
      <c r="AC132" s="141" t="e" cm="1">
        <f t="array" ref="AC132">MIN(IF(U132:AB132&gt;0,U132:AB132))</f>
        <v>#NUM!</v>
      </c>
      <c r="AD132" s="140" t="str">
        <f t="shared" si="157"/>
        <v>Sin medida de tendencia central</v>
      </c>
      <c r="AE132" s="173" t="str">
        <f t="shared" si="158"/>
        <v>Pendiente</v>
      </c>
      <c r="AF132" s="168">
        <v>80000</v>
      </c>
      <c r="AG132" s="191" t="s">
        <v>189</v>
      </c>
      <c r="AJ132" s="130">
        <v>97510</v>
      </c>
      <c r="AL132" s="130">
        <v>80000</v>
      </c>
    </row>
    <row r="133" spans="1:38" ht="13">
      <c r="A133" s="137">
        <f t="shared" si="159"/>
        <v>29</v>
      </c>
      <c r="B133" s="138" t="s">
        <v>114</v>
      </c>
      <c r="C133" s="178">
        <v>1</v>
      </c>
      <c r="D133" s="186">
        <v>1136408</v>
      </c>
      <c r="E133" s="180">
        <v>3000000</v>
      </c>
      <c r="F133" s="146">
        <v>3126000</v>
      </c>
      <c r="G133" s="155">
        <v>1136408</v>
      </c>
      <c r="H133" s="164"/>
      <c r="I133" s="172">
        <f t="shared" si="72"/>
        <v>0</v>
      </c>
      <c r="J133" s="160">
        <f t="shared" si="142"/>
        <v>0</v>
      </c>
      <c r="K133" s="139">
        <f t="shared" si="143"/>
        <v>1.639896938423524</v>
      </c>
      <c r="L133" s="139">
        <f t="shared" si="144"/>
        <v>1.7507726098373118</v>
      </c>
      <c r="M133" s="140">
        <f t="shared" si="145"/>
        <v>2200636</v>
      </c>
      <c r="N133" s="140">
        <f t="shared" si="146"/>
        <v>2420803</v>
      </c>
      <c r="O133" s="140" t="e">
        <f t="shared" si="147"/>
        <v>#NUM!</v>
      </c>
      <c r="P133" s="140">
        <f t="shared" si="148"/>
        <v>1679763</v>
      </c>
      <c r="Q133" s="140" t="e" cm="1">
        <f t="array" ref="Q133">ROUND(GEOMEAN(SMALL(D133:I133,{1;2;3})),0)</f>
        <v>#NUM!</v>
      </c>
      <c r="R133" s="140" cm="1">
        <f t="array" ref="R133">ROUND(AVERAGE(SMALL(D133:I133,{1;2;3})),0)</f>
        <v>757605</v>
      </c>
      <c r="S133" s="140" t="e" cm="1">
        <f t="array" ref="S133">ROUND(GEOMEAN(SMALL(D133:I133,{1;2})),0)</f>
        <v>#NUM!</v>
      </c>
      <c r="T133" s="140" cm="1">
        <f t="array" ref="T133">ROUND(AVERAGE(SMALL(D133:I133,{1;2})),0)</f>
        <v>568204</v>
      </c>
      <c r="U133" s="141">
        <f t="shared" si="149"/>
        <v>0.93648407966152991</v>
      </c>
      <c r="V133" s="141">
        <f t="shared" si="150"/>
        <v>1.1302234760754941</v>
      </c>
      <c r="W133" s="141" t="e">
        <f t="shared" si="151"/>
        <v>#NUM!</v>
      </c>
      <c r="X133" s="141">
        <f t="shared" si="152"/>
        <v>0.47813373365903789</v>
      </c>
      <c r="Y133" s="141" t="e">
        <f t="shared" si="153"/>
        <v>#NUM!</v>
      </c>
      <c r="Z133" s="141">
        <f t="shared" si="154"/>
        <v>-0.33333362665521538</v>
      </c>
      <c r="AA133" s="141" t="e">
        <f t="shared" si="155"/>
        <v>#NUM!</v>
      </c>
      <c r="AB133" s="141">
        <f t="shared" si="156"/>
        <v>-0.5</v>
      </c>
      <c r="AC133" s="141" t="e" cm="1">
        <f t="array" ref="AC133">MIN(IF(U133:AB133&gt;0,U133:AB133))</f>
        <v>#NUM!</v>
      </c>
      <c r="AD133" s="140" t="str">
        <f t="shared" si="157"/>
        <v>Sin medida de tendencia central</v>
      </c>
      <c r="AE133" s="173" t="str">
        <f t="shared" si="158"/>
        <v>Pendiente</v>
      </c>
      <c r="AF133" s="168">
        <f t="shared" si="119"/>
        <v>1136408</v>
      </c>
      <c r="AG133" s="191" t="s">
        <v>100</v>
      </c>
      <c r="AJ133" s="130">
        <v>1136408</v>
      </c>
      <c r="AL133" s="130">
        <v>1136408</v>
      </c>
    </row>
    <row r="134" spans="1:38" ht="13">
      <c r="A134" s="137">
        <f t="shared" si="159"/>
        <v>30</v>
      </c>
      <c r="B134" s="138" t="s">
        <v>115</v>
      </c>
      <c r="C134" s="178">
        <v>1</v>
      </c>
      <c r="D134" s="186">
        <v>223048</v>
      </c>
      <c r="E134" s="180">
        <v>1090000</v>
      </c>
      <c r="F134" s="146">
        <v>1127500</v>
      </c>
      <c r="G134" s="155">
        <v>223048</v>
      </c>
      <c r="H134" s="164"/>
      <c r="I134" s="172">
        <f t="shared" ref="I134:I197" si="160">+D134-G134</f>
        <v>0</v>
      </c>
      <c r="J134" s="160">
        <f t="shared" si="142"/>
        <v>0</v>
      </c>
      <c r="K134" s="139">
        <f t="shared" si="143"/>
        <v>3.8868405006994013</v>
      </c>
      <c r="L134" s="139">
        <f t="shared" si="144"/>
        <v>4.054965747283096</v>
      </c>
      <c r="M134" s="140">
        <f t="shared" si="145"/>
        <v>649602</v>
      </c>
      <c r="N134" s="140">
        <f t="shared" si="146"/>
        <v>813516</v>
      </c>
      <c r="O134" s="140" t="e">
        <f t="shared" si="147"/>
        <v>#NUM!</v>
      </c>
      <c r="P134" s="140">
        <f t="shared" si="148"/>
        <v>532719</v>
      </c>
      <c r="Q134" s="140" t="e" cm="1">
        <f t="array" ref="Q134">ROUND(GEOMEAN(SMALL(D134:I134,{1;2;3})),0)</f>
        <v>#NUM!</v>
      </c>
      <c r="R134" s="140" cm="1">
        <f t="array" ref="R134">ROUND(AVERAGE(SMALL(D134:I134,{1;2;3})),0)</f>
        <v>148699</v>
      </c>
      <c r="S134" s="140" t="e" cm="1">
        <f t="array" ref="S134">ROUND(GEOMEAN(SMALL(D134:I134,{1;2})),0)</f>
        <v>#NUM!</v>
      </c>
      <c r="T134" s="140" cm="1">
        <f t="array" ref="T134">ROUND(AVERAGE(SMALL(D134:I134,{1;2})),0)</f>
        <v>111524</v>
      </c>
      <c r="U134" s="141">
        <f t="shared" si="149"/>
        <v>1.912386571500305</v>
      </c>
      <c r="V134" s="141">
        <f t="shared" si="150"/>
        <v>2.6472687493274991</v>
      </c>
      <c r="W134" s="141" t="e">
        <f t="shared" si="151"/>
        <v>#NUM!</v>
      </c>
      <c r="X134" s="141">
        <f t="shared" si="152"/>
        <v>1.3883603529285176</v>
      </c>
      <c r="Y134" s="141" t="e">
        <f t="shared" si="153"/>
        <v>#NUM!</v>
      </c>
      <c r="Z134" s="141">
        <f t="shared" si="154"/>
        <v>-0.33333183888669704</v>
      </c>
      <c r="AA134" s="141" t="e">
        <f t="shared" si="155"/>
        <v>#NUM!</v>
      </c>
      <c r="AB134" s="141">
        <f t="shared" si="156"/>
        <v>-0.5</v>
      </c>
      <c r="AC134" s="141" t="e" cm="1">
        <f t="array" ref="AC134">MIN(IF(U134:AB134&gt;0,U134:AB134))</f>
        <v>#NUM!</v>
      </c>
      <c r="AD134" s="140" t="str">
        <f t="shared" si="157"/>
        <v>Sin medida de tendencia central</v>
      </c>
      <c r="AE134" s="173" t="str">
        <f t="shared" si="158"/>
        <v>Pendiente</v>
      </c>
      <c r="AF134" s="168">
        <f t="shared" si="119"/>
        <v>223048</v>
      </c>
      <c r="AG134" s="191" t="s">
        <v>100</v>
      </c>
      <c r="AJ134" s="130">
        <v>223048</v>
      </c>
      <c r="AL134" s="130">
        <v>223048</v>
      </c>
    </row>
    <row r="135" spans="1:38" ht="13">
      <c r="A135" s="137">
        <f t="shared" si="159"/>
        <v>31</v>
      </c>
      <c r="B135" s="138" t="s">
        <v>116</v>
      </c>
      <c r="C135" s="178">
        <v>1</v>
      </c>
      <c r="D135" s="186">
        <v>188944</v>
      </c>
      <c r="E135" s="180">
        <v>1090000</v>
      </c>
      <c r="F135" s="146">
        <v>1139700</v>
      </c>
      <c r="G135" s="155">
        <v>188944</v>
      </c>
      <c r="H135" s="164"/>
      <c r="I135" s="172">
        <f t="shared" si="160"/>
        <v>0</v>
      </c>
      <c r="J135" s="160">
        <f t="shared" si="142"/>
        <v>0</v>
      </c>
      <c r="K135" s="139">
        <f t="shared" si="143"/>
        <v>4.7689050724024051</v>
      </c>
      <c r="L135" s="139">
        <f t="shared" si="144"/>
        <v>5.0319459734101111</v>
      </c>
      <c r="M135" s="140">
        <f t="shared" si="145"/>
        <v>616855</v>
      </c>
      <c r="N135" s="140">
        <f t="shared" si="146"/>
        <v>806215</v>
      </c>
      <c r="O135" s="140" t="e">
        <f t="shared" si="147"/>
        <v>#NUM!</v>
      </c>
      <c r="P135" s="140">
        <f t="shared" si="148"/>
        <v>521518</v>
      </c>
      <c r="Q135" s="140" t="e" cm="1">
        <f t="array" ref="Q135">ROUND(GEOMEAN(SMALL(D135:I135,{1;2;3})),0)</f>
        <v>#NUM!</v>
      </c>
      <c r="R135" s="140" cm="1">
        <f t="array" ref="R135">ROUND(AVERAGE(SMALL(D135:I135,{1;2;3})),0)</f>
        <v>125963</v>
      </c>
      <c r="S135" s="140" t="e" cm="1">
        <f t="array" ref="S135">ROUND(GEOMEAN(SMALL(D135:I135,{1;2})),0)</f>
        <v>#NUM!</v>
      </c>
      <c r="T135" s="140" cm="1">
        <f t="array" ref="T135">ROUND(AVERAGE(SMALL(D135:I135,{1;2})),0)</f>
        <v>94472</v>
      </c>
      <c r="U135" s="141">
        <f t="shared" si="149"/>
        <v>2.2647504022355829</v>
      </c>
      <c r="V135" s="141">
        <f t="shared" si="150"/>
        <v>3.2669521127953258</v>
      </c>
      <c r="W135" s="141" t="e">
        <f t="shared" si="151"/>
        <v>#NUM!</v>
      </c>
      <c r="X135" s="141">
        <f t="shared" si="152"/>
        <v>1.7601723261918876</v>
      </c>
      <c r="Y135" s="141" t="e">
        <f t="shared" si="153"/>
        <v>#NUM!</v>
      </c>
      <c r="Z135" s="141">
        <f t="shared" si="154"/>
        <v>-0.33333156914217965</v>
      </c>
      <c r="AA135" s="141" t="e">
        <f t="shared" si="155"/>
        <v>#NUM!</v>
      </c>
      <c r="AB135" s="141">
        <f t="shared" si="156"/>
        <v>-0.5</v>
      </c>
      <c r="AC135" s="141" t="e" cm="1">
        <f t="array" ref="AC135">MIN(IF(U135:AB135&gt;0,U135:AB135))</f>
        <v>#NUM!</v>
      </c>
      <c r="AD135" s="140" t="str">
        <f t="shared" si="157"/>
        <v>Sin medida de tendencia central</v>
      </c>
      <c r="AE135" s="173" t="str">
        <f t="shared" si="158"/>
        <v>Pendiente</v>
      </c>
      <c r="AF135" s="168">
        <f t="shared" si="119"/>
        <v>188944</v>
      </c>
      <c r="AG135" s="191" t="s">
        <v>100</v>
      </c>
      <c r="AJ135" s="130">
        <v>188944</v>
      </c>
      <c r="AL135" s="130">
        <v>188944</v>
      </c>
    </row>
    <row r="136" spans="1:38" ht="13">
      <c r="A136" s="137">
        <f t="shared" si="159"/>
        <v>32</v>
      </c>
      <c r="B136" s="138" t="s">
        <v>136</v>
      </c>
      <c r="C136" s="178">
        <v>1</v>
      </c>
      <c r="D136" s="186">
        <v>299978</v>
      </c>
      <c r="E136" s="180">
        <v>520000</v>
      </c>
      <c r="F136" s="146">
        <v>541200</v>
      </c>
      <c r="G136" s="155">
        <v>299978</v>
      </c>
      <c r="H136" s="164"/>
      <c r="I136" s="172">
        <f t="shared" si="160"/>
        <v>0</v>
      </c>
      <c r="J136" s="160">
        <f t="shared" si="142"/>
        <v>0</v>
      </c>
      <c r="K136" s="139">
        <f t="shared" si="143"/>
        <v>0.73346045376660962</v>
      </c>
      <c r="L136" s="139">
        <f t="shared" si="144"/>
        <v>0.80413230303555605</v>
      </c>
      <c r="M136" s="140">
        <f t="shared" si="145"/>
        <v>438682</v>
      </c>
      <c r="N136" s="140">
        <f t="shared" si="146"/>
        <v>453726</v>
      </c>
      <c r="O136" s="140" t="e">
        <f t="shared" si="147"/>
        <v>#NUM!</v>
      </c>
      <c r="P136" s="140">
        <f t="shared" si="148"/>
        <v>332231</v>
      </c>
      <c r="Q136" s="140" t="e" cm="1">
        <f t="array" ref="Q136">ROUND(GEOMEAN(SMALL(D136:I136,{1;2;3})),0)</f>
        <v>#NUM!</v>
      </c>
      <c r="R136" s="140" cm="1">
        <f t="array" ref="R136">ROUND(AVERAGE(SMALL(D136:I136,{1;2;3})),0)</f>
        <v>199985</v>
      </c>
      <c r="S136" s="140" t="e" cm="1">
        <f t="array" ref="S136">ROUND(GEOMEAN(SMALL(D136:I136,{1;2})),0)</f>
        <v>#NUM!</v>
      </c>
      <c r="T136" s="140" cm="1">
        <f t="array" ref="T136">ROUND(AVERAGE(SMALL(D136:I136,{1;2})),0)</f>
        <v>149989</v>
      </c>
      <c r="U136" s="141">
        <f t="shared" si="149"/>
        <v>0.46238057457546877</v>
      </c>
      <c r="V136" s="141">
        <f t="shared" si="150"/>
        <v>0.51253091893405522</v>
      </c>
      <c r="W136" s="141" t="e">
        <f t="shared" si="151"/>
        <v>#NUM!</v>
      </c>
      <c r="X136" s="141">
        <f t="shared" si="152"/>
        <v>0.10751788464487388</v>
      </c>
      <c r="Y136" s="141" t="e">
        <f t="shared" si="153"/>
        <v>#NUM!</v>
      </c>
      <c r="Z136" s="141">
        <f t="shared" si="154"/>
        <v>-0.33333444452593186</v>
      </c>
      <c r="AA136" s="141" t="e">
        <f t="shared" si="155"/>
        <v>#NUM!</v>
      </c>
      <c r="AB136" s="141">
        <f t="shared" si="156"/>
        <v>-0.5</v>
      </c>
      <c r="AC136" s="141" t="e" cm="1">
        <f t="array" ref="AC136">MIN(IF(U136:AB136&gt;0,U136:AB136))</f>
        <v>#NUM!</v>
      </c>
      <c r="AD136" s="140" t="str">
        <f t="shared" si="157"/>
        <v>Sin medida de tendencia central</v>
      </c>
      <c r="AE136" s="173" t="str">
        <f t="shared" si="158"/>
        <v>Pendiente</v>
      </c>
      <c r="AF136" s="168">
        <f t="shared" si="119"/>
        <v>299978</v>
      </c>
      <c r="AG136" s="191" t="s">
        <v>100</v>
      </c>
      <c r="AJ136" s="130">
        <v>299978</v>
      </c>
      <c r="AL136" s="130">
        <v>299978</v>
      </c>
    </row>
    <row r="137" spans="1:38" ht="13">
      <c r="A137" s="137">
        <f t="shared" si="159"/>
        <v>33</v>
      </c>
      <c r="B137" s="138" t="s">
        <v>137</v>
      </c>
      <c r="C137" s="178">
        <v>1</v>
      </c>
      <c r="D137" s="186">
        <v>187082</v>
      </c>
      <c r="E137" s="180">
        <v>440000</v>
      </c>
      <c r="F137" s="146">
        <v>457200</v>
      </c>
      <c r="G137" s="155">
        <v>187082</v>
      </c>
      <c r="H137" s="164"/>
      <c r="I137" s="172">
        <f t="shared" si="160"/>
        <v>0</v>
      </c>
      <c r="J137" s="160">
        <f t="shared" si="142"/>
        <v>0</v>
      </c>
      <c r="K137" s="139">
        <f t="shared" si="143"/>
        <v>1.3519098577094537</v>
      </c>
      <c r="L137" s="139">
        <f t="shared" si="144"/>
        <v>1.4438481521471869</v>
      </c>
      <c r="M137" s="140">
        <f t="shared" si="145"/>
        <v>335117</v>
      </c>
      <c r="N137" s="140">
        <f t="shared" si="146"/>
        <v>361427</v>
      </c>
      <c r="O137" s="140" t="e">
        <f t="shared" si="147"/>
        <v>#NUM!</v>
      </c>
      <c r="P137" s="140">
        <f t="shared" si="148"/>
        <v>254273</v>
      </c>
      <c r="Q137" s="140" t="e" cm="1">
        <f t="array" ref="Q137">ROUND(GEOMEAN(SMALL(D137:I137,{1;2;3})),0)</f>
        <v>#NUM!</v>
      </c>
      <c r="R137" s="140" cm="1">
        <f t="array" ref="R137">ROUND(AVERAGE(SMALL(D137:I137,{1;2;3})),0)</f>
        <v>124721</v>
      </c>
      <c r="S137" s="140" t="e" cm="1">
        <f t="array" ref="S137">ROUND(GEOMEAN(SMALL(D137:I137,{1;2})),0)</f>
        <v>#NUM!</v>
      </c>
      <c r="T137" s="140" cm="1">
        <f t="array" ref="T137">ROUND(AVERAGE(SMALL(D137:I137,{1;2})),0)</f>
        <v>93541</v>
      </c>
      <c r="U137" s="141">
        <f t="shared" si="149"/>
        <v>0.79128403587731588</v>
      </c>
      <c r="V137" s="141">
        <f t="shared" si="150"/>
        <v>0.93191755486898797</v>
      </c>
      <c r="W137" s="141" t="e">
        <f t="shared" si="151"/>
        <v>#NUM!</v>
      </c>
      <c r="X137" s="141">
        <f t="shared" si="152"/>
        <v>0.35915267102126336</v>
      </c>
      <c r="Y137" s="141" t="e">
        <f t="shared" si="153"/>
        <v>#NUM!</v>
      </c>
      <c r="Z137" s="141">
        <f t="shared" si="154"/>
        <v>-0.33333511508322555</v>
      </c>
      <c r="AA137" s="141" t="e">
        <f t="shared" si="155"/>
        <v>#NUM!</v>
      </c>
      <c r="AB137" s="141">
        <f t="shared" si="156"/>
        <v>-0.5</v>
      </c>
      <c r="AC137" s="141" t="e" cm="1">
        <f t="array" ref="AC137">MIN(IF(U137:AB137&gt;0,U137:AB137))</f>
        <v>#NUM!</v>
      </c>
      <c r="AD137" s="140" t="str">
        <f t="shared" si="157"/>
        <v>Sin medida de tendencia central</v>
      </c>
      <c r="AE137" s="173" t="str">
        <f t="shared" si="158"/>
        <v>Pendiente</v>
      </c>
      <c r="AF137" s="168">
        <f t="shared" si="119"/>
        <v>187082</v>
      </c>
      <c r="AG137" s="191" t="s">
        <v>100</v>
      </c>
      <c r="AJ137" s="130">
        <v>187082</v>
      </c>
      <c r="AL137" s="130">
        <v>187082</v>
      </c>
    </row>
    <row r="138" spans="1:38" ht="13">
      <c r="A138" s="133"/>
      <c r="B138" s="134" t="s">
        <v>190</v>
      </c>
      <c r="C138" s="177"/>
      <c r="D138" s="186"/>
      <c r="E138" s="181"/>
      <c r="F138" s="147"/>
      <c r="G138" s="156"/>
      <c r="H138" s="165"/>
      <c r="I138" s="172">
        <f t="shared" si="160"/>
        <v>0</v>
      </c>
      <c r="J138" s="159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6"/>
      <c r="V138" s="136"/>
      <c r="W138" s="136"/>
      <c r="X138" s="136"/>
      <c r="Y138" s="136"/>
      <c r="Z138" s="136"/>
      <c r="AA138" s="136"/>
      <c r="AB138" s="136"/>
      <c r="AC138" s="136"/>
      <c r="AD138" s="135"/>
      <c r="AE138" s="154"/>
      <c r="AF138" s="174"/>
      <c r="AG138" s="191"/>
    </row>
    <row r="139" spans="1:38" ht="14">
      <c r="A139" s="137">
        <f>A137+1</f>
        <v>34</v>
      </c>
      <c r="B139" s="138" t="s">
        <v>191</v>
      </c>
      <c r="C139" s="178">
        <v>1</v>
      </c>
      <c r="D139" s="186">
        <v>986717.2</v>
      </c>
      <c r="E139" s="180">
        <v>3800000</v>
      </c>
      <c r="F139" s="146">
        <v>3958000</v>
      </c>
      <c r="G139" s="155">
        <v>986717</v>
      </c>
      <c r="H139" s="164">
        <f>+'678-2024 IPC'!H138</f>
        <v>398092.12562000001</v>
      </c>
      <c r="I139" s="172">
        <f t="shared" si="160"/>
        <v>0.19999999995343387</v>
      </c>
      <c r="J139" s="160">
        <f t="shared" ref="J139:L143" si="161">+D139/IF($H139&lt;&gt;"",$H139,MIN($D139:$F139))-1</f>
        <v>1.4786152161720318</v>
      </c>
      <c r="K139" s="139">
        <f t="shared" si="161"/>
        <v>8.5455291763979808</v>
      </c>
      <c r="L139" s="139">
        <f t="shared" si="161"/>
        <v>8.9424222316271589</v>
      </c>
      <c r="M139" s="140">
        <f>ROUND(GEOMEAN(D139:F139),0)</f>
        <v>2457446</v>
      </c>
      <c r="N139" s="140">
        <f>ROUND(AVERAGE(D139:F139),0)</f>
        <v>2914906</v>
      </c>
      <c r="O139" s="140">
        <f>ROUND(GEOMEAN(D139:I139),0)</f>
        <v>102591</v>
      </c>
      <c r="P139" s="140">
        <f>ROUND(AVERAGE(D139:I139),0)</f>
        <v>1688254</v>
      </c>
      <c r="Q139" s="140" cm="1">
        <f t="array" ref="Q139">ROUND(GEOMEAN(SMALL(D139:I139,{1;2;3})),0)</f>
        <v>4283</v>
      </c>
      <c r="R139" s="140" cm="1">
        <f t="array" ref="R139">ROUND(AVERAGE(SMALL(D139:I139,{1;2;3})),0)</f>
        <v>461603</v>
      </c>
      <c r="S139" s="140" cm="1">
        <f t="array" ref="S139">ROUND(GEOMEAN(SMALL(D139:I139,{1;2})),0)</f>
        <v>282</v>
      </c>
      <c r="T139" s="140" cm="1">
        <f t="array" ref="T139">ROUND(AVERAGE(SMALL(D139:I139,{1;2})),0)</f>
        <v>199046</v>
      </c>
      <c r="U139" s="141">
        <f t="shared" ref="U139:AB143" si="162">+M139/IF($H139&lt;&gt;"",$H139,MIN($D139:$F139))-1</f>
        <v>5.1730585506375029</v>
      </c>
      <c r="V139" s="141">
        <f t="shared" si="162"/>
        <v>6.322189544594087</v>
      </c>
      <c r="W139" s="141">
        <f t="shared" si="162"/>
        <v>-0.74229332006951443</v>
      </c>
      <c r="X139" s="141">
        <f t="shared" si="162"/>
        <v>3.2408625826764723</v>
      </c>
      <c r="Y139" s="141">
        <f t="shared" si="162"/>
        <v>-0.98924118382565462</v>
      </c>
      <c r="Z139" s="141">
        <f t="shared" si="162"/>
        <v>0.15953813274022033</v>
      </c>
      <c r="AA139" s="141">
        <f t="shared" si="162"/>
        <v>-0.9992916212558568</v>
      </c>
      <c r="AB139" s="141">
        <f t="shared" si="162"/>
        <v>-0.50000015777754936</v>
      </c>
      <c r="AC139" s="141" cm="1">
        <f t="array" ref="AC139">MIN(IF(U139:AB139&gt;0,U139:AB139))</f>
        <v>0.15953813274022033</v>
      </c>
      <c r="AD139" s="140" t="str">
        <f>+IFERROR(_xlfn.XLOOKUP(AC139,U139:AB139,$U$3:$AB$3,,0),"Sin medida de tendencia central")</f>
        <v>PROMEDIO SIMPLE 3 más bajas</v>
      </c>
      <c r="AE139" s="173">
        <f>+IFERROR(_xlfn.XLOOKUP(AD139,$M$3:$T$3,M139:T139,,0),"Pendiente")</f>
        <v>461603</v>
      </c>
      <c r="AF139" s="168">
        <f t="shared" si="119"/>
        <v>692404.56281000003</v>
      </c>
      <c r="AG139" s="192" t="s">
        <v>79</v>
      </c>
      <c r="AJ139" s="130">
        <v>986717.2</v>
      </c>
      <c r="AL139" s="130">
        <v>692404.56281000003</v>
      </c>
    </row>
    <row r="140" spans="1:38" ht="14">
      <c r="A140" s="137">
        <f>A139+1</f>
        <v>35</v>
      </c>
      <c r="B140" s="138" t="s">
        <v>192</v>
      </c>
      <c r="C140" s="178">
        <v>1</v>
      </c>
      <c r="D140" s="186">
        <v>5671416.7999999998</v>
      </c>
      <c r="E140" s="180">
        <v>13000000</v>
      </c>
      <c r="F140" s="146">
        <v>13570000</v>
      </c>
      <c r="G140" s="155">
        <v>5671417</v>
      </c>
      <c r="H140" s="164">
        <f>+'678-2024 IPC'!H139</f>
        <v>2740962.1764000002</v>
      </c>
      <c r="I140" s="172">
        <f t="shared" si="160"/>
        <v>-0.20000000018626451</v>
      </c>
      <c r="J140" s="160">
        <f t="shared" si="161"/>
        <v>1.0691335505581039</v>
      </c>
      <c r="K140" s="139">
        <f t="shared" si="161"/>
        <v>3.7428600481726804</v>
      </c>
      <c r="L140" s="139">
        <f t="shared" si="161"/>
        <v>3.9508162195156364</v>
      </c>
      <c r="M140" s="140">
        <f>ROUND(GEOMEAN(D140:F140),0)</f>
        <v>10001649</v>
      </c>
      <c r="N140" s="140">
        <f>ROUND(AVERAGE(D140:F140),0)</f>
        <v>10747139</v>
      </c>
      <c r="O140" s="140" t="e">
        <f>ROUND(GEOMEAN(D140:I140),0)</f>
        <v>#NUM!</v>
      </c>
      <c r="P140" s="140">
        <f>ROUND(AVERAGE(D140:I140),0)</f>
        <v>6775633</v>
      </c>
      <c r="Q140" s="140" t="e" cm="1">
        <f t="array" ref="Q140">ROUND(GEOMEAN(SMALL(D140:I140,{1;2;3})),0)</f>
        <v>#NUM!</v>
      </c>
      <c r="R140" s="140" cm="1">
        <f t="array" ref="R140">ROUND(AVERAGE(SMALL(D140:I140,{1;2;3})),0)</f>
        <v>2804126</v>
      </c>
      <c r="S140" s="140" t="e" cm="1">
        <f t="array" ref="S140">ROUND(GEOMEAN(SMALL(D140:I140,{1;2})),0)</f>
        <v>#NUM!</v>
      </c>
      <c r="T140" s="140" cm="1">
        <f t="array" ref="T140">ROUND(AVERAGE(SMALL(D140:I140,{1;2})),0)</f>
        <v>1370481</v>
      </c>
      <c r="U140" s="141">
        <f t="shared" si="162"/>
        <v>2.6489554967650952</v>
      </c>
      <c r="V140" s="141">
        <f t="shared" si="162"/>
        <v>2.9209366304044995</v>
      </c>
      <c r="W140" s="141" t="e">
        <f t="shared" si="162"/>
        <v>#NUM!</v>
      </c>
      <c r="X140" s="141">
        <f t="shared" si="162"/>
        <v>1.4719906966754155</v>
      </c>
      <c r="Y140" s="141" t="e">
        <f t="shared" si="162"/>
        <v>#NUM!</v>
      </c>
      <c r="Z140" s="141">
        <f t="shared" si="162"/>
        <v>2.3044398110943609E-2</v>
      </c>
      <c r="AA140" s="141" t="e">
        <f t="shared" si="162"/>
        <v>#NUM!</v>
      </c>
      <c r="AB140" s="141">
        <f t="shared" si="162"/>
        <v>-0.50000003217848121</v>
      </c>
      <c r="AC140" s="141" t="e" cm="1">
        <f t="array" ref="AC140">MIN(IF(U140:AB140&gt;0,U140:AB140))</f>
        <v>#NUM!</v>
      </c>
      <c r="AD140" s="140" t="str">
        <f>+IFERROR(_xlfn.XLOOKUP(AC140,U140:AB140,$U$3:$AB$3,,0),"Sin medida de tendencia central")</f>
        <v>Sin medida de tendencia central</v>
      </c>
      <c r="AE140" s="173" t="str">
        <f>+IFERROR(_xlfn.XLOOKUP(AD140,$M$3:$T$3,M140:T140,,0),"Pendiente")</f>
        <v>Pendiente</v>
      </c>
      <c r="AF140" s="168">
        <f>+H140</f>
        <v>2740962.1764000002</v>
      </c>
      <c r="AG140" s="192" t="s">
        <v>193</v>
      </c>
      <c r="AJ140" s="130">
        <v>5671416.7999999998</v>
      </c>
      <c r="AL140" s="130">
        <v>2740962.1764000002</v>
      </c>
    </row>
    <row r="141" spans="1:38" ht="14">
      <c r="A141" s="137">
        <f t="shared" ref="A141:A143" si="163">A140+1</f>
        <v>36</v>
      </c>
      <c r="B141" s="138" t="s">
        <v>194</v>
      </c>
      <c r="C141" s="178">
        <v>1</v>
      </c>
      <c r="D141" s="186">
        <v>78659.199999999997</v>
      </c>
      <c r="E141" s="180">
        <v>110000</v>
      </c>
      <c r="F141" s="146">
        <v>115300</v>
      </c>
      <c r="G141" s="155">
        <v>78659</v>
      </c>
      <c r="H141" s="164">
        <f>+'678-2024 IPC'!H140</f>
        <v>4568.2702939999999</v>
      </c>
      <c r="I141" s="172">
        <f t="shared" si="160"/>
        <v>0.19999999999708962</v>
      </c>
      <c r="J141" s="160">
        <f t="shared" si="161"/>
        <v>16.218595866210364</v>
      </c>
      <c r="K141" s="139">
        <f t="shared" si="161"/>
        <v>23.079135629184378</v>
      </c>
      <c r="L141" s="139">
        <f t="shared" si="161"/>
        <v>24.239312164045081</v>
      </c>
      <c r="M141" s="140">
        <f>ROUND(GEOMEAN(D141:F141),0)</f>
        <v>99921</v>
      </c>
      <c r="N141" s="140">
        <f>ROUND(AVERAGE(D141:F141),0)</f>
        <v>101320</v>
      </c>
      <c r="O141" s="140">
        <f>ROUND(GEOMEAN(D141:I141),0)</f>
        <v>6445</v>
      </c>
      <c r="P141" s="140">
        <f>ROUND(AVERAGE(D141:I141),0)</f>
        <v>64531</v>
      </c>
      <c r="Q141" s="140" cm="1">
        <f t="array" ref="Q141">ROUND(GEOMEAN(SMALL(D141:I141,{1;2;3})),0)</f>
        <v>416</v>
      </c>
      <c r="R141" s="140" cm="1">
        <f t="array" ref="R141">ROUND(AVERAGE(SMALL(D141:I141,{1;2;3})),0)</f>
        <v>27742</v>
      </c>
      <c r="S141" s="140" cm="1">
        <f t="array" ref="S141">ROUND(GEOMEAN(SMALL(D141:I141,{1;2})),0)</f>
        <v>30</v>
      </c>
      <c r="T141" s="140" cm="1">
        <f t="array" ref="T141">ROUND(AVERAGE(SMALL(D141:I141,{1;2})),0)</f>
        <v>2284</v>
      </c>
      <c r="U141" s="141">
        <f t="shared" si="162"/>
        <v>20.872830101852113</v>
      </c>
      <c r="V141" s="141">
        <f t="shared" si="162"/>
        <v>21.17907292680874</v>
      </c>
      <c r="W141" s="141">
        <f t="shared" si="162"/>
        <v>0.41081844663721201</v>
      </c>
      <c r="X141" s="141">
        <f t="shared" si="162"/>
        <v>13.125915466244519</v>
      </c>
      <c r="Y141" s="141">
        <f t="shared" si="162"/>
        <v>-0.90893708707508458</v>
      </c>
      <c r="Z141" s="141">
        <f t="shared" si="162"/>
        <v>5.072758005680301</v>
      </c>
      <c r="AA141" s="141">
        <f t="shared" si="162"/>
        <v>-0.99343296301022244</v>
      </c>
      <c r="AB141" s="141">
        <f t="shared" si="162"/>
        <v>-0.50002958384493523</v>
      </c>
      <c r="AC141" s="141" cm="1">
        <f t="array" ref="AC141">MIN(IF(U141:AB141&gt;0,U141:AB141))</f>
        <v>0.41081844663721201</v>
      </c>
      <c r="AD141" s="140" t="str">
        <f>+IFERROR(_xlfn.XLOOKUP(AC141,U141:AB141,$U$3:$AB$3,,0),"Sin medida de tendencia central")</f>
        <v>MEDIA GEOMETRICA Cotizaciones e Histórico</v>
      </c>
      <c r="AE141" s="173">
        <f>+IFERROR(_xlfn.XLOOKUP(AD141,$M$3:$T$3,M141:T141,,0),"Pendiente")</f>
        <v>6445</v>
      </c>
      <c r="AF141" s="168">
        <f t="shared" si="119"/>
        <v>41613.635147000001</v>
      </c>
      <c r="AG141" s="192" t="s">
        <v>79</v>
      </c>
      <c r="AJ141" s="130">
        <v>78659.199999999997</v>
      </c>
      <c r="AL141" s="130">
        <v>41613.635147000001</v>
      </c>
    </row>
    <row r="142" spans="1:38" ht="14">
      <c r="A142" s="137">
        <f t="shared" si="163"/>
        <v>37</v>
      </c>
      <c r="B142" s="138" t="s">
        <v>195</v>
      </c>
      <c r="C142" s="178">
        <v>1</v>
      </c>
      <c r="D142" s="186">
        <v>618659.19999999995</v>
      </c>
      <c r="E142" s="180">
        <v>90000</v>
      </c>
      <c r="F142" s="146">
        <v>94300</v>
      </c>
      <c r="G142" s="155">
        <v>618659</v>
      </c>
      <c r="H142" s="164">
        <f>+'678-2024 IPC'!H141</f>
        <v>848.39305460000003</v>
      </c>
      <c r="I142" s="172">
        <f t="shared" si="160"/>
        <v>0.19999999995343387</v>
      </c>
      <c r="J142" s="160">
        <f t="shared" si="161"/>
        <v>728.21294751957294</v>
      </c>
      <c r="K142" s="139">
        <f t="shared" si="161"/>
        <v>105.08290521948362</v>
      </c>
      <c r="L142" s="139">
        <f t="shared" si="161"/>
        <v>110.15131069108118</v>
      </c>
      <c r="M142" s="140">
        <f>ROUND(GEOMEAN(D142:F142),0)</f>
        <v>173808</v>
      </c>
      <c r="N142" s="140">
        <f>ROUND(AVERAGE(D142:F142),0)</f>
        <v>267653</v>
      </c>
      <c r="O142" s="140">
        <f>ROUND(GEOMEAN(D142:I142),0)</f>
        <v>9055</v>
      </c>
      <c r="P142" s="140">
        <f>ROUND(AVERAGE(D142:I142),0)</f>
        <v>237078</v>
      </c>
      <c r="Q142" s="140" cm="1">
        <f t="array" ref="Q142">ROUND(GEOMEAN(SMALL(D142:I142,{1;2;3})),0)</f>
        <v>248</v>
      </c>
      <c r="R142" s="140" cm="1">
        <f t="array" ref="R142">ROUND(AVERAGE(SMALL(D142:I142,{1;2;3})),0)</f>
        <v>30283</v>
      </c>
      <c r="S142" s="140" cm="1">
        <f t="array" ref="S142">ROUND(GEOMEAN(SMALL(D142:I142,{1;2})),0)</f>
        <v>13</v>
      </c>
      <c r="T142" s="140" cm="1">
        <f t="array" ref="T142">ROUND(AVERAGE(SMALL(D142:I142,{1;2})),0)</f>
        <v>424</v>
      </c>
      <c r="U142" s="141">
        <f t="shared" si="162"/>
        <v>203.86730655986679</v>
      </c>
      <c r="V142" s="141">
        <f t="shared" si="162"/>
        <v>314.48230923011613</v>
      </c>
      <c r="W142" s="141">
        <f t="shared" si="162"/>
        <v>9.6731189640269353</v>
      </c>
      <c r="X142" s="141">
        <f t="shared" si="162"/>
        <v>278.44358892916375</v>
      </c>
      <c r="Y142" s="141">
        <f t="shared" si="162"/>
        <v>-0.70768266117297851</v>
      </c>
      <c r="Z142" s="141">
        <f t="shared" si="162"/>
        <v>34.694540208462477</v>
      </c>
      <c r="AA142" s="141">
        <f t="shared" si="162"/>
        <v>-0.98467691369051902</v>
      </c>
      <c r="AB142" s="141">
        <f t="shared" si="162"/>
        <v>-0.50023164652154373</v>
      </c>
      <c r="AC142" s="141" cm="1">
        <f t="array" ref="AC142">MIN(IF(U142:AB142&gt;0,U142:AB142))</f>
        <v>9.6731189640269353</v>
      </c>
      <c r="AD142" s="140" t="str">
        <f>+IFERROR(_xlfn.XLOOKUP(AC142,U142:AB142,$U$3:$AB$3,,0),"Sin medida de tendencia central")</f>
        <v>MEDIA GEOMETRICA Cotizaciones e Histórico</v>
      </c>
      <c r="AE142" s="173">
        <f>+IFERROR(_xlfn.XLOOKUP(AD142,$M$3:$T$3,M142:T142,,0),"Pendiente")</f>
        <v>9055</v>
      </c>
      <c r="AF142" s="168">
        <f t="shared" si="119"/>
        <v>309753.6965273</v>
      </c>
      <c r="AG142" s="192" t="s">
        <v>79</v>
      </c>
      <c r="AJ142" s="130">
        <v>618659.19999999995</v>
      </c>
      <c r="AL142" s="130">
        <v>309753.6965273</v>
      </c>
    </row>
    <row r="143" spans="1:38" ht="14">
      <c r="A143" s="137">
        <f t="shared" si="163"/>
        <v>38</v>
      </c>
      <c r="B143" s="138" t="s">
        <v>196</v>
      </c>
      <c r="C143" s="178">
        <v>1</v>
      </c>
      <c r="D143" s="186">
        <v>992666.79999999993</v>
      </c>
      <c r="E143" s="180">
        <v>2500000</v>
      </c>
      <c r="F143" s="146">
        <v>2619000</v>
      </c>
      <c r="G143" s="155">
        <v>992667</v>
      </c>
      <c r="H143" s="164">
        <f>+'678-2024 IPC'!H142</f>
        <v>443774.82855999999</v>
      </c>
      <c r="I143" s="172">
        <f t="shared" si="160"/>
        <v>-0.20000000006984919</v>
      </c>
      <c r="J143" s="160">
        <f t="shared" si="161"/>
        <v>1.2368704489641593</v>
      </c>
      <c r="K143" s="139">
        <f t="shared" si="161"/>
        <v>4.633487613779768</v>
      </c>
      <c r="L143" s="139">
        <f t="shared" si="161"/>
        <v>4.9016416241956851</v>
      </c>
      <c r="M143" s="140">
        <f>ROUND(GEOMEAN(D143:F143),0)</f>
        <v>1866206</v>
      </c>
      <c r="N143" s="140">
        <f>ROUND(AVERAGE(D143:F143),0)</f>
        <v>2037222</v>
      </c>
      <c r="O143" s="140" t="e">
        <f>ROUND(GEOMEAN(D143:I143),0)</f>
        <v>#NUM!</v>
      </c>
      <c r="P143" s="140">
        <f>ROUND(AVERAGE(D143:I143),0)</f>
        <v>1258018</v>
      </c>
      <c r="Q143" s="140" t="e" cm="1">
        <f t="array" ref="Q143">ROUND(GEOMEAN(SMALL(D143:I143,{1;2;3})),0)</f>
        <v>#NUM!</v>
      </c>
      <c r="R143" s="140" cm="1">
        <f t="array" ref="R143">ROUND(AVERAGE(SMALL(D143:I143,{1;2;3})),0)</f>
        <v>478814</v>
      </c>
      <c r="S143" s="140" t="e" cm="1">
        <f t="array" ref="S143">ROUND(GEOMEAN(SMALL(D143:I143,{1;2})),0)</f>
        <v>#NUM!</v>
      </c>
      <c r="T143" s="140" cm="1">
        <f t="array" ref="T143">ROUND(AVERAGE(SMALL(D143:I143,{1;2})),0)</f>
        <v>221887</v>
      </c>
      <c r="U143" s="141">
        <f t="shared" si="162"/>
        <v>3.2052993543045947</v>
      </c>
      <c r="V143" s="141">
        <f t="shared" si="162"/>
        <v>3.5906659614078587</v>
      </c>
      <c r="W143" s="141" t="e">
        <f t="shared" si="162"/>
        <v>#NUM!</v>
      </c>
      <c r="X143" s="141">
        <f t="shared" si="162"/>
        <v>1.8348115283647983</v>
      </c>
      <c r="Y143" s="141" t="e">
        <f t="shared" si="162"/>
        <v>#NUM!</v>
      </c>
      <c r="Z143" s="141">
        <f t="shared" si="162"/>
        <v>7.8957095321738224E-2</v>
      </c>
      <c r="AA143" s="141" t="e">
        <f t="shared" si="162"/>
        <v>#NUM!</v>
      </c>
      <c r="AB143" s="141">
        <f t="shared" si="162"/>
        <v>-0.50000093353649944</v>
      </c>
      <c r="AC143" s="141" t="e" cm="1">
        <f t="array" ref="AC143">MIN(IF(U143:AB143&gt;0,U143:AB143))</f>
        <v>#NUM!</v>
      </c>
      <c r="AD143" s="140" t="str">
        <f>+IFERROR(_xlfn.XLOOKUP(AC143,U143:AB143,$U$3:$AB$3,,0),"Sin medida de tendencia central")</f>
        <v>Sin medida de tendencia central</v>
      </c>
      <c r="AE143" s="173" t="str">
        <f>+IFERROR(_xlfn.XLOOKUP(AD143,$M$3:$T$3,M143:T143,,0),"Pendiente")</f>
        <v>Pendiente</v>
      </c>
      <c r="AF143" s="168">
        <f>+H143</f>
        <v>443774.82855999999</v>
      </c>
      <c r="AG143" s="192" t="s">
        <v>193</v>
      </c>
      <c r="AJ143" s="130">
        <v>992666.79999999993</v>
      </c>
      <c r="AL143" s="130">
        <v>443774.82855999999</v>
      </c>
    </row>
    <row r="144" spans="1:38" ht="13">
      <c r="A144" s="133"/>
      <c r="B144" s="142" t="s">
        <v>152</v>
      </c>
      <c r="C144" s="177"/>
      <c r="D144" s="186"/>
      <c r="E144" s="181"/>
      <c r="F144" s="147"/>
      <c r="G144" s="156"/>
      <c r="H144" s="165"/>
      <c r="I144" s="172">
        <f t="shared" si="160"/>
        <v>0</v>
      </c>
      <c r="J144" s="159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6"/>
      <c r="V144" s="136"/>
      <c r="W144" s="136"/>
      <c r="X144" s="136"/>
      <c r="Y144" s="136"/>
      <c r="Z144" s="136"/>
      <c r="AA144" s="136"/>
      <c r="AB144" s="136"/>
      <c r="AC144" s="136"/>
      <c r="AD144" s="135"/>
      <c r="AE144" s="154"/>
      <c r="AF144" s="174"/>
      <c r="AG144" s="191"/>
    </row>
    <row r="145" spans="1:38" ht="14">
      <c r="A145" s="137">
        <f>A143+1</f>
        <v>39</v>
      </c>
      <c r="B145" s="138" t="s">
        <v>197</v>
      </c>
      <c r="C145" s="178">
        <v>1</v>
      </c>
      <c r="D145" s="186">
        <v>287669.19999999995</v>
      </c>
      <c r="E145" s="180">
        <v>1100000</v>
      </c>
      <c r="F145" s="146">
        <v>1147000</v>
      </c>
      <c r="G145" s="155">
        <v>287669</v>
      </c>
      <c r="H145" s="164">
        <f>+'678-2024 IPC'!H144</f>
        <v>143574.20924</v>
      </c>
      <c r="I145" s="172">
        <f t="shared" si="160"/>
        <v>0.19999999995343387</v>
      </c>
      <c r="J145" s="160">
        <f t="shared" ref="J145:L152" si="164">+D145/IF($H145&lt;&gt;"",$H145,MIN($D145:$F145))-1</f>
        <v>1.0036272637178829</v>
      </c>
      <c r="K145" s="139">
        <f t="shared" si="164"/>
        <v>6.6615431547404844</v>
      </c>
      <c r="L145" s="139">
        <f t="shared" si="164"/>
        <v>6.9888999986248503</v>
      </c>
      <c r="M145" s="140">
        <f t="shared" ref="M145:M152" si="165">ROUND(GEOMEAN(D145:F145),0)</f>
        <v>713318</v>
      </c>
      <c r="N145" s="140">
        <f t="shared" ref="N145:N152" si="166">ROUND(AVERAGE(D145:F145),0)</f>
        <v>844890</v>
      </c>
      <c r="O145" s="140">
        <f t="shared" ref="O145:O152" si="167">ROUND(GEOMEAN(D145:I145),0)</f>
        <v>37973</v>
      </c>
      <c r="P145" s="140">
        <f t="shared" ref="P145:P152" si="168">ROUND(AVERAGE(D145:I145),0)</f>
        <v>494319</v>
      </c>
      <c r="Q145" s="140" cm="1">
        <f t="array" ref="Q145">ROUND(GEOMEAN(SMALL(D145:I145,{1;2;3})),0)</f>
        <v>2021</v>
      </c>
      <c r="R145" s="140" cm="1">
        <f t="array" ref="R145">ROUND(AVERAGE(SMALL(D145:I145,{1;2;3})),0)</f>
        <v>143748</v>
      </c>
      <c r="S145" s="140" cm="1">
        <f t="array" ref="S145">ROUND(GEOMEAN(SMALL(D145:I145,{1;2})),0)</f>
        <v>169</v>
      </c>
      <c r="T145" s="140" cm="1">
        <f t="array" ref="T145">ROUND(AVERAGE(SMALL(D145:I145,{1;2})),0)</f>
        <v>71787</v>
      </c>
      <c r="U145" s="141">
        <f t="shared" ref="U145:AB152" si="169">+M145/IF($H145&lt;&gt;"",$H145,MIN($D145:$F145))-1</f>
        <v>3.9682878545937932</v>
      </c>
      <c r="V145" s="141">
        <f t="shared" si="169"/>
        <v>4.8846919963715347</v>
      </c>
      <c r="W145" s="141">
        <f t="shared" si="169"/>
        <v>-0.7355165652591269</v>
      </c>
      <c r="X145" s="141">
        <f t="shared" si="169"/>
        <v>2.4429512279165104</v>
      </c>
      <c r="Y145" s="141">
        <f t="shared" si="169"/>
        <v>-0.98592365571297225</v>
      </c>
      <c r="Z145" s="141">
        <f t="shared" si="169"/>
        <v>1.2104594614865682E-3</v>
      </c>
      <c r="AA145" s="141">
        <f t="shared" si="169"/>
        <v>-0.99882290836986265</v>
      </c>
      <c r="AB145" s="141">
        <f t="shared" si="169"/>
        <v>-0.50000072868240442</v>
      </c>
      <c r="AC145" s="141" cm="1">
        <f t="array" ref="AC145">MIN(IF(U145:AB145&gt;0,U145:AB145))</f>
        <v>1.2104594614865682E-3</v>
      </c>
      <c r="AD145" s="140" t="str">
        <f t="shared" ref="AD145:AD152" si="170">+IFERROR(_xlfn.XLOOKUP(AC145,U145:AB145,$U$3:$AB$3,,0),"Sin medida de tendencia central")</f>
        <v>PROMEDIO SIMPLE 3 más bajas</v>
      </c>
      <c r="AE145" s="173">
        <f t="shared" ref="AE145:AE152" si="171">+IFERROR(_xlfn.XLOOKUP(AD145,$M$3:$T$3,M145:T145,,0),"Pendiente")</f>
        <v>143748</v>
      </c>
      <c r="AF145" s="168">
        <f t="shared" si="119"/>
        <v>215621.60462</v>
      </c>
      <c r="AG145" s="192" t="s">
        <v>79</v>
      </c>
      <c r="AJ145" s="130">
        <v>287669.19999999995</v>
      </c>
      <c r="AL145" s="130">
        <v>215621.60462</v>
      </c>
    </row>
    <row r="146" spans="1:38" ht="14">
      <c r="A146" s="137">
        <f>A145+1</f>
        <v>40</v>
      </c>
      <c r="B146" s="138" t="s">
        <v>198</v>
      </c>
      <c r="C146" s="178">
        <v>1</v>
      </c>
      <c r="D146" s="186">
        <v>1554000</v>
      </c>
      <c r="E146" s="180">
        <v>1200000</v>
      </c>
      <c r="F146" s="146">
        <v>1258000</v>
      </c>
      <c r="G146" s="155">
        <v>1554000</v>
      </c>
      <c r="H146" s="164">
        <f>+'678-2024 IPC'!H145</f>
        <v>84839.305460000003</v>
      </c>
      <c r="I146" s="172">
        <f t="shared" si="160"/>
        <v>0</v>
      </c>
      <c r="J146" s="160">
        <f t="shared" si="164"/>
        <v>17.316981634564172</v>
      </c>
      <c r="K146" s="139">
        <f t="shared" si="164"/>
        <v>13.144387362597817</v>
      </c>
      <c r="L146" s="139">
        <f t="shared" si="164"/>
        <v>13.828032751790044</v>
      </c>
      <c r="M146" s="140">
        <f t="shared" si="165"/>
        <v>1328733</v>
      </c>
      <c r="N146" s="140">
        <f t="shared" si="166"/>
        <v>1337333</v>
      </c>
      <c r="O146" s="140" t="e">
        <f t="shared" si="167"/>
        <v>#NUM!</v>
      </c>
      <c r="P146" s="140">
        <f t="shared" si="168"/>
        <v>941807</v>
      </c>
      <c r="Q146" s="140" t="e" cm="1">
        <f t="array" ref="Q146">ROUND(GEOMEAN(SMALL(D146:I146,{1;2;3})),0)</f>
        <v>#NUM!</v>
      </c>
      <c r="R146" s="140" cm="1">
        <f t="array" ref="R146">ROUND(AVERAGE(SMALL(D146:I146,{1;2;3})),0)</f>
        <v>428280</v>
      </c>
      <c r="S146" s="140" t="e" cm="1">
        <f t="array" ref="S146">ROUND(GEOMEAN(SMALL(D146:I146,{1;2})),0)</f>
        <v>#NUM!</v>
      </c>
      <c r="T146" s="140" cm="1">
        <f t="array" ref="T146">ROUND(AVERAGE(SMALL(D146:I146,{1;2})),0)</f>
        <v>42420</v>
      </c>
      <c r="U146" s="141">
        <f t="shared" si="169"/>
        <v>14.661761877888903</v>
      </c>
      <c r="V146" s="141">
        <f t="shared" si="169"/>
        <v>14.763129987320855</v>
      </c>
      <c r="W146" s="141" t="e">
        <f t="shared" si="169"/>
        <v>#NUM!</v>
      </c>
      <c r="X146" s="141">
        <f t="shared" si="169"/>
        <v>10.101069190671801</v>
      </c>
      <c r="Y146" s="141" t="e">
        <f t="shared" si="169"/>
        <v>#NUM!</v>
      </c>
      <c r="Z146" s="141">
        <f t="shared" si="169"/>
        <v>4.0481318497111607</v>
      </c>
      <c r="AA146" s="141" t="e">
        <f t="shared" si="169"/>
        <v>#NUM!</v>
      </c>
      <c r="AB146" s="141">
        <f t="shared" si="169"/>
        <v>-0.49999590673216721</v>
      </c>
      <c r="AC146" s="141" t="e" cm="1">
        <f t="array" ref="AC146">MIN(IF(U146:AB146&gt;0,U146:AB146))</f>
        <v>#NUM!</v>
      </c>
      <c r="AD146" s="140" t="str">
        <f t="shared" si="170"/>
        <v>Sin medida de tendencia central</v>
      </c>
      <c r="AE146" s="173" t="str">
        <f t="shared" si="171"/>
        <v>Pendiente</v>
      </c>
      <c r="AF146" s="168">
        <f t="shared" si="119"/>
        <v>819419.65272999997</v>
      </c>
      <c r="AG146" s="192" t="s">
        <v>79</v>
      </c>
      <c r="AJ146" s="130">
        <v>1554000</v>
      </c>
      <c r="AL146" s="130">
        <v>819419.65272999997</v>
      </c>
    </row>
    <row r="147" spans="1:38" ht="14">
      <c r="A147" s="137">
        <f t="shared" ref="A147:A152" si="172">A146+1</f>
        <v>41</v>
      </c>
      <c r="B147" s="138" t="s">
        <v>199</v>
      </c>
      <c r="C147" s="178">
        <v>1</v>
      </c>
      <c r="D147" s="186">
        <v>2041900</v>
      </c>
      <c r="E147" s="180">
        <v>90000</v>
      </c>
      <c r="F147" s="146">
        <v>93900</v>
      </c>
      <c r="G147" s="155">
        <v>2041900</v>
      </c>
      <c r="H147" s="164">
        <f>+'678-2024 IPC'!H146</f>
        <v>97891.506300000008</v>
      </c>
      <c r="I147" s="172">
        <f t="shared" si="160"/>
        <v>0</v>
      </c>
      <c r="J147" s="160">
        <f t="shared" si="164"/>
        <v>19.858806623552791</v>
      </c>
      <c r="K147" s="139">
        <f t="shared" si="164"/>
        <v>-8.0614821431141959E-2</v>
      </c>
      <c r="L147" s="139">
        <f t="shared" si="164"/>
        <v>-4.0774797026491449E-2</v>
      </c>
      <c r="M147" s="140">
        <f t="shared" si="165"/>
        <v>258413</v>
      </c>
      <c r="N147" s="140">
        <f t="shared" si="166"/>
        <v>741933</v>
      </c>
      <c r="O147" s="140" t="e">
        <f t="shared" si="167"/>
        <v>#NUM!</v>
      </c>
      <c r="P147" s="140">
        <f t="shared" si="168"/>
        <v>727599</v>
      </c>
      <c r="Q147" s="140" t="e" cm="1">
        <f t="array" ref="Q147">ROUND(GEOMEAN(SMALL(D147:I147,{1;2;3})),0)</f>
        <v>#NUM!</v>
      </c>
      <c r="R147" s="140" cm="1">
        <f t="array" ref="R147">ROUND(AVERAGE(SMALL(D147:I147,{1;2;3})),0)</f>
        <v>61300</v>
      </c>
      <c r="S147" s="140" t="e" cm="1">
        <f t="array" ref="S147">ROUND(GEOMEAN(SMALL(D147:I147,{1;2})),0)</f>
        <v>#NUM!</v>
      </c>
      <c r="T147" s="140" cm="1">
        <f t="array" ref="T147">ROUND(AVERAGE(SMALL(D147:I147,{1;2})),0)</f>
        <v>45000</v>
      </c>
      <c r="U147" s="141">
        <f t="shared" si="169"/>
        <v>1.6397898016612702</v>
      </c>
      <c r="V147" s="141">
        <f t="shared" si="169"/>
        <v>6.5791355965680953</v>
      </c>
      <c r="W147" s="141" t="e">
        <f t="shared" si="169"/>
        <v>#NUM!</v>
      </c>
      <c r="X147" s="141">
        <f t="shared" si="169"/>
        <v>6.4327081837946949</v>
      </c>
      <c r="Y147" s="141" t="e">
        <f t="shared" si="169"/>
        <v>#NUM!</v>
      </c>
      <c r="Z147" s="141">
        <f t="shared" si="169"/>
        <v>-0.37379653948587777</v>
      </c>
      <c r="AA147" s="141" t="e">
        <f t="shared" si="169"/>
        <v>#NUM!</v>
      </c>
      <c r="AB147" s="141">
        <f t="shared" si="169"/>
        <v>-0.54030741071557098</v>
      </c>
      <c r="AC147" s="141" t="e" cm="1">
        <f t="array" ref="AC147">MIN(IF(U147:AB147&gt;0,U147:AB147))</f>
        <v>#NUM!</v>
      </c>
      <c r="AD147" s="140" t="str">
        <f t="shared" si="170"/>
        <v>Sin medida de tendencia central</v>
      </c>
      <c r="AE147" s="173" t="str">
        <f t="shared" si="171"/>
        <v>Pendiente</v>
      </c>
      <c r="AF147" s="168">
        <f t="shared" si="119"/>
        <v>1069895.75315</v>
      </c>
      <c r="AG147" s="192" t="s">
        <v>79</v>
      </c>
      <c r="AJ147" s="130">
        <v>2041900</v>
      </c>
      <c r="AL147" s="130">
        <v>1069895.75315</v>
      </c>
    </row>
    <row r="148" spans="1:38" ht="14">
      <c r="A148" s="137">
        <f t="shared" si="172"/>
        <v>42</v>
      </c>
      <c r="B148" s="138" t="s">
        <v>200</v>
      </c>
      <c r="C148" s="178">
        <v>1</v>
      </c>
      <c r="D148" s="186">
        <v>1407700</v>
      </c>
      <c r="E148" s="180">
        <v>75000</v>
      </c>
      <c r="F148" s="146">
        <v>78250</v>
      </c>
      <c r="G148" s="155">
        <v>1407700</v>
      </c>
      <c r="H148" s="164">
        <f>+'678-2024 IPC'!H147</f>
        <v>11746.980756000001</v>
      </c>
      <c r="I148" s="172">
        <f t="shared" si="160"/>
        <v>0</v>
      </c>
      <c r="J148" s="160">
        <f t="shared" si="164"/>
        <v>118.83504776586865</v>
      </c>
      <c r="K148" s="139">
        <f t="shared" si="164"/>
        <v>5.3846192956170702</v>
      </c>
      <c r="L148" s="139">
        <f t="shared" si="164"/>
        <v>5.6612861317604759</v>
      </c>
      <c r="M148" s="140">
        <f t="shared" si="165"/>
        <v>202155</v>
      </c>
      <c r="N148" s="140">
        <f t="shared" si="166"/>
        <v>520317</v>
      </c>
      <c r="O148" s="140" t="e">
        <f t="shared" si="167"/>
        <v>#NUM!</v>
      </c>
      <c r="P148" s="140">
        <f t="shared" si="168"/>
        <v>496733</v>
      </c>
      <c r="Q148" s="140" t="e" cm="1">
        <f t="array" ref="Q148">ROUND(GEOMEAN(SMALL(D148:I148,{1;2;3})),0)</f>
        <v>#NUM!</v>
      </c>
      <c r="R148" s="140" cm="1">
        <f t="array" ref="R148">ROUND(AVERAGE(SMALL(D148:I148,{1;2;3})),0)</f>
        <v>28916</v>
      </c>
      <c r="S148" s="140" t="e" cm="1">
        <f t="array" ref="S148">ROUND(GEOMEAN(SMALL(D148:I148,{1;2})),0)</f>
        <v>#NUM!</v>
      </c>
      <c r="T148" s="140" cm="1">
        <f t="array" ref="T148">ROUND(AVERAGE(SMALL(D148:I148,{1;2})),0)</f>
        <v>5873</v>
      </c>
      <c r="U148" s="141">
        <f t="shared" si="169"/>
        <v>16.20910284940625</v>
      </c>
      <c r="V148" s="141">
        <f t="shared" si="169"/>
        <v>43.293679440501158</v>
      </c>
      <c r="W148" s="141" t="e">
        <f t="shared" si="169"/>
        <v>#NUM!</v>
      </c>
      <c r="X148" s="141">
        <f t="shared" si="169"/>
        <v>41.286014620930054</v>
      </c>
      <c r="Y148" s="141" t="e">
        <f t="shared" si="169"/>
        <v>#NUM!</v>
      </c>
      <c r="Z148" s="141">
        <f t="shared" si="169"/>
        <v>1.4615686873608427</v>
      </c>
      <c r="AA148" s="141" t="e">
        <f t="shared" si="169"/>
        <v>#NUM!</v>
      </c>
      <c r="AB148" s="141">
        <f t="shared" si="169"/>
        <v>-0.50004174502454601</v>
      </c>
      <c r="AC148" s="141" t="e" cm="1">
        <f t="array" ref="AC148">MIN(IF(U148:AB148&gt;0,U148:AB148))</f>
        <v>#NUM!</v>
      </c>
      <c r="AD148" s="140" t="str">
        <f t="shared" si="170"/>
        <v>Sin medida de tendencia central</v>
      </c>
      <c r="AE148" s="173" t="str">
        <f t="shared" si="171"/>
        <v>Pendiente</v>
      </c>
      <c r="AF148" s="168">
        <f t="shared" si="119"/>
        <v>709723.49037799996</v>
      </c>
      <c r="AG148" s="192" t="s">
        <v>79</v>
      </c>
      <c r="AJ148" s="130">
        <v>1407700</v>
      </c>
      <c r="AL148" s="130">
        <v>709723.49037799996</v>
      </c>
    </row>
    <row r="149" spans="1:38" ht="14">
      <c r="A149" s="137">
        <f t="shared" si="172"/>
        <v>43</v>
      </c>
      <c r="B149" s="138" t="s">
        <v>201</v>
      </c>
      <c r="C149" s="178">
        <v>1</v>
      </c>
      <c r="D149" s="186">
        <v>1834000</v>
      </c>
      <c r="E149" s="180">
        <v>280000</v>
      </c>
      <c r="F149" s="146">
        <v>289000</v>
      </c>
      <c r="G149" s="155">
        <v>1834000</v>
      </c>
      <c r="H149" s="164">
        <f>+'678-2024 IPC'!H148</f>
        <v>32630.502099999998</v>
      </c>
      <c r="I149" s="172">
        <f t="shared" si="160"/>
        <v>0</v>
      </c>
      <c r="J149" s="160">
        <f t="shared" si="164"/>
        <v>55.205080583176198</v>
      </c>
      <c r="K149" s="139">
        <f t="shared" si="164"/>
        <v>7.5809283333093429</v>
      </c>
      <c r="L149" s="139">
        <f t="shared" si="164"/>
        <v>7.8567438868800004</v>
      </c>
      <c r="M149" s="140">
        <f t="shared" si="165"/>
        <v>529442</v>
      </c>
      <c r="N149" s="140">
        <f t="shared" si="166"/>
        <v>801000</v>
      </c>
      <c r="O149" s="140" t="e">
        <f t="shared" si="167"/>
        <v>#NUM!</v>
      </c>
      <c r="P149" s="140">
        <f t="shared" si="168"/>
        <v>711605</v>
      </c>
      <c r="Q149" s="140" t="e" cm="1">
        <f t="array" ref="Q149">ROUND(GEOMEAN(SMALL(D149:I149,{1;2;3})),0)</f>
        <v>#NUM!</v>
      </c>
      <c r="R149" s="140" cm="1">
        <f t="array" ref="R149">ROUND(AVERAGE(SMALL(D149:I149,{1;2;3})),0)</f>
        <v>104210</v>
      </c>
      <c r="S149" s="140" t="e" cm="1">
        <f t="array" ref="S149">ROUND(GEOMEAN(SMALL(D149:I149,{1;2})),0)</f>
        <v>#NUM!</v>
      </c>
      <c r="T149" s="140" cm="1">
        <f t="array" ref="T149">ROUND(AVERAGE(SMALL(D149:I149,{1;2})),0)</f>
        <v>16315</v>
      </c>
      <c r="U149" s="141">
        <f t="shared" si="169"/>
        <v>15.225370923728448</v>
      </c>
      <c r="V149" s="141">
        <f t="shared" si="169"/>
        <v>23.547584267788512</v>
      </c>
      <c r="W149" s="141" t="e">
        <f t="shared" si="169"/>
        <v>#NUM!</v>
      </c>
      <c r="X149" s="141">
        <f t="shared" si="169"/>
        <v>20.80796966651641</v>
      </c>
      <c r="Y149" s="141" t="e">
        <f t="shared" si="169"/>
        <v>#NUM!</v>
      </c>
      <c r="Z149" s="141">
        <f t="shared" si="169"/>
        <v>2.1936376486220239</v>
      </c>
      <c r="AA149" s="141" t="e">
        <f t="shared" si="169"/>
        <v>#NUM!</v>
      </c>
      <c r="AB149" s="141">
        <f t="shared" si="169"/>
        <v>-0.500007693721636</v>
      </c>
      <c r="AC149" s="141" t="e" cm="1">
        <f t="array" ref="AC149">MIN(IF(U149:AB149&gt;0,U149:AB149))</f>
        <v>#NUM!</v>
      </c>
      <c r="AD149" s="140" t="str">
        <f t="shared" si="170"/>
        <v>Sin medida de tendencia central</v>
      </c>
      <c r="AE149" s="173" t="str">
        <f t="shared" si="171"/>
        <v>Pendiente</v>
      </c>
      <c r="AF149" s="168">
        <f t="shared" si="119"/>
        <v>933315.25104999996</v>
      </c>
      <c r="AG149" s="192" t="s">
        <v>79</v>
      </c>
      <c r="AJ149" s="130">
        <v>1834000</v>
      </c>
      <c r="AL149" s="130">
        <v>933315.25104999996</v>
      </c>
    </row>
    <row r="150" spans="1:38" ht="14">
      <c r="A150" s="137">
        <f t="shared" si="172"/>
        <v>44</v>
      </c>
      <c r="B150" s="138" t="s">
        <v>202</v>
      </c>
      <c r="C150" s="178">
        <v>1</v>
      </c>
      <c r="D150" s="186">
        <v>1217300</v>
      </c>
      <c r="E150" s="180">
        <v>75000</v>
      </c>
      <c r="F150" s="146">
        <v>78250</v>
      </c>
      <c r="G150" s="155">
        <v>1217300</v>
      </c>
      <c r="H150" s="164">
        <f>+'678-2024 IPC'!H149</f>
        <v>6526.1004200000007</v>
      </c>
      <c r="I150" s="172">
        <f t="shared" si="160"/>
        <v>0</v>
      </c>
      <c r="J150" s="160">
        <f t="shared" si="164"/>
        <v>185.52792964531181</v>
      </c>
      <c r="K150" s="139">
        <f t="shared" si="164"/>
        <v>10.492314732110726</v>
      </c>
      <c r="L150" s="139">
        <f t="shared" si="164"/>
        <v>10.990315037168857</v>
      </c>
      <c r="M150" s="140">
        <f t="shared" si="165"/>
        <v>192596</v>
      </c>
      <c r="N150" s="140">
        <f t="shared" si="166"/>
        <v>456850</v>
      </c>
      <c r="O150" s="140" t="e">
        <f t="shared" si="167"/>
        <v>#NUM!</v>
      </c>
      <c r="P150" s="140">
        <f t="shared" si="168"/>
        <v>432396</v>
      </c>
      <c r="Q150" s="140" t="e" cm="1">
        <f t="array" ref="Q150">ROUND(GEOMEAN(SMALL(D150:I150,{1;2;3})),0)</f>
        <v>#NUM!</v>
      </c>
      <c r="R150" s="140" cm="1">
        <f t="array" ref="R150">ROUND(AVERAGE(SMALL(D150:I150,{1;2;3})),0)</f>
        <v>27175</v>
      </c>
      <c r="S150" s="140" t="e" cm="1">
        <f t="array" ref="S150">ROUND(GEOMEAN(SMALL(D150:I150,{1;2})),0)</f>
        <v>#NUM!</v>
      </c>
      <c r="T150" s="140" cm="1">
        <f t="array" ref="T150">ROUND(AVERAGE(SMALL(D150:I150,{1;2})),0)</f>
        <v>3263</v>
      </c>
      <c r="U150" s="141">
        <f t="shared" si="169"/>
        <v>28.511651308607963</v>
      </c>
      <c r="V150" s="141">
        <f t="shared" si="169"/>
        <v>69.003519804863799</v>
      </c>
      <c r="W150" s="141" t="e">
        <f t="shared" si="169"/>
        <v>#NUM!</v>
      </c>
      <c r="X150" s="141">
        <f t="shared" si="169"/>
        <v>65.256412278743326</v>
      </c>
      <c r="Y150" s="141" t="e">
        <f t="shared" si="169"/>
        <v>#NUM!</v>
      </c>
      <c r="Z150" s="141">
        <f t="shared" si="169"/>
        <v>3.1640487046014529</v>
      </c>
      <c r="AA150" s="141" t="e">
        <f t="shared" si="169"/>
        <v>#NUM!</v>
      </c>
      <c r="AB150" s="141">
        <f t="shared" si="169"/>
        <v>-0.500007693721636</v>
      </c>
      <c r="AC150" s="141" t="e" cm="1">
        <f t="array" ref="AC150">MIN(IF(U150:AB150&gt;0,U150:AB150))</f>
        <v>#NUM!</v>
      </c>
      <c r="AD150" s="140" t="str">
        <f t="shared" si="170"/>
        <v>Sin medida de tendencia central</v>
      </c>
      <c r="AE150" s="173" t="str">
        <f t="shared" si="171"/>
        <v>Pendiente</v>
      </c>
      <c r="AF150" s="168">
        <f>+H150</f>
        <v>6526.1004200000007</v>
      </c>
      <c r="AG150" s="192" t="s">
        <v>193</v>
      </c>
      <c r="AJ150" s="130">
        <v>1217300</v>
      </c>
      <c r="AL150" s="130">
        <v>6526.1004200000007</v>
      </c>
    </row>
    <row r="151" spans="1:38" ht="14">
      <c r="A151" s="137">
        <f t="shared" si="172"/>
        <v>45</v>
      </c>
      <c r="B151" s="138" t="s">
        <v>203</v>
      </c>
      <c r="C151" s="178">
        <v>1</v>
      </c>
      <c r="D151" s="186">
        <v>6952000</v>
      </c>
      <c r="E151" s="180">
        <v>7450000</v>
      </c>
      <c r="F151" s="146">
        <v>7813500</v>
      </c>
      <c r="G151" s="155">
        <v>6952000</v>
      </c>
      <c r="H151" s="164">
        <f>+'678-2024 IPC'!H150</f>
        <v>1827308.1176000002</v>
      </c>
      <c r="I151" s="172">
        <f t="shared" si="160"/>
        <v>0</v>
      </c>
      <c r="J151" s="160">
        <f t="shared" si="164"/>
        <v>2.8045034294111315</v>
      </c>
      <c r="K151" s="139">
        <f t="shared" si="164"/>
        <v>3.0770354644869</v>
      </c>
      <c r="L151" s="139">
        <f t="shared" si="164"/>
        <v>3.275961959968912</v>
      </c>
      <c r="M151" s="140">
        <f t="shared" si="165"/>
        <v>7396687</v>
      </c>
      <c r="N151" s="140">
        <f t="shared" si="166"/>
        <v>7405167</v>
      </c>
      <c r="O151" s="140" t="e">
        <f t="shared" si="167"/>
        <v>#NUM!</v>
      </c>
      <c r="P151" s="140">
        <f t="shared" si="168"/>
        <v>5165801</v>
      </c>
      <c r="Q151" s="140" t="e" cm="1">
        <f t="array" ref="Q151">ROUND(GEOMEAN(SMALL(D151:I151,{1;2;3})),0)</f>
        <v>#NUM!</v>
      </c>
      <c r="R151" s="140" cm="1">
        <f t="array" ref="R151">ROUND(AVERAGE(SMALL(D151:I151,{1;2;3})),0)</f>
        <v>2926436</v>
      </c>
      <c r="S151" s="140" t="e" cm="1">
        <f t="array" ref="S151">ROUND(GEOMEAN(SMALL(D151:I151,{1;2})),0)</f>
        <v>#NUM!</v>
      </c>
      <c r="T151" s="140" cm="1">
        <f t="array" ref="T151">ROUND(AVERAGE(SMALL(D151:I151,{1;2})),0)</f>
        <v>913654</v>
      </c>
      <c r="U151" s="141">
        <f t="shared" si="169"/>
        <v>3.0478597609005655</v>
      </c>
      <c r="V151" s="141">
        <f t="shared" si="169"/>
        <v>3.0525004670400087</v>
      </c>
      <c r="W151" s="141" t="e">
        <f t="shared" si="169"/>
        <v>#NUM!</v>
      </c>
      <c r="X151" s="141">
        <f t="shared" si="169"/>
        <v>1.8270005207358246</v>
      </c>
      <c r="Y151" s="141" t="e">
        <f t="shared" si="169"/>
        <v>#NUM!</v>
      </c>
      <c r="Z151" s="141">
        <f t="shared" si="169"/>
        <v>0.60150112168472303</v>
      </c>
      <c r="AA151" s="141" t="e">
        <f t="shared" si="169"/>
        <v>#NUM!</v>
      </c>
      <c r="AB151" s="141">
        <f t="shared" si="169"/>
        <v>-0.50000003217848132</v>
      </c>
      <c r="AC151" s="141" t="e" cm="1">
        <f t="array" ref="AC151">MIN(IF(U151:AB151&gt;0,U151:AB151))</f>
        <v>#NUM!</v>
      </c>
      <c r="AD151" s="140" t="str">
        <f t="shared" si="170"/>
        <v>Sin medida de tendencia central</v>
      </c>
      <c r="AE151" s="173" t="str">
        <f t="shared" si="171"/>
        <v>Pendiente</v>
      </c>
      <c r="AF151" s="168">
        <f>+H151</f>
        <v>1827308.1176000002</v>
      </c>
      <c r="AG151" s="192" t="s">
        <v>193</v>
      </c>
      <c r="AJ151" s="130">
        <v>6952000</v>
      </c>
      <c r="AL151" s="130">
        <v>1827308.1176000002</v>
      </c>
    </row>
    <row r="152" spans="1:38" ht="13">
      <c r="A152" s="137">
        <f t="shared" si="172"/>
        <v>46</v>
      </c>
      <c r="B152" s="138" t="s">
        <v>204</v>
      </c>
      <c r="C152" s="178">
        <v>1</v>
      </c>
      <c r="D152" s="186">
        <v>88630000</v>
      </c>
      <c r="E152" s="180">
        <v>5100000</v>
      </c>
      <c r="F152" s="146">
        <v>5265000</v>
      </c>
      <c r="G152" s="155">
        <v>88630000</v>
      </c>
      <c r="H152" s="164"/>
      <c r="I152" s="172">
        <f t="shared" si="160"/>
        <v>0</v>
      </c>
      <c r="J152" s="160">
        <f t="shared" si="164"/>
        <v>16.37843137254902</v>
      </c>
      <c r="K152" s="139">
        <f t="shared" si="164"/>
        <v>0</v>
      </c>
      <c r="L152" s="139">
        <f t="shared" si="164"/>
        <v>3.2352941176470695E-2</v>
      </c>
      <c r="M152" s="140">
        <f t="shared" si="165"/>
        <v>13351081</v>
      </c>
      <c r="N152" s="140">
        <f t="shared" si="166"/>
        <v>32998333</v>
      </c>
      <c r="O152" s="140" t="e">
        <f t="shared" si="167"/>
        <v>#NUM!</v>
      </c>
      <c r="P152" s="140">
        <f t="shared" si="168"/>
        <v>37525000</v>
      </c>
      <c r="Q152" s="140" t="e" cm="1">
        <f t="array" ref="Q152">ROUND(GEOMEAN(SMALL(D152:I152,{1;2;3})),0)</f>
        <v>#NUM!</v>
      </c>
      <c r="R152" s="140" cm="1">
        <f t="array" ref="R152">ROUND(AVERAGE(SMALL(D152:I152,{1;2;3})),0)</f>
        <v>3455000</v>
      </c>
      <c r="S152" s="140" t="e" cm="1">
        <f t="array" ref="S152">ROUND(GEOMEAN(SMALL(D152:I152,{1;2})),0)</f>
        <v>#NUM!</v>
      </c>
      <c r="T152" s="140" cm="1">
        <f t="array" ref="T152">ROUND(AVERAGE(SMALL(D152:I152,{1;2})),0)</f>
        <v>2550000</v>
      </c>
      <c r="U152" s="141">
        <f t="shared" si="169"/>
        <v>1.6178590196078431</v>
      </c>
      <c r="V152" s="141">
        <f t="shared" si="169"/>
        <v>5.4702613725490199</v>
      </c>
      <c r="W152" s="141" t="e">
        <f t="shared" si="169"/>
        <v>#NUM!</v>
      </c>
      <c r="X152" s="141">
        <f t="shared" si="169"/>
        <v>6.3578431372549016</v>
      </c>
      <c r="Y152" s="141" t="e">
        <f t="shared" si="169"/>
        <v>#NUM!</v>
      </c>
      <c r="Z152" s="141">
        <f t="shared" si="169"/>
        <v>-0.3225490196078431</v>
      </c>
      <c r="AA152" s="141" t="e">
        <f t="shared" si="169"/>
        <v>#NUM!</v>
      </c>
      <c r="AB152" s="141">
        <f t="shared" si="169"/>
        <v>-0.5</v>
      </c>
      <c r="AC152" s="141" t="e" cm="1">
        <f t="array" ref="AC152">MIN(IF(U152:AB152&gt;0,U152:AB152))</f>
        <v>#NUM!</v>
      </c>
      <c r="AD152" s="140" t="str">
        <f t="shared" si="170"/>
        <v>Sin medida de tendencia central</v>
      </c>
      <c r="AE152" s="173" t="str">
        <f t="shared" si="171"/>
        <v>Pendiente</v>
      </c>
      <c r="AF152" s="168">
        <f>+E152</f>
        <v>5100000</v>
      </c>
      <c r="AG152" s="191" t="s">
        <v>189</v>
      </c>
      <c r="AJ152" s="130">
        <v>88630000</v>
      </c>
      <c r="AL152" s="130">
        <v>5100000</v>
      </c>
    </row>
    <row r="153" spans="1:38" ht="13">
      <c r="A153" s="133"/>
      <c r="B153" s="134" t="s">
        <v>205</v>
      </c>
      <c r="C153" s="177"/>
      <c r="D153" s="186"/>
      <c r="E153" s="181"/>
      <c r="F153" s="147"/>
      <c r="G153" s="156"/>
      <c r="H153" s="165"/>
      <c r="I153" s="172">
        <f t="shared" si="160"/>
        <v>0</v>
      </c>
      <c r="J153" s="159"/>
      <c r="K153" s="135"/>
      <c r="L153" s="135"/>
      <c r="M153" s="135"/>
      <c r="N153" s="135"/>
      <c r="O153" s="135"/>
      <c r="P153" s="135"/>
      <c r="Q153" s="135"/>
      <c r="R153" s="135"/>
      <c r="S153" s="135"/>
      <c r="T153" s="135"/>
      <c r="U153" s="136"/>
      <c r="V153" s="136"/>
      <c r="W153" s="136"/>
      <c r="X153" s="136"/>
      <c r="Y153" s="136"/>
      <c r="Z153" s="136"/>
      <c r="AA153" s="136"/>
      <c r="AB153" s="136"/>
      <c r="AC153" s="136"/>
      <c r="AD153" s="135"/>
      <c r="AE153" s="154"/>
      <c r="AF153" s="174"/>
      <c r="AG153" s="191"/>
    </row>
    <row r="154" spans="1:38" ht="13">
      <c r="A154" s="137">
        <f>A152+1</f>
        <v>47</v>
      </c>
      <c r="B154" s="138" t="s">
        <v>96</v>
      </c>
      <c r="C154" s="178">
        <v>1</v>
      </c>
      <c r="D154" s="186">
        <v>245098</v>
      </c>
      <c r="E154" s="180">
        <v>1000000</v>
      </c>
      <c r="F154" s="146">
        <v>1044000</v>
      </c>
      <c r="G154" s="155">
        <v>245098</v>
      </c>
      <c r="H154" s="164"/>
      <c r="I154" s="172">
        <f t="shared" si="160"/>
        <v>0</v>
      </c>
      <c r="J154" s="160">
        <f t="shared" ref="J154:L158" si="173">+D154/IF($H154&lt;&gt;"",$H154,MIN($D154:$F154))-1</f>
        <v>0</v>
      </c>
      <c r="K154" s="139">
        <f t="shared" si="173"/>
        <v>3.0800006528001047</v>
      </c>
      <c r="L154" s="139">
        <f t="shared" si="173"/>
        <v>3.2595206815233091</v>
      </c>
      <c r="M154" s="140">
        <f>ROUND(GEOMEAN(D154:F154),0)</f>
        <v>634863</v>
      </c>
      <c r="N154" s="140">
        <f>ROUND(AVERAGE(D154:F154),0)</f>
        <v>763033</v>
      </c>
      <c r="O154" s="140" t="e">
        <f>ROUND(GEOMEAN(D154:I154),0)</f>
        <v>#NUM!</v>
      </c>
      <c r="P154" s="140">
        <f>ROUND(AVERAGE(D154:I154),0)</f>
        <v>506839</v>
      </c>
      <c r="Q154" s="140" t="e" cm="1">
        <f t="array" ref="Q154">ROUND(GEOMEAN(SMALL(D154:I154,{1;2;3})),0)</f>
        <v>#NUM!</v>
      </c>
      <c r="R154" s="140" cm="1">
        <f t="array" ref="R154">ROUND(AVERAGE(SMALL(D154:I154,{1;2;3})),0)</f>
        <v>163399</v>
      </c>
      <c r="S154" s="140" t="e" cm="1">
        <f t="array" ref="S154">ROUND(GEOMEAN(SMALL(D154:I154,{1;2})),0)</f>
        <v>#NUM!</v>
      </c>
      <c r="T154" s="140" cm="1">
        <f t="array" ref="T154">ROUND(AVERAGE(SMALL(D154:I154,{1;2})),0)</f>
        <v>122549</v>
      </c>
      <c r="U154" s="141">
        <f t="shared" ref="U154:AB158" si="174">+M154/IF($H154&lt;&gt;"",$H154,MIN($D154:$F154))-1</f>
        <v>1.5902414544386327</v>
      </c>
      <c r="V154" s="141">
        <f t="shared" si="174"/>
        <v>2.1131751381080219</v>
      </c>
      <c r="W154" s="141" t="e">
        <f t="shared" si="174"/>
        <v>#NUM!</v>
      </c>
      <c r="X154" s="141">
        <f t="shared" si="174"/>
        <v>1.0679034508645522</v>
      </c>
      <c r="Y154" s="141" t="e">
        <f t="shared" si="174"/>
        <v>#NUM!</v>
      </c>
      <c r="Z154" s="141">
        <f t="shared" si="174"/>
        <v>-0.33333197333311571</v>
      </c>
      <c r="AA154" s="141" t="e">
        <f t="shared" si="174"/>
        <v>#NUM!</v>
      </c>
      <c r="AB154" s="141">
        <f t="shared" si="174"/>
        <v>-0.5</v>
      </c>
      <c r="AC154" s="141" t="e" cm="1">
        <f t="array" ref="AC154">MIN(IF(U154:AB154&gt;0,U154:AB154))</f>
        <v>#NUM!</v>
      </c>
      <c r="AD154" s="140" t="str">
        <f>+IFERROR(_xlfn.XLOOKUP(AC154,U154:AB154,$U$3:$AB$3,,0),"Sin medida de tendencia central")</f>
        <v>Sin medida de tendencia central</v>
      </c>
      <c r="AE154" s="173" t="str">
        <f>+IFERROR(_xlfn.XLOOKUP(AD154,$M$3:$T$3,M154:T154,,0),"Pendiente")</f>
        <v>Pendiente</v>
      </c>
      <c r="AF154" s="168">
        <f t="shared" si="119"/>
        <v>245098</v>
      </c>
      <c r="AG154" s="193" t="s">
        <v>100</v>
      </c>
      <c r="AJ154" s="130">
        <v>245098</v>
      </c>
      <c r="AL154" s="130">
        <v>245098</v>
      </c>
    </row>
    <row r="155" spans="1:38" ht="13">
      <c r="A155" s="137">
        <f>A154+1</f>
        <v>48</v>
      </c>
      <c r="B155" s="138" t="s">
        <v>97</v>
      </c>
      <c r="C155" s="178">
        <v>1</v>
      </c>
      <c r="D155" s="186">
        <v>711088</v>
      </c>
      <c r="E155" s="180">
        <v>5990000</v>
      </c>
      <c r="F155" s="146">
        <v>6193500</v>
      </c>
      <c r="G155" s="155">
        <v>711088</v>
      </c>
      <c r="H155" s="164"/>
      <c r="I155" s="172">
        <f t="shared" si="160"/>
        <v>0</v>
      </c>
      <c r="J155" s="160">
        <f t="shared" si="173"/>
        <v>0</v>
      </c>
      <c r="K155" s="139">
        <f t="shared" si="173"/>
        <v>7.4237112706162947</v>
      </c>
      <c r="L155" s="139">
        <f t="shared" si="173"/>
        <v>7.7098924465045116</v>
      </c>
      <c r="M155" s="140">
        <f>ROUND(GEOMEAN(D155:F155),0)</f>
        <v>2976885</v>
      </c>
      <c r="N155" s="140">
        <f>ROUND(AVERAGE(D155:F155),0)</f>
        <v>4298196</v>
      </c>
      <c r="O155" s="140" t="e">
        <f>ROUND(GEOMEAN(D155:I155),0)</f>
        <v>#NUM!</v>
      </c>
      <c r="P155" s="140">
        <f>ROUND(AVERAGE(D155:I155),0)</f>
        <v>2721135</v>
      </c>
      <c r="Q155" s="140" t="e" cm="1">
        <f t="array" ref="Q155">ROUND(GEOMEAN(SMALL(D155:I155,{1;2;3})),0)</f>
        <v>#NUM!</v>
      </c>
      <c r="R155" s="140" cm="1">
        <f t="array" ref="R155">ROUND(AVERAGE(SMALL(D155:I155,{1;2;3})),0)</f>
        <v>474059</v>
      </c>
      <c r="S155" s="140" t="e" cm="1">
        <f t="array" ref="S155">ROUND(GEOMEAN(SMALL(D155:I155,{1;2})),0)</f>
        <v>#NUM!</v>
      </c>
      <c r="T155" s="140" cm="1">
        <f t="array" ref="T155">ROUND(AVERAGE(SMALL(D155:I155,{1;2})),0)</f>
        <v>355544</v>
      </c>
      <c r="U155" s="141">
        <f t="shared" si="174"/>
        <v>3.1863805886191301</v>
      </c>
      <c r="V155" s="141">
        <f t="shared" si="174"/>
        <v>5.0445345723736024</v>
      </c>
      <c r="W155" s="141" t="e">
        <f t="shared" si="174"/>
        <v>#NUM!</v>
      </c>
      <c r="X155" s="141">
        <f t="shared" si="174"/>
        <v>2.8267204621650204</v>
      </c>
      <c r="Y155" s="141" t="e">
        <f t="shared" si="174"/>
        <v>#NUM!</v>
      </c>
      <c r="Z155" s="141">
        <f t="shared" si="174"/>
        <v>-0.33333286456809841</v>
      </c>
      <c r="AA155" s="141" t="e">
        <f t="shared" si="174"/>
        <v>#NUM!</v>
      </c>
      <c r="AB155" s="141">
        <f t="shared" si="174"/>
        <v>-0.5</v>
      </c>
      <c r="AC155" s="141" t="e" cm="1">
        <f t="array" ref="AC155">MIN(IF(U155:AB155&gt;0,U155:AB155))</f>
        <v>#NUM!</v>
      </c>
      <c r="AD155" s="140" t="str">
        <f>+IFERROR(_xlfn.XLOOKUP(AC155,U155:AB155,$U$3:$AB$3,,0),"Sin medida de tendencia central")</f>
        <v>Sin medida de tendencia central</v>
      </c>
      <c r="AE155" s="173" t="str">
        <f>+IFERROR(_xlfn.XLOOKUP(AD155,$M$3:$T$3,M155:T155,,0),"Pendiente")</f>
        <v>Pendiente</v>
      </c>
      <c r="AF155" s="168">
        <f t="shared" si="119"/>
        <v>711088</v>
      </c>
      <c r="AG155" s="193" t="s">
        <v>100</v>
      </c>
      <c r="AJ155" s="130">
        <v>711088</v>
      </c>
      <c r="AL155" s="130">
        <v>711088</v>
      </c>
    </row>
    <row r="156" spans="1:38" ht="16.25" customHeight="1">
      <c r="A156" s="137">
        <f t="shared" ref="A156:A158" si="175">A155+1</f>
        <v>49</v>
      </c>
      <c r="B156" s="138" t="s">
        <v>206</v>
      </c>
      <c r="C156" s="178">
        <v>1</v>
      </c>
      <c r="D156" s="186">
        <v>1938832</v>
      </c>
      <c r="E156" s="180">
        <v>12750000</v>
      </c>
      <c r="F156" s="146">
        <v>13342500</v>
      </c>
      <c r="G156" s="155">
        <v>1938832</v>
      </c>
      <c r="H156" s="164"/>
      <c r="I156" s="172">
        <f t="shared" si="160"/>
        <v>0</v>
      </c>
      <c r="J156" s="160">
        <f t="shared" si="173"/>
        <v>0</v>
      </c>
      <c r="K156" s="139">
        <f t="shared" si="173"/>
        <v>5.5761241819817293</v>
      </c>
      <c r="L156" s="139">
        <f t="shared" si="173"/>
        <v>5.8817205410267626</v>
      </c>
      <c r="M156" s="140">
        <f>ROUND(GEOMEAN(D156:F156),0)</f>
        <v>6909223</v>
      </c>
      <c r="N156" s="140">
        <f>ROUND(AVERAGE(D156:F156),0)</f>
        <v>9343777</v>
      </c>
      <c r="O156" s="140" t="e">
        <f>ROUND(GEOMEAN(D156:I156),0)</f>
        <v>#NUM!</v>
      </c>
      <c r="P156" s="140">
        <f>ROUND(AVERAGE(D156:I156),0)</f>
        <v>5994033</v>
      </c>
      <c r="Q156" s="140" t="e" cm="1">
        <f t="array" ref="Q156">ROUND(GEOMEAN(SMALL(D156:I156,{1;2;3})),0)</f>
        <v>#NUM!</v>
      </c>
      <c r="R156" s="140" cm="1">
        <f t="array" ref="R156">ROUND(AVERAGE(SMALL(D156:I156,{1;2;3})),0)</f>
        <v>1292555</v>
      </c>
      <c r="S156" s="140" t="e" cm="1">
        <f t="array" ref="S156">ROUND(GEOMEAN(SMALL(D156:I156,{1;2})),0)</f>
        <v>#NUM!</v>
      </c>
      <c r="T156" s="140" cm="1">
        <f t="array" ref="T156">ROUND(AVERAGE(SMALL(D156:I156,{1;2})),0)</f>
        <v>969416</v>
      </c>
      <c r="U156" s="141">
        <f t="shared" si="174"/>
        <v>2.5636006626670076</v>
      </c>
      <c r="V156" s="141">
        <f t="shared" si="174"/>
        <v>3.8192814024113488</v>
      </c>
      <c r="W156" s="141" t="e">
        <f t="shared" si="174"/>
        <v>#NUM!</v>
      </c>
      <c r="X156" s="141">
        <f t="shared" si="174"/>
        <v>2.0915690477565874</v>
      </c>
      <c r="Y156" s="141" t="e">
        <f t="shared" si="174"/>
        <v>#NUM!</v>
      </c>
      <c r="Z156" s="141">
        <f t="shared" si="174"/>
        <v>-0.3333331614085181</v>
      </c>
      <c r="AA156" s="141" t="e">
        <f t="shared" si="174"/>
        <v>#NUM!</v>
      </c>
      <c r="AB156" s="141">
        <f t="shared" si="174"/>
        <v>-0.5</v>
      </c>
      <c r="AC156" s="141" t="e" cm="1">
        <f t="array" ref="AC156">MIN(IF(U156:AB156&gt;0,U156:AB156))</f>
        <v>#NUM!</v>
      </c>
      <c r="AD156" s="140" t="str">
        <f>+IFERROR(_xlfn.XLOOKUP(AC156,U156:AB156,$U$3:$AB$3,,0),"Sin medida de tendencia central")</f>
        <v>Sin medida de tendencia central</v>
      </c>
      <c r="AE156" s="173" t="str">
        <f>+IFERROR(_xlfn.XLOOKUP(AD156,$M$3:$T$3,M156:T156,,0),"Pendiente")</f>
        <v>Pendiente</v>
      </c>
      <c r="AF156" s="168">
        <f t="shared" si="119"/>
        <v>1938832</v>
      </c>
      <c r="AG156" s="193" t="s">
        <v>100</v>
      </c>
      <c r="AJ156" s="130">
        <v>1938832</v>
      </c>
      <c r="AL156" s="130">
        <v>1938832</v>
      </c>
    </row>
    <row r="157" spans="1:38" ht="13">
      <c r="A157" s="137">
        <f t="shared" si="175"/>
        <v>50</v>
      </c>
      <c r="B157" s="138" t="s">
        <v>173</v>
      </c>
      <c r="C157" s="178">
        <v>1</v>
      </c>
      <c r="D157" s="186">
        <v>679336</v>
      </c>
      <c r="E157" s="180">
        <v>5500000</v>
      </c>
      <c r="F157" s="146">
        <v>5675000</v>
      </c>
      <c r="G157" s="155">
        <v>679336</v>
      </c>
      <c r="H157" s="164"/>
      <c r="I157" s="172">
        <f t="shared" si="160"/>
        <v>0</v>
      </c>
      <c r="J157" s="160">
        <f t="shared" si="173"/>
        <v>0</v>
      </c>
      <c r="K157" s="139">
        <f t="shared" si="173"/>
        <v>7.0961409376214419</v>
      </c>
      <c r="L157" s="139">
        <f t="shared" si="173"/>
        <v>7.3537454220003067</v>
      </c>
      <c r="M157" s="140">
        <f>ROUND(GEOMEAN(D157:F157),0)</f>
        <v>2767819</v>
      </c>
      <c r="N157" s="140">
        <f>ROUND(AVERAGE(D157:F157),0)</f>
        <v>3951445</v>
      </c>
      <c r="O157" s="140" t="e">
        <f>ROUND(GEOMEAN(D157:I157),0)</f>
        <v>#NUM!</v>
      </c>
      <c r="P157" s="140">
        <f>ROUND(AVERAGE(D157:I157),0)</f>
        <v>2506734</v>
      </c>
      <c r="Q157" s="140" t="e" cm="1">
        <f t="array" ref="Q157">ROUND(GEOMEAN(SMALL(D157:I157,{1;2;3})),0)</f>
        <v>#NUM!</v>
      </c>
      <c r="R157" s="140" cm="1">
        <f t="array" ref="R157">ROUND(AVERAGE(SMALL(D157:I157,{1;2;3})),0)</f>
        <v>452891</v>
      </c>
      <c r="S157" s="140" t="e" cm="1">
        <f t="array" ref="S157">ROUND(GEOMEAN(SMALL(D157:I157,{1;2})),0)</f>
        <v>#NUM!</v>
      </c>
      <c r="T157" s="140" cm="1">
        <f t="array" ref="T157">ROUND(AVERAGE(SMALL(D157:I157,{1;2})),0)</f>
        <v>339668</v>
      </c>
      <c r="U157" s="141">
        <f t="shared" si="174"/>
        <v>3.0743004934229896</v>
      </c>
      <c r="V157" s="141">
        <f t="shared" si="174"/>
        <v>4.8166282958653746</v>
      </c>
      <c r="W157" s="141" t="e">
        <f t="shared" si="174"/>
        <v>#NUM!</v>
      </c>
      <c r="X157" s="141">
        <f t="shared" si="174"/>
        <v>2.6899766831140997</v>
      </c>
      <c r="Y157" s="141" t="e">
        <f t="shared" si="174"/>
        <v>#NUM!</v>
      </c>
      <c r="Z157" s="141">
        <f t="shared" si="174"/>
        <v>-0.33333284265812502</v>
      </c>
      <c r="AA157" s="141" t="e">
        <f t="shared" si="174"/>
        <v>#NUM!</v>
      </c>
      <c r="AB157" s="141">
        <f t="shared" si="174"/>
        <v>-0.5</v>
      </c>
      <c r="AC157" s="141" t="e" cm="1">
        <f t="array" ref="AC157">MIN(IF(U157:AB157&gt;0,U157:AB157))</f>
        <v>#NUM!</v>
      </c>
      <c r="AD157" s="140" t="str">
        <f>+IFERROR(_xlfn.XLOOKUP(AC157,U157:AB157,$U$3:$AB$3,,0),"Sin medida de tendencia central")</f>
        <v>Sin medida de tendencia central</v>
      </c>
      <c r="AE157" s="173" t="str">
        <f>+IFERROR(_xlfn.XLOOKUP(AD157,$M$3:$T$3,M157:T157,,0),"Pendiente")</f>
        <v>Pendiente</v>
      </c>
      <c r="AF157" s="168">
        <f t="shared" si="119"/>
        <v>679336</v>
      </c>
      <c r="AG157" s="193" t="s">
        <v>100</v>
      </c>
      <c r="AJ157" s="130">
        <v>679336</v>
      </c>
      <c r="AL157" s="130">
        <v>679336</v>
      </c>
    </row>
    <row r="158" spans="1:38" ht="13">
      <c r="A158" s="137">
        <f t="shared" si="175"/>
        <v>51</v>
      </c>
      <c r="B158" s="138" t="s">
        <v>207</v>
      </c>
      <c r="C158" s="178">
        <v>1</v>
      </c>
      <c r="D158" s="186">
        <v>374164</v>
      </c>
      <c r="E158" s="180">
        <v>4300000</v>
      </c>
      <c r="F158" s="146">
        <v>4479000</v>
      </c>
      <c r="G158" s="155">
        <v>374164</v>
      </c>
      <c r="H158" s="164"/>
      <c r="I158" s="172">
        <f t="shared" si="160"/>
        <v>0</v>
      </c>
      <c r="J158" s="160">
        <f t="shared" si="173"/>
        <v>0</v>
      </c>
      <c r="K158" s="139">
        <f t="shared" si="173"/>
        <v>10.492286804716649</v>
      </c>
      <c r="L158" s="139">
        <f t="shared" si="173"/>
        <v>10.970686650773457</v>
      </c>
      <c r="M158" s="140">
        <f>ROUND(GEOMEAN(D158:F158),0)</f>
        <v>1931541</v>
      </c>
      <c r="N158" s="140">
        <f>ROUND(AVERAGE(D158:F158),0)</f>
        <v>3051055</v>
      </c>
      <c r="O158" s="140" t="e">
        <f>ROUND(GEOMEAN(D158:I158),0)</f>
        <v>#NUM!</v>
      </c>
      <c r="P158" s="140">
        <f>ROUND(AVERAGE(D158:I158),0)</f>
        <v>1905466</v>
      </c>
      <c r="Q158" s="140" t="e" cm="1">
        <f t="array" ref="Q158">ROUND(GEOMEAN(SMALL(D158:I158,{1;2;3})),0)</f>
        <v>#NUM!</v>
      </c>
      <c r="R158" s="140" cm="1">
        <f t="array" ref="R158">ROUND(AVERAGE(SMALL(D158:I158,{1;2;3})),0)</f>
        <v>249443</v>
      </c>
      <c r="S158" s="140" t="e" cm="1">
        <f t="array" ref="S158">ROUND(GEOMEAN(SMALL(D158:I158,{1;2})),0)</f>
        <v>#NUM!</v>
      </c>
      <c r="T158" s="140" cm="1">
        <f t="array" ref="T158">ROUND(AVERAGE(SMALL(D158:I158,{1;2})),0)</f>
        <v>187082</v>
      </c>
      <c r="U158" s="141">
        <f t="shared" si="174"/>
        <v>4.1622844528067908</v>
      </c>
      <c r="V158" s="141">
        <f t="shared" si="174"/>
        <v>7.1543253760383152</v>
      </c>
      <c r="W158" s="141" t="e">
        <f t="shared" si="174"/>
        <v>#NUM!</v>
      </c>
      <c r="X158" s="141">
        <f t="shared" si="174"/>
        <v>4.0925957601479563</v>
      </c>
      <c r="Y158" s="141" t="e">
        <f t="shared" si="174"/>
        <v>#NUM!</v>
      </c>
      <c r="Z158" s="141">
        <f t="shared" si="174"/>
        <v>-0.33333244245838722</v>
      </c>
      <c r="AA158" s="141" t="e">
        <f t="shared" si="174"/>
        <v>#NUM!</v>
      </c>
      <c r="AB158" s="141">
        <f t="shared" si="174"/>
        <v>-0.5</v>
      </c>
      <c r="AC158" s="141" t="e" cm="1">
        <f t="array" ref="AC158">MIN(IF(U158:AB158&gt;0,U158:AB158))</f>
        <v>#NUM!</v>
      </c>
      <c r="AD158" s="140" t="str">
        <f>+IFERROR(_xlfn.XLOOKUP(AC158,U158:AB158,$U$3:$AB$3,,0),"Sin medida de tendencia central")</f>
        <v>Sin medida de tendencia central</v>
      </c>
      <c r="AE158" s="173" t="str">
        <f>+IFERROR(_xlfn.XLOOKUP(AD158,$M$3:$T$3,M158:T158,,0),"Pendiente")</f>
        <v>Pendiente</v>
      </c>
      <c r="AF158" s="168">
        <f t="shared" si="119"/>
        <v>374164</v>
      </c>
      <c r="AG158" s="193" t="s">
        <v>100</v>
      </c>
      <c r="AJ158" s="130">
        <v>374164</v>
      </c>
      <c r="AL158" s="130">
        <v>374164</v>
      </c>
    </row>
    <row r="159" spans="1:38" ht="13">
      <c r="A159" s="133"/>
      <c r="B159" s="134" t="s">
        <v>145</v>
      </c>
      <c r="C159" s="177"/>
      <c r="D159" s="186"/>
      <c r="E159" s="181"/>
      <c r="F159" s="147"/>
      <c r="G159" s="156"/>
      <c r="H159" s="165"/>
      <c r="I159" s="172">
        <f t="shared" si="160"/>
        <v>0</v>
      </c>
      <c r="J159" s="159"/>
      <c r="K159" s="135"/>
      <c r="L159" s="135"/>
      <c r="M159" s="135"/>
      <c r="N159" s="135"/>
      <c r="O159" s="135"/>
      <c r="P159" s="135"/>
      <c r="Q159" s="135"/>
      <c r="R159" s="135"/>
      <c r="S159" s="135"/>
      <c r="T159" s="135"/>
      <c r="U159" s="136"/>
      <c r="V159" s="136"/>
      <c r="W159" s="136"/>
      <c r="X159" s="136"/>
      <c r="Y159" s="136"/>
      <c r="Z159" s="136"/>
      <c r="AA159" s="136"/>
      <c r="AB159" s="136"/>
      <c r="AC159" s="136"/>
      <c r="AD159" s="135"/>
      <c r="AE159" s="154"/>
      <c r="AF159" s="174"/>
      <c r="AG159" s="191"/>
    </row>
    <row r="160" spans="1:38" ht="13">
      <c r="A160" s="137">
        <f>A158+1</f>
        <v>52</v>
      </c>
      <c r="B160" s="138" t="s">
        <v>146</v>
      </c>
      <c r="C160" s="178">
        <v>1</v>
      </c>
      <c r="D160" s="186">
        <v>125988.8</v>
      </c>
      <c r="E160" s="180">
        <v>720000</v>
      </c>
      <c r="F160" s="146">
        <v>744000</v>
      </c>
      <c r="G160" s="155">
        <v>125989</v>
      </c>
      <c r="H160" s="164"/>
      <c r="I160" s="172">
        <f t="shared" si="160"/>
        <v>-0.19999999999708962</v>
      </c>
      <c r="J160" s="160">
        <f t="shared" ref="J160:L163" si="176">+D160/IF($H160&lt;&gt;"",$H160,MIN($D160:$F160))-1</f>
        <v>0</v>
      </c>
      <c r="K160" s="139">
        <f t="shared" si="176"/>
        <v>4.7147936959475762</v>
      </c>
      <c r="L160" s="139">
        <f t="shared" si="176"/>
        <v>4.9052868191458288</v>
      </c>
      <c r="M160" s="140">
        <f>ROUND(GEOMEAN(D160:F160),0)</f>
        <v>407142</v>
      </c>
      <c r="N160" s="140">
        <f>ROUND(AVERAGE(D160:F160),0)</f>
        <v>529996</v>
      </c>
      <c r="O160" s="140" t="e">
        <f>ROUND(GEOMEAN(D160:I160),0)</f>
        <v>#NUM!</v>
      </c>
      <c r="P160" s="140">
        <f>ROUND(AVERAGE(D160:I160),0)</f>
        <v>343196</v>
      </c>
      <c r="Q160" s="140" t="e" cm="1">
        <f t="array" ref="Q160">ROUND(GEOMEAN(SMALL(D160:I160,{1;2;3})),0)</f>
        <v>#NUM!</v>
      </c>
      <c r="R160" s="140" cm="1">
        <f t="array" ref="R160">ROUND(AVERAGE(SMALL(D160:I160,{1;2;3})),0)</f>
        <v>83993</v>
      </c>
      <c r="S160" s="140" t="e" cm="1">
        <f t="array" ref="S160">ROUND(GEOMEAN(SMALL(D160:I160,{1;2})),0)</f>
        <v>#NUM!</v>
      </c>
      <c r="T160" s="140" cm="1">
        <f t="array" ref="T160">ROUND(AVERAGE(SMALL(D160:I160,{1;2})),0)</f>
        <v>62994</v>
      </c>
      <c r="U160" s="141">
        <f t="shared" ref="U160:AB163" si="177">+M160/IF($H160&lt;&gt;"",$H160,MIN($D160:$F160))-1</f>
        <v>2.2315729652159555</v>
      </c>
      <c r="V160" s="141">
        <f t="shared" si="177"/>
        <v>3.206691388440877</v>
      </c>
      <c r="W160" s="141" t="e">
        <f t="shared" si="177"/>
        <v>#NUM!</v>
      </c>
      <c r="X160" s="141">
        <f t="shared" si="177"/>
        <v>1.7240199128811451</v>
      </c>
      <c r="Y160" s="141" t="e">
        <f t="shared" si="177"/>
        <v>#NUM!</v>
      </c>
      <c r="Z160" s="141">
        <f t="shared" si="177"/>
        <v>-0.33332962930038224</v>
      </c>
      <c r="AA160" s="141" t="e">
        <f t="shared" si="177"/>
        <v>#NUM!</v>
      </c>
      <c r="AB160" s="141">
        <f t="shared" si="177"/>
        <v>-0.50000317488538659</v>
      </c>
      <c r="AC160" s="141" t="e" cm="1">
        <f t="array" ref="AC160">MIN(IF(U160:AB160&gt;0,U160:AB160))</f>
        <v>#NUM!</v>
      </c>
      <c r="AD160" s="140" t="str">
        <f>+IFERROR(_xlfn.XLOOKUP(AC160,U160:AB160,$U$3:$AB$3,,0),"Sin medida de tendencia central")</f>
        <v>Sin medida de tendencia central</v>
      </c>
      <c r="AE160" s="173" t="str">
        <f>+IFERROR(_xlfn.XLOOKUP(AD160,$M$3:$T$3,M160:T160,,0),"Pendiente")</f>
        <v>Pendiente</v>
      </c>
      <c r="AF160" s="168">
        <f t="shared" si="119"/>
        <v>125989</v>
      </c>
      <c r="AG160" s="193" t="s">
        <v>100</v>
      </c>
      <c r="AJ160" s="130">
        <v>125988.8</v>
      </c>
      <c r="AL160" s="130">
        <v>125989</v>
      </c>
    </row>
    <row r="161" spans="1:38" ht="13">
      <c r="A161" s="137">
        <f>A160+1</f>
        <v>53</v>
      </c>
      <c r="B161" s="138" t="s">
        <v>208</v>
      </c>
      <c r="C161" s="178">
        <v>1</v>
      </c>
      <c r="D161" s="186">
        <v>8056160</v>
      </c>
      <c r="E161" s="180">
        <v>22900000</v>
      </c>
      <c r="F161" s="146">
        <v>24027000</v>
      </c>
      <c r="G161" s="155">
        <v>8056160</v>
      </c>
      <c r="H161" s="164"/>
      <c r="I161" s="172">
        <f t="shared" si="160"/>
        <v>0</v>
      </c>
      <c r="J161" s="160">
        <f t="shared" si="176"/>
        <v>0</v>
      </c>
      <c r="K161" s="139">
        <f t="shared" si="176"/>
        <v>1.8425453317709679</v>
      </c>
      <c r="L161" s="139">
        <f t="shared" si="176"/>
        <v>1.9824382832515739</v>
      </c>
      <c r="M161" s="140">
        <f>ROUND(GEOMEAN(D161:F161),0)</f>
        <v>16426853</v>
      </c>
      <c r="N161" s="140">
        <f>ROUND(AVERAGE(D161:F161),0)</f>
        <v>18327720</v>
      </c>
      <c r="O161" s="140" t="e">
        <f>ROUND(GEOMEAN(D161:I161),0)</f>
        <v>#NUM!</v>
      </c>
      <c r="P161" s="140">
        <f>ROUND(AVERAGE(D161:I161),0)</f>
        <v>12607864</v>
      </c>
      <c r="Q161" s="140" t="e" cm="1">
        <f t="array" ref="Q161">ROUND(GEOMEAN(SMALL(D161:I161,{1;2;3})),0)</f>
        <v>#NUM!</v>
      </c>
      <c r="R161" s="140" cm="1">
        <f t="array" ref="R161">ROUND(AVERAGE(SMALL(D161:I161,{1;2;3})),0)</f>
        <v>5370773</v>
      </c>
      <c r="S161" s="140" t="e" cm="1">
        <f t="array" ref="S161">ROUND(GEOMEAN(SMALL(D161:I161,{1;2})),0)</f>
        <v>#NUM!</v>
      </c>
      <c r="T161" s="140" cm="1">
        <f t="array" ref="T161">ROUND(AVERAGE(SMALL(D161:I161,{1;2})),0)</f>
        <v>4028080</v>
      </c>
      <c r="U161" s="141">
        <f t="shared" si="177"/>
        <v>1.0390425463247999</v>
      </c>
      <c r="V161" s="141">
        <f t="shared" si="177"/>
        <v>1.2749945383408474</v>
      </c>
      <c r="W161" s="141" t="e">
        <f t="shared" si="177"/>
        <v>#NUM!</v>
      </c>
      <c r="X161" s="141">
        <f t="shared" si="177"/>
        <v>0.56499672300450832</v>
      </c>
      <c r="Y161" s="141" t="e">
        <f t="shared" si="177"/>
        <v>#NUM!</v>
      </c>
      <c r="Z161" s="141">
        <f t="shared" si="177"/>
        <v>-0.33333337470953905</v>
      </c>
      <c r="AA161" s="141" t="e">
        <f t="shared" si="177"/>
        <v>#NUM!</v>
      </c>
      <c r="AB161" s="141">
        <f t="shared" si="177"/>
        <v>-0.5</v>
      </c>
      <c r="AC161" s="141" t="e" cm="1">
        <f t="array" ref="AC161">MIN(IF(U161:AB161&gt;0,U161:AB161))</f>
        <v>#NUM!</v>
      </c>
      <c r="AD161" s="140" t="str">
        <f>+IFERROR(_xlfn.XLOOKUP(AC161,U161:AB161,$U$3:$AB$3,,0),"Sin medida de tendencia central")</f>
        <v>Sin medida de tendencia central</v>
      </c>
      <c r="AE161" s="173" t="str">
        <f>+IFERROR(_xlfn.XLOOKUP(AD161,$M$3:$T$3,M161:T161,,0),"Pendiente")</f>
        <v>Pendiente</v>
      </c>
      <c r="AF161" s="168">
        <f t="shared" si="119"/>
        <v>8056160</v>
      </c>
      <c r="AG161" s="193" t="s">
        <v>100</v>
      </c>
      <c r="AJ161" s="130">
        <v>8056160</v>
      </c>
      <c r="AL161" s="130">
        <v>8056160</v>
      </c>
    </row>
    <row r="162" spans="1:38" ht="13">
      <c r="A162" s="137">
        <f t="shared" ref="A162:A163" si="178">A161+1</f>
        <v>54</v>
      </c>
      <c r="B162" s="138" t="s">
        <v>149</v>
      </c>
      <c r="C162" s="178">
        <v>1</v>
      </c>
      <c r="D162" s="186">
        <v>588560</v>
      </c>
      <c r="E162" s="180">
        <v>550000</v>
      </c>
      <c r="F162" s="146">
        <v>569500</v>
      </c>
      <c r="G162" s="155">
        <v>588560</v>
      </c>
      <c r="H162" s="164"/>
      <c r="I162" s="172">
        <f t="shared" si="160"/>
        <v>0</v>
      </c>
      <c r="J162" s="160">
        <f t="shared" si="176"/>
        <v>7.0109090909090899E-2</v>
      </c>
      <c r="K162" s="139">
        <f t="shared" si="176"/>
        <v>0</v>
      </c>
      <c r="L162" s="139">
        <f t="shared" si="176"/>
        <v>3.5454545454545405E-2</v>
      </c>
      <c r="M162" s="140">
        <f>ROUND(GEOMEAN(D162:F162),0)</f>
        <v>569136</v>
      </c>
      <c r="N162" s="140">
        <f>ROUND(AVERAGE(D162:F162),0)</f>
        <v>569353</v>
      </c>
      <c r="O162" s="140" t="e">
        <f>ROUND(GEOMEAN(D162:I162),0)</f>
        <v>#NUM!</v>
      </c>
      <c r="P162" s="140">
        <f>ROUND(AVERAGE(D162:I162),0)</f>
        <v>459324</v>
      </c>
      <c r="Q162" s="140" t="e" cm="1">
        <f t="array" ref="Q162">ROUND(GEOMEAN(SMALL(D162:I162,{1;2;3})),0)</f>
        <v>#NUM!</v>
      </c>
      <c r="R162" s="140" cm="1">
        <f t="array" ref="R162">ROUND(AVERAGE(SMALL(D162:I162,{1;2;3})),0)</f>
        <v>373167</v>
      </c>
      <c r="S162" s="140" t="e" cm="1">
        <f t="array" ref="S162">ROUND(GEOMEAN(SMALL(D162:I162,{1;2})),0)</f>
        <v>#NUM!</v>
      </c>
      <c r="T162" s="140" cm="1">
        <f t="array" ref="T162">ROUND(AVERAGE(SMALL(D162:I162,{1;2})),0)</f>
        <v>275000</v>
      </c>
      <c r="U162" s="141">
        <f t="shared" si="177"/>
        <v>3.4792727272727308E-2</v>
      </c>
      <c r="V162" s="141">
        <f t="shared" si="177"/>
        <v>3.5187272727272623E-2</v>
      </c>
      <c r="W162" s="141" t="e">
        <f t="shared" si="177"/>
        <v>#NUM!</v>
      </c>
      <c r="X162" s="141">
        <f t="shared" si="177"/>
        <v>-0.16486545454545454</v>
      </c>
      <c r="Y162" s="141" t="e">
        <f t="shared" si="177"/>
        <v>#NUM!</v>
      </c>
      <c r="Z162" s="141">
        <f t="shared" si="177"/>
        <v>-0.3215145454545455</v>
      </c>
      <c r="AA162" s="141" t="e">
        <f t="shared" si="177"/>
        <v>#NUM!</v>
      </c>
      <c r="AB162" s="141">
        <f t="shared" si="177"/>
        <v>-0.5</v>
      </c>
      <c r="AC162" s="141" t="e" cm="1">
        <f t="array" ref="AC162">MIN(IF(U162:AB162&gt;0,U162:AB162))</f>
        <v>#NUM!</v>
      </c>
      <c r="AD162" s="140" t="str">
        <f>+IFERROR(_xlfn.XLOOKUP(AC162,U162:AB162,$U$3:$AB$3,,0),"Sin medida de tendencia central")</f>
        <v>Sin medida de tendencia central</v>
      </c>
      <c r="AE162" s="173" t="str">
        <f>+IFERROR(_xlfn.XLOOKUP(AD162,$M$3:$T$3,M162:T162,,0),"Pendiente")</f>
        <v>Pendiente</v>
      </c>
      <c r="AF162" s="168">
        <f t="shared" si="119"/>
        <v>588560</v>
      </c>
      <c r="AG162" s="193" t="s">
        <v>100</v>
      </c>
      <c r="AJ162" s="130">
        <v>588560</v>
      </c>
      <c r="AL162" s="130">
        <v>588560</v>
      </c>
    </row>
    <row r="163" spans="1:38" ht="13">
      <c r="A163" s="137">
        <f t="shared" si="178"/>
        <v>55</v>
      </c>
      <c r="B163" s="138" t="s">
        <v>151</v>
      </c>
      <c r="C163" s="178">
        <v>1</v>
      </c>
      <c r="D163" s="186">
        <v>481800</v>
      </c>
      <c r="E163" s="180">
        <v>1950000</v>
      </c>
      <c r="F163" s="146">
        <v>2013500</v>
      </c>
      <c r="G163" s="155">
        <v>481800</v>
      </c>
      <c r="H163" s="164"/>
      <c r="I163" s="172">
        <f t="shared" si="160"/>
        <v>0</v>
      </c>
      <c r="J163" s="160">
        <f t="shared" si="176"/>
        <v>0</v>
      </c>
      <c r="K163" s="139">
        <f t="shared" si="176"/>
        <v>3.0473225404732256</v>
      </c>
      <c r="L163" s="139">
        <f t="shared" si="176"/>
        <v>3.1791199667912</v>
      </c>
      <c r="M163" s="140">
        <f>ROUND(GEOMEAN(D163:F163),0)</f>
        <v>1236757</v>
      </c>
      <c r="N163" s="140">
        <f>ROUND(AVERAGE(D163:F163),0)</f>
        <v>1481767</v>
      </c>
      <c r="O163" s="140" t="e">
        <f>ROUND(GEOMEAN(D163:I163),0)</f>
        <v>#NUM!</v>
      </c>
      <c r="P163" s="140">
        <f>ROUND(AVERAGE(D163:I163),0)</f>
        <v>985420</v>
      </c>
      <c r="Q163" s="140" t="e" cm="1">
        <f t="array" ref="Q163">ROUND(GEOMEAN(SMALL(D163:I163,{1;2;3})),0)</f>
        <v>#NUM!</v>
      </c>
      <c r="R163" s="140" cm="1">
        <f t="array" ref="R163">ROUND(AVERAGE(SMALL(D163:I163,{1;2;3})),0)</f>
        <v>321200</v>
      </c>
      <c r="S163" s="140" t="e" cm="1">
        <f t="array" ref="S163">ROUND(GEOMEAN(SMALL(D163:I163,{1;2})),0)</f>
        <v>#NUM!</v>
      </c>
      <c r="T163" s="140" cm="1">
        <f t="array" ref="T163">ROUND(AVERAGE(SMALL(D163:I163,{1;2})),0)</f>
        <v>240900</v>
      </c>
      <c r="U163" s="141">
        <f t="shared" si="177"/>
        <v>1.5669510170195102</v>
      </c>
      <c r="V163" s="141">
        <f t="shared" si="177"/>
        <v>2.0754815276048153</v>
      </c>
      <c r="W163" s="141" t="e">
        <f t="shared" si="177"/>
        <v>#NUM!</v>
      </c>
      <c r="X163" s="141">
        <f t="shared" si="177"/>
        <v>1.0452885014528852</v>
      </c>
      <c r="Y163" s="141" t="e">
        <f t="shared" si="177"/>
        <v>#NUM!</v>
      </c>
      <c r="Z163" s="141">
        <f t="shared" si="177"/>
        <v>-0.33333333333333337</v>
      </c>
      <c r="AA163" s="141" t="e">
        <f t="shared" si="177"/>
        <v>#NUM!</v>
      </c>
      <c r="AB163" s="141">
        <f t="shared" si="177"/>
        <v>-0.5</v>
      </c>
      <c r="AC163" s="141" t="e" cm="1">
        <f t="array" ref="AC163">MIN(IF(U163:AB163&gt;0,U163:AB163))</f>
        <v>#NUM!</v>
      </c>
      <c r="AD163" s="140" t="str">
        <f>+IFERROR(_xlfn.XLOOKUP(AC163,U163:AB163,$U$3:$AB$3,,0),"Sin medida de tendencia central")</f>
        <v>Sin medida de tendencia central</v>
      </c>
      <c r="AE163" s="173" t="str">
        <f>+IFERROR(_xlfn.XLOOKUP(AD163,$M$3:$T$3,M163:T163,,0),"Pendiente")</f>
        <v>Pendiente</v>
      </c>
      <c r="AF163" s="168">
        <f t="shared" si="119"/>
        <v>481800</v>
      </c>
      <c r="AG163" s="193" t="s">
        <v>100</v>
      </c>
      <c r="AJ163" s="130">
        <v>481800</v>
      </c>
      <c r="AL163" s="130">
        <v>481800</v>
      </c>
    </row>
    <row r="164" spans="1:38" ht="26" customHeight="1">
      <c r="A164" s="220" t="s">
        <v>34</v>
      </c>
      <c r="B164" s="220"/>
      <c r="C164" s="220"/>
      <c r="D164" s="188"/>
      <c r="E164" s="182"/>
      <c r="F164" s="148"/>
      <c r="G164" s="157"/>
      <c r="H164" s="166"/>
      <c r="I164" s="172">
        <f t="shared" si="160"/>
        <v>0</v>
      </c>
      <c r="J164" s="158"/>
      <c r="K164" s="131"/>
      <c r="L164" s="131"/>
      <c r="M164" s="131"/>
      <c r="N164" s="131"/>
      <c r="O164" s="131"/>
      <c r="P164" s="131"/>
      <c r="Q164" s="131"/>
      <c r="R164" s="131"/>
      <c r="S164" s="131"/>
      <c r="T164" s="131"/>
      <c r="U164" s="132"/>
      <c r="V164" s="132"/>
      <c r="W164" s="132"/>
      <c r="X164" s="132"/>
      <c r="Y164" s="132"/>
      <c r="Z164" s="132"/>
      <c r="AA164" s="132"/>
      <c r="AB164" s="132"/>
      <c r="AC164" s="132"/>
      <c r="AD164" s="131"/>
      <c r="AE164" s="153"/>
      <c r="AF164" s="174"/>
      <c r="AG164" s="191"/>
    </row>
    <row r="165" spans="1:38" ht="13">
      <c r="A165" s="133"/>
      <c r="B165" s="134" t="s">
        <v>85</v>
      </c>
      <c r="C165" s="177"/>
      <c r="D165" s="186"/>
      <c r="E165" s="181"/>
      <c r="F165" s="147"/>
      <c r="G165" s="156"/>
      <c r="H165" s="165"/>
      <c r="I165" s="172">
        <f t="shared" si="160"/>
        <v>0</v>
      </c>
      <c r="J165" s="159"/>
      <c r="K165" s="135"/>
      <c r="L165" s="135"/>
      <c r="M165" s="135"/>
      <c r="N165" s="135"/>
      <c r="O165" s="135"/>
      <c r="P165" s="135"/>
      <c r="Q165" s="135"/>
      <c r="R165" s="135"/>
      <c r="S165" s="135"/>
      <c r="T165" s="135"/>
      <c r="U165" s="136"/>
      <c r="V165" s="136"/>
      <c r="W165" s="136"/>
      <c r="X165" s="136"/>
      <c r="Y165" s="136"/>
      <c r="Z165" s="136"/>
      <c r="AA165" s="136"/>
      <c r="AB165" s="136"/>
      <c r="AC165" s="136"/>
      <c r="AD165" s="135"/>
      <c r="AE165" s="154"/>
      <c r="AF165" s="174"/>
      <c r="AG165" s="191"/>
    </row>
    <row r="166" spans="1:38" ht="14">
      <c r="A166" s="137">
        <v>1</v>
      </c>
      <c r="B166" s="138" t="s">
        <v>86</v>
      </c>
      <c r="C166" s="178">
        <v>1</v>
      </c>
      <c r="D166" s="186">
        <v>402800</v>
      </c>
      <c r="E166" s="180">
        <v>1650000</v>
      </c>
      <c r="F166" s="146">
        <v>1728500</v>
      </c>
      <c r="G166" s="155">
        <v>402800</v>
      </c>
      <c r="H166" s="164">
        <f>+'678-2024 IPC'!H165</f>
        <v>380378.42448000005</v>
      </c>
      <c r="I166" s="172">
        <f t="shared" si="160"/>
        <v>0</v>
      </c>
      <c r="J166" s="160">
        <f t="shared" ref="J166:L171" si="179">+D166/IF($H166&lt;&gt;"",$H166,MIN($D166:$F166))-1</f>
        <v>5.8945445054228829E-2</v>
      </c>
      <c r="K166" s="139">
        <f t="shared" si="179"/>
        <v>3.3377854626104204</v>
      </c>
      <c r="L166" s="139">
        <f t="shared" si="179"/>
        <v>3.5441588921952194</v>
      </c>
      <c r="M166" s="140">
        <f t="shared" ref="M166:M171" si="180">ROUND(GEOMEAN(D166:F166),0)</f>
        <v>1047324</v>
      </c>
      <c r="N166" s="140">
        <f t="shared" ref="N166:N171" si="181">ROUND(AVERAGE(D166:F166),0)</f>
        <v>1260433</v>
      </c>
      <c r="O166" s="140" t="e">
        <f t="shared" ref="O166:O171" si="182">ROUND(GEOMEAN(D166:I166),0)</f>
        <v>#NUM!</v>
      </c>
      <c r="P166" s="140">
        <f t="shared" ref="P166:P171" si="183">ROUND(AVERAGE(D166:I166),0)</f>
        <v>760746</v>
      </c>
      <c r="Q166" s="140" t="e" cm="1">
        <f t="array" ref="Q166">ROUND(GEOMEAN(SMALL(D166:I166,{1;2;3})),0)</f>
        <v>#NUM!</v>
      </c>
      <c r="R166" s="140" cm="1">
        <f t="array" ref="R166">ROUND(AVERAGE(SMALL(D166:I166,{1;2;3})),0)</f>
        <v>261059</v>
      </c>
      <c r="S166" s="140" t="e" cm="1">
        <f t="array" ref="S166">ROUND(GEOMEAN(SMALL(D166:I166,{1;2})),0)</f>
        <v>#NUM!</v>
      </c>
      <c r="T166" s="140" cm="1">
        <f t="array" ref="T166">ROUND(AVERAGE(SMALL(D166:I166,{1;2})),0)</f>
        <v>190189</v>
      </c>
      <c r="U166" s="141">
        <f t="shared" ref="U166:AB171" si="184">+M166/IF($H166&lt;&gt;"",$H166,MIN($D166:$F166))-1</f>
        <v>1.7533738314199976</v>
      </c>
      <c r="V166" s="141">
        <f t="shared" si="184"/>
        <v>2.3136290569663274</v>
      </c>
      <c r="W166" s="141" t="e">
        <f t="shared" si="184"/>
        <v>#NUM!</v>
      </c>
      <c r="X166" s="141">
        <f t="shared" si="184"/>
        <v>0.99997147850850121</v>
      </c>
      <c r="Y166" s="141" t="e">
        <f t="shared" si="184"/>
        <v>#NUM!</v>
      </c>
      <c r="Z166" s="141">
        <f t="shared" si="184"/>
        <v>-0.31368609994932495</v>
      </c>
      <c r="AA166" s="141" t="e">
        <f t="shared" si="184"/>
        <v>#NUM!</v>
      </c>
      <c r="AB166" s="141">
        <f t="shared" si="184"/>
        <v>-0.50000055797065857</v>
      </c>
      <c r="AC166" s="141" t="e" cm="1">
        <f t="array" ref="AC166">MIN(IF(U166:AB166&gt;0,U166:AB166))</f>
        <v>#NUM!</v>
      </c>
      <c r="AD166" s="140" t="str">
        <f t="shared" ref="AD166:AD171" si="185">+IFERROR(_xlfn.XLOOKUP(AC166,U166:AB166,$U$3:$AB$3,,0),"Sin medida de tendencia central")</f>
        <v>Sin medida de tendencia central</v>
      </c>
      <c r="AE166" s="173" t="str">
        <f t="shared" ref="AE166:AE171" si="186">+IFERROR(_xlfn.XLOOKUP(AD166,$M$3:$T$3,M166:T166,,0),"Pendiente")</f>
        <v>Pendiente</v>
      </c>
      <c r="AF166" s="168">
        <f t="shared" ref="AF166:AF211" si="187">+AVERAGE(G166:H166)</f>
        <v>391589.21224000002</v>
      </c>
      <c r="AG166" s="192" t="s">
        <v>79</v>
      </c>
      <c r="AJ166" s="130">
        <v>402800</v>
      </c>
      <c r="AL166" s="130">
        <v>391589.21224000002</v>
      </c>
    </row>
    <row r="167" spans="1:38" ht="14">
      <c r="A167" s="137">
        <v>2</v>
      </c>
      <c r="B167" s="138" t="s">
        <v>171</v>
      </c>
      <c r="C167" s="178">
        <v>1</v>
      </c>
      <c r="D167" s="186">
        <v>638000</v>
      </c>
      <c r="E167" s="180">
        <v>1800000</v>
      </c>
      <c r="F167" s="146">
        <v>1886000</v>
      </c>
      <c r="G167" s="155">
        <v>438000</v>
      </c>
      <c r="H167" s="164">
        <f>+'678-2024 IPC'!H166</f>
        <v>568703.03659999999</v>
      </c>
      <c r="I167" s="172">
        <f t="shared" si="160"/>
        <v>200000</v>
      </c>
      <c r="J167" s="160">
        <f t="shared" si="179"/>
        <v>0.12185087636298375</v>
      </c>
      <c r="K167" s="139">
        <f t="shared" si="179"/>
        <v>2.1650965163845934</v>
      </c>
      <c r="L167" s="139">
        <f t="shared" si="179"/>
        <v>2.3163177943896351</v>
      </c>
      <c r="M167" s="140">
        <f t="shared" si="180"/>
        <v>1293833</v>
      </c>
      <c r="N167" s="140">
        <f t="shared" si="181"/>
        <v>1441333</v>
      </c>
      <c r="O167" s="140">
        <f t="shared" si="182"/>
        <v>689981</v>
      </c>
      <c r="P167" s="140">
        <f t="shared" si="183"/>
        <v>921784</v>
      </c>
      <c r="Q167" s="140" cm="1">
        <f t="array" ref="Q167">ROUND(GEOMEAN(SMALL(D167:I167,{1;2;3})),0)</f>
        <v>367957</v>
      </c>
      <c r="R167" s="140" cm="1">
        <f t="array" ref="R167">ROUND(AVERAGE(SMALL(D167:I167,{1;2;3})),0)</f>
        <v>402234</v>
      </c>
      <c r="S167" s="140" cm="1">
        <f t="array" ref="S167">ROUND(GEOMEAN(SMALL(D167:I167,{1;2})),0)</f>
        <v>295973</v>
      </c>
      <c r="T167" s="140" cm="1">
        <f t="array" ref="T167">ROUND(AVERAGE(SMALL(D167:I167,{1;2})),0)</f>
        <v>319000</v>
      </c>
      <c r="U167" s="141">
        <f t="shared" si="184"/>
        <v>1.2750590672685709</v>
      </c>
      <c r="V167" s="141">
        <f t="shared" si="184"/>
        <v>1.5344211429167531</v>
      </c>
      <c r="W167" s="141">
        <f t="shared" si="184"/>
        <v>0.21325358859531018</v>
      </c>
      <c r="X167" s="141">
        <f t="shared" si="184"/>
        <v>0.62085295958836451</v>
      </c>
      <c r="Y167" s="141">
        <f t="shared" si="184"/>
        <v>-0.35298921173370779</v>
      </c>
      <c r="Z167" s="141">
        <f t="shared" si="184"/>
        <v>-0.29271698212697739</v>
      </c>
      <c r="AA167" s="141">
        <f t="shared" si="184"/>
        <v>-0.47956493819783486</v>
      </c>
      <c r="AB167" s="141">
        <f t="shared" si="184"/>
        <v>-0.43907456181850812</v>
      </c>
      <c r="AC167" s="141" cm="1">
        <f t="array" ref="AC167">MIN(IF(U167:AB167&gt;0,U167:AB167))</f>
        <v>0.21325358859531018</v>
      </c>
      <c r="AD167" s="140" t="str">
        <f t="shared" si="185"/>
        <v>MEDIA GEOMETRICA Cotizaciones e Histórico</v>
      </c>
      <c r="AE167" s="173">
        <f t="shared" si="186"/>
        <v>689981</v>
      </c>
      <c r="AF167" s="168">
        <f t="shared" si="187"/>
        <v>503351.5183</v>
      </c>
      <c r="AG167" s="192" t="s">
        <v>79</v>
      </c>
      <c r="AJ167" s="130">
        <v>638000</v>
      </c>
      <c r="AL167" s="130">
        <v>503351.5183</v>
      </c>
    </row>
    <row r="168" spans="1:38" ht="14">
      <c r="A168" s="137">
        <v>3</v>
      </c>
      <c r="B168" s="138" t="s">
        <v>89</v>
      </c>
      <c r="C168" s="178">
        <v>1</v>
      </c>
      <c r="D168" s="186">
        <v>344000</v>
      </c>
      <c r="E168" s="180">
        <v>1700000</v>
      </c>
      <c r="F168" s="146">
        <v>1781000</v>
      </c>
      <c r="G168" s="155">
        <v>344000</v>
      </c>
      <c r="H168" s="164">
        <f>+'678-2024 IPC'!H167</f>
        <v>487976.81964</v>
      </c>
      <c r="I168" s="172">
        <f t="shared" si="160"/>
        <v>0</v>
      </c>
      <c r="J168" s="160">
        <f t="shared" si="179"/>
        <v>-0.29504848149593965</v>
      </c>
      <c r="K168" s="139">
        <f t="shared" si="179"/>
        <v>2.4837720391189029</v>
      </c>
      <c r="L168" s="139">
        <f t="shared" si="179"/>
        <v>2.6497635303945684</v>
      </c>
      <c r="M168" s="140">
        <f t="shared" si="180"/>
        <v>1013656</v>
      </c>
      <c r="N168" s="140">
        <f t="shared" si="181"/>
        <v>1275000</v>
      </c>
      <c r="O168" s="140" t="e">
        <f t="shared" si="182"/>
        <v>#NUM!</v>
      </c>
      <c r="P168" s="140">
        <f t="shared" si="183"/>
        <v>776163</v>
      </c>
      <c r="Q168" s="140" t="e" cm="1">
        <f t="array" ref="Q168">ROUND(GEOMEAN(SMALL(D168:I168,{1;2;3})),0)</f>
        <v>#NUM!</v>
      </c>
      <c r="R168" s="140" cm="1">
        <f t="array" ref="R168">ROUND(AVERAGE(SMALL(D168:I168,{1;2;3})),0)</f>
        <v>229333</v>
      </c>
      <c r="S168" s="140" t="e" cm="1">
        <f t="array" ref="S168">ROUND(GEOMEAN(SMALL(D168:I168,{1;2})),0)</f>
        <v>#NUM!</v>
      </c>
      <c r="T168" s="140" cm="1">
        <f t="array" ref="T168">ROUND(AVERAGE(SMALL(D168:I168,{1;2})),0)</f>
        <v>172000</v>
      </c>
      <c r="U168" s="141">
        <f t="shared" si="184"/>
        <v>1.0772626059324182</v>
      </c>
      <c r="V168" s="141">
        <f t="shared" si="184"/>
        <v>1.6128290293391774</v>
      </c>
      <c r="W168" s="141" t="e">
        <f t="shared" si="184"/>
        <v>#NUM!</v>
      </c>
      <c r="X168" s="141">
        <f t="shared" si="184"/>
        <v>0.59057350423449706</v>
      </c>
      <c r="Y168" s="141" t="e">
        <f t="shared" si="184"/>
        <v>#NUM!</v>
      </c>
      <c r="Z168" s="141">
        <f t="shared" si="184"/>
        <v>-0.53003300408984977</v>
      </c>
      <c r="AA168" s="141" t="e">
        <f t="shared" si="184"/>
        <v>#NUM!</v>
      </c>
      <c r="AB168" s="141">
        <f t="shared" si="184"/>
        <v>-0.64752424074796977</v>
      </c>
      <c r="AC168" s="141" t="e" cm="1">
        <f t="array" ref="AC168">MIN(IF(U168:AB168&gt;0,U168:AB168))</f>
        <v>#NUM!</v>
      </c>
      <c r="AD168" s="140" t="str">
        <f t="shared" si="185"/>
        <v>Sin medida de tendencia central</v>
      </c>
      <c r="AE168" s="173" t="str">
        <f t="shared" si="186"/>
        <v>Pendiente</v>
      </c>
      <c r="AF168" s="168">
        <f t="shared" si="187"/>
        <v>415988.40982</v>
      </c>
      <c r="AG168" s="192" t="s">
        <v>79</v>
      </c>
      <c r="AJ168" s="130">
        <v>344000</v>
      </c>
      <c r="AL168" s="130">
        <v>415988.40982</v>
      </c>
    </row>
    <row r="169" spans="1:38" ht="14">
      <c r="A169" s="137">
        <v>4</v>
      </c>
      <c r="B169" s="138" t="s">
        <v>90</v>
      </c>
      <c r="C169" s="178">
        <v>1</v>
      </c>
      <c r="D169" s="186">
        <v>324400</v>
      </c>
      <c r="E169" s="180">
        <v>1750000</v>
      </c>
      <c r="F169" s="146">
        <v>1833500</v>
      </c>
      <c r="G169" s="155">
        <v>324400</v>
      </c>
      <c r="H169" s="164">
        <f>+'678-2024 IPC'!H168</f>
        <v>500480.60868</v>
      </c>
      <c r="I169" s="172">
        <f t="shared" si="160"/>
        <v>0</v>
      </c>
      <c r="J169" s="160">
        <f t="shared" si="179"/>
        <v>-0.35182303894731592</v>
      </c>
      <c r="K169" s="139">
        <f t="shared" si="179"/>
        <v>2.4966389699204599</v>
      </c>
      <c r="L169" s="139">
        <f t="shared" si="179"/>
        <v>2.6634786007709503</v>
      </c>
      <c r="M169" s="140">
        <f t="shared" si="180"/>
        <v>1013444</v>
      </c>
      <c r="N169" s="140">
        <f t="shared" si="181"/>
        <v>1302633</v>
      </c>
      <c r="O169" s="140" t="e">
        <f t="shared" si="182"/>
        <v>#NUM!</v>
      </c>
      <c r="P169" s="140">
        <f t="shared" si="183"/>
        <v>788797</v>
      </c>
      <c r="Q169" s="140" t="e" cm="1">
        <f t="array" ref="Q169">ROUND(GEOMEAN(SMALL(D169:I169,{1;2;3})),0)</f>
        <v>#NUM!</v>
      </c>
      <c r="R169" s="140" cm="1">
        <f t="array" ref="R169">ROUND(AVERAGE(SMALL(D169:I169,{1;2;3})),0)</f>
        <v>216267</v>
      </c>
      <c r="S169" s="140" t="e" cm="1">
        <f t="array" ref="S169">ROUND(GEOMEAN(SMALL(D169:I169,{1;2})),0)</f>
        <v>#NUM!</v>
      </c>
      <c r="T169" s="140" cm="1">
        <f t="array" ref="T169">ROUND(AVERAGE(SMALL(D169:I169,{1;2})),0)</f>
        <v>162200</v>
      </c>
      <c r="U169" s="141">
        <f t="shared" si="184"/>
        <v>1.0249415909897546</v>
      </c>
      <c r="V169" s="141">
        <f t="shared" si="184"/>
        <v>1.6027641778882278</v>
      </c>
      <c r="W169" s="141" t="e">
        <f t="shared" si="184"/>
        <v>#NUM!</v>
      </c>
      <c r="X169" s="141">
        <f t="shared" si="184"/>
        <v>0.57607904546077093</v>
      </c>
      <c r="Y169" s="141" t="e">
        <f t="shared" si="184"/>
        <v>#NUM!</v>
      </c>
      <c r="Z169" s="141">
        <f t="shared" si="184"/>
        <v>-0.56788135993840683</v>
      </c>
      <c r="AA169" s="141" t="e">
        <f t="shared" si="184"/>
        <v>#NUM!</v>
      </c>
      <c r="AB169" s="141">
        <f t="shared" si="184"/>
        <v>-0.67591151947365802</v>
      </c>
      <c r="AC169" s="141" t="e" cm="1">
        <f t="array" ref="AC169">MIN(IF(U169:AB169&gt;0,U169:AB169))</f>
        <v>#NUM!</v>
      </c>
      <c r="AD169" s="140" t="str">
        <f t="shared" si="185"/>
        <v>Sin medida de tendencia central</v>
      </c>
      <c r="AE169" s="173" t="str">
        <f t="shared" si="186"/>
        <v>Pendiente</v>
      </c>
      <c r="AF169" s="168">
        <f t="shared" si="187"/>
        <v>412440.30434000003</v>
      </c>
      <c r="AG169" s="192" t="s">
        <v>79</v>
      </c>
      <c r="AJ169" s="130">
        <v>324400</v>
      </c>
      <c r="AL169" s="130">
        <v>412440.30434000003</v>
      </c>
    </row>
    <row r="170" spans="1:38" ht="14">
      <c r="A170" s="137">
        <v>5</v>
      </c>
      <c r="B170" s="138" t="s">
        <v>172</v>
      </c>
      <c r="C170" s="178">
        <v>1</v>
      </c>
      <c r="D170" s="186">
        <v>383200</v>
      </c>
      <c r="E170" s="180">
        <v>1370000</v>
      </c>
      <c r="F170" s="146">
        <v>1436100</v>
      </c>
      <c r="G170" s="155">
        <v>346508</v>
      </c>
      <c r="H170" s="164">
        <f>+'678-2024 IPC'!H169</f>
        <v>434122.78088000003</v>
      </c>
      <c r="I170" s="172">
        <f t="shared" si="160"/>
        <v>36692</v>
      </c>
      <c r="J170" s="160">
        <f t="shared" si="179"/>
        <v>-0.11730041159502314</v>
      </c>
      <c r="K170" s="139">
        <f t="shared" si="179"/>
        <v>2.1557892382954549</v>
      </c>
      <c r="L170" s="139">
        <f t="shared" si="179"/>
        <v>2.3080503103037247</v>
      </c>
      <c r="M170" s="140">
        <f t="shared" si="180"/>
        <v>910144</v>
      </c>
      <c r="N170" s="140">
        <f t="shared" si="181"/>
        <v>1063100</v>
      </c>
      <c r="O170" s="140">
        <f t="shared" si="182"/>
        <v>401056</v>
      </c>
      <c r="P170" s="140">
        <f t="shared" si="183"/>
        <v>667770</v>
      </c>
      <c r="Q170" s="140" cm="1">
        <f t="array" ref="Q170">ROUND(GEOMEAN(SMALL(D170:I170,{1;2;3})),0)</f>
        <v>169526</v>
      </c>
      <c r="R170" s="140" cm="1">
        <f t="array" ref="R170">ROUND(AVERAGE(SMALL(D170:I170,{1;2;3})),0)</f>
        <v>255467</v>
      </c>
      <c r="S170" s="140" cm="1">
        <f t="array" ref="S170">ROUND(GEOMEAN(SMALL(D170:I170,{1;2})),0)</f>
        <v>112757</v>
      </c>
      <c r="T170" s="140" cm="1">
        <f t="array" ref="T170">ROUND(AVERAGE(SMALL(D170:I170,{1;2})),0)</f>
        <v>191600</v>
      </c>
      <c r="U170" s="141">
        <f t="shared" si="184"/>
        <v>1.0965128762767726</v>
      </c>
      <c r="V170" s="141">
        <f t="shared" si="184"/>
        <v>1.4488463790013855</v>
      </c>
      <c r="W170" s="141">
        <f t="shared" si="184"/>
        <v>-7.6169190690640876E-2</v>
      </c>
      <c r="X170" s="141">
        <f t="shared" si="184"/>
        <v>0.53820538661062467</v>
      </c>
      <c r="Y170" s="141">
        <f t="shared" si="184"/>
        <v>-0.60949757196257281</v>
      </c>
      <c r="Z170" s="141">
        <f t="shared" si="184"/>
        <v>-0.41153283989808398</v>
      </c>
      <c r="AA170" s="141">
        <f t="shared" si="184"/>
        <v>-0.74026472471351779</v>
      </c>
      <c r="AB170" s="141">
        <f t="shared" si="184"/>
        <v>-0.55865020579751157</v>
      </c>
      <c r="AC170" s="141" cm="1">
        <f t="array" ref="AC170">MIN(IF(U170:AB170&gt;0,U170:AB170))</f>
        <v>0.53820538661062467</v>
      </c>
      <c r="AD170" s="140" t="str">
        <f t="shared" si="185"/>
        <v>PROMEDIO SIMPLE Cotizaciones e Histórico</v>
      </c>
      <c r="AE170" s="173">
        <f t="shared" si="186"/>
        <v>667770</v>
      </c>
      <c r="AF170" s="168">
        <f t="shared" si="187"/>
        <v>390315.39043999999</v>
      </c>
      <c r="AG170" s="192" t="s">
        <v>79</v>
      </c>
      <c r="AJ170" s="130">
        <v>383200</v>
      </c>
      <c r="AL170" s="130">
        <v>390315.39043999999</v>
      </c>
    </row>
    <row r="171" spans="1:38" ht="14">
      <c r="A171" s="137">
        <f>A170+1</f>
        <v>6</v>
      </c>
      <c r="B171" s="138" t="s">
        <v>93</v>
      </c>
      <c r="C171" s="178">
        <v>1</v>
      </c>
      <c r="D171" s="186">
        <v>774200</v>
      </c>
      <c r="E171" s="180">
        <v>3250000</v>
      </c>
      <c r="F171" s="146">
        <v>3352500</v>
      </c>
      <c r="G171" s="155">
        <v>774200</v>
      </c>
      <c r="H171" s="164">
        <f>+'678-2024 IPC'!H170</f>
        <v>1441006.84568</v>
      </c>
      <c r="I171" s="172">
        <f t="shared" si="160"/>
        <v>0</v>
      </c>
      <c r="J171" s="160">
        <f t="shared" si="179"/>
        <v>-0.46273676469964231</v>
      </c>
      <c r="K171" s="139">
        <f t="shared" si="179"/>
        <v>1.2553674951255003</v>
      </c>
      <c r="L171" s="139">
        <f t="shared" si="179"/>
        <v>1.3264983161256123</v>
      </c>
      <c r="M171" s="140">
        <f t="shared" si="180"/>
        <v>2035644</v>
      </c>
      <c r="N171" s="140">
        <f t="shared" si="181"/>
        <v>2458900</v>
      </c>
      <c r="O171" s="140" t="e">
        <f t="shared" si="182"/>
        <v>#NUM!</v>
      </c>
      <c r="P171" s="140">
        <f t="shared" si="183"/>
        <v>1598651</v>
      </c>
      <c r="Q171" s="140" t="e" cm="1">
        <f t="array" ref="Q171">ROUND(GEOMEAN(SMALL(D171:I171,{1;2;3})),0)</f>
        <v>#NUM!</v>
      </c>
      <c r="R171" s="140" cm="1">
        <f t="array" ref="R171">ROUND(AVERAGE(SMALL(D171:I171,{1;2;3})),0)</f>
        <v>516133</v>
      </c>
      <c r="S171" s="140" t="e" cm="1">
        <f t="array" ref="S171">ROUND(GEOMEAN(SMALL(D171:I171,{1;2})),0)</f>
        <v>#NUM!</v>
      </c>
      <c r="T171" s="140" cm="1">
        <f t="array" ref="T171">ROUND(AVERAGE(SMALL(D171:I171,{1;2})),0)</f>
        <v>387100</v>
      </c>
      <c r="U171" s="141">
        <f t="shared" si="184"/>
        <v>0.41265394130684729</v>
      </c>
      <c r="V171" s="141">
        <f t="shared" si="184"/>
        <v>0.70637634885048994</v>
      </c>
      <c r="W171" s="141" t="e">
        <f t="shared" si="184"/>
        <v>#NUM!</v>
      </c>
      <c r="X171" s="141">
        <f t="shared" si="184"/>
        <v>0.10939861583073118</v>
      </c>
      <c r="Y171" s="141" t="e">
        <f t="shared" si="184"/>
        <v>#NUM!</v>
      </c>
      <c r="Z171" s="141">
        <f t="shared" si="184"/>
        <v>-0.6418247411195046</v>
      </c>
      <c r="AA171" s="141" t="e">
        <f t="shared" si="184"/>
        <v>#NUM!</v>
      </c>
      <c r="AB171" s="141">
        <f t="shared" si="184"/>
        <v>-0.73136838234982116</v>
      </c>
      <c r="AC171" s="141" t="e" cm="1">
        <f t="array" ref="AC171">MIN(IF(U171:AB171&gt;0,U171:AB171))</f>
        <v>#NUM!</v>
      </c>
      <c r="AD171" s="140" t="str">
        <f t="shared" si="185"/>
        <v>Sin medida de tendencia central</v>
      </c>
      <c r="AE171" s="173" t="str">
        <f t="shared" si="186"/>
        <v>Pendiente</v>
      </c>
      <c r="AF171" s="168">
        <f t="shared" si="187"/>
        <v>1107603.4228400001</v>
      </c>
      <c r="AG171" s="192" t="s">
        <v>79</v>
      </c>
      <c r="AJ171" s="130">
        <v>774200</v>
      </c>
      <c r="AL171" s="130">
        <v>1107603.4228400001</v>
      </c>
    </row>
    <row r="172" spans="1:38" ht="13">
      <c r="A172" s="133"/>
      <c r="B172" s="134" t="s">
        <v>174</v>
      </c>
      <c r="C172" s="177"/>
      <c r="D172" s="186"/>
      <c r="E172" s="181"/>
      <c r="F172" s="147"/>
      <c r="G172" s="156"/>
      <c r="H172" s="165"/>
      <c r="I172" s="172">
        <f t="shared" si="160"/>
        <v>0</v>
      </c>
      <c r="J172" s="159"/>
      <c r="K172" s="135"/>
      <c r="L172" s="135"/>
      <c r="M172" s="135"/>
      <c r="N172" s="135"/>
      <c r="O172" s="135"/>
      <c r="P172" s="135"/>
      <c r="Q172" s="135"/>
      <c r="R172" s="135"/>
      <c r="S172" s="135"/>
      <c r="T172" s="135"/>
      <c r="U172" s="136"/>
      <c r="V172" s="136"/>
      <c r="W172" s="136"/>
      <c r="X172" s="136"/>
      <c r="Y172" s="136"/>
      <c r="Z172" s="136"/>
      <c r="AA172" s="136"/>
      <c r="AB172" s="136"/>
      <c r="AC172" s="136"/>
      <c r="AD172" s="135"/>
      <c r="AE172" s="154"/>
      <c r="AF172" s="174"/>
      <c r="AG172" s="191"/>
    </row>
    <row r="173" spans="1:38" ht="14">
      <c r="A173" s="137">
        <f>A171+1</f>
        <v>7</v>
      </c>
      <c r="B173" s="138" t="s">
        <v>175</v>
      </c>
      <c r="C173" s="178">
        <v>1</v>
      </c>
      <c r="D173" s="186">
        <v>537432</v>
      </c>
      <c r="E173" s="180">
        <v>3500000</v>
      </c>
      <c r="F173" s="146">
        <v>3667000</v>
      </c>
      <c r="G173" s="155">
        <v>537432</v>
      </c>
      <c r="H173" s="164">
        <f>+'678-2024 IPC'!H172</f>
        <v>363377.65867999999</v>
      </c>
      <c r="I173" s="172">
        <f t="shared" si="160"/>
        <v>0</v>
      </c>
      <c r="J173" s="160">
        <f t="shared" ref="J173:L174" si="188">+D173/IF($H173&lt;&gt;"",$H173,MIN($D173:$F173))-1</f>
        <v>0.47899021076933312</v>
      </c>
      <c r="K173" s="139">
        <f t="shared" si="188"/>
        <v>8.6318524719269902</v>
      </c>
      <c r="L173" s="139">
        <f t="shared" si="188"/>
        <v>9.0914294327303633</v>
      </c>
      <c r="M173" s="140">
        <f>ROUND(GEOMEAN(D173:F173),0)</f>
        <v>1903564</v>
      </c>
      <c r="N173" s="140">
        <f>ROUND(AVERAGE(D173:F173),0)</f>
        <v>2568144</v>
      </c>
      <c r="O173" s="140" t="e">
        <f>ROUND(GEOMEAN(D173:I173),0)</f>
        <v>#NUM!</v>
      </c>
      <c r="P173" s="140">
        <f>ROUND(AVERAGE(D173:I173),0)</f>
        <v>1434207</v>
      </c>
      <c r="Q173" s="140" t="e" cm="1">
        <f t="array" ref="Q173">ROUND(GEOMEAN(SMALL(D173:I173,{1;2;3})),0)</f>
        <v>#NUM!</v>
      </c>
      <c r="R173" s="140" cm="1">
        <f t="array" ref="R173">ROUND(AVERAGE(SMALL(D173:I173,{1;2;3})),0)</f>
        <v>300270</v>
      </c>
      <c r="S173" s="140" t="e" cm="1">
        <f t="array" ref="S173">ROUND(GEOMEAN(SMALL(D173:I173,{1;2})),0)</f>
        <v>#NUM!</v>
      </c>
      <c r="T173" s="140" cm="1">
        <f t="array" ref="T173">ROUND(AVERAGE(SMALL(D173:I173,{1;2})),0)</f>
        <v>181689</v>
      </c>
      <c r="U173" s="141">
        <f t="shared" ref="U173:AB174" si="189">+M173/IF($H173&lt;&gt;"",$H173,MIN($D173:$F173))-1</f>
        <v>4.2385278911060658</v>
      </c>
      <c r="V173" s="141">
        <f t="shared" si="189"/>
        <v>6.0674240384755622</v>
      </c>
      <c r="W173" s="141" t="e">
        <f t="shared" si="189"/>
        <v>#NUM!</v>
      </c>
      <c r="X173" s="141">
        <f t="shared" si="189"/>
        <v>2.9468772109157122</v>
      </c>
      <c r="Y173" s="141" t="e">
        <f t="shared" si="189"/>
        <v>#NUM!</v>
      </c>
      <c r="Z173" s="141">
        <f t="shared" si="189"/>
        <v>-0.17366961664413794</v>
      </c>
      <c r="AA173" s="141" t="e">
        <f t="shared" si="189"/>
        <v>#NUM!</v>
      </c>
      <c r="AB173" s="141">
        <f t="shared" si="189"/>
        <v>-0.49999953035087341</v>
      </c>
      <c r="AC173" s="141" t="e" cm="1">
        <f t="array" ref="AC173">MIN(IF(U173:AB173&gt;0,U173:AB173))</f>
        <v>#NUM!</v>
      </c>
      <c r="AD173" s="140" t="str">
        <f>+IFERROR(_xlfn.XLOOKUP(AC173,U173:AB173,$U$3:$AB$3,,0),"Sin medida de tendencia central")</f>
        <v>Sin medida de tendencia central</v>
      </c>
      <c r="AE173" s="173" t="str">
        <f>+IFERROR(_xlfn.XLOOKUP(AD173,$M$3:$T$3,M173:T173,,0),"Pendiente")</f>
        <v>Pendiente</v>
      </c>
      <c r="AF173" s="168">
        <f t="shared" si="187"/>
        <v>450404.82934</v>
      </c>
      <c r="AG173" s="192" t="s">
        <v>79</v>
      </c>
      <c r="AJ173" s="130">
        <v>537432</v>
      </c>
      <c r="AL173" s="130">
        <v>450404.82934</v>
      </c>
    </row>
    <row r="174" spans="1:38" ht="26">
      <c r="A174" s="137">
        <f>A173+1</f>
        <v>8</v>
      </c>
      <c r="B174" s="138" t="s">
        <v>176</v>
      </c>
      <c r="C174" s="178">
        <v>1</v>
      </c>
      <c r="D174" s="186">
        <v>1103088</v>
      </c>
      <c r="E174" s="180">
        <v>5400000</v>
      </c>
      <c r="F174" s="146">
        <v>5570000</v>
      </c>
      <c r="G174" s="155">
        <v>1103088</v>
      </c>
      <c r="H174" s="164">
        <f>+'678-2024 IPC'!H173</f>
        <v>2117637.3245200003</v>
      </c>
      <c r="I174" s="172">
        <f t="shared" si="160"/>
        <v>0</v>
      </c>
      <c r="J174" s="160">
        <f t="shared" si="188"/>
        <v>-0.47909493886067844</v>
      </c>
      <c r="K174" s="139">
        <f t="shared" si="188"/>
        <v>1.550011721777715</v>
      </c>
      <c r="L174" s="139">
        <f t="shared" si="188"/>
        <v>1.6302898685744212</v>
      </c>
      <c r="M174" s="140">
        <f>ROUND(GEOMEAN(D174:F174),0)</f>
        <v>3213313</v>
      </c>
      <c r="N174" s="140">
        <f>ROUND(AVERAGE(D174:F174),0)</f>
        <v>4024363</v>
      </c>
      <c r="O174" s="140" t="e">
        <f>ROUND(GEOMEAN(D174:I174),0)</f>
        <v>#NUM!</v>
      </c>
      <c r="P174" s="140">
        <f>ROUND(AVERAGE(D174:I174),0)</f>
        <v>2548969</v>
      </c>
      <c r="Q174" s="140" t="e" cm="1">
        <f t="array" ref="Q174">ROUND(GEOMEAN(SMALL(D174:I174,{1;2;3})),0)</f>
        <v>#NUM!</v>
      </c>
      <c r="R174" s="140" cm="1">
        <f t="array" ref="R174">ROUND(AVERAGE(SMALL(D174:I174,{1;2;3})),0)</f>
        <v>735392</v>
      </c>
      <c r="S174" s="140" t="e" cm="1">
        <f t="array" ref="S174">ROUND(GEOMEAN(SMALL(D174:I174,{1;2})),0)</f>
        <v>#NUM!</v>
      </c>
      <c r="T174" s="140" cm="1">
        <f t="array" ref="T174">ROUND(AVERAGE(SMALL(D174:I174,{1;2})),0)</f>
        <v>551544</v>
      </c>
      <c r="U174" s="141">
        <f t="shared" si="189"/>
        <v>0.51740478069272511</v>
      </c>
      <c r="V174" s="141">
        <f t="shared" si="189"/>
        <v>0.90040237457195027</v>
      </c>
      <c r="W174" s="141" t="e">
        <f t="shared" si="189"/>
        <v>#NUM!</v>
      </c>
      <c r="X174" s="141">
        <f t="shared" si="189"/>
        <v>0.20368533860148541</v>
      </c>
      <c r="Y174" s="141" t="e">
        <f t="shared" si="189"/>
        <v>#NUM!</v>
      </c>
      <c r="Z174" s="141">
        <f t="shared" si="189"/>
        <v>-0.6527299592404523</v>
      </c>
      <c r="AA174" s="141" t="e">
        <f t="shared" si="189"/>
        <v>#NUM!</v>
      </c>
      <c r="AB174" s="141">
        <f t="shared" si="189"/>
        <v>-0.73954746943033922</v>
      </c>
      <c r="AC174" s="141" t="e" cm="1">
        <f t="array" ref="AC174">MIN(IF(U174:AB174&gt;0,U174:AB174))</f>
        <v>#NUM!</v>
      </c>
      <c r="AD174" s="140" t="str">
        <f>+IFERROR(_xlfn.XLOOKUP(AC174,U174:AB174,$U$3:$AB$3,,0),"Sin medida de tendencia central")</f>
        <v>Sin medida de tendencia central</v>
      </c>
      <c r="AE174" s="173" t="str">
        <f>+IFERROR(_xlfn.XLOOKUP(AD174,$M$3:$T$3,M174:T174,,0),"Pendiente")</f>
        <v>Pendiente</v>
      </c>
      <c r="AF174" s="168">
        <f t="shared" si="187"/>
        <v>1610362.6622600001</v>
      </c>
      <c r="AG174" s="192" t="s">
        <v>79</v>
      </c>
      <c r="AJ174" s="130">
        <v>1103088</v>
      </c>
      <c r="AL174" s="130">
        <v>1610362.6622600001</v>
      </c>
    </row>
    <row r="175" spans="1:38" ht="13">
      <c r="A175" s="133"/>
      <c r="B175" s="134" t="s">
        <v>120</v>
      </c>
      <c r="C175" s="177"/>
      <c r="D175" s="186"/>
      <c r="E175" s="181"/>
      <c r="F175" s="147"/>
      <c r="G175" s="156"/>
      <c r="H175" s="165"/>
      <c r="I175" s="172">
        <f t="shared" si="160"/>
        <v>0</v>
      </c>
      <c r="J175" s="159"/>
      <c r="K175" s="135"/>
      <c r="L175" s="135"/>
      <c r="M175" s="135"/>
      <c r="N175" s="135"/>
      <c r="O175" s="135"/>
      <c r="P175" s="135"/>
      <c r="Q175" s="135"/>
      <c r="R175" s="135"/>
      <c r="S175" s="135"/>
      <c r="T175" s="135"/>
      <c r="U175" s="136"/>
      <c r="V175" s="136"/>
      <c r="W175" s="136"/>
      <c r="X175" s="136"/>
      <c r="Y175" s="136"/>
      <c r="Z175" s="136"/>
      <c r="AA175" s="136"/>
      <c r="AB175" s="136"/>
      <c r="AC175" s="136"/>
      <c r="AD175" s="135"/>
      <c r="AE175" s="154"/>
      <c r="AF175" s="174"/>
      <c r="AG175" s="191"/>
    </row>
    <row r="176" spans="1:38" ht="14">
      <c r="A176" s="137">
        <f>A174+1</f>
        <v>9</v>
      </c>
      <c r="B176" s="138" t="s">
        <v>177</v>
      </c>
      <c r="C176" s="178">
        <v>1</v>
      </c>
      <c r="D176" s="186">
        <v>1126368</v>
      </c>
      <c r="E176" s="180">
        <v>5200000</v>
      </c>
      <c r="F176" s="146">
        <v>5420000</v>
      </c>
      <c r="G176" s="155">
        <v>1126368</v>
      </c>
      <c r="H176" s="164">
        <f>+'678-2024 IPC'!H175</f>
        <v>6139799.1480800007</v>
      </c>
      <c r="I176" s="172">
        <f t="shared" si="160"/>
        <v>0</v>
      </c>
      <c r="J176" s="160">
        <f>+D176/IF($H176&lt;&gt;"",$H176,MIN($D176:$F176))-1</f>
        <v>-0.81654644185677783</v>
      </c>
      <c r="K176" s="139">
        <f>+E176/IF($H176&lt;&gt;"",$H176,MIN($D176:$F176))-1</f>
        <v>-0.15306675762738731</v>
      </c>
      <c r="L176" s="139">
        <f>+F176/IF($H176&lt;&gt;"",$H176,MIN($D176:$F176))-1</f>
        <v>-0.11723496660393062</v>
      </c>
      <c r="M176" s="140">
        <f>ROUND(GEOMEAN(D176:F176),0)</f>
        <v>3166365</v>
      </c>
      <c r="N176" s="140">
        <f>ROUND(AVERAGE(D176:F176),0)</f>
        <v>3915456</v>
      </c>
      <c r="O176" s="140" t="e">
        <f>ROUND(GEOMEAN(D176:I176),0)</f>
        <v>#NUM!</v>
      </c>
      <c r="P176" s="140">
        <f>ROUND(AVERAGE(D176:I176),0)</f>
        <v>3168756</v>
      </c>
      <c r="Q176" s="140" t="e" cm="1">
        <f t="array" ref="Q176">ROUND(GEOMEAN(SMALL(D176:I176,{1;2;3})),0)</f>
        <v>#NUM!</v>
      </c>
      <c r="R176" s="140" cm="1">
        <f t="array" ref="R176">ROUND(AVERAGE(SMALL(D176:I176,{1;2;3})),0)</f>
        <v>750912</v>
      </c>
      <c r="S176" s="140" t="e" cm="1">
        <f t="array" ref="S176">ROUND(GEOMEAN(SMALL(D176:I176,{1;2})),0)</f>
        <v>#NUM!</v>
      </c>
      <c r="T176" s="140" cm="1">
        <f t="array" ref="T176">ROUND(AVERAGE(SMALL(D176:I176,{1;2})),0)</f>
        <v>563184</v>
      </c>
      <c r="U176" s="141">
        <f t="shared" ref="U176:AB176" si="190">+M176/IF($H176&lt;&gt;"",$H176,MIN($D176:$F176))-1</f>
        <v>-0.48428850461823891</v>
      </c>
      <c r="V176" s="141">
        <f t="shared" si="190"/>
        <v>-0.36228272202936529</v>
      </c>
      <c r="W176" s="141" t="e">
        <f t="shared" si="190"/>
        <v>#NUM!</v>
      </c>
      <c r="X176" s="141">
        <f t="shared" si="190"/>
        <v>-0.48389907819852485</v>
      </c>
      <c r="Y176" s="141" t="e">
        <f t="shared" si="190"/>
        <v>#NUM!</v>
      </c>
      <c r="Z176" s="141">
        <f t="shared" si="190"/>
        <v>-0.87769762790451855</v>
      </c>
      <c r="AA176" s="141" t="e">
        <f t="shared" si="190"/>
        <v>#NUM!</v>
      </c>
      <c r="AB176" s="141">
        <f t="shared" si="190"/>
        <v>-0.90827322092838891</v>
      </c>
      <c r="AC176" s="141" t="e" cm="1">
        <f t="array" ref="AC176">MIN(IF(U176:AB176&gt;0,U176:AB176))</f>
        <v>#NUM!</v>
      </c>
      <c r="AD176" s="140" t="str">
        <f>+IFERROR(_xlfn.XLOOKUP(AC176,U176:AB176,$U$3:$AB$3,,0),"Sin medida de tendencia central")</f>
        <v>Sin medida de tendencia central</v>
      </c>
      <c r="AE176" s="173" t="str">
        <f>+IFERROR(_xlfn.XLOOKUP(AD176,$M$3:$T$3,M176:T176,,0),"Pendiente")</f>
        <v>Pendiente</v>
      </c>
      <c r="AF176" s="168">
        <f t="shared" si="187"/>
        <v>3633083.5740400003</v>
      </c>
      <c r="AG176" s="192" t="s">
        <v>79</v>
      </c>
      <c r="AJ176" s="130">
        <v>1126368</v>
      </c>
      <c r="AL176" s="130">
        <v>3633083.5740400003</v>
      </c>
    </row>
    <row r="177" spans="1:38" ht="13">
      <c r="A177" s="133"/>
      <c r="B177" s="134" t="s">
        <v>178</v>
      </c>
      <c r="C177" s="177"/>
      <c r="D177" s="186"/>
      <c r="E177" s="181"/>
      <c r="F177" s="147"/>
      <c r="G177" s="156"/>
      <c r="H177" s="165"/>
      <c r="I177" s="172">
        <f t="shared" si="160"/>
        <v>0</v>
      </c>
      <c r="J177" s="159"/>
      <c r="K177" s="135"/>
      <c r="L177" s="135"/>
      <c r="M177" s="135"/>
      <c r="N177" s="135"/>
      <c r="O177" s="135"/>
      <c r="P177" s="135"/>
      <c r="Q177" s="135"/>
      <c r="R177" s="135"/>
      <c r="S177" s="135"/>
      <c r="T177" s="135"/>
      <c r="U177" s="136"/>
      <c r="V177" s="136"/>
      <c r="W177" s="136"/>
      <c r="X177" s="136"/>
      <c r="Y177" s="136"/>
      <c r="Z177" s="136"/>
      <c r="AA177" s="136"/>
      <c r="AB177" s="136"/>
      <c r="AC177" s="136"/>
      <c r="AD177" s="135"/>
      <c r="AE177" s="154"/>
      <c r="AF177" s="174"/>
      <c r="AG177" s="191"/>
    </row>
    <row r="178" spans="1:38" ht="14">
      <c r="A178" s="137">
        <f>A176+1</f>
        <v>10</v>
      </c>
      <c r="B178" s="138" t="s">
        <v>179</v>
      </c>
      <c r="C178" s="178">
        <v>1</v>
      </c>
      <c r="D178" s="186">
        <v>828500</v>
      </c>
      <c r="E178" s="180">
        <v>3200000</v>
      </c>
      <c r="F178" s="146">
        <v>3300000</v>
      </c>
      <c r="G178" s="155">
        <v>828500</v>
      </c>
      <c r="H178" s="164">
        <f>+'678-2024 IPC'!H177</f>
        <v>1378268.5357599999</v>
      </c>
      <c r="I178" s="172">
        <f t="shared" si="160"/>
        <v>0</v>
      </c>
      <c r="J178" s="160">
        <f t="shared" ref="J178:L184" si="191">+D178/IF($H178&lt;&gt;"",$H178,MIN($D178:$F178))-1</f>
        <v>-0.39888346972736233</v>
      </c>
      <c r="K178" s="139">
        <f t="shared" si="191"/>
        <v>1.3217536474018594</v>
      </c>
      <c r="L178" s="139">
        <f t="shared" si="191"/>
        <v>1.3943084488831676</v>
      </c>
      <c r="M178" s="140">
        <f t="shared" ref="M178:M184" si="192">ROUND(GEOMEAN(D178:F178),0)</f>
        <v>2060561</v>
      </c>
      <c r="N178" s="140">
        <f t="shared" ref="N178:N184" si="193">ROUND(AVERAGE(D178:F178),0)</f>
        <v>2442833</v>
      </c>
      <c r="O178" s="140" t="e">
        <f t="shared" ref="O178:O184" si="194">ROUND(GEOMEAN(D178:I178),0)</f>
        <v>#NUM!</v>
      </c>
      <c r="P178" s="140">
        <f t="shared" ref="P178:P184" si="195">ROUND(AVERAGE(D178:I178),0)</f>
        <v>1589211</v>
      </c>
      <c r="Q178" s="140" t="e" cm="1">
        <f t="array" ref="Q178">ROUND(GEOMEAN(SMALL(D178:I178,{1;2;3})),0)</f>
        <v>#NUM!</v>
      </c>
      <c r="R178" s="140" cm="1">
        <f t="array" ref="R178">ROUND(AVERAGE(SMALL(D178:I178,{1;2;3})),0)</f>
        <v>552333</v>
      </c>
      <c r="S178" s="140" t="e" cm="1">
        <f t="array" ref="S178">ROUND(GEOMEAN(SMALL(D178:I178,{1;2})),0)</f>
        <v>#NUM!</v>
      </c>
      <c r="T178" s="140" cm="1">
        <f t="array" ref="T178">ROUND(AVERAGE(SMALL(D178:I178,{1;2})),0)</f>
        <v>414250</v>
      </c>
      <c r="U178" s="141">
        <f t="shared" ref="U178:AB184" si="196">+M178/IF($H178&lt;&gt;"",$H178,MIN($D178:$F178))-1</f>
        <v>0.49503594295125719</v>
      </c>
      <c r="V178" s="141">
        <f t="shared" si="196"/>
        <v>0.77239263366988342</v>
      </c>
      <c r="W178" s="141" t="e">
        <f t="shared" si="196"/>
        <v>#NUM!</v>
      </c>
      <c r="X178" s="141">
        <f t="shared" si="196"/>
        <v>0.1530488861691115</v>
      </c>
      <c r="Y178" s="141" t="e">
        <f t="shared" si="196"/>
        <v>#NUM!</v>
      </c>
      <c r="Z178" s="141">
        <f t="shared" si="196"/>
        <v>-0.59925588833424648</v>
      </c>
      <c r="AA178" s="141" t="e">
        <f t="shared" si="196"/>
        <v>#NUM!</v>
      </c>
      <c r="AB178" s="141">
        <f t="shared" si="196"/>
        <v>-0.69944173486368122</v>
      </c>
      <c r="AC178" s="141" t="e" cm="1">
        <f t="array" ref="AC178">MIN(IF(U178:AB178&gt;0,U178:AB178))</f>
        <v>#NUM!</v>
      </c>
      <c r="AD178" s="140" t="str">
        <f t="shared" ref="AD178:AD184" si="197">+IFERROR(_xlfn.XLOOKUP(AC178,U178:AB178,$U$3:$AB$3,,0),"Sin medida de tendencia central")</f>
        <v>Sin medida de tendencia central</v>
      </c>
      <c r="AE178" s="173" t="str">
        <f t="shared" ref="AE178:AE184" si="198">+IFERROR(_xlfn.XLOOKUP(AD178,$M$3:$T$3,M178:T178,,0),"Pendiente")</f>
        <v>Pendiente</v>
      </c>
      <c r="AF178" s="168">
        <f t="shared" si="187"/>
        <v>1103384.2678799999</v>
      </c>
      <c r="AG178" s="192" t="s">
        <v>79</v>
      </c>
      <c r="AJ178" s="130">
        <v>828500</v>
      </c>
      <c r="AL178" s="130">
        <v>1103384.2678799999</v>
      </c>
    </row>
    <row r="179" spans="1:38" ht="14">
      <c r="A179" s="137">
        <f>A178+1</f>
        <v>11</v>
      </c>
      <c r="B179" s="138" t="s">
        <v>126</v>
      </c>
      <c r="C179" s="178">
        <v>1</v>
      </c>
      <c r="D179" s="186">
        <v>693128</v>
      </c>
      <c r="E179" s="180">
        <v>1800000</v>
      </c>
      <c r="F179" s="146">
        <v>1888000</v>
      </c>
      <c r="G179" s="155">
        <v>693128</v>
      </c>
      <c r="H179" s="164">
        <f>+'678-2024 IPC'!H178</f>
        <v>1058763.8210799999</v>
      </c>
      <c r="I179" s="172">
        <f t="shared" si="160"/>
        <v>0</v>
      </c>
      <c r="J179" s="160">
        <f t="shared" si="191"/>
        <v>-0.34534219417039613</v>
      </c>
      <c r="K179" s="139">
        <f t="shared" si="191"/>
        <v>0.70009587045002797</v>
      </c>
      <c r="L179" s="139">
        <f t="shared" si="191"/>
        <v>0.78321166856091806</v>
      </c>
      <c r="M179" s="140">
        <f t="shared" si="192"/>
        <v>1330544</v>
      </c>
      <c r="N179" s="140">
        <f t="shared" si="193"/>
        <v>1460376</v>
      </c>
      <c r="O179" s="140" t="e">
        <f t="shared" si="194"/>
        <v>#NUM!</v>
      </c>
      <c r="P179" s="140">
        <f t="shared" si="195"/>
        <v>1022170</v>
      </c>
      <c r="Q179" s="140" t="e" cm="1">
        <f t="array" ref="Q179">ROUND(GEOMEAN(SMALL(D179:I179,{1;2;3})),0)</f>
        <v>#NUM!</v>
      </c>
      <c r="R179" s="140" cm="1">
        <f t="array" ref="R179">ROUND(AVERAGE(SMALL(D179:I179,{1;2;3})),0)</f>
        <v>462085</v>
      </c>
      <c r="S179" s="140" t="e" cm="1">
        <f t="array" ref="S179">ROUND(GEOMEAN(SMALL(D179:I179,{1;2})),0)</f>
        <v>#NUM!</v>
      </c>
      <c r="T179" s="140" cm="1">
        <f t="array" ref="T179">ROUND(AVERAGE(SMALL(D179:I179,{1;2})),0)</f>
        <v>346564</v>
      </c>
      <c r="U179" s="141">
        <f t="shared" si="196"/>
        <v>0.25669575547336776</v>
      </c>
      <c r="V179" s="141">
        <f t="shared" si="196"/>
        <v>0.3793217816135166</v>
      </c>
      <c r="W179" s="141" t="e">
        <f t="shared" si="196"/>
        <v>#NUM!</v>
      </c>
      <c r="X179" s="141">
        <f t="shared" si="196"/>
        <v>-3.4562780056719422E-2</v>
      </c>
      <c r="Y179" s="141" t="e">
        <f t="shared" si="196"/>
        <v>#NUM!</v>
      </c>
      <c r="Z179" s="141">
        <f t="shared" si="196"/>
        <v>-0.56356177761283277</v>
      </c>
      <c r="AA179" s="141" t="e">
        <f t="shared" si="196"/>
        <v>#NUM!</v>
      </c>
      <c r="AB179" s="141">
        <f t="shared" si="196"/>
        <v>-0.67267109708519812</v>
      </c>
      <c r="AC179" s="141" t="e" cm="1">
        <f t="array" ref="AC179">MIN(IF(U179:AB179&gt;0,U179:AB179))</f>
        <v>#NUM!</v>
      </c>
      <c r="AD179" s="140" t="str">
        <f t="shared" si="197"/>
        <v>Sin medida de tendencia central</v>
      </c>
      <c r="AE179" s="173" t="str">
        <f t="shared" si="198"/>
        <v>Pendiente</v>
      </c>
      <c r="AF179" s="168">
        <f t="shared" si="187"/>
        <v>875945.91053999995</v>
      </c>
      <c r="AG179" s="192" t="s">
        <v>79</v>
      </c>
      <c r="AJ179" s="130">
        <v>693128</v>
      </c>
      <c r="AL179" s="130">
        <v>875945.91053999995</v>
      </c>
    </row>
    <row r="180" spans="1:38" ht="14">
      <c r="A180" s="137">
        <f t="shared" ref="A180:A184" si="199">A179+1</f>
        <v>12</v>
      </c>
      <c r="B180" s="138" t="s">
        <v>180</v>
      </c>
      <c r="C180" s="178">
        <v>1</v>
      </c>
      <c r="D180" s="186">
        <v>949800</v>
      </c>
      <c r="E180" s="180">
        <v>4600000</v>
      </c>
      <c r="F180" s="146">
        <v>4770000</v>
      </c>
      <c r="G180" s="155">
        <v>949800</v>
      </c>
      <c r="H180" s="164">
        <f>+'678-2024 IPC'!H179</f>
        <v>8081944.6965999994</v>
      </c>
      <c r="I180" s="172">
        <f t="shared" si="160"/>
        <v>0</v>
      </c>
      <c r="J180" s="160">
        <f t="shared" si="191"/>
        <v>-0.8824787800887115</v>
      </c>
      <c r="K180" s="139">
        <f t="shared" si="191"/>
        <v>-0.4308300572837156</v>
      </c>
      <c r="L180" s="139">
        <f t="shared" si="191"/>
        <v>-0.40979551592246166</v>
      </c>
      <c r="M180" s="140">
        <f t="shared" si="192"/>
        <v>2751922</v>
      </c>
      <c r="N180" s="140">
        <f t="shared" si="193"/>
        <v>3439933</v>
      </c>
      <c r="O180" s="140" t="e">
        <f t="shared" si="194"/>
        <v>#NUM!</v>
      </c>
      <c r="P180" s="140">
        <f t="shared" si="195"/>
        <v>3225257</v>
      </c>
      <c r="Q180" s="140" t="e" cm="1">
        <f t="array" ref="Q180">ROUND(GEOMEAN(SMALL(D180:I180,{1;2;3})),0)</f>
        <v>#NUM!</v>
      </c>
      <c r="R180" s="140" cm="1">
        <f t="array" ref="R180">ROUND(AVERAGE(SMALL(D180:I180,{1;2;3})),0)</f>
        <v>633200</v>
      </c>
      <c r="S180" s="140" t="e" cm="1">
        <f t="array" ref="S180">ROUND(GEOMEAN(SMALL(D180:I180,{1;2})),0)</f>
        <v>#NUM!</v>
      </c>
      <c r="T180" s="140" cm="1">
        <f t="array" ref="T180">ROUND(AVERAGE(SMALL(D180:I180,{1;2})),0)</f>
        <v>474900</v>
      </c>
      <c r="U180" s="141">
        <f t="shared" si="196"/>
        <v>-0.65949754628267765</v>
      </c>
      <c r="V180" s="141">
        <f t="shared" si="196"/>
        <v>-0.57436815900916161</v>
      </c>
      <c r="W180" s="141" t="e">
        <f t="shared" si="196"/>
        <v>#NUM!</v>
      </c>
      <c r="X180" s="141">
        <f t="shared" si="196"/>
        <v>-0.60093057784015325</v>
      </c>
      <c r="Y180" s="141" t="e">
        <f t="shared" si="196"/>
        <v>#NUM!</v>
      </c>
      <c r="Z180" s="141">
        <f t="shared" si="196"/>
        <v>-0.921652520059141</v>
      </c>
      <c r="AA180" s="141" t="e">
        <f t="shared" si="196"/>
        <v>#NUM!</v>
      </c>
      <c r="AB180" s="141">
        <f t="shared" si="196"/>
        <v>-0.94123939004435575</v>
      </c>
      <c r="AC180" s="141" t="e" cm="1">
        <f t="array" ref="AC180">MIN(IF(U180:AB180&gt;0,U180:AB180))</f>
        <v>#NUM!</v>
      </c>
      <c r="AD180" s="140" t="str">
        <f t="shared" si="197"/>
        <v>Sin medida de tendencia central</v>
      </c>
      <c r="AE180" s="173" t="str">
        <f t="shared" si="198"/>
        <v>Pendiente</v>
      </c>
      <c r="AF180" s="168">
        <f t="shared" si="187"/>
        <v>4515872.3482999997</v>
      </c>
      <c r="AG180" s="192" t="s">
        <v>79</v>
      </c>
      <c r="AJ180" s="130">
        <v>949800</v>
      </c>
      <c r="AL180" s="130">
        <v>4515872.3482999997</v>
      </c>
    </row>
    <row r="181" spans="1:38" ht="14">
      <c r="A181" s="137">
        <f t="shared" si="199"/>
        <v>13</v>
      </c>
      <c r="B181" s="138" t="s">
        <v>181</v>
      </c>
      <c r="C181" s="178">
        <v>1</v>
      </c>
      <c r="D181" s="186">
        <v>944328</v>
      </c>
      <c r="E181" s="180">
        <v>10700000</v>
      </c>
      <c r="F181" s="146">
        <v>11191000</v>
      </c>
      <c r="G181" s="155">
        <v>944328</v>
      </c>
      <c r="H181" s="164">
        <f>+'678-2024 IPC'!H180</f>
        <v>2748639.9416</v>
      </c>
      <c r="I181" s="172">
        <f t="shared" si="160"/>
        <v>0</v>
      </c>
      <c r="J181" s="160">
        <f t="shared" si="191"/>
        <v>-0.65643808572093265</v>
      </c>
      <c r="K181" s="139">
        <f t="shared" si="191"/>
        <v>2.8928343571153468</v>
      </c>
      <c r="L181" s="139">
        <f t="shared" si="191"/>
        <v>3.0714681579885834</v>
      </c>
      <c r="M181" s="140">
        <f t="shared" si="192"/>
        <v>4835691</v>
      </c>
      <c r="N181" s="140">
        <f t="shared" si="193"/>
        <v>7611776</v>
      </c>
      <c r="O181" s="140" t="e">
        <f t="shared" si="194"/>
        <v>#NUM!</v>
      </c>
      <c r="P181" s="140">
        <f t="shared" si="195"/>
        <v>4421383</v>
      </c>
      <c r="Q181" s="140" t="e" cm="1">
        <f t="array" ref="Q181">ROUND(GEOMEAN(SMALL(D181:I181,{1;2;3})),0)</f>
        <v>#NUM!</v>
      </c>
      <c r="R181" s="140" cm="1">
        <f t="array" ref="R181">ROUND(AVERAGE(SMALL(D181:I181,{1;2;3})),0)</f>
        <v>629552</v>
      </c>
      <c r="S181" s="140" t="e" cm="1">
        <f t="array" ref="S181">ROUND(GEOMEAN(SMALL(D181:I181,{1;2})),0)</f>
        <v>#NUM!</v>
      </c>
      <c r="T181" s="140" cm="1">
        <f t="array" ref="T181">ROUND(AVERAGE(SMALL(D181:I181,{1;2})),0)</f>
        <v>472164</v>
      </c>
      <c r="U181" s="141">
        <f t="shared" si="196"/>
        <v>0.75930318366294092</v>
      </c>
      <c r="V181" s="141">
        <f t="shared" si="196"/>
        <v>1.7692881431276657</v>
      </c>
      <c r="W181" s="141" t="e">
        <f t="shared" si="196"/>
        <v>#NUM!</v>
      </c>
      <c r="X181" s="141">
        <f t="shared" si="196"/>
        <v>0.6085711820902544</v>
      </c>
      <c r="Y181" s="141" t="e">
        <f t="shared" si="196"/>
        <v>#NUM!</v>
      </c>
      <c r="Z181" s="141">
        <f t="shared" si="196"/>
        <v>-0.77095872381395503</v>
      </c>
      <c r="AA181" s="141" t="e">
        <f t="shared" si="196"/>
        <v>#NUM!</v>
      </c>
      <c r="AB181" s="141">
        <f t="shared" si="196"/>
        <v>-0.82821904286046633</v>
      </c>
      <c r="AC181" s="141" t="e" cm="1">
        <f t="array" ref="AC181">MIN(IF(U181:AB181&gt;0,U181:AB181))</f>
        <v>#NUM!</v>
      </c>
      <c r="AD181" s="140" t="str">
        <f t="shared" si="197"/>
        <v>Sin medida de tendencia central</v>
      </c>
      <c r="AE181" s="173" t="str">
        <f t="shared" si="198"/>
        <v>Pendiente</v>
      </c>
      <c r="AF181" s="168">
        <f t="shared" si="187"/>
        <v>1846483.9708</v>
      </c>
      <c r="AG181" s="192" t="s">
        <v>79</v>
      </c>
      <c r="AJ181" s="130">
        <v>944328</v>
      </c>
      <c r="AL181" s="130">
        <v>1846483.9708</v>
      </c>
    </row>
    <row r="182" spans="1:38" ht="14">
      <c r="A182" s="137">
        <f>A181+1</f>
        <v>14</v>
      </c>
      <c r="B182" s="138" t="s">
        <v>182</v>
      </c>
      <c r="C182" s="178">
        <v>1</v>
      </c>
      <c r="D182" s="186">
        <v>625500</v>
      </c>
      <c r="E182" s="180">
        <v>3650000</v>
      </c>
      <c r="F182" s="146">
        <v>3827500</v>
      </c>
      <c r="G182" s="155">
        <v>625500</v>
      </c>
      <c r="H182" s="164">
        <f>+'678-2024 IPC'!H181</f>
        <v>1027943.0779200001</v>
      </c>
      <c r="I182" s="172">
        <f t="shared" si="160"/>
        <v>0</v>
      </c>
      <c r="J182" s="160">
        <f t="shared" si="191"/>
        <v>-0.39150327149858033</v>
      </c>
      <c r="K182" s="139">
        <f t="shared" si="191"/>
        <v>2.5507802702321052</v>
      </c>
      <c r="L182" s="139">
        <f t="shared" si="191"/>
        <v>2.723455201181749</v>
      </c>
      <c r="M182" s="140">
        <f t="shared" si="192"/>
        <v>2059737</v>
      </c>
      <c r="N182" s="140">
        <f t="shared" si="193"/>
        <v>2701000</v>
      </c>
      <c r="O182" s="140" t="e">
        <f t="shared" si="194"/>
        <v>#NUM!</v>
      </c>
      <c r="P182" s="140">
        <f t="shared" si="195"/>
        <v>1626074</v>
      </c>
      <c r="Q182" s="140" t="e" cm="1">
        <f t="array" ref="Q182">ROUND(GEOMEAN(SMALL(D182:I182,{1;2;3})),0)</f>
        <v>#NUM!</v>
      </c>
      <c r="R182" s="140" cm="1">
        <f t="array" ref="R182">ROUND(AVERAGE(SMALL(D182:I182,{1;2;3})),0)</f>
        <v>417000</v>
      </c>
      <c r="S182" s="140" t="e" cm="1">
        <f t="array" ref="S182">ROUND(GEOMEAN(SMALL(D182:I182,{1;2})),0)</f>
        <v>#NUM!</v>
      </c>
      <c r="T182" s="140" cm="1">
        <f t="array" ref="T182">ROUND(AVERAGE(SMALL(D182:I182,{1;2})),0)</f>
        <v>312750</v>
      </c>
      <c r="U182" s="141">
        <f t="shared" si="196"/>
        <v>1.0037461647854977</v>
      </c>
      <c r="V182" s="141">
        <f t="shared" si="196"/>
        <v>1.627577399971758</v>
      </c>
      <c r="W182" s="141" t="e">
        <f t="shared" si="196"/>
        <v>#NUM!</v>
      </c>
      <c r="X182" s="141">
        <f t="shared" si="196"/>
        <v>0.58187163757189064</v>
      </c>
      <c r="Y182" s="141" t="e">
        <f t="shared" si="196"/>
        <v>#NUM!</v>
      </c>
      <c r="Z182" s="141">
        <f t="shared" si="196"/>
        <v>-0.59433551433238685</v>
      </c>
      <c r="AA182" s="141" t="e">
        <f t="shared" si="196"/>
        <v>#NUM!</v>
      </c>
      <c r="AB182" s="141">
        <f t="shared" si="196"/>
        <v>-0.69575163574929011</v>
      </c>
      <c r="AC182" s="141" t="e" cm="1">
        <f t="array" ref="AC182">MIN(IF(U182:AB182&gt;0,U182:AB182))</f>
        <v>#NUM!</v>
      </c>
      <c r="AD182" s="140" t="str">
        <f t="shared" si="197"/>
        <v>Sin medida de tendencia central</v>
      </c>
      <c r="AE182" s="173" t="str">
        <f t="shared" si="198"/>
        <v>Pendiente</v>
      </c>
      <c r="AF182" s="168">
        <f t="shared" si="187"/>
        <v>826721.53896000003</v>
      </c>
      <c r="AG182" s="192" t="s">
        <v>79</v>
      </c>
      <c r="AJ182" s="130">
        <v>625500</v>
      </c>
      <c r="AL182" s="130">
        <v>826721.53896000003</v>
      </c>
    </row>
    <row r="183" spans="1:38" ht="14">
      <c r="A183" s="137">
        <f t="shared" si="199"/>
        <v>15</v>
      </c>
      <c r="B183" s="138" t="s">
        <v>183</v>
      </c>
      <c r="C183" s="178">
        <v>1</v>
      </c>
      <c r="D183" s="186">
        <v>399860</v>
      </c>
      <c r="E183" s="180">
        <v>1370000</v>
      </c>
      <c r="F183" s="146">
        <v>1436100</v>
      </c>
      <c r="G183" s="155">
        <v>266500</v>
      </c>
      <c r="H183" s="164">
        <f>+'678-2024 IPC'!H182</f>
        <v>2920512.1997199999</v>
      </c>
      <c r="I183" s="172">
        <f t="shared" si="160"/>
        <v>133360</v>
      </c>
      <c r="J183" s="160">
        <f t="shared" si="191"/>
        <v>-0.86308566009813759</v>
      </c>
      <c r="K183" s="139">
        <f t="shared" si="191"/>
        <v>-0.53090420230692859</v>
      </c>
      <c r="L183" s="139">
        <f t="shared" si="191"/>
        <v>-0.50827118608246735</v>
      </c>
      <c r="M183" s="140">
        <f t="shared" si="192"/>
        <v>923147</v>
      </c>
      <c r="N183" s="140">
        <f t="shared" si="193"/>
        <v>1068653</v>
      </c>
      <c r="O183" s="140">
        <f t="shared" si="194"/>
        <v>658667</v>
      </c>
      <c r="P183" s="140">
        <f t="shared" si="195"/>
        <v>1087722</v>
      </c>
      <c r="Q183" s="140" cm="1">
        <f t="array" ref="Q183">ROUND(GEOMEAN(SMALL(D183:I183,{1;2;3})),0)</f>
        <v>242220</v>
      </c>
      <c r="R183" s="140" cm="1">
        <f t="array" ref="R183">ROUND(AVERAGE(SMALL(D183:I183,{1;2;3})),0)</f>
        <v>266573</v>
      </c>
      <c r="S183" s="140" cm="1">
        <f t="array" ref="S183">ROUND(GEOMEAN(SMALL(D183:I183,{1;2})),0)</f>
        <v>188522</v>
      </c>
      <c r="T183" s="140" cm="1">
        <f t="array" ref="T183">ROUND(AVERAGE(SMALL(D183:I183,{1;2})),0)</f>
        <v>199930</v>
      </c>
      <c r="U183" s="141">
        <f t="shared" si="196"/>
        <v>-0.68390921288104689</v>
      </c>
      <c r="V183" s="141">
        <f t="shared" si="196"/>
        <v>-0.63408713029774177</v>
      </c>
      <c r="W183" s="141">
        <f t="shared" si="196"/>
        <v>-0.77446867023423194</v>
      </c>
      <c r="X183" s="141">
        <f t="shared" si="196"/>
        <v>-0.62755779616182261</v>
      </c>
      <c r="Y183" s="141">
        <f t="shared" si="196"/>
        <v>-0.91706249334509793</v>
      </c>
      <c r="Z183" s="141">
        <f t="shared" si="196"/>
        <v>-0.90872388753398892</v>
      </c>
      <c r="AA183" s="141">
        <f t="shared" si="196"/>
        <v>-0.93544899418051597</v>
      </c>
      <c r="AB183" s="141">
        <f t="shared" si="196"/>
        <v>-0.93154283004906879</v>
      </c>
      <c r="AC183" s="141" cm="1">
        <f t="array" ref="AC183">MIN(IF(U183:AB183&gt;0,U183:AB183))</f>
        <v>0</v>
      </c>
      <c r="AD183" s="140" t="str">
        <f t="shared" si="197"/>
        <v>Sin medida de tendencia central</v>
      </c>
      <c r="AE183" s="173" t="str">
        <f t="shared" si="198"/>
        <v>Pendiente</v>
      </c>
      <c r="AF183" s="168">
        <f t="shared" si="187"/>
        <v>1593506.09986</v>
      </c>
      <c r="AG183" s="192" t="s">
        <v>79</v>
      </c>
      <c r="AJ183" s="130">
        <v>399860</v>
      </c>
      <c r="AL183" s="130">
        <v>1593506.09986</v>
      </c>
    </row>
    <row r="184" spans="1:38" ht="14">
      <c r="A184" s="137">
        <f t="shared" si="199"/>
        <v>16</v>
      </c>
      <c r="B184" s="138" t="s">
        <v>184</v>
      </c>
      <c r="C184" s="178">
        <v>1</v>
      </c>
      <c r="D184" s="186">
        <v>977500</v>
      </c>
      <c r="E184" s="180">
        <v>5200000</v>
      </c>
      <c r="F184" s="146">
        <v>5384000</v>
      </c>
      <c r="G184" s="155">
        <v>977500</v>
      </c>
      <c r="H184" s="164">
        <f>+'678-2024 IPC'!H183</f>
        <v>1378268.5357599999</v>
      </c>
      <c r="I184" s="172">
        <f t="shared" si="160"/>
        <v>0</v>
      </c>
      <c r="J184" s="160">
        <f t="shared" si="191"/>
        <v>-0.29077681552021317</v>
      </c>
      <c r="K184" s="139">
        <f t="shared" si="191"/>
        <v>2.7728496770280215</v>
      </c>
      <c r="L184" s="139">
        <f t="shared" si="191"/>
        <v>2.9063505117536286</v>
      </c>
      <c r="M184" s="140">
        <f t="shared" si="192"/>
        <v>3013527</v>
      </c>
      <c r="N184" s="140">
        <f t="shared" si="193"/>
        <v>3853833</v>
      </c>
      <c r="O184" s="140" t="e">
        <f t="shared" si="194"/>
        <v>#NUM!</v>
      </c>
      <c r="P184" s="140">
        <f t="shared" si="195"/>
        <v>2319545</v>
      </c>
      <c r="Q184" s="140" t="e" cm="1">
        <f t="array" ref="Q184">ROUND(GEOMEAN(SMALL(D184:I184,{1;2;3})),0)</f>
        <v>#NUM!</v>
      </c>
      <c r="R184" s="140" cm="1">
        <f t="array" ref="R184">ROUND(AVERAGE(SMALL(D184:I184,{1;2;3})),0)</f>
        <v>651667</v>
      </c>
      <c r="S184" s="140" t="e" cm="1">
        <f t="array" ref="S184">ROUND(GEOMEAN(SMALL(D184:I184,{1;2})),0)</f>
        <v>#NUM!</v>
      </c>
      <c r="T184" s="140" cm="1">
        <f t="array" ref="T184">ROUND(AVERAGE(SMALL(D184:I184,{1;2})),0)</f>
        <v>488750</v>
      </c>
      <c r="U184" s="141">
        <f t="shared" si="196"/>
        <v>1.1864585324356201</v>
      </c>
      <c r="V184" s="141">
        <f t="shared" si="196"/>
        <v>1.7961408825711409</v>
      </c>
      <c r="W184" s="141" t="e">
        <f t="shared" si="196"/>
        <v>#NUM!</v>
      </c>
      <c r="X184" s="141">
        <f t="shared" si="196"/>
        <v>0.68294127001960825</v>
      </c>
      <c r="Y184" s="141" t="e">
        <f t="shared" si="196"/>
        <v>#NUM!</v>
      </c>
      <c r="Z184" s="141">
        <f t="shared" si="196"/>
        <v>-0.52718430183080389</v>
      </c>
      <c r="AA184" s="141" t="e">
        <f t="shared" si="196"/>
        <v>#NUM!</v>
      </c>
      <c r="AB184" s="141">
        <f t="shared" si="196"/>
        <v>-0.64538840776010664</v>
      </c>
      <c r="AC184" s="141" t="e" cm="1">
        <f t="array" ref="AC184">MIN(IF(U184:AB184&gt;0,U184:AB184))</f>
        <v>#NUM!</v>
      </c>
      <c r="AD184" s="140" t="str">
        <f t="shared" si="197"/>
        <v>Sin medida de tendencia central</v>
      </c>
      <c r="AE184" s="173" t="str">
        <f t="shared" si="198"/>
        <v>Pendiente</v>
      </c>
      <c r="AF184" s="168">
        <f t="shared" si="187"/>
        <v>1177884.2678799999</v>
      </c>
      <c r="AG184" s="192" t="s">
        <v>79</v>
      </c>
      <c r="AJ184" s="130">
        <v>977500</v>
      </c>
      <c r="AL184" s="130">
        <v>1177884.2678799999</v>
      </c>
    </row>
    <row r="185" spans="1:38" ht="13">
      <c r="A185" s="133"/>
      <c r="B185" s="142" t="s">
        <v>152</v>
      </c>
      <c r="C185" s="177"/>
      <c r="D185" s="186"/>
      <c r="E185" s="181"/>
      <c r="F185" s="147"/>
      <c r="G185" s="156"/>
      <c r="H185" s="165"/>
      <c r="I185" s="172">
        <f t="shared" si="160"/>
        <v>0</v>
      </c>
      <c r="J185" s="159"/>
      <c r="K185" s="135"/>
      <c r="L185" s="135"/>
      <c r="M185" s="135"/>
      <c r="N185" s="135"/>
      <c r="O185" s="135"/>
      <c r="P185" s="135"/>
      <c r="Q185" s="135"/>
      <c r="R185" s="135"/>
      <c r="S185" s="135"/>
      <c r="T185" s="135"/>
      <c r="U185" s="136"/>
      <c r="V185" s="136"/>
      <c r="W185" s="136"/>
      <c r="X185" s="136"/>
      <c r="Y185" s="136"/>
      <c r="Z185" s="136"/>
      <c r="AA185" s="136"/>
      <c r="AB185" s="136"/>
      <c r="AC185" s="136"/>
      <c r="AD185" s="135"/>
      <c r="AE185" s="154"/>
      <c r="AF185" s="174"/>
      <c r="AG185" s="191"/>
    </row>
    <row r="186" spans="1:38" ht="13">
      <c r="A186" s="137">
        <f>A184+1</f>
        <v>17</v>
      </c>
      <c r="B186" s="138" t="s">
        <v>204</v>
      </c>
      <c r="C186" s="178">
        <v>1</v>
      </c>
      <c r="D186" s="186">
        <v>74350000</v>
      </c>
      <c r="E186" s="180">
        <v>5100000</v>
      </c>
      <c r="F186" s="146">
        <v>5265000</v>
      </c>
      <c r="G186" s="155">
        <v>74350000</v>
      </c>
      <c r="H186" s="164"/>
      <c r="I186" s="172">
        <f t="shared" si="160"/>
        <v>0</v>
      </c>
      <c r="J186" s="160">
        <f>+D186/IF($H186&lt;&gt;"",$H186,MIN($D186:$F186))-1</f>
        <v>13.578431372549019</v>
      </c>
      <c r="K186" s="139">
        <f>+E186/IF($H186&lt;&gt;"",$H186,MIN($D186:$F186))-1</f>
        <v>0</v>
      </c>
      <c r="L186" s="139">
        <f>+F186/IF($H186&lt;&gt;"",$H186,MIN($D186:$F186))-1</f>
        <v>3.2352941176470695E-2</v>
      </c>
      <c r="M186" s="140">
        <f>ROUND(GEOMEAN(D186:F186),0)</f>
        <v>12591665</v>
      </c>
      <c r="N186" s="140">
        <f>ROUND(AVERAGE(D186:F186),0)</f>
        <v>28238333</v>
      </c>
      <c r="O186" s="140" t="e">
        <f>ROUND(GEOMEAN(D186:I186),0)</f>
        <v>#NUM!</v>
      </c>
      <c r="P186" s="140">
        <f>ROUND(AVERAGE(D186:I186),0)</f>
        <v>31813000</v>
      </c>
      <c r="Q186" s="140" t="e" cm="1">
        <f t="array" ref="Q186">ROUND(GEOMEAN(SMALL(D186:I186,{1;2;3})),0)</f>
        <v>#NUM!</v>
      </c>
      <c r="R186" s="140" cm="1">
        <f t="array" ref="R186">ROUND(AVERAGE(SMALL(D186:I186,{1;2;3})),0)</f>
        <v>3455000</v>
      </c>
      <c r="S186" s="140" t="e" cm="1">
        <f t="array" ref="S186">ROUND(GEOMEAN(SMALL(D186:I186,{1;2})),0)</f>
        <v>#NUM!</v>
      </c>
      <c r="T186" s="140" cm="1">
        <f t="array" ref="T186">ROUND(AVERAGE(SMALL(D186:I186,{1;2})),0)</f>
        <v>2550000</v>
      </c>
      <c r="U186" s="141">
        <f t="shared" ref="U186:AB186" si="200">+M186/IF($H186&lt;&gt;"",$H186,MIN($D186:$F186))-1</f>
        <v>1.4689539215686276</v>
      </c>
      <c r="V186" s="141">
        <f t="shared" si="200"/>
        <v>4.5369280392156863</v>
      </c>
      <c r="W186" s="141" t="e">
        <f t="shared" si="200"/>
        <v>#NUM!</v>
      </c>
      <c r="X186" s="141">
        <f t="shared" si="200"/>
        <v>5.2378431372549024</v>
      </c>
      <c r="Y186" s="141" t="e">
        <f t="shared" si="200"/>
        <v>#NUM!</v>
      </c>
      <c r="Z186" s="141">
        <f t="shared" si="200"/>
        <v>-0.3225490196078431</v>
      </c>
      <c r="AA186" s="141" t="e">
        <f t="shared" si="200"/>
        <v>#NUM!</v>
      </c>
      <c r="AB186" s="141">
        <f t="shared" si="200"/>
        <v>-0.5</v>
      </c>
      <c r="AC186" s="141" t="e" cm="1">
        <f t="array" ref="AC186">MIN(IF(U186:AB186&gt;0,U186:AB186))</f>
        <v>#NUM!</v>
      </c>
      <c r="AD186" s="140" t="str">
        <f>+IFERROR(_xlfn.XLOOKUP(AC186,U186:AB186,$U$3:$AB$3,,0),"Sin medida de tendencia central")</f>
        <v>Sin medida de tendencia central</v>
      </c>
      <c r="AE186" s="173" t="str">
        <f>+IFERROR(_xlfn.XLOOKUP(AD186,$M$3:$T$3,M186:T186,,0),"Pendiente")</f>
        <v>Pendiente</v>
      </c>
      <c r="AF186" s="168">
        <f>+E186</f>
        <v>5100000</v>
      </c>
      <c r="AG186" s="191" t="s">
        <v>189</v>
      </c>
      <c r="AJ186" s="130">
        <v>74350000</v>
      </c>
      <c r="AL186" s="130">
        <v>5100000</v>
      </c>
    </row>
    <row r="187" spans="1:38" ht="13">
      <c r="A187" s="133"/>
      <c r="B187" s="134" t="s">
        <v>106</v>
      </c>
      <c r="C187" s="177"/>
      <c r="D187" s="186"/>
      <c r="E187" s="181"/>
      <c r="F187" s="147"/>
      <c r="G187" s="156"/>
      <c r="H187" s="165"/>
      <c r="I187" s="172">
        <f t="shared" si="160"/>
        <v>0</v>
      </c>
      <c r="J187" s="159"/>
      <c r="K187" s="135"/>
      <c r="L187" s="135"/>
      <c r="M187" s="135"/>
      <c r="N187" s="135"/>
      <c r="O187" s="135"/>
      <c r="P187" s="135"/>
      <c r="Q187" s="135"/>
      <c r="R187" s="135"/>
      <c r="S187" s="135"/>
      <c r="T187" s="135"/>
      <c r="U187" s="136"/>
      <c r="V187" s="136"/>
      <c r="W187" s="136"/>
      <c r="X187" s="136"/>
      <c r="Y187" s="136"/>
      <c r="Z187" s="136"/>
      <c r="AA187" s="136"/>
      <c r="AB187" s="136"/>
      <c r="AC187" s="136"/>
      <c r="AD187" s="135"/>
      <c r="AE187" s="154"/>
      <c r="AF187" s="174"/>
      <c r="AG187" s="191"/>
    </row>
    <row r="188" spans="1:38" ht="13">
      <c r="A188" s="137">
        <f>A186+1</f>
        <v>18</v>
      </c>
      <c r="B188" s="138" t="s">
        <v>118</v>
      </c>
      <c r="C188" s="178">
        <v>1</v>
      </c>
      <c r="D188" s="186">
        <v>2041340</v>
      </c>
      <c r="E188" s="180">
        <v>6140000</v>
      </c>
      <c r="F188" s="146">
        <v>6438600</v>
      </c>
      <c r="G188" s="155">
        <v>2041340</v>
      </c>
      <c r="H188" s="164"/>
      <c r="I188" s="172">
        <f t="shared" si="160"/>
        <v>0</v>
      </c>
      <c r="J188" s="160">
        <f t="shared" ref="J188:J200" si="201">+D188/IF($H188&lt;&gt;"",$H188,MIN($D188:$F188))-1</f>
        <v>0</v>
      </c>
      <c r="K188" s="139">
        <f t="shared" ref="K188:K200" si="202">+E188/IF($H188&lt;&gt;"",$H188,MIN($D188:$F188))-1</f>
        <v>2.0078281912861158</v>
      </c>
      <c r="L188" s="139">
        <f t="shared" ref="L188:L200" si="203">+F188/IF($H188&lt;&gt;"",$H188,MIN($D188:$F188))-1</f>
        <v>2.154104656745079</v>
      </c>
      <c r="M188" s="140">
        <f t="shared" ref="M188:M200" si="204">ROUND(GEOMEAN(D188:F188),0)</f>
        <v>4321406</v>
      </c>
      <c r="N188" s="140">
        <f t="shared" ref="N188:N200" si="205">ROUND(AVERAGE(D188:F188),0)</f>
        <v>4873313</v>
      </c>
      <c r="O188" s="140" t="e">
        <f t="shared" ref="O188:O200" si="206">ROUND(GEOMEAN(D188:I188),0)</f>
        <v>#NUM!</v>
      </c>
      <c r="P188" s="140">
        <f t="shared" ref="P188:P200" si="207">ROUND(AVERAGE(D188:I188),0)</f>
        <v>3332256</v>
      </c>
      <c r="Q188" s="140" t="e" cm="1">
        <f t="array" ref="Q188">ROUND(GEOMEAN(SMALL(D188:I188,{1;2;3})),0)</f>
        <v>#NUM!</v>
      </c>
      <c r="R188" s="140" cm="1">
        <f t="array" ref="R188">ROUND(AVERAGE(SMALL(D188:I188,{1;2;3})),0)</f>
        <v>1360893</v>
      </c>
      <c r="S188" s="140" t="e" cm="1">
        <f t="array" ref="S188">ROUND(GEOMEAN(SMALL(D188:I188,{1;2})),0)</f>
        <v>#NUM!</v>
      </c>
      <c r="T188" s="140" cm="1">
        <f t="array" ref="T188">ROUND(AVERAGE(SMALL(D188:I188,{1;2})),0)</f>
        <v>1020670</v>
      </c>
      <c r="U188" s="141">
        <f t="shared" ref="U188:U200" si="208">+M188/IF($H188&lt;&gt;"",$H188,MIN($D188:$F188))-1</f>
        <v>1.1169457317252394</v>
      </c>
      <c r="V188" s="141">
        <f t="shared" ref="V188:V200" si="209">+N188/IF($H188&lt;&gt;"",$H188,MIN($D188:$F188))-1</f>
        <v>1.3873107860522991</v>
      </c>
      <c r="W188" s="141" t="e">
        <f t="shared" ref="W188:W200" si="210">+O188/IF($H188&lt;&gt;"",$H188,MIN($D188:$F188))-1</f>
        <v>#NUM!</v>
      </c>
      <c r="X188" s="141">
        <f t="shared" ref="X188:X200" si="211">+P188/IF($H188&lt;&gt;"",$H188,MIN($D188:$F188))-1</f>
        <v>0.63238656960623896</v>
      </c>
      <c r="Y188" s="141" t="e">
        <f t="shared" ref="Y188:Y200" si="212">+Q188/IF($H188&lt;&gt;"",$H188,MIN($D188:$F188))-1</f>
        <v>#NUM!</v>
      </c>
      <c r="Z188" s="141">
        <f t="shared" ref="Z188:Z200" si="213">+R188/IF($H188&lt;&gt;"",$H188,MIN($D188:$F188))-1</f>
        <v>-0.33333349662476608</v>
      </c>
      <c r="AA188" s="141" t="e">
        <f t="shared" ref="AA188:AA200" si="214">+S188/IF($H188&lt;&gt;"",$H188,MIN($D188:$F188))-1</f>
        <v>#NUM!</v>
      </c>
      <c r="AB188" s="141">
        <f t="shared" ref="AB188:AB200" si="215">+T188/IF($H188&lt;&gt;"",$H188,MIN($D188:$F188))-1</f>
        <v>-0.5</v>
      </c>
      <c r="AC188" s="141" t="e" cm="1">
        <f t="array" ref="AC188">MIN(IF(U188:AB188&gt;0,U188:AB188))</f>
        <v>#NUM!</v>
      </c>
      <c r="AD188" s="140" t="str">
        <f t="shared" ref="AD188:AD200" si="216">+IFERROR(_xlfn.XLOOKUP(AC188,U188:AB188,$U$3:$AB$3,,0),"Sin medida de tendencia central")</f>
        <v>Sin medida de tendencia central</v>
      </c>
      <c r="AE188" s="173" t="str">
        <f t="shared" ref="AE188:AE200" si="217">+IFERROR(_xlfn.XLOOKUP(AD188,$M$3:$T$3,M188:T188,,0),"Pendiente")</f>
        <v>Pendiente</v>
      </c>
      <c r="AF188" s="168">
        <f t="shared" si="187"/>
        <v>2041340</v>
      </c>
      <c r="AG188" s="193" t="s">
        <v>100</v>
      </c>
      <c r="AJ188" s="130">
        <v>2041340</v>
      </c>
      <c r="AL188" s="130">
        <v>2041340</v>
      </c>
    </row>
    <row r="189" spans="1:38" ht="13">
      <c r="A189" s="137">
        <f>A188+1</f>
        <v>19</v>
      </c>
      <c r="B189" s="138" t="s">
        <v>107</v>
      </c>
      <c r="C189" s="178">
        <v>1</v>
      </c>
      <c r="D189" s="186">
        <v>3384920</v>
      </c>
      <c r="E189" s="180">
        <v>18480000</v>
      </c>
      <c r="F189" s="146">
        <v>19320000</v>
      </c>
      <c r="G189" s="155">
        <v>3384920</v>
      </c>
      <c r="H189" s="164"/>
      <c r="I189" s="172">
        <f t="shared" si="160"/>
        <v>0</v>
      </c>
      <c r="J189" s="160">
        <f t="shared" si="201"/>
        <v>0</v>
      </c>
      <c r="K189" s="139">
        <f t="shared" si="202"/>
        <v>4.4595086442220202</v>
      </c>
      <c r="L189" s="139">
        <f t="shared" si="203"/>
        <v>4.7076681280502939</v>
      </c>
      <c r="M189" s="140">
        <f t="shared" si="204"/>
        <v>10651706</v>
      </c>
      <c r="N189" s="140">
        <f t="shared" si="205"/>
        <v>13728307</v>
      </c>
      <c r="O189" s="140" t="e">
        <f t="shared" si="206"/>
        <v>#NUM!</v>
      </c>
      <c r="P189" s="140">
        <f t="shared" si="207"/>
        <v>8913968</v>
      </c>
      <c r="Q189" s="140" t="e" cm="1">
        <f t="array" ref="Q189">ROUND(GEOMEAN(SMALL(D189:I189,{1;2;3})),0)</f>
        <v>#NUM!</v>
      </c>
      <c r="R189" s="140" cm="1">
        <f t="array" ref="R189">ROUND(AVERAGE(SMALL(D189:I189,{1;2;3})),0)</f>
        <v>2256613</v>
      </c>
      <c r="S189" s="140" t="e" cm="1">
        <f t="array" ref="S189">ROUND(GEOMEAN(SMALL(D189:I189,{1;2})),0)</f>
        <v>#NUM!</v>
      </c>
      <c r="T189" s="140" cm="1">
        <f t="array" ref="T189">ROUND(AVERAGE(SMALL(D189:I189,{1;2})),0)</f>
        <v>1692460</v>
      </c>
      <c r="U189" s="141">
        <f t="shared" si="208"/>
        <v>2.1468117414887207</v>
      </c>
      <c r="V189" s="141">
        <f t="shared" si="209"/>
        <v>3.0557256892334239</v>
      </c>
      <c r="W189" s="141" t="e">
        <f t="shared" si="210"/>
        <v>#NUM!</v>
      </c>
      <c r="X189" s="141">
        <f t="shared" si="211"/>
        <v>1.6334353544544626</v>
      </c>
      <c r="Y189" s="141" t="e">
        <f t="shared" si="212"/>
        <v>#NUM!</v>
      </c>
      <c r="Z189" s="141">
        <f t="shared" si="213"/>
        <v>-0.33333343180931896</v>
      </c>
      <c r="AA189" s="141" t="e">
        <f t="shared" si="214"/>
        <v>#NUM!</v>
      </c>
      <c r="AB189" s="141">
        <f t="shared" si="215"/>
        <v>-0.5</v>
      </c>
      <c r="AC189" s="141" t="e" cm="1">
        <f t="array" ref="AC189">MIN(IF(U189:AB189&gt;0,U189:AB189))</f>
        <v>#NUM!</v>
      </c>
      <c r="AD189" s="140" t="str">
        <f t="shared" si="216"/>
        <v>Sin medida de tendencia central</v>
      </c>
      <c r="AE189" s="173" t="str">
        <f t="shared" si="217"/>
        <v>Pendiente</v>
      </c>
      <c r="AF189" s="168">
        <f t="shared" si="187"/>
        <v>3384920</v>
      </c>
      <c r="AG189" s="193" t="s">
        <v>100</v>
      </c>
      <c r="AJ189" s="130">
        <v>3384920</v>
      </c>
      <c r="AL189" s="130">
        <v>3384920</v>
      </c>
    </row>
    <row r="190" spans="1:38" ht="13">
      <c r="A190" s="137">
        <f t="shared" ref="A190:A200" si="218">A189+1</f>
        <v>20</v>
      </c>
      <c r="B190" s="138" t="s">
        <v>108</v>
      </c>
      <c r="C190" s="178">
        <v>1</v>
      </c>
      <c r="D190" s="186">
        <v>833072</v>
      </c>
      <c r="E190" s="180">
        <v>4350000</v>
      </c>
      <c r="F190" s="146">
        <v>4538500</v>
      </c>
      <c r="G190" s="155">
        <v>833072</v>
      </c>
      <c r="H190" s="164"/>
      <c r="I190" s="172">
        <f t="shared" si="160"/>
        <v>0</v>
      </c>
      <c r="J190" s="160">
        <f t="shared" si="201"/>
        <v>0</v>
      </c>
      <c r="K190" s="139">
        <f t="shared" si="202"/>
        <v>4.2216375055217314</v>
      </c>
      <c r="L190" s="139">
        <f t="shared" si="203"/>
        <v>4.4479084640943398</v>
      </c>
      <c r="M190" s="140">
        <f t="shared" si="204"/>
        <v>2543088</v>
      </c>
      <c r="N190" s="140">
        <f t="shared" si="205"/>
        <v>3240524</v>
      </c>
      <c r="O190" s="140" t="e">
        <f t="shared" si="206"/>
        <v>#NUM!</v>
      </c>
      <c r="P190" s="140">
        <f t="shared" si="207"/>
        <v>2110929</v>
      </c>
      <c r="Q190" s="140" t="e" cm="1">
        <f t="array" ref="Q190">ROUND(GEOMEAN(SMALL(D190:I190,{1;2;3})),0)</f>
        <v>#NUM!</v>
      </c>
      <c r="R190" s="140" cm="1">
        <f t="array" ref="R190">ROUND(AVERAGE(SMALL(D190:I190,{1;2;3})),0)</f>
        <v>555381</v>
      </c>
      <c r="S190" s="140" t="e" cm="1">
        <f t="array" ref="S190">ROUND(GEOMEAN(SMALL(D190:I190,{1;2})),0)</f>
        <v>#NUM!</v>
      </c>
      <c r="T190" s="140" cm="1">
        <f t="array" ref="T190">ROUND(AVERAGE(SMALL(D190:I190,{1;2})),0)</f>
        <v>416536</v>
      </c>
      <c r="U190" s="141">
        <f t="shared" si="208"/>
        <v>2.0526629150901723</v>
      </c>
      <c r="V190" s="141">
        <f t="shared" si="209"/>
        <v>2.8898486565386907</v>
      </c>
      <c r="W190" s="141" t="e">
        <f t="shared" si="210"/>
        <v>#NUM!</v>
      </c>
      <c r="X190" s="141">
        <f t="shared" si="211"/>
        <v>1.533909433998502</v>
      </c>
      <c r="Y190" s="141" t="e">
        <f t="shared" si="212"/>
        <v>#NUM!</v>
      </c>
      <c r="Z190" s="141">
        <f t="shared" si="213"/>
        <v>-0.33333373345881268</v>
      </c>
      <c r="AA190" s="141" t="e">
        <f t="shared" si="214"/>
        <v>#NUM!</v>
      </c>
      <c r="AB190" s="141">
        <f t="shared" si="215"/>
        <v>-0.5</v>
      </c>
      <c r="AC190" s="141" t="e" cm="1">
        <f t="array" ref="AC190">MIN(IF(U190:AB190&gt;0,U190:AB190))</f>
        <v>#NUM!</v>
      </c>
      <c r="AD190" s="140" t="str">
        <f t="shared" si="216"/>
        <v>Sin medida de tendencia central</v>
      </c>
      <c r="AE190" s="173" t="str">
        <f t="shared" si="217"/>
        <v>Pendiente</v>
      </c>
      <c r="AF190" s="168">
        <f t="shared" si="187"/>
        <v>833072</v>
      </c>
      <c r="AG190" s="193" t="s">
        <v>100</v>
      </c>
      <c r="AJ190" s="130">
        <v>833072</v>
      </c>
      <c r="AL190" s="130">
        <v>833072</v>
      </c>
    </row>
    <row r="191" spans="1:38" ht="13">
      <c r="A191" s="137">
        <f t="shared" si="218"/>
        <v>21</v>
      </c>
      <c r="B191" s="138" t="s">
        <v>109</v>
      </c>
      <c r="C191" s="178">
        <v>1</v>
      </c>
      <c r="D191" s="186">
        <v>702660</v>
      </c>
      <c r="E191" s="180">
        <v>7700000</v>
      </c>
      <c r="F191" s="146">
        <v>7945000</v>
      </c>
      <c r="G191" s="155">
        <v>702660</v>
      </c>
      <c r="H191" s="164"/>
      <c r="I191" s="172">
        <f t="shared" si="160"/>
        <v>0</v>
      </c>
      <c r="J191" s="160">
        <f t="shared" si="201"/>
        <v>0</v>
      </c>
      <c r="K191" s="139">
        <f t="shared" si="202"/>
        <v>9.9583582386929663</v>
      </c>
      <c r="L191" s="139">
        <f t="shared" si="203"/>
        <v>10.307033273560471</v>
      </c>
      <c r="M191" s="140">
        <f t="shared" si="204"/>
        <v>3503025</v>
      </c>
      <c r="N191" s="140">
        <f t="shared" si="205"/>
        <v>5449220</v>
      </c>
      <c r="O191" s="140" t="e">
        <f t="shared" si="206"/>
        <v>#NUM!</v>
      </c>
      <c r="P191" s="140">
        <f t="shared" si="207"/>
        <v>3410064</v>
      </c>
      <c r="Q191" s="140" t="e" cm="1">
        <f t="array" ref="Q191">ROUND(GEOMEAN(SMALL(D191:I191,{1;2;3})),0)</f>
        <v>#NUM!</v>
      </c>
      <c r="R191" s="140" cm="1">
        <f t="array" ref="R191">ROUND(AVERAGE(SMALL(D191:I191,{1;2;3})),0)</f>
        <v>468440</v>
      </c>
      <c r="S191" s="140" t="e" cm="1">
        <f t="array" ref="S191">ROUND(GEOMEAN(SMALL(D191:I191,{1;2})),0)</f>
        <v>#NUM!</v>
      </c>
      <c r="T191" s="140" cm="1">
        <f t="array" ref="T191">ROUND(AVERAGE(SMALL(D191:I191,{1;2})),0)</f>
        <v>351330</v>
      </c>
      <c r="U191" s="141">
        <f t="shared" si="208"/>
        <v>3.9853769959866794</v>
      </c>
      <c r="V191" s="141">
        <f t="shared" si="209"/>
        <v>6.7551305040844793</v>
      </c>
      <c r="W191" s="141" t="e">
        <f t="shared" si="210"/>
        <v>#NUM!</v>
      </c>
      <c r="X191" s="141">
        <f t="shared" si="211"/>
        <v>3.8530783024506876</v>
      </c>
      <c r="Y191" s="141" t="e">
        <f t="shared" si="212"/>
        <v>#NUM!</v>
      </c>
      <c r="Z191" s="141">
        <f t="shared" si="213"/>
        <v>-0.33333333333333337</v>
      </c>
      <c r="AA191" s="141" t="e">
        <f t="shared" si="214"/>
        <v>#NUM!</v>
      </c>
      <c r="AB191" s="141">
        <f t="shared" si="215"/>
        <v>-0.5</v>
      </c>
      <c r="AC191" s="141" t="e" cm="1">
        <f t="array" ref="AC191">MIN(IF(U191:AB191&gt;0,U191:AB191))</f>
        <v>#NUM!</v>
      </c>
      <c r="AD191" s="140" t="str">
        <f t="shared" si="216"/>
        <v>Sin medida de tendencia central</v>
      </c>
      <c r="AE191" s="173" t="str">
        <f t="shared" si="217"/>
        <v>Pendiente</v>
      </c>
      <c r="AF191" s="168">
        <f t="shared" si="187"/>
        <v>702660</v>
      </c>
      <c r="AG191" s="193" t="s">
        <v>100</v>
      </c>
      <c r="AJ191" s="130">
        <v>702660</v>
      </c>
      <c r="AL191" s="130">
        <v>702660</v>
      </c>
    </row>
    <row r="192" spans="1:38" ht="13">
      <c r="A192" s="137">
        <f t="shared" si="218"/>
        <v>22</v>
      </c>
      <c r="B192" s="138" t="s">
        <v>110</v>
      </c>
      <c r="C192" s="178">
        <v>1</v>
      </c>
      <c r="D192" s="186">
        <v>4123840</v>
      </c>
      <c r="E192" s="180">
        <v>23800000</v>
      </c>
      <c r="F192" s="146">
        <v>24954000</v>
      </c>
      <c r="G192" s="155">
        <v>4123840</v>
      </c>
      <c r="H192" s="164"/>
      <c r="I192" s="172">
        <f t="shared" si="160"/>
        <v>0</v>
      </c>
      <c r="J192" s="160">
        <f t="shared" si="201"/>
        <v>0</v>
      </c>
      <c r="K192" s="139">
        <f t="shared" si="202"/>
        <v>4.7713199348180337</v>
      </c>
      <c r="L192" s="139">
        <f t="shared" si="203"/>
        <v>5.0511562039264373</v>
      </c>
      <c r="M192" s="140">
        <f t="shared" si="204"/>
        <v>13479475</v>
      </c>
      <c r="N192" s="140">
        <f t="shared" si="205"/>
        <v>17625947</v>
      </c>
      <c r="O192" s="140" t="e">
        <f t="shared" si="206"/>
        <v>#NUM!</v>
      </c>
      <c r="P192" s="140">
        <f t="shared" si="207"/>
        <v>11400336</v>
      </c>
      <c r="Q192" s="140" t="e" cm="1">
        <f t="array" ref="Q192">ROUND(GEOMEAN(SMALL(D192:I192,{1;2;3})),0)</f>
        <v>#NUM!</v>
      </c>
      <c r="R192" s="140" cm="1">
        <f t="array" ref="R192">ROUND(AVERAGE(SMALL(D192:I192,{1;2;3})),0)</f>
        <v>2749227</v>
      </c>
      <c r="S192" s="140" t="e" cm="1">
        <f t="array" ref="S192">ROUND(GEOMEAN(SMALL(D192:I192,{1;2})),0)</f>
        <v>#NUM!</v>
      </c>
      <c r="T192" s="140" cm="1">
        <f t="array" ref="T192">ROUND(AVERAGE(SMALL(D192:I192,{1;2})),0)</f>
        <v>2061920</v>
      </c>
      <c r="U192" s="141">
        <f t="shared" si="208"/>
        <v>2.2686707049740047</v>
      </c>
      <c r="V192" s="141">
        <f t="shared" si="209"/>
        <v>3.2741587937456353</v>
      </c>
      <c r="W192" s="141" t="e">
        <f t="shared" si="210"/>
        <v>#NUM!</v>
      </c>
      <c r="X192" s="141">
        <f t="shared" si="211"/>
        <v>1.7644952277488941</v>
      </c>
      <c r="Y192" s="141" t="e">
        <f t="shared" si="212"/>
        <v>#NUM!</v>
      </c>
      <c r="Z192" s="141">
        <f t="shared" si="213"/>
        <v>-0.33333325250252188</v>
      </c>
      <c r="AA192" s="141" t="e">
        <f t="shared" si="214"/>
        <v>#NUM!</v>
      </c>
      <c r="AB192" s="141">
        <f t="shared" si="215"/>
        <v>-0.5</v>
      </c>
      <c r="AC192" s="141" t="e" cm="1">
        <f t="array" ref="AC192">MIN(IF(U192:AB192&gt;0,U192:AB192))</f>
        <v>#NUM!</v>
      </c>
      <c r="AD192" s="140" t="str">
        <f t="shared" si="216"/>
        <v>Sin medida de tendencia central</v>
      </c>
      <c r="AE192" s="173" t="str">
        <f t="shared" si="217"/>
        <v>Pendiente</v>
      </c>
      <c r="AF192" s="168">
        <f t="shared" si="187"/>
        <v>4123840</v>
      </c>
      <c r="AG192" s="193" t="s">
        <v>100</v>
      </c>
      <c r="AJ192" s="130">
        <v>4123840</v>
      </c>
      <c r="AL192" s="130">
        <v>4123840</v>
      </c>
    </row>
    <row r="193" spans="1:38" ht="13">
      <c r="A193" s="137">
        <f t="shared" si="218"/>
        <v>23</v>
      </c>
      <c r="B193" s="138" t="s">
        <v>111</v>
      </c>
      <c r="C193" s="178">
        <v>1</v>
      </c>
      <c r="D193" s="186">
        <v>153958</v>
      </c>
      <c r="E193" s="180">
        <v>490000</v>
      </c>
      <c r="F193" s="146">
        <v>509700</v>
      </c>
      <c r="G193" s="155">
        <v>153958</v>
      </c>
      <c r="H193" s="164"/>
      <c r="I193" s="172">
        <f t="shared" si="160"/>
        <v>0</v>
      </c>
      <c r="J193" s="160">
        <f t="shared" si="201"/>
        <v>0</v>
      </c>
      <c r="K193" s="139">
        <f t="shared" si="202"/>
        <v>2.1826861871419476</v>
      </c>
      <c r="L193" s="139">
        <f t="shared" si="203"/>
        <v>2.31064316242092</v>
      </c>
      <c r="M193" s="140">
        <f t="shared" si="204"/>
        <v>337524</v>
      </c>
      <c r="N193" s="140">
        <f t="shared" si="205"/>
        <v>384553</v>
      </c>
      <c r="O193" s="140" t="e">
        <f t="shared" si="206"/>
        <v>#NUM!</v>
      </c>
      <c r="P193" s="140">
        <f t="shared" si="207"/>
        <v>261523</v>
      </c>
      <c r="Q193" s="140" t="e" cm="1">
        <f t="array" ref="Q193">ROUND(GEOMEAN(SMALL(D193:I193,{1;2;3})),0)</f>
        <v>#NUM!</v>
      </c>
      <c r="R193" s="140" cm="1">
        <f t="array" ref="R193">ROUND(AVERAGE(SMALL(D193:I193,{1;2;3})),0)</f>
        <v>102639</v>
      </c>
      <c r="S193" s="140" t="e" cm="1">
        <f t="array" ref="S193">ROUND(GEOMEAN(SMALL(D193:I193,{1;2})),0)</f>
        <v>#NUM!</v>
      </c>
      <c r="T193" s="140" cm="1">
        <f t="array" ref="T193">ROUND(AVERAGE(SMALL(D193:I193,{1;2})),0)</f>
        <v>76979</v>
      </c>
      <c r="U193" s="141">
        <f t="shared" si="208"/>
        <v>1.1923121890385691</v>
      </c>
      <c r="V193" s="141">
        <f t="shared" si="209"/>
        <v>1.4977786149469337</v>
      </c>
      <c r="W193" s="141" t="e">
        <f t="shared" si="210"/>
        <v>#NUM!</v>
      </c>
      <c r="X193" s="141">
        <f t="shared" si="211"/>
        <v>0.69866457085698697</v>
      </c>
      <c r="Y193" s="141" t="e">
        <f t="shared" si="212"/>
        <v>#NUM!</v>
      </c>
      <c r="Z193" s="141">
        <f t="shared" si="213"/>
        <v>-0.33333116824068898</v>
      </c>
      <c r="AA193" s="141" t="e">
        <f t="shared" si="214"/>
        <v>#NUM!</v>
      </c>
      <c r="AB193" s="141">
        <f t="shared" si="215"/>
        <v>-0.5</v>
      </c>
      <c r="AC193" s="141" t="e" cm="1">
        <f t="array" ref="AC193">MIN(IF(U193:AB193&gt;0,U193:AB193))</f>
        <v>#NUM!</v>
      </c>
      <c r="AD193" s="140" t="str">
        <f t="shared" si="216"/>
        <v>Sin medida de tendencia central</v>
      </c>
      <c r="AE193" s="173" t="str">
        <f t="shared" si="217"/>
        <v>Pendiente</v>
      </c>
      <c r="AF193" s="168">
        <f t="shared" si="187"/>
        <v>153958</v>
      </c>
      <c r="AG193" s="193" t="s">
        <v>100</v>
      </c>
      <c r="AJ193" s="130">
        <v>153958</v>
      </c>
      <c r="AL193" s="130">
        <v>153958</v>
      </c>
    </row>
    <row r="194" spans="1:38" ht="13">
      <c r="A194" s="137">
        <f t="shared" si="218"/>
        <v>24</v>
      </c>
      <c r="B194" s="138" t="s">
        <v>112</v>
      </c>
      <c r="C194" s="178">
        <v>1</v>
      </c>
      <c r="D194" s="186">
        <v>97510</v>
      </c>
      <c r="E194" s="180">
        <v>80000</v>
      </c>
      <c r="F194" s="146">
        <v>83200</v>
      </c>
      <c r="G194" s="155">
        <v>97510</v>
      </c>
      <c r="H194" s="164"/>
      <c r="I194" s="172">
        <f t="shared" si="160"/>
        <v>0</v>
      </c>
      <c r="J194" s="160">
        <f t="shared" si="201"/>
        <v>0.21887499999999993</v>
      </c>
      <c r="K194" s="139">
        <f t="shared" si="202"/>
        <v>0</v>
      </c>
      <c r="L194" s="139">
        <f t="shared" si="203"/>
        <v>4.0000000000000036E-2</v>
      </c>
      <c r="M194" s="140">
        <f t="shared" si="204"/>
        <v>86581</v>
      </c>
      <c r="N194" s="140">
        <f t="shared" si="205"/>
        <v>86903</v>
      </c>
      <c r="O194" s="140" t="e">
        <f t="shared" si="206"/>
        <v>#NUM!</v>
      </c>
      <c r="P194" s="140">
        <f t="shared" si="207"/>
        <v>71644</v>
      </c>
      <c r="Q194" s="140" t="e" cm="1">
        <f t="array" ref="Q194">ROUND(GEOMEAN(SMALL(D194:I194,{1;2;3})),0)</f>
        <v>#NUM!</v>
      </c>
      <c r="R194" s="140" cm="1">
        <f t="array" ref="R194">ROUND(AVERAGE(SMALL(D194:I194,{1;2;3})),0)</f>
        <v>54400</v>
      </c>
      <c r="S194" s="140" t="e" cm="1">
        <f t="array" ref="S194">ROUND(GEOMEAN(SMALL(D194:I194,{1;2})),0)</f>
        <v>#NUM!</v>
      </c>
      <c r="T194" s="140" cm="1">
        <f t="array" ref="T194">ROUND(AVERAGE(SMALL(D194:I194,{1;2})),0)</f>
        <v>40000</v>
      </c>
      <c r="U194" s="141">
        <f t="shared" si="208"/>
        <v>8.2262499999999905E-2</v>
      </c>
      <c r="V194" s="141">
        <f t="shared" si="209"/>
        <v>8.6287500000000072E-2</v>
      </c>
      <c r="W194" s="141" t="e">
        <f t="shared" si="210"/>
        <v>#NUM!</v>
      </c>
      <c r="X194" s="141">
        <f t="shared" si="211"/>
        <v>-0.10445000000000004</v>
      </c>
      <c r="Y194" s="141" t="e">
        <f t="shared" si="212"/>
        <v>#NUM!</v>
      </c>
      <c r="Z194" s="141">
        <f t="shared" si="213"/>
        <v>-0.31999999999999995</v>
      </c>
      <c r="AA194" s="141" t="e">
        <f t="shared" si="214"/>
        <v>#NUM!</v>
      </c>
      <c r="AB194" s="141">
        <f t="shared" si="215"/>
        <v>-0.5</v>
      </c>
      <c r="AC194" s="141" t="e" cm="1">
        <f t="array" ref="AC194">MIN(IF(U194:AB194&gt;0,U194:AB194))</f>
        <v>#NUM!</v>
      </c>
      <c r="AD194" s="140" t="str">
        <f t="shared" si="216"/>
        <v>Sin medida de tendencia central</v>
      </c>
      <c r="AE194" s="173" t="str">
        <f t="shared" si="217"/>
        <v>Pendiente</v>
      </c>
      <c r="AF194" s="168">
        <f t="shared" si="187"/>
        <v>97510</v>
      </c>
      <c r="AG194" s="193" t="s">
        <v>100</v>
      </c>
      <c r="AJ194" s="130">
        <v>97510</v>
      </c>
      <c r="AL194" s="130">
        <v>97510</v>
      </c>
    </row>
    <row r="195" spans="1:38" ht="13">
      <c r="A195" s="137">
        <f t="shared" si="218"/>
        <v>25</v>
      </c>
      <c r="B195" s="138" t="s">
        <v>113</v>
      </c>
      <c r="C195" s="178">
        <v>1</v>
      </c>
      <c r="D195" s="186">
        <v>164958</v>
      </c>
      <c r="E195" s="180">
        <v>490000</v>
      </c>
      <c r="F195" s="146">
        <v>509700</v>
      </c>
      <c r="G195" s="155">
        <v>164958</v>
      </c>
      <c r="H195" s="164"/>
      <c r="I195" s="172">
        <f t="shared" si="160"/>
        <v>0</v>
      </c>
      <c r="J195" s="160">
        <f t="shared" si="201"/>
        <v>0</v>
      </c>
      <c r="K195" s="139">
        <f t="shared" si="202"/>
        <v>1.970453085027704</v>
      </c>
      <c r="L195" s="139">
        <f t="shared" si="203"/>
        <v>2.0898774233441237</v>
      </c>
      <c r="M195" s="140">
        <f t="shared" si="204"/>
        <v>345378</v>
      </c>
      <c r="N195" s="140">
        <f t="shared" si="205"/>
        <v>388219</v>
      </c>
      <c r="O195" s="140" t="e">
        <f t="shared" si="206"/>
        <v>#NUM!</v>
      </c>
      <c r="P195" s="140">
        <f t="shared" si="207"/>
        <v>265923</v>
      </c>
      <c r="Q195" s="140" t="e" cm="1">
        <f t="array" ref="Q195">ROUND(GEOMEAN(SMALL(D195:I195,{1;2;3})),0)</f>
        <v>#NUM!</v>
      </c>
      <c r="R195" s="140" cm="1">
        <f t="array" ref="R195">ROUND(AVERAGE(SMALL(D195:I195,{1;2;3})),0)</f>
        <v>109972</v>
      </c>
      <c r="S195" s="140" t="e" cm="1">
        <f t="array" ref="S195">ROUND(GEOMEAN(SMALL(D195:I195,{1;2})),0)</f>
        <v>#NUM!</v>
      </c>
      <c r="T195" s="140" cm="1">
        <f t="array" ref="T195">ROUND(AVERAGE(SMALL(D195:I195,{1;2})),0)</f>
        <v>82479</v>
      </c>
      <c r="U195" s="141">
        <f t="shared" si="208"/>
        <v>1.0937329502055069</v>
      </c>
      <c r="V195" s="141">
        <f t="shared" si="209"/>
        <v>1.3534414820742251</v>
      </c>
      <c r="W195" s="141" t="e">
        <f t="shared" si="210"/>
        <v>#NUM!</v>
      </c>
      <c r="X195" s="141">
        <f t="shared" si="211"/>
        <v>0.61206488924453506</v>
      </c>
      <c r="Y195" s="141" t="e">
        <f t="shared" si="212"/>
        <v>#NUM!</v>
      </c>
      <c r="Z195" s="141">
        <f t="shared" si="213"/>
        <v>-0.33333333333333337</v>
      </c>
      <c r="AA195" s="141" t="e">
        <f t="shared" si="214"/>
        <v>#NUM!</v>
      </c>
      <c r="AB195" s="141">
        <f t="shared" si="215"/>
        <v>-0.5</v>
      </c>
      <c r="AC195" s="141" t="e" cm="1">
        <f t="array" ref="AC195">MIN(IF(U195:AB195&gt;0,U195:AB195))</f>
        <v>#NUM!</v>
      </c>
      <c r="AD195" s="140" t="str">
        <f t="shared" si="216"/>
        <v>Sin medida de tendencia central</v>
      </c>
      <c r="AE195" s="173" t="str">
        <f t="shared" si="217"/>
        <v>Pendiente</v>
      </c>
      <c r="AF195" s="168">
        <f t="shared" si="187"/>
        <v>164958</v>
      </c>
      <c r="AG195" s="193" t="s">
        <v>100</v>
      </c>
      <c r="AJ195" s="130">
        <v>164958</v>
      </c>
      <c r="AL195" s="130">
        <v>164958</v>
      </c>
    </row>
    <row r="196" spans="1:38" ht="13">
      <c r="A196" s="137">
        <f t="shared" si="218"/>
        <v>26</v>
      </c>
      <c r="B196" s="138" t="s">
        <v>114</v>
      </c>
      <c r="C196" s="178">
        <v>1</v>
      </c>
      <c r="D196" s="186">
        <v>1136408</v>
      </c>
      <c r="E196" s="180">
        <v>3000000</v>
      </c>
      <c r="F196" s="146">
        <v>3126000</v>
      </c>
      <c r="G196" s="155">
        <v>436408</v>
      </c>
      <c r="H196" s="164"/>
      <c r="I196" s="172">
        <f t="shared" si="160"/>
        <v>700000</v>
      </c>
      <c r="J196" s="160">
        <f t="shared" si="201"/>
        <v>0</v>
      </c>
      <c r="K196" s="139">
        <f t="shared" si="202"/>
        <v>1.639896938423524</v>
      </c>
      <c r="L196" s="139">
        <f t="shared" si="203"/>
        <v>1.7507726098373118</v>
      </c>
      <c r="M196" s="140">
        <f t="shared" si="204"/>
        <v>2200636</v>
      </c>
      <c r="N196" s="140">
        <f t="shared" si="205"/>
        <v>2420803</v>
      </c>
      <c r="O196" s="140">
        <f t="shared" si="206"/>
        <v>1266272</v>
      </c>
      <c r="P196" s="140">
        <f t="shared" si="207"/>
        <v>1679763</v>
      </c>
      <c r="Q196" s="140" cm="1">
        <f t="array" ref="Q196">ROUND(GEOMEAN(SMALL(D196:I196,{1;2;3})),0)</f>
        <v>702816</v>
      </c>
      <c r="R196" s="140" cm="1">
        <f t="array" ref="R196">ROUND(AVERAGE(SMALL(D196:I196,{1;2;3})),0)</f>
        <v>757605</v>
      </c>
      <c r="S196" s="140" cm="1">
        <f t="array" ref="S196">ROUND(GEOMEAN(SMALL(D196:I196,{1;2})),0)</f>
        <v>552708</v>
      </c>
      <c r="T196" s="140" cm="1">
        <f t="array" ref="T196">ROUND(AVERAGE(SMALL(D196:I196,{1;2})),0)</f>
        <v>568204</v>
      </c>
      <c r="U196" s="141">
        <f t="shared" si="208"/>
        <v>0.93648407966152991</v>
      </c>
      <c r="V196" s="141">
        <f t="shared" si="209"/>
        <v>1.1302234760754941</v>
      </c>
      <c r="W196" s="141">
        <f t="shared" si="210"/>
        <v>0.11427585867047751</v>
      </c>
      <c r="X196" s="141">
        <f t="shared" si="211"/>
        <v>0.47813373365903789</v>
      </c>
      <c r="Y196" s="141">
        <f t="shared" si="212"/>
        <v>-0.38154606444164418</v>
      </c>
      <c r="Z196" s="141">
        <f t="shared" si="213"/>
        <v>-0.33333362665521538</v>
      </c>
      <c r="AA196" s="141">
        <f t="shared" si="214"/>
        <v>-0.51363594765260356</v>
      </c>
      <c r="AB196" s="141">
        <f t="shared" si="215"/>
        <v>-0.5</v>
      </c>
      <c r="AC196" s="141" cm="1">
        <f t="array" ref="AC196">MIN(IF(U196:AB196&gt;0,U196:AB196))</f>
        <v>0.11427585867047751</v>
      </c>
      <c r="AD196" s="140" t="str">
        <f t="shared" si="216"/>
        <v>MEDIA GEOMETRICA Cotizaciones e Histórico</v>
      </c>
      <c r="AE196" s="173">
        <f t="shared" si="217"/>
        <v>1266272</v>
      </c>
      <c r="AF196" s="168">
        <f t="shared" si="187"/>
        <v>436408</v>
      </c>
      <c r="AG196" s="193" t="s">
        <v>100</v>
      </c>
      <c r="AJ196" s="130">
        <v>1136408</v>
      </c>
      <c r="AL196" s="130">
        <v>436408</v>
      </c>
    </row>
    <row r="197" spans="1:38" ht="13">
      <c r="A197" s="137">
        <f t="shared" si="218"/>
        <v>27</v>
      </c>
      <c r="B197" s="138" t="s">
        <v>115</v>
      </c>
      <c r="C197" s="178">
        <v>1</v>
      </c>
      <c r="D197" s="186">
        <v>783200</v>
      </c>
      <c r="E197" s="180">
        <v>1090000</v>
      </c>
      <c r="F197" s="146">
        <v>1127500</v>
      </c>
      <c r="G197" s="155">
        <v>783200</v>
      </c>
      <c r="H197" s="164"/>
      <c r="I197" s="172">
        <f t="shared" si="160"/>
        <v>0</v>
      </c>
      <c r="J197" s="160">
        <f t="shared" si="201"/>
        <v>0</v>
      </c>
      <c r="K197" s="139">
        <f t="shared" si="202"/>
        <v>0.39172625127681315</v>
      </c>
      <c r="L197" s="139">
        <f t="shared" si="203"/>
        <v>0.43960674157303381</v>
      </c>
      <c r="M197" s="140">
        <f t="shared" si="204"/>
        <v>987352</v>
      </c>
      <c r="N197" s="140">
        <f t="shared" si="205"/>
        <v>1000233</v>
      </c>
      <c r="O197" s="140" t="e">
        <f t="shared" si="206"/>
        <v>#NUM!</v>
      </c>
      <c r="P197" s="140">
        <f t="shared" si="207"/>
        <v>756780</v>
      </c>
      <c r="Q197" s="140" t="e" cm="1">
        <f t="array" ref="Q197">ROUND(GEOMEAN(SMALL(D197:I197,{1;2;3})),0)</f>
        <v>#NUM!</v>
      </c>
      <c r="R197" s="140" cm="1">
        <f t="array" ref="R197">ROUND(AVERAGE(SMALL(D197:I197,{1;2;3})),0)</f>
        <v>522133</v>
      </c>
      <c r="S197" s="140" t="e" cm="1">
        <f t="array" ref="S197">ROUND(GEOMEAN(SMALL(D197:I197,{1;2})),0)</f>
        <v>#NUM!</v>
      </c>
      <c r="T197" s="140" cm="1">
        <f t="array" ref="T197">ROUND(AVERAGE(SMALL(D197:I197,{1;2})),0)</f>
        <v>391600</v>
      </c>
      <c r="U197" s="141">
        <f t="shared" si="208"/>
        <v>0.26066394279877425</v>
      </c>
      <c r="V197" s="141">
        <f t="shared" si="209"/>
        <v>0.27711057201225731</v>
      </c>
      <c r="W197" s="141" t="e">
        <f t="shared" si="210"/>
        <v>#NUM!</v>
      </c>
      <c r="X197" s="141">
        <f t="shared" si="211"/>
        <v>-3.3733401430030674E-2</v>
      </c>
      <c r="Y197" s="141" t="e">
        <f t="shared" si="212"/>
        <v>#NUM!</v>
      </c>
      <c r="Z197" s="141">
        <f t="shared" si="213"/>
        <v>-0.33333375893769157</v>
      </c>
      <c r="AA197" s="141" t="e">
        <f t="shared" si="214"/>
        <v>#NUM!</v>
      </c>
      <c r="AB197" s="141">
        <f t="shared" si="215"/>
        <v>-0.5</v>
      </c>
      <c r="AC197" s="141" t="e" cm="1">
        <f t="array" ref="AC197">MIN(IF(U197:AB197&gt;0,U197:AB197))</f>
        <v>#NUM!</v>
      </c>
      <c r="AD197" s="140" t="str">
        <f t="shared" si="216"/>
        <v>Sin medida de tendencia central</v>
      </c>
      <c r="AE197" s="173" t="str">
        <f t="shared" si="217"/>
        <v>Pendiente</v>
      </c>
      <c r="AF197" s="168">
        <f t="shared" si="187"/>
        <v>783200</v>
      </c>
      <c r="AG197" s="193" t="s">
        <v>100</v>
      </c>
      <c r="AJ197" s="130">
        <v>783200</v>
      </c>
      <c r="AL197" s="130">
        <v>783200</v>
      </c>
    </row>
    <row r="198" spans="1:38" ht="13">
      <c r="A198" s="137">
        <f t="shared" si="218"/>
        <v>28</v>
      </c>
      <c r="B198" s="138" t="s">
        <v>116</v>
      </c>
      <c r="C198" s="178">
        <v>1</v>
      </c>
      <c r="D198" s="186">
        <v>188944</v>
      </c>
      <c r="E198" s="180">
        <v>1090000</v>
      </c>
      <c r="F198" s="146">
        <v>1139700</v>
      </c>
      <c r="G198" s="155">
        <v>188944</v>
      </c>
      <c r="H198" s="164"/>
      <c r="I198" s="172">
        <f t="shared" ref="I198:I261" si="219">+D198-G198</f>
        <v>0</v>
      </c>
      <c r="J198" s="160">
        <f t="shared" si="201"/>
        <v>0</v>
      </c>
      <c r="K198" s="139">
        <f t="shared" si="202"/>
        <v>4.7689050724024051</v>
      </c>
      <c r="L198" s="139">
        <f t="shared" si="203"/>
        <v>5.0319459734101111</v>
      </c>
      <c r="M198" s="140">
        <f t="shared" si="204"/>
        <v>616855</v>
      </c>
      <c r="N198" s="140">
        <f t="shared" si="205"/>
        <v>806215</v>
      </c>
      <c r="O198" s="140" t="e">
        <f t="shared" si="206"/>
        <v>#NUM!</v>
      </c>
      <c r="P198" s="140">
        <f t="shared" si="207"/>
        <v>521518</v>
      </c>
      <c r="Q198" s="140" t="e" cm="1">
        <f t="array" ref="Q198">ROUND(GEOMEAN(SMALL(D198:I198,{1;2;3})),0)</f>
        <v>#NUM!</v>
      </c>
      <c r="R198" s="140" cm="1">
        <f t="array" ref="R198">ROUND(AVERAGE(SMALL(D198:I198,{1;2;3})),0)</f>
        <v>125963</v>
      </c>
      <c r="S198" s="140" t="e" cm="1">
        <f t="array" ref="S198">ROUND(GEOMEAN(SMALL(D198:I198,{1;2})),0)</f>
        <v>#NUM!</v>
      </c>
      <c r="T198" s="140" cm="1">
        <f t="array" ref="T198">ROUND(AVERAGE(SMALL(D198:I198,{1;2})),0)</f>
        <v>94472</v>
      </c>
      <c r="U198" s="141">
        <f t="shared" si="208"/>
        <v>2.2647504022355829</v>
      </c>
      <c r="V198" s="141">
        <f t="shared" si="209"/>
        <v>3.2669521127953258</v>
      </c>
      <c r="W198" s="141" t="e">
        <f t="shared" si="210"/>
        <v>#NUM!</v>
      </c>
      <c r="X198" s="141">
        <f t="shared" si="211"/>
        <v>1.7601723261918876</v>
      </c>
      <c r="Y198" s="141" t="e">
        <f t="shared" si="212"/>
        <v>#NUM!</v>
      </c>
      <c r="Z198" s="141">
        <f t="shared" si="213"/>
        <v>-0.33333156914217965</v>
      </c>
      <c r="AA198" s="141" t="e">
        <f t="shared" si="214"/>
        <v>#NUM!</v>
      </c>
      <c r="AB198" s="141">
        <f t="shared" si="215"/>
        <v>-0.5</v>
      </c>
      <c r="AC198" s="141" t="e" cm="1">
        <f t="array" ref="AC198">MIN(IF(U198:AB198&gt;0,U198:AB198))</f>
        <v>#NUM!</v>
      </c>
      <c r="AD198" s="140" t="str">
        <f t="shared" si="216"/>
        <v>Sin medida de tendencia central</v>
      </c>
      <c r="AE198" s="173" t="str">
        <f t="shared" si="217"/>
        <v>Pendiente</v>
      </c>
      <c r="AF198" s="168">
        <f t="shared" si="187"/>
        <v>188944</v>
      </c>
      <c r="AG198" s="193" t="s">
        <v>100</v>
      </c>
      <c r="AJ198" s="130">
        <v>188944</v>
      </c>
      <c r="AL198" s="130">
        <v>188944</v>
      </c>
    </row>
    <row r="199" spans="1:38" ht="13">
      <c r="A199" s="137">
        <f t="shared" si="218"/>
        <v>29</v>
      </c>
      <c r="B199" s="138" t="s">
        <v>136</v>
      </c>
      <c r="C199" s="178">
        <v>1</v>
      </c>
      <c r="D199" s="186">
        <v>299978</v>
      </c>
      <c r="E199" s="180">
        <v>520000</v>
      </c>
      <c r="F199" s="146">
        <v>541200</v>
      </c>
      <c r="G199" s="155">
        <v>299978</v>
      </c>
      <c r="H199" s="164"/>
      <c r="I199" s="172">
        <f t="shared" si="219"/>
        <v>0</v>
      </c>
      <c r="J199" s="160">
        <f t="shared" si="201"/>
        <v>0</v>
      </c>
      <c r="K199" s="139">
        <f t="shared" si="202"/>
        <v>0.73346045376660962</v>
      </c>
      <c r="L199" s="139">
        <f t="shared" si="203"/>
        <v>0.80413230303555605</v>
      </c>
      <c r="M199" s="140">
        <f t="shared" si="204"/>
        <v>438682</v>
      </c>
      <c r="N199" s="140">
        <f t="shared" si="205"/>
        <v>453726</v>
      </c>
      <c r="O199" s="140" t="e">
        <f t="shared" si="206"/>
        <v>#NUM!</v>
      </c>
      <c r="P199" s="140">
        <f t="shared" si="207"/>
        <v>332231</v>
      </c>
      <c r="Q199" s="140" t="e" cm="1">
        <f t="array" ref="Q199">ROUND(GEOMEAN(SMALL(D199:I199,{1;2;3})),0)</f>
        <v>#NUM!</v>
      </c>
      <c r="R199" s="140" cm="1">
        <f t="array" ref="R199">ROUND(AVERAGE(SMALL(D199:I199,{1;2;3})),0)</f>
        <v>199985</v>
      </c>
      <c r="S199" s="140" t="e" cm="1">
        <f t="array" ref="S199">ROUND(GEOMEAN(SMALL(D199:I199,{1;2})),0)</f>
        <v>#NUM!</v>
      </c>
      <c r="T199" s="140" cm="1">
        <f t="array" ref="T199">ROUND(AVERAGE(SMALL(D199:I199,{1;2})),0)</f>
        <v>149989</v>
      </c>
      <c r="U199" s="141">
        <f t="shared" si="208"/>
        <v>0.46238057457546877</v>
      </c>
      <c r="V199" s="141">
        <f t="shared" si="209"/>
        <v>0.51253091893405522</v>
      </c>
      <c r="W199" s="141" t="e">
        <f t="shared" si="210"/>
        <v>#NUM!</v>
      </c>
      <c r="X199" s="141">
        <f t="shared" si="211"/>
        <v>0.10751788464487388</v>
      </c>
      <c r="Y199" s="141" t="e">
        <f t="shared" si="212"/>
        <v>#NUM!</v>
      </c>
      <c r="Z199" s="141">
        <f t="shared" si="213"/>
        <v>-0.33333444452593186</v>
      </c>
      <c r="AA199" s="141" t="e">
        <f t="shared" si="214"/>
        <v>#NUM!</v>
      </c>
      <c r="AB199" s="141">
        <f t="shared" si="215"/>
        <v>-0.5</v>
      </c>
      <c r="AC199" s="141" t="e" cm="1">
        <f t="array" ref="AC199">MIN(IF(U199:AB199&gt;0,U199:AB199))</f>
        <v>#NUM!</v>
      </c>
      <c r="AD199" s="140" t="str">
        <f t="shared" si="216"/>
        <v>Sin medida de tendencia central</v>
      </c>
      <c r="AE199" s="173" t="str">
        <f t="shared" si="217"/>
        <v>Pendiente</v>
      </c>
      <c r="AF199" s="168">
        <f t="shared" si="187"/>
        <v>299978</v>
      </c>
      <c r="AG199" s="193" t="s">
        <v>100</v>
      </c>
      <c r="AJ199" s="130">
        <v>299978</v>
      </c>
      <c r="AL199" s="130">
        <v>299978</v>
      </c>
    </row>
    <row r="200" spans="1:38" ht="13">
      <c r="A200" s="137">
        <f t="shared" si="218"/>
        <v>30</v>
      </c>
      <c r="B200" s="138" t="s">
        <v>137</v>
      </c>
      <c r="C200" s="178">
        <v>1</v>
      </c>
      <c r="D200" s="186">
        <v>187082</v>
      </c>
      <c r="E200" s="180">
        <v>440000</v>
      </c>
      <c r="F200" s="146">
        <v>457200</v>
      </c>
      <c r="G200" s="155">
        <v>187082</v>
      </c>
      <c r="H200" s="164"/>
      <c r="I200" s="172">
        <f t="shared" si="219"/>
        <v>0</v>
      </c>
      <c r="J200" s="160">
        <f t="shared" si="201"/>
        <v>0</v>
      </c>
      <c r="K200" s="139">
        <f t="shared" si="202"/>
        <v>1.3519098577094537</v>
      </c>
      <c r="L200" s="139">
        <f t="shared" si="203"/>
        <v>1.4438481521471869</v>
      </c>
      <c r="M200" s="140">
        <f t="shared" si="204"/>
        <v>335117</v>
      </c>
      <c r="N200" s="140">
        <f t="shared" si="205"/>
        <v>361427</v>
      </c>
      <c r="O200" s="140" t="e">
        <f t="shared" si="206"/>
        <v>#NUM!</v>
      </c>
      <c r="P200" s="140">
        <f t="shared" si="207"/>
        <v>254273</v>
      </c>
      <c r="Q200" s="140" t="e" cm="1">
        <f t="array" ref="Q200">ROUND(GEOMEAN(SMALL(D200:I200,{1;2;3})),0)</f>
        <v>#NUM!</v>
      </c>
      <c r="R200" s="140" cm="1">
        <f t="array" ref="R200">ROUND(AVERAGE(SMALL(D200:I200,{1;2;3})),0)</f>
        <v>124721</v>
      </c>
      <c r="S200" s="140" t="e" cm="1">
        <f t="array" ref="S200">ROUND(GEOMEAN(SMALL(D200:I200,{1;2})),0)</f>
        <v>#NUM!</v>
      </c>
      <c r="T200" s="140" cm="1">
        <f t="array" ref="T200">ROUND(AVERAGE(SMALL(D200:I200,{1;2})),0)</f>
        <v>93541</v>
      </c>
      <c r="U200" s="141">
        <f t="shared" si="208"/>
        <v>0.79128403587731588</v>
      </c>
      <c r="V200" s="141">
        <f t="shared" si="209"/>
        <v>0.93191755486898797</v>
      </c>
      <c r="W200" s="141" t="e">
        <f t="shared" si="210"/>
        <v>#NUM!</v>
      </c>
      <c r="X200" s="141">
        <f t="shared" si="211"/>
        <v>0.35915267102126336</v>
      </c>
      <c r="Y200" s="141" t="e">
        <f t="shared" si="212"/>
        <v>#NUM!</v>
      </c>
      <c r="Z200" s="141">
        <f t="shared" si="213"/>
        <v>-0.33333511508322555</v>
      </c>
      <c r="AA200" s="141" t="e">
        <f t="shared" si="214"/>
        <v>#NUM!</v>
      </c>
      <c r="AB200" s="141">
        <f t="shared" si="215"/>
        <v>-0.5</v>
      </c>
      <c r="AC200" s="141" t="e" cm="1">
        <f t="array" ref="AC200">MIN(IF(U200:AB200&gt;0,U200:AB200))</f>
        <v>#NUM!</v>
      </c>
      <c r="AD200" s="140" t="str">
        <f t="shared" si="216"/>
        <v>Sin medida de tendencia central</v>
      </c>
      <c r="AE200" s="173" t="str">
        <f t="shared" si="217"/>
        <v>Pendiente</v>
      </c>
      <c r="AF200" s="168">
        <f t="shared" si="187"/>
        <v>187082</v>
      </c>
      <c r="AG200" s="193" t="s">
        <v>100</v>
      </c>
      <c r="AJ200" s="130">
        <v>187082</v>
      </c>
      <c r="AL200" s="130">
        <v>187082</v>
      </c>
    </row>
    <row r="201" spans="1:38" ht="13">
      <c r="A201" s="133"/>
      <c r="B201" s="134" t="s">
        <v>205</v>
      </c>
      <c r="C201" s="177"/>
      <c r="D201" s="186"/>
      <c r="E201" s="181"/>
      <c r="F201" s="147"/>
      <c r="G201" s="156"/>
      <c r="H201" s="165"/>
      <c r="I201" s="172">
        <f t="shared" si="219"/>
        <v>0</v>
      </c>
      <c r="J201" s="159"/>
      <c r="K201" s="135"/>
      <c r="L201" s="135"/>
      <c r="M201" s="135"/>
      <c r="N201" s="135"/>
      <c r="O201" s="135"/>
      <c r="P201" s="135"/>
      <c r="Q201" s="135"/>
      <c r="R201" s="135"/>
      <c r="S201" s="135"/>
      <c r="T201" s="135"/>
      <c r="U201" s="136"/>
      <c r="V201" s="136"/>
      <c r="W201" s="136"/>
      <c r="X201" s="136"/>
      <c r="Y201" s="136"/>
      <c r="Z201" s="136"/>
      <c r="AA201" s="136"/>
      <c r="AB201" s="136"/>
      <c r="AC201" s="136"/>
      <c r="AD201" s="135"/>
      <c r="AE201" s="154"/>
      <c r="AF201" s="174"/>
      <c r="AG201" s="191"/>
    </row>
    <row r="202" spans="1:38" ht="13">
      <c r="A202" s="137">
        <f>A200+1</f>
        <v>31</v>
      </c>
      <c r="B202" s="138" t="s">
        <v>96</v>
      </c>
      <c r="C202" s="178">
        <v>1</v>
      </c>
      <c r="D202" s="186">
        <v>291666.62</v>
      </c>
      <c r="E202" s="180">
        <v>1000000</v>
      </c>
      <c r="F202" s="146">
        <v>1044000</v>
      </c>
      <c r="G202" s="155">
        <v>291667</v>
      </c>
      <c r="H202" s="164"/>
      <c r="I202" s="172">
        <f t="shared" si="219"/>
        <v>-0.38000000000465661</v>
      </c>
      <c r="J202" s="160">
        <f t="shared" ref="J202:L206" si="220">+D202/IF($H202&lt;&gt;"",$H202,MIN($D202:$F202))-1</f>
        <v>0</v>
      </c>
      <c r="K202" s="139">
        <f t="shared" si="220"/>
        <v>2.428571977142945</v>
      </c>
      <c r="L202" s="139">
        <f t="shared" si="220"/>
        <v>2.5794291441372343</v>
      </c>
      <c r="M202" s="140">
        <f>ROUND(GEOMEAN(D202:F202),0)</f>
        <v>672763</v>
      </c>
      <c r="N202" s="140">
        <f>ROUND(AVERAGE(D202:F202),0)</f>
        <v>778556</v>
      </c>
      <c r="O202" s="140" t="e">
        <f>ROUND(GEOMEAN(D202:I202),0)</f>
        <v>#NUM!</v>
      </c>
      <c r="P202" s="140">
        <f>ROUND(AVERAGE(D202:I202),0)</f>
        <v>525467</v>
      </c>
      <c r="Q202" s="140" t="e" cm="1">
        <f t="array" ref="Q202">ROUND(GEOMEAN(SMALL(D202:I202,{1;2;3})),0)</f>
        <v>#NUM!</v>
      </c>
      <c r="R202" s="140" cm="1">
        <f t="array" ref="R202">ROUND(AVERAGE(SMALL(D202:I202,{1;2;3})),0)</f>
        <v>194444</v>
      </c>
      <c r="S202" s="140" t="e" cm="1">
        <f t="array" ref="S202">ROUND(GEOMEAN(SMALL(D202:I202,{1;2})),0)</f>
        <v>#NUM!</v>
      </c>
      <c r="T202" s="140" cm="1">
        <f t="array" ref="T202">ROUND(AVERAGE(SMALL(D202:I202,{1;2})),0)</f>
        <v>145833</v>
      </c>
      <c r="U202" s="141">
        <f t="shared" ref="U202:AB206" si="221">+M202/IF($H202&lt;&gt;"",$H202,MIN($D202:$F202))-1</f>
        <v>1.3066163690586192</v>
      </c>
      <c r="V202" s="141">
        <f t="shared" si="221"/>
        <v>1.6693352842365026</v>
      </c>
      <c r="W202" s="141" t="e">
        <f t="shared" si="221"/>
        <v>#NUM!</v>
      </c>
      <c r="X202" s="141">
        <f t="shared" si="221"/>
        <v>0.8016014311133719</v>
      </c>
      <c r="Y202" s="141" t="e">
        <f t="shared" si="221"/>
        <v>#NUM!</v>
      </c>
      <c r="Z202" s="141">
        <f t="shared" si="221"/>
        <v>-0.33333475047641725</v>
      </c>
      <c r="AA202" s="141" t="e">
        <f t="shared" si="221"/>
        <v>#NUM!</v>
      </c>
      <c r="AB202" s="141">
        <f t="shared" si="221"/>
        <v>-0.50000106285731283</v>
      </c>
      <c r="AC202" s="141" t="e" cm="1">
        <f t="array" ref="AC202">MIN(IF(U202:AB202&gt;0,U202:AB202))</f>
        <v>#NUM!</v>
      </c>
      <c r="AD202" s="140" t="str">
        <f>+IFERROR(_xlfn.XLOOKUP(AC202,U202:AB202,$U$3:$AB$3,,0),"Sin medida de tendencia central")</f>
        <v>Sin medida de tendencia central</v>
      </c>
      <c r="AE202" s="173" t="str">
        <f>+IFERROR(_xlfn.XLOOKUP(AD202,$M$3:$T$3,M202:T202,,0),"Pendiente")</f>
        <v>Pendiente</v>
      </c>
      <c r="AF202" s="168">
        <f t="shared" si="187"/>
        <v>291667</v>
      </c>
      <c r="AG202" s="193" t="s">
        <v>100</v>
      </c>
      <c r="AJ202" s="130">
        <v>291666.62</v>
      </c>
      <c r="AL202" s="130">
        <v>291667</v>
      </c>
    </row>
    <row r="203" spans="1:38" ht="13">
      <c r="A203" s="137">
        <f>A202+1</f>
        <v>32</v>
      </c>
      <c r="B203" s="138" t="s">
        <v>97</v>
      </c>
      <c r="C203" s="178">
        <v>1</v>
      </c>
      <c r="D203" s="186">
        <v>846194.72</v>
      </c>
      <c r="E203" s="180">
        <v>5990000</v>
      </c>
      <c r="F203" s="146">
        <v>6193500</v>
      </c>
      <c r="G203" s="155">
        <v>846195</v>
      </c>
      <c r="H203" s="164"/>
      <c r="I203" s="172">
        <f t="shared" si="219"/>
        <v>-0.28000000002793968</v>
      </c>
      <c r="J203" s="160">
        <f t="shared" si="220"/>
        <v>0</v>
      </c>
      <c r="K203" s="139">
        <f t="shared" si="220"/>
        <v>6.0787489669044499</v>
      </c>
      <c r="L203" s="139">
        <f t="shared" si="220"/>
        <v>6.3192373500037915</v>
      </c>
      <c r="M203" s="140">
        <f>ROUND(GEOMEAN(D203:F203),0)</f>
        <v>3154601</v>
      </c>
      <c r="N203" s="140">
        <f>ROUND(AVERAGE(D203:F203),0)</f>
        <v>4343232</v>
      </c>
      <c r="O203" s="140" t="e">
        <f>ROUND(GEOMEAN(D203:I203),0)</f>
        <v>#NUM!</v>
      </c>
      <c r="P203" s="140">
        <f>ROUND(AVERAGE(D203:I203),0)</f>
        <v>2775178</v>
      </c>
      <c r="Q203" s="140" t="e" cm="1">
        <f t="array" ref="Q203">ROUND(GEOMEAN(SMALL(D203:I203,{1;2;3})),0)</f>
        <v>#NUM!</v>
      </c>
      <c r="R203" s="140" cm="1">
        <f t="array" ref="R203">ROUND(AVERAGE(SMALL(D203:I203,{1;2;3})),0)</f>
        <v>564130</v>
      </c>
      <c r="S203" s="140" t="e" cm="1">
        <f t="array" ref="S203">ROUND(GEOMEAN(SMALL(D203:I203,{1;2})),0)</f>
        <v>#NUM!</v>
      </c>
      <c r="T203" s="140" cm="1">
        <f t="array" ref="T203">ROUND(AVERAGE(SMALL(D203:I203,{1;2})),0)</f>
        <v>423097</v>
      </c>
      <c r="U203" s="141">
        <f t="shared" si="221"/>
        <v>2.7279847361845984</v>
      </c>
      <c r="V203" s="141">
        <f t="shared" si="221"/>
        <v>4.1326626098541484</v>
      </c>
      <c r="W203" s="141" t="e">
        <f t="shared" si="221"/>
        <v>#NUM!</v>
      </c>
      <c r="X203" s="141">
        <f t="shared" si="221"/>
        <v>2.2795973957388909</v>
      </c>
      <c r="Y203" s="141" t="e">
        <f t="shared" si="221"/>
        <v>#NUM!</v>
      </c>
      <c r="Z203" s="141">
        <f t="shared" si="221"/>
        <v>-0.33333311273792865</v>
      </c>
      <c r="AA203" s="141" t="e">
        <f t="shared" si="221"/>
        <v>#NUM!</v>
      </c>
      <c r="AB203" s="141">
        <f t="shared" si="221"/>
        <v>-0.5000004254339947</v>
      </c>
      <c r="AC203" s="141" t="e" cm="1">
        <f t="array" ref="AC203">MIN(IF(U203:AB203&gt;0,U203:AB203))</f>
        <v>#NUM!</v>
      </c>
      <c r="AD203" s="140" t="str">
        <f>+IFERROR(_xlfn.XLOOKUP(AC203,U203:AB203,$U$3:$AB$3,,0),"Sin medida de tendencia central")</f>
        <v>Sin medida de tendencia central</v>
      </c>
      <c r="AE203" s="173" t="str">
        <f>+IFERROR(_xlfn.XLOOKUP(AD203,$M$3:$T$3,M203:T203,,0),"Pendiente")</f>
        <v>Pendiente</v>
      </c>
      <c r="AF203" s="168">
        <f t="shared" si="187"/>
        <v>846195</v>
      </c>
      <c r="AG203" s="193" t="s">
        <v>100</v>
      </c>
      <c r="AJ203" s="130">
        <v>846194.72</v>
      </c>
      <c r="AL203" s="130">
        <v>846195</v>
      </c>
    </row>
    <row r="204" spans="1:38" ht="13">
      <c r="A204" s="137">
        <f t="shared" ref="A204:A206" si="222">A203+1</f>
        <v>33</v>
      </c>
      <c r="B204" s="138" t="s">
        <v>206</v>
      </c>
      <c r="C204" s="178">
        <v>1</v>
      </c>
      <c r="D204" s="186">
        <v>3375078</v>
      </c>
      <c r="E204" s="180">
        <v>12750000</v>
      </c>
      <c r="F204" s="146">
        <v>13342500</v>
      </c>
      <c r="G204" s="155">
        <v>3375078</v>
      </c>
      <c r="H204" s="164"/>
      <c r="I204" s="172">
        <f t="shared" si="219"/>
        <v>0</v>
      </c>
      <c r="J204" s="160">
        <f t="shared" si="220"/>
        <v>0</v>
      </c>
      <c r="K204" s="139">
        <f t="shared" si="220"/>
        <v>2.7776904711535555</v>
      </c>
      <c r="L204" s="139">
        <f t="shared" si="220"/>
        <v>2.9532419695189267</v>
      </c>
      <c r="M204" s="140">
        <f>ROUND(GEOMEAN(D204:F204),0)</f>
        <v>8311455</v>
      </c>
      <c r="N204" s="140">
        <f>ROUND(AVERAGE(D204:F204),0)</f>
        <v>9822526</v>
      </c>
      <c r="O204" s="140" t="e">
        <f>ROUND(GEOMEAN(D204:I204),0)</f>
        <v>#NUM!</v>
      </c>
      <c r="P204" s="140">
        <f>ROUND(AVERAGE(D204:I204),0)</f>
        <v>6568531</v>
      </c>
      <c r="Q204" s="140" t="e" cm="1">
        <f t="array" ref="Q204">ROUND(GEOMEAN(SMALL(D204:I204,{1;2;3})),0)</f>
        <v>#NUM!</v>
      </c>
      <c r="R204" s="140" cm="1">
        <f t="array" ref="R204">ROUND(AVERAGE(SMALL(D204:I204,{1;2;3})),0)</f>
        <v>2250052</v>
      </c>
      <c r="S204" s="140" t="e" cm="1">
        <f t="array" ref="S204">ROUND(GEOMEAN(SMALL(D204:I204,{1;2})),0)</f>
        <v>#NUM!</v>
      </c>
      <c r="T204" s="140" cm="1">
        <f t="array" ref="T204">ROUND(AVERAGE(SMALL(D204:I204,{1;2})),0)</f>
        <v>1687539</v>
      </c>
      <c r="U204" s="141">
        <f t="shared" si="221"/>
        <v>1.462596419993849</v>
      </c>
      <c r="V204" s="141">
        <f t="shared" si="221"/>
        <v>1.9103108135574942</v>
      </c>
      <c r="W204" s="141" t="e">
        <f t="shared" si="221"/>
        <v>#NUM!</v>
      </c>
      <c r="X204" s="141">
        <f t="shared" si="221"/>
        <v>0.94618642887660664</v>
      </c>
      <c r="Y204" s="141" t="e">
        <f t="shared" si="221"/>
        <v>#NUM!</v>
      </c>
      <c r="Z204" s="141">
        <f t="shared" si="221"/>
        <v>-0.33333333333333337</v>
      </c>
      <c r="AA204" s="141" t="e">
        <f t="shared" si="221"/>
        <v>#NUM!</v>
      </c>
      <c r="AB204" s="141">
        <f t="shared" si="221"/>
        <v>-0.5</v>
      </c>
      <c r="AC204" s="141" t="e" cm="1">
        <f t="array" ref="AC204">MIN(IF(U204:AB204&gt;0,U204:AB204))</f>
        <v>#NUM!</v>
      </c>
      <c r="AD204" s="140" t="str">
        <f>+IFERROR(_xlfn.XLOOKUP(AC204,U204:AB204,$U$3:$AB$3,,0),"Sin medida de tendencia central")</f>
        <v>Sin medida de tendencia central</v>
      </c>
      <c r="AE204" s="173" t="str">
        <f>+IFERROR(_xlfn.XLOOKUP(AD204,$M$3:$T$3,M204:T204,,0),"Pendiente")</f>
        <v>Pendiente</v>
      </c>
      <c r="AF204" s="168">
        <f t="shared" si="187"/>
        <v>3375078</v>
      </c>
      <c r="AG204" s="193" t="s">
        <v>100</v>
      </c>
      <c r="AJ204" s="130">
        <v>3375078</v>
      </c>
      <c r="AL204" s="130">
        <v>3375078</v>
      </c>
    </row>
    <row r="205" spans="1:38" ht="13">
      <c r="A205" s="137">
        <f t="shared" si="222"/>
        <v>34</v>
      </c>
      <c r="B205" s="138" t="s">
        <v>207</v>
      </c>
      <c r="C205" s="178">
        <v>1</v>
      </c>
      <c r="D205" s="186">
        <v>445255.16</v>
      </c>
      <c r="E205" s="180">
        <v>4800000</v>
      </c>
      <c r="F205" s="146">
        <v>5004000</v>
      </c>
      <c r="G205" s="155">
        <v>445255</v>
      </c>
      <c r="H205" s="164"/>
      <c r="I205" s="172">
        <f t="shared" si="219"/>
        <v>0.15999999997438863</v>
      </c>
      <c r="J205" s="160">
        <f t="shared" si="220"/>
        <v>0</v>
      </c>
      <c r="K205" s="139">
        <f t="shared" si="220"/>
        <v>9.7803354822434851</v>
      </c>
      <c r="L205" s="139">
        <f t="shared" si="220"/>
        <v>10.238499740238833</v>
      </c>
      <c r="M205" s="140">
        <f>ROUND(GEOMEAN(D205:F205),0)</f>
        <v>2203210</v>
      </c>
      <c r="N205" s="140">
        <f>ROUND(AVERAGE(D205:F205),0)</f>
        <v>3416418</v>
      </c>
      <c r="O205" s="140">
        <f>ROUND(GEOMEAN(D205:I205),0)</f>
        <v>59756</v>
      </c>
      <c r="P205" s="140">
        <f>ROUND(AVERAGE(D205:I205),0)</f>
        <v>2138902</v>
      </c>
      <c r="Q205" s="140" cm="1">
        <f t="array" ref="Q205">ROUND(GEOMEAN(SMALL(D205:I205,{1;2;3})),0)</f>
        <v>3166</v>
      </c>
      <c r="R205" s="140" cm="1">
        <f t="array" ref="R205">ROUND(AVERAGE(SMALL(D205:I205,{1;2;3})),0)</f>
        <v>296837</v>
      </c>
      <c r="S205" s="140" cm="1">
        <f t="array" ref="S205">ROUND(GEOMEAN(SMALL(D205:I205,{1;2})),0)</f>
        <v>267</v>
      </c>
      <c r="T205" s="140" cm="1">
        <f t="array" ref="T205">ROUND(AVERAGE(SMALL(D205:I205,{1;2})),0)</f>
        <v>222628</v>
      </c>
      <c r="U205" s="141">
        <f t="shared" si="221"/>
        <v>3.9481964453820142</v>
      </c>
      <c r="V205" s="141">
        <f t="shared" si="221"/>
        <v>6.6729442057448596</v>
      </c>
      <c r="W205" s="141">
        <f t="shared" si="221"/>
        <v>-0.86579380685897045</v>
      </c>
      <c r="X205" s="141">
        <f t="shared" si="221"/>
        <v>3.8037669007586574</v>
      </c>
      <c r="Y205" s="141">
        <f t="shared" si="221"/>
        <v>-0.99288947038817021</v>
      </c>
      <c r="Z205" s="141">
        <f t="shared" si="221"/>
        <v>-0.33333282426193556</v>
      </c>
      <c r="AA205" s="141">
        <f t="shared" si="221"/>
        <v>-0.99940034383880016</v>
      </c>
      <c r="AB205" s="141">
        <f t="shared" si="221"/>
        <v>-0.49999905672064526</v>
      </c>
      <c r="AC205" s="141" cm="1">
        <f t="array" ref="AC205">MIN(IF(U205:AB205&gt;0,U205:AB205))</f>
        <v>3.8037669007586574</v>
      </c>
      <c r="AD205" s="140" t="str">
        <f>+IFERROR(_xlfn.XLOOKUP(AC205,U205:AB205,$U$3:$AB$3,,0),"Sin medida de tendencia central")</f>
        <v>PROMEDIO SIMPLE Cotizaciones e Histórico</v>
      </c>
      <c r="AE205" s="173">
        <f>+IFERROR(_xlfn.XLOOKUP(AD205,$M$3:$T$3,M205:T205,,0),"Pendiente")</f>
        <v>2138902</v>
      </c>
      <c r="AF205" s="168">
        <f t="shared" si="187"/>
        <v>445255</v>
      </c>
      <c r="AG205" s="193" t="s">
        <v>100</v>
      </c>
      <c r="AJ205" s="130">
        <v>445255.16</v>
      </c>
      <c r="AL205" s="130">
        <v>445255</v>
      </c>
    </row>
    <row r="206" spans="1:38" ht="13">
      <c r="A206" s="137">
        <f t="shared" si="222"/>
        <v>35</v>
      </c>
      <c r="B206" s="138" t="s">
        <v>173</v>
      </c>
      <c r="C206" s="178">
        <v>1</v>
      </c>
      <c r="D206" s="186">
        <v>1066835</v>
      </c>
      <c r="E206" s="180">
        <v>5500000</v>
      </c>
      <c r="F206" s="146">
        <v>5675000</v>
      </c>
      <c r="G206" s="155">
        <v>1066835</v>
      </c>
      <c r="H206" s="164"/>
      <c r="I206" s="172">
        <f t="shared" si="219"/>
        <v>0</v>
      </c>
      <c r="J206" s="160">
        <f t="shared" si="220"/>
        <v>0</v>
      </c>
      <c r="K206" s="139">
        <f t="shared" si="220"/>
        <v>4.1554364076919112</v>
      </c>
      <c r="L206" s="139">
        <f t="shared" si="220"/>
        <v>4.3194730206639269</v>
      </c>
      <c r="M206" s="140">
        <f>ROUND(GEOMEAN(D206:F206),0)</f>
        <v>3217179</v>
      </c>
      <c r="N206" s="140">
        <f>ROUND(AVERAGE(D206:F206),0)</f>
        <v>4080612</v>
      </c>
      <c r="O206" s="140" t="e">
        <f>ROUND(GEOMEAN(D206:I206),0)</f>
        <v>#NUM!</v>
      </c>
      <c r="P206" s="140">
        <f>ROUND(AVERAGE(D206:I206),0)</f>
        <v>2661734</v>
      </c>
      <c r="Q206" s="140" t="e" cm="1">
        <f t="array" ref="Q206">ROUND(GEOMEAN(SMALL(D206:I206,{1;2;3})),0)</f>
        <v>#NUM!</v>
      </c>
      <c r="R206" s="140" cm="1">
        <f t="array" ref="R206">ROUND(AVERAGE(SMALL(D206:I206,{1;2;3})),0)</f>
        <v>711223</v>
      </c>
      <c r="S206" s="140" t="e" cm="1">
        <f t="array" ref="S206">ROUND(GEOMEAN(SMALL(D206:I206,{1;2})),0)</f>
        <v>#NUM!</v>
      </c>
      <c r="T206" s="140" cm="1">
        <f t="array" ref="T206">ROUND(AVERAGE(SMALL(D206:I206,{1;2})),0)</f>
        <v>533418</v>
      </c>
      <c r="U206" s="141">
        <f t="shared" si="221"/>
        <v>2.0156294084839734</v>
      </c>
      <c r="V206" s="141">
        <f t="shared" si="221"/>
        <v>2.8249701219026373</v>
      </c>
      <c r="W206" s="141" t="e">
        <f t="shared" si="221"/>
        <v>#NUM!</v>
      </c>
      <c r="X206" s="141">
        <f t="shared" si="221"/>
        <v>1.4949818856711676</v>
      </c>
      <c r="Y206" s="141" t="e">
        <f t="shared" si="221"/>
        <v>#NUM!</v>
      </c>
      <c r="Z206" s="141">
        <f t="shared" si="221"/>
        <v>-0.33333364578402469</v>
      </c>
      <c r="AA206" s="141" t="e">
        <f t="shared" si="221"/>
        <v>#NUM!</v>
      </c>
      <c r="AB206" s="141">
        <f t="shared" si="221"/>
        <v>-0.49999953132396291</v>
      </c>
      <c r="AC206" s="141" t="e" cm="1">
        <f t="array" ref="AC206">MIN(IF(U206:AB206&gt;0,U206:AB206))</f>
        <v>#NUM!</v>
      </c>
      <c r="AD206" s="140" t="str">
        <f>+IFERROR(_xlfn.XLOOKUP(AC206,U206:AB206,$U$3:$AB$3,,0),"Sin medida de tendencia central")</f>
        <v>Sin medida de tendencia central</v>
      </c>
      <c r="AE206" s="173" t="str">
        <f>+IFERROR(_xlfn.XLOOKUP(AD206,$M$3:$T$3,M206:T206,,0),"Pendiente")</f>
        <v>Pendiente</v>
      </c>
      <c r="AF206" s="168">
        <f t="shared" si="187"/>
        <v>1066835</v>
      </c>
      <c r="AG206" s="193" t="s">
        <v>100</v>
      </c>
      <c r="AJ206" s="130">
        <v>1066835</v>
      </c>
      <c r="AL206" s="130">
        <v>1066835</v>
      </c>
    </row>
    <row r="207" spans="1:38" ht="13">
      <c r="A207" s="133"/>
      <c r="B207" s="134" t="s">
        <v>145</v>
      </c>
      <c r="C207" s="177"/>
      <c r="D207" s="186"/>
      <c r="E207" s="181"/>
      <c r="F207" s="147"/>
      <c r="G207" s="156"/>
      <c r="H207" s="165"/>
      <c r="I207" s="172">
        <f t="shared" si="219"/>
        <v>0</v>
      </c>
      <c r="J207" s="159"/>
      <c r="K207" s="135"/>
      <c r="L207" s="135"/>
      <c r="M207" s="135"/>
      <c r="N207" s="135"/>
      <c r="O207" s="135"/>
      <c r="P207" s="135"/>
      <c r="Q207" s="135"/>
      <c r="R207" s="135"/>
      <c r="S207" s="135"/>
      <c r="T207" s="135"/>
      <c r="U207" s="136"/>
      <c r="V207" s="136"/>
      <c r="W207" s="136"/>
      <c r="X207" s="136"/>
      <c r="Y207" s="136"/>
      <c r="Z207" s="136"/>
      <c r="AA207" s="136"/>
      <c r="AB207" s="136"/>
      <c r="AC207" s="136"/>
      <c r="AD207" s="135"/>
      <c r="AE207" s="154"/>
      <c r="AF207" s="174"/>
      <c r="AG207" s="191"/>
    </row>
    <row r="208" spans="1:38" ht="13">
      <c r="A208" s="137">
        <f>A206+1</f>
        <v>36</v>
      </c>
      <c r="B208" s="138" t="s">
        <v>146</v>
      </c>
      <c r="C208" s="178">
        <v>1</v>
      </c>
      <c r="D208" s="186">
        <v>149926.67199999999</v>
      </c>
      <c r="E208" s="180">
        <v>720000</v>
      </c>
      <c r="F208" s="146">
        <v>744000</v>
      </c>
      <c r="G208" s="155">
        <v>149927</v>
      </c>
      <c r="H208" s="164"/>
      <c r="I208" s="172">
        <f t="shared" si="219"/>
        <v>-0.32800000000861473</v>
      </c>
      <c r="J208" s="160">
        <f t="shared" ref="J208:L211" si="223">+D208/IF($H208&lt;&gt;"",$H208,MIN($D208:$F208))-1</f>
        <v>0</v>
      </c>
      <c r="K208" s="139">
        <f t="shared" si="223"/>
        <v>3.8023476436534258</v>
      </c>
      <c r="L208" s="139">
        <f t="shared" si="223"/>
        <v>3.9624258984418734</v>
      </c>
      <c r="M208" s="140">
        <f>ROUND(GEOMEAN(D208:F208),0)</f>
        <v>431448</v>
      </c>
      <c r="N208" s="140">
        <f>ROUND(AVERAGE(D208:F208),0)</f>
        <v>537976</v>
      </c>
      <c r="O208" s="140" t="e">
        <f>ROUND(GEOMEAN(D208:I208),0)</f>
        <v>#NUM!</v>
      </c>
      <c r="P208" s="140">
        <f>ROUND(AVERAGE(D208:I208),0)</f>
        <v>352771</v>
      </c>
      <c r="Q208" s="140" t="e" cm="1">
        <f t="array" ref="Q208">ROUND(GEOMEAN(SMALL(D208:I208,{1;2;3})),0)</f>
        <v>#NUM!</v>
      </c>
      <c r="R208" s="140" cm="1">
        <f t="array" ref="R208">ROUND(AVERAGE(SMALL(D208:I208,{1;2;3})),0)</f>
        <v>99951</v>
      </c>
      <c r="S208" s="140" t="e" cm="1">
        <f t="array" ref="S208">ROUND(GEOMEAN(SMALL(D208:I208,{1;2})),0)</f>
        <v>#NUM!</v>
      </c>
      <c r="T208" s="140" cm="1">
        <f t="array" ref="T208">ROUND(AVERAGE(SMALL(D208:I208,{1;2})),0)</f>
        <v>74963</v>
      </c>
      <c r="U208" s="141">
        <f t="shared" ref="U208:AB211" si="224">+M208/IF($H208&lt;&gt;"",$H208,MIN($D208:$F208))-1</f>
        <v>1.8777267863319214</v>
      </c>
      <c r="V208" s="141">
        <f t="shared" si="224"/>
        <v>2.5882607999195768</v>
      </c>
      <c r="W208" s="141" t="e">
        <f t="shared" si="224"/>
        <v>#NUM!</v>
      </c>
      <c r="X208" s="141">
        <f t="shared" si="224"/>
        <v>1.3529569174989757</v>
      </c>
      <c r="Y208" s="141" t="e">
        <f t="shared" si="224"/>
        <v>#NUM!</v>
      </c>
      <c r="Z208" s="141">
        <f t="shared" si="224"/>
        <v>-0.33333409815166171</v>
      </c>
      <c r="AA208" s="141" t="e">
        <f t="shared" si="224"/>
        <v>#NUM!</v>
      </c>
      <c r="AB208" s="141">
        <f t="shared" si="224"/>
        <v>-0.50000224109556701</v>
      </c>
      <c r="AC208" s="141" t="e" cm="1">
        <f t="array" ref="AC208">MIN(IF(U208:AB208&gt;0,U208:AB208))</f>
        <v>#NUM!</v>
      </c>
      <c r="AD208" s="140" t="str">
        <f>+IFERROR(_xlfn.XLOOKUP(AC208,U208:AB208,$U$3:$AB$3,,0),"Sin medida de tendencia central")</f>
        <v>Sin medida de tendencia central</v>
      </c>
      <c r="AE208" s="173" t="str">
        <f>+IFERROR(_xlfn.XLOOKUP(AD208,$M$3:$T$3,M208:T208,,0),"Pendiente")</f>
        <v>Pendiente</v>
      </c>
      <c r="AF208" s="168">
        <f t="shared" si="187"/>
        <v>149927</v>
      </c>
      <c r="AG208" s="193" t="s">
        <v>100</v>
      </c>
      <c r="AJ208" s="130">
        <v>149926.67199999999</v>
      </c>
      <c r="AL208" s="130">
        <v>149927</v>
      </c>
    </row>
    <row r="209" spans="1:38" ht="13">
      <c r="A209" s="137">
        <f>A208+1</f>
        <v>37</v>
      </c>
      <c r="B209" s="138" t="s">
        <v>208</v>
      </c>
      <c r="C209" s="178">
        <v>1</v>
      </c>
      <c r="D209" s="186">
        <v>9755334.4000000004</v>
      </c>
      <c r="E209" s="180">
        <v>22900000</v>
      </c>
      <c r="F209" s="146">
        <v>24027000</v>
      </c>
      <c r="G209" s="155">
        <v>5755334</v>
      </c>
      <c r="H209" s="164"/>
      <c r="I209" s="172">
        <f t="shared" si="219"/>
        <v>4000000.4000000004</v>
      </c>
      <c r="J209" s="160">
        <f t="shared" si="223"/>
        <v>0</v>
      </c>
      <c r="K209" s="139">
        <f t="shared" si="223"/>
        <v>1.3474336256479327</v>
      </c>
      <c r="L209" s="139">
        <f t="shared" si="223"/>
        <v>1.4629601625957589</v>
      </c>
      <c r="M209" s="140">
        <f>ROUND(GEOMEAN(D209:F209),0)</f>
        <v>17508908</v>
      </c>
      <c r="N209" s="140">
        <f>ROUND(AVERAGE(D209:F209),0)</f>
        <v>18894111</v>
      </c>
      <c r="O209" s="140">
        <f>ROUND(GEOMEAN(D209:I209),0)</f>
        <v>10432336</v>
      </c>
      <c r="P209" s="140">
        <f>ROUND(AVERAGE(D209:I209),0)</f>
        <v>13287534</v>
      </c>
      <c r="Q209" s="140" cm="1">
        <f t="array" ref="Q209">ROUND(GEOMEAN(SMALL(D209:I209,{1;2;3})),0)</f>
        <v>6078423</v>
      </c>
      <c r="R209" s="140" cm="1">
        <f t="array" ref="R209">ROUND(AVERAGE(SMALL(D209:I209,{1;2;3})),0)</f>
        <v>6503556</v>
      </c>
      <c r="S209" s="140" cm="1">
        <f t="array" ref="S209">ROUND(GEOMEAN(SMALL(D209:I209,{1;2})),0)</f>
        <v>4798056</v>
      </c>
      <c r="T209" s="140" cm="1">
        <f t="array" ref="T209">ROUND(AVERAGE(SMALL(D209:I209,{1;2})),0)</f>
        <v>4877667</v>
      </c>
      <c r="U209" s="141">
        <f t="shared" si="224"/>
        <v>0.79480346670637947</v>
      </c>
      <c r="V209" s="141">
        <f t="shared" si="224"/>
        <v>0.93679788157748844</v>
      </c>
      <c r="W209" s="141">
        <f t="shared" si="224"/>
        <v>6.9398092596395289E-2</v>
      </c>
      <c r="X209" s="141">
        <f t="shared" si="224"/>
        <v>0.36207878225066281</v>
      </c>
      <c r="Y209" s="141">
        <f t="shared" si="224"/>
        <v>-0.37691290213485662</v>
      </c>
      <c r="Z209" s="141">
        <f t="shared" si="224"/>
        <v>-0.33333336066880503</v>
      </c>
      <c r="AA209" s="141">
        <f t="shared" si="224"/>
        <v>-0.50816078636935291</v>
      </c>
      <c r="AB209" s="141">
        <f t="shared" si="224"/>
        <v>-0.50000002050160375</v>
      </c>
      <c r="AC209" s="141" cm="1">
        <f t="array" ref="AC209">MIN(IF(U209:AB209&gt;0,U209:AB209))</f>
        <v>6.9398092596395289E-2</v>
      </c>
      <c r="AD209" s="140" t="str">
        <f>+IFERROR(_xlfn.XLOOKUP(AC209,U209:AB209,$U$3:$AB$3,,0),"Sin medida de tendencia central")</f>
        <v>MEDIA GEOMETRICA Cotizaciones e Histórico</v>
      </c>
      <c r="AE209" s="173">
        <f>+IFERROR(_xlfn.XLOOKUP(AD209,$M$3:$T$3,M209:T209,,0),"Pendiente")</f>
        <v>10432336</v>
      </c>
      <c r="AF209" s="168">
        <f t="shared" si="187"/>
        <v>5755334</v>
      </c>
      <c r="AG209" s="193" t="s">
        <v>100</v>
      </c>
      <c r="AJ209" s="130">
        <v>9755334.4000000004</v>
      </c>
      <c r="AL209" s="130">
        <v>5755334</v>
      </c>
    </row>
    <row r="210" spans="1:38" ht="13">
      <c r="A210" s="137">
        <f t="shared" ref="A210:A211" si="225">A209+1</f>
        <v>38</v>
      </c>
      <c r="B210" s="138" t="s">
        <v>149</v>
      </c>
      <c r="C210" s="178">
        <v>1</v>
      </c>
      <c r="D210" s="186">
        <v>714547.39999999991</v>
      </c>
      <c r="E210" s="180">
        <v>550000</v>
      </c>
      <c r="F210" s="146">
        <v>569500</v>
      </c>
      <c r="G210" s="155">
        <v>714547</v>
      </c>
      <c r="H210" s="164"/>
      <c r="I210" s="172">
        <f t="shared" si="219"/>
        <v>0.39999999990686774</v>
      </c>
      <c r="J210" s="160">
        <f t="shared" si="223"/>
        <v>0.29917709090909073</v>
      </c>
      <c r="K210" s="139">
        <f t="shared" si="223"/>
        <v>0</v>
      </c>
      <c r="L210" s="139">
        <f t="shared" si="223"/>
        <v>3.5454545454545405E-2</v>
      </c>
      <c r="M210" s="140">
        <f>ROUND(GEOMEAN(D210:F210),0)</f>
        <v>607150</v>
      </c>
      <c r="N210" s="140">
        <f>ROUND(AVERAGE(D210:F210),0)</f>
        <v>611349</v>
      </c>
      <c r="O210" s="140">
        <f>ROUND(GEOMEAN(D210:I210),0)</f>
        <v>36408</v>
      </c>
      <c r="P210" s="140">
        <f>ROUND(AVERAGE(D210:I210),0)</f>
        <v>509719</v>
      </c>
      <c r="Q210" s="140" cm="1">
        <f t="array" ref="Q210">ROUND(GEOMEAN(SMALL(D210:I210,{1;2;3})),0)</f>
        <v>5004</v>
      </c>
      <c r="R210" s="140" cm="1">
        <f t="array" ref="R210">ROUND(AVERAGE(SMALL(D210:I210,{1;2;3})),0)</f>
        <v>373167</v>
      </c>
      <c r="S210" s="140" cm="1">
        <f t="array" ref="S210">ROUND(GEOMEAN(SMALL(D210:I210,{1;2})),0)</f>
        <v>469</v>
      </c>
      <c r="T210" s="140" cm="1">
        <f t="array" ref="T210">ROUND(AVERAGE(SMALL(D210:I210,{1;2})),0)</f>
        <v>275000</v>
      </c>
      <c r="U210" s="141">
        <f t="shared" si="224"/>
        <v>0.10390909090909095</v>
      </c>
      <c r="V210" s="141">
        <f t="shared" si="224"/>
        <v>0.1115436363636364</v>
      </c>
      <c r="W210" s="141">
        <f t="shared" si="224"/>
        <v>-0.93380363636363639</v>
      </c>
      <c r="X210" s="141">
        <f t="shared" si="224"/>
        <v>-7.3238181818181869E-2</v>
      </c>
      <c r="Y210" s="141">
        <f t="shared" si="224"/>
        <v>-0.99090181818181822</v>
      </c>
      <c r="Z210" s="141">
        <f t="shared" si="224"/>
        <v>-0.3215145454545455</v>
      </c>
      <c r="AA210" s="141">
        <f t="shared" si="224"/>
        <v>-0.99914727272727277</v>
      </c>
      <c r="AB210" s="141">
        <f t="shared" si="224"/>
        <v>-0.5</v>
      </c>
      <c r="AC210" s="141" cm="1">
        <f t="array" ref="AC210">MIN(IF(U210:AB210&gt;0,U210:AB210))</f>
        <v>0.10390909090909095</v>
      </c>
      <c r="AD210" s="140" t="str">
        <f>+IFERROR(_xlfn.XLOOKUP(AC210,U210:AB210,$U$3:$AB$3,,0),"Sin medida de tendencia central")</f>
        <v>MEDIA GEOMETRICA SOLO COTIZACIONES</v>
      </c>
      <c r="AE210" s="173">
        <f>+IFERROR(_xlfn.XLOOKUP(AD210,$M$3:$T$3,M210:T210,,0),"Pendiente")</f>
        <v>607150</v>
      </c>
      <c r="AF210" s="168">
        <f t="shared" si="187"/>
        <v>714547</v>
      </c>
      <c r="AG210" s="193" t="s">
        <v>100</v>
      </c>
      <c r="AJ210" s="130">
        <v>714547.39999999991</v>
      </c>
      <c r="AL210" s="130">
        <v>714547</v>
      </c>
    </row>
    <row r="211" spans="1:38" ht="13">
      <c r="A211" s="137">
        <f t="shared" si="225"/>
        <v>39</v>
      </c>
      <c r="B211" s="138" t="s">
        <v>151</v>
      </c>
      <c r="C211" s="178">
        <v>1</v>
      </c>
      <c r="D211" s="186">
        <v>573342</v>
      </c>
      <c r="E211" s="180">
        <v>1950000</v>
      </c>
      <c r="F211" s="146">
        <v>2013500</v>
      </c>
      <c r="G211" s="155">
        <v>573342</v>
      </c>
      <c r="H211" s="164"/>
      <c r="I211" s="172">
        <f t="shared" si="219"/>
        <v>0</v>
      </c>
      <c r="J211" s="160">
        <f t="shared" si="223"/>
        <v>0</v>
      </c>
      <c r="K211" s="139">
        <f t="shared" si="223"/>
        <v>2.4011113785489289</v>
      </c>
      <c r="L211" s="139">
        <f t="shared" si="223"/>
        <v>2.5118655183119323</v>
      </c>
      <c r="M211" s="140">
        <f>ROUND(GEOMEAN(D211:F211),0)</f>
        <v>1310589</v>
      </c>
      <c r="N211" s="140">
        <f>ROUND(AVERAGE(D211:F211),0)</f>
        <v>1512281</v>
      </c>
      <c r="O211" s="140" t="e">
        <f>ROUND(GEOMEAN(D211:I211),0)</f>
        <v>#NUM!</v>
      </c>
      <c r="P211" s="140">
        <f>ROUND(AVERAGE(D211:I211),0)</f>
        <v>1022037</v>
      </c>
      <c r="Q211" s="140" t="e" cm="1">
        <f t="array" ref="Q211">ROUND(GEOMEAN(SMALL(D211:I211,{1;2;3})),0)</f>
        <v>#NUM!</v>
      </c>
      <c r="R211" s="140" cm="1">
        <f t="array" ref="R211">ROUND(AVERAGE(SMALL(D211:I211,{1;2;3})),0)</f>
        <v>382228</v>
      </c>
      <c r="S211" s="140" t="e" cm="1">
        <f t="array" ref="S211">ROUND(GEOMEAN(SMALL(D211:I211,{1;2})),0)</f>
        <v>#NUM!</v>
      </c>
      <c r="T211" s="140" cm="1">
        <f t="array" ref="T211">ROUND(AVERAGE(SMALL(D211:I211,{1;2})),0)</f>
        <v>286671</v>
      </c>
      <c r="U211" s="141">
        <f t="shared" si="224"/>
        <v>1.2858764925646473</v>
      </c>
      <c r="V211" s="141">
        <f t="shared" si="224"/>
        <v>1.6376595470068476</v>
      </c>
      <c r="W211" s="141" t="e">
        <f t="shared" si="224"/>
        <v>#NUM!</v>
      </c>
      <c r="X211" s="141">
        <f t="shared" si="224"/>
        <v>0.7825957282041085</v>
      </c>
      <c r="Y211" s="141" t="e">
        <f t="shared" si="224"/>
        <v>#NUM!</v>
      </c>
      <c r="Z211" s="141">
        <f t="shared" si="224"/>
        <v>-0.33333333333333337</v>
      </c>
      <c r="AA211" s="141" t="e">
        <f t="shared" si="224"/>
        <v>#NUM!</v>
      </c>
      <c r="AB211" s="141">
        <f t="shared" si="224"/>
        <v>-0.5</v>
      </c>
      <c r="AC211" s="141" t="e" cm="1">
        <f t="array" ref="AC211">MIN(IF(U211:AB211&gt;0,U211:AB211))</f>
        <v>#NUM!</v>
      </c>
      <c r="AD211" s="140" t="str">
        <f>+IFERROR(_xlfn.XLOOKUP(AC211,U211:AB211,$U$3:$AB$3,,0),"Sin medida de tendencia central")</f>
        <v>Sin medida de tendencia central</v>
      </c>
      <c r="AE211" s="173" t="str">
        <f>+IFERROR(_xlfn.XLOOKUP(AD211,$M$3:$T$3,M211:T211,,0),"Pendiente")</f>
        <v>Pendiente</v>
      </c>
      <c r="AF211" s="168">
        <f t="shared" si="187"/>
        <v>573342</v>
      </c>
      <c r="AG211" s="193" t="s">
        <v>100</v>
      </c>
      <c r="AJ211" s="130">
        <v>573342</v>
      </c>
      <c r="AL211" s="130">
        <v>573342</v>
      </c>
    </row>
    <row r="212" spans="1:38" ht="26" customHeight="1">
      <c r="A212" s="220" t="s">
        <v>209</v>
      </c>
      <c r="B212" s="220"/>
      <c r="C212" s="220"/>
      <c r="D212" s="188"/>
      <c r="E212" s="182"/>
      <c r="F212" s="148"/>
      <c r="G212" s="157"/>
      <c r="H212" s="166"/>
      <c r="I212" s="172">
        <f t="shared" si="219"/>
        <v>0</v>
      </c>
      <c r="J212" s="158"/>
      <c r="K212" s="131"/>
      <c r="L212" s="131"/>
      <c r="M212" s="131"/>
      <c r="N212" s="131"/>
      <c r="O212" s="131"/>
      <c r="P212" s="131"/>
      <c r="Q212" s="131"/>
      <c r="R212" s="131"/>
      <c r="S212" s="131"/>
      <c r="T212" s="131"/>
      <c r="U212" s="132"/>
      <c r="V212" s="132"/>
      <c r="W212" s="132"/>
      <c r="X212" s="132"/>
      <c r="Y212" s="132"/>
      <c r="Z212" s="132"/>
      <c r="AA212" s="132"/>
      <c r="AB212" s="132"/>
      <c r="AC212" s="132"/>
      <c r="AD212" s="131"/>
      <c r="AE212" s="153"/>
      <c r="AF212" s="174"/>
      <c r="AG212" s="191"/>
    </row>
    <row r="213" spans="1:38" ht="13">
      <c r="A213" s="133"/>
      <c r="B213" s="134" t="s">
        <v>85</v>
      </c>
      <c r="C213" s="177"/>
      <c r="D213" s="186"/>
      <c r="E213" s="181"/>
      <c r="F213" s="147"/>
      <c r="G213" s="156"/>
      <c r="H213" s="165"/>
      <c r="I213" s="172">
        <f t="shared" si="219"/>
        <v>0</v>
      </c>
      <c r="J213" s="159"/>
      <c r="K213" s="135"/>
      <c r="L213" s="135"/>
      <c r="M213" s="135"/>
      <c r="N213" s="135"/>
      <c r="O213" s="135"/>
      <c r="P213" s="135"/>
      <c r="Q213" s="135"/>
      <c r="R213" s="135"/>
      <c r="S213" s="135"/>
      <c r="T213" s="135"/>
      <c r="U213" s="136"/>
      <c r="V213" s="136"/>
      <c r="W213" s="136"/>
      <c r="X213" s="136"/>
      <c r="Y213" s="136"/>
      <c r="Z213" s="136"/>
      <c r="AA213" s="136"/>
      <c r="AB213" s="136"/>
      <c r="AC213" s="136"/>
      <c r="AD213" s="135"/>
      <c r="AE213" s="154"/>
      <c r="AF213" s="175"/>
      <c r="AG213" s="191"/>
    </row>
    <row r="214" spans="1:38" ht="14">
      <c r="A214" s="137">
        <v>1</v>
      </c>
      <c r="B214" s="138" t="s">
        <v>86</v>
      </c>
      <c r="C214" s="178">
        <v>1</v>
      </c>
      <c r="D214" s="186">
        <v>1039088.96</v>
      </c>
      <c r="E214" s="180">
        <v>1250000</v>
      </c>
      <c r="F214" s="146">
        <v>1308500</v>
      </c>
      <c r="G214" s="155">
        <v>839089</v>
      </c>
      <c r="H214" s="164">
        <f>+'678-2024 IPC'!H213</f>
        <v>391346.66048000002</v>
      </c>
      <c r="I214" s="172">
        <f t="shared" si="219"/>
        <v>199999.95999999996</v>
      </c>
      <c r="J214" s="160">
        <f t="shared" ref="J214:L220" si="226">+D214/IF($H214&lt;&gt;"",$H214,MIN($D214:$F214))-1</f>
        <v>1.6551624555209488</v>
      </c>
      <c r="K214" s="139">
        <f t="shared" si="226"/>
        <v>2.194099059046096</v>
      </c>
      <c r="L214" s="139">
        <f t="shared" si="226"/>
        <v>2.3435828950094533</v>
      </c>
      <c r="M214" s="140">
        <f t="shared" ref="M214:M220" si="227">ROUND(GEOMEAN(D214:F214),0)</f>
        <v>1193380</v>
      </c>
      <c r="N214" s="140">
        <f t="shared" ref="N214:N220" si="228">ROUND(AVERAGE(D214:F214),0)</f>
        <v>1199196</v>
      </c>
      <c r="O214" s="140">
        <f t="shared" ref="O214:O220" si="229">ROUND(GEOMEAN(D214:I214),0)</f>
        <v>693888</v>
      </c>
      <c r="P214" s="140">
        <f t="shared" ref="P214:P220" si="230">ROUND(AVERAGE(D214:I214),0)</f>
        <v>838004</v>
      </c>
      <c r="Q214" s="140" cm="1">
        <f t="array" ref="Q214">ROUND(GEOMEAN(SMALL(D214:I214,{1;2;3})),0)</f>
        <v>403459</v>
      </c>
      <c r="R214" s="140" cm="1">
        <f t="array" ref="R214">ROUND(AVERAGE(SMALL(D214:I214,{1;2;3})),0)</f>
        <v>476812</v>
      </c>
      <c r="S214" s="140" cm="1">
        <f t="array" ref="S214">ROUND(GEOMEAN(SMALL(D214:I214,{1;2})),0)</f>
        <v>279767</v>
      </c>
      <c r="T214" s="140" cm="1">
        <f t="array" ref="T214">ROUND(AVERAGE(SMALL(D214:I214,{1;2})),0)</f>
        <v>295673</v>
      </c>
      <c r="U214" s="141">
        <f t="shared" ref="U214:AB220" si="231">+M214/IF($H214&lt;&gt;"",$H214,MIN($D214:$F214))-1</f>
        <v>2.0494191480675439</v>
      </c>
      <c r="V214" s="141">
        <f t="shared" si="231"/>
        <v>2.0642806521694737</v>
      </c>
      <c r="W214" s="141">
        <f t="shared" si="231"/>
        <v>0.77307760630670197</v>
      </c>
      <c r="X214" s="141">
        <f t="shared" si="231"/>
        <v>1.1413342303014917</v>
      </c>
      <c r="Y214" s="141">
        <f t="shared" si="231"/>
        <v>3.0950409810942991E-2</v>
      </c>
      <c r="Z214" s="141">
        <f t="shared" si="231"/>
        <v>0.21838780843350958</v>
      </c>
      <c r="AA214" s="141">
        <f t="shared" si="231"/>
        <v>-0.28511719083828069</v>
      </c>
      <c r="AB214" s="141">
        <f t="shared" si="231"/>
        <v>-0.24447291913173097</v>
      </c>
      <c r="AC214" s="141" cm="1">
        <f t="array" ref="AC214">MIN(IF(U214:AB214&gt;0,U214:AB214))</f>
        <v>3.0950409810942991E-2</v>
      </c>
      <c r="AD214" s="140" t="str">
        <f t="shared" ref="AD214:AD220" si="232">+IFERROR(_xlfn.XLOOKUP(AC214,U214:AB214,$U$3:$AB$3,,0),"Sin medida de tendencia central")</f>
        <v>MEDIA GEOMETRICA 3 más bajas</v>
      </c>
      <c r="AE214" s="173">
        <f t="shared" ref="AE214:AE220" si="233">+IFERROR(_xlfn.XLOOKUP(AD214,$M$3:$T$3,M214:T214,,0),"Pendiente")</f>
        <v>403459</v>
      </c>
      <c r="AF214" s="168">
        <f t="shared" ref="AF214:AF220" si="234">+AVERAGE(G214:H214)</f>
        <v>615217.83024000004</v>
      </c>
      <c r="AG214" s="192" t="s">
        <v>79</v>
      </c>
      <c r="AJ214" s="130">
        <v>1039088.96</v>
      </c>
      <c r="AL214" s="130">
        <v>615217.83024000004</v>
      </c>
    </row>
    <row r="215" spans="1:38" ht="14">
      <c r="A215" s="137">
        <v>2</v>
      </c>
      <c r="B215" s="138" t="s">
        <v>171</v>
      </c>
      <c r="C215" s="178">
        <v>1</v>
      </c>
      <c r="D215" s="186">
        <v>1316644.56</v>
      </c>
      <c r="E215" s="180">
        <v>1400000</v>
      </c>
      <c r="F215" s="146">
        <v>1466000</v>
      </c>
      <c r="G215" s="155">
        <v>916645</v>
      </c>
      <c r="H215" s="164">
        <f>+'678-2024 IPC'!H214</f>
        <v>596562.35603999998</v>
      </c>
      <c r="I215" s="172">
        <f t="shared" si="219"/>
        <v>399999.56000000006</v>
      </c>
      <c r="J215" s="160">
        <f t="shared" si="226"/>
        <v>1.2070527023192157</v>
      </c>
      <c r="K215" s="139">
        <f t="shared" si="226"/>
        <v>1.3467789843349234</v>
      </c>
      <c r="L215" s="139">
        <f t="shared" si="226"/>
        <v>1.4574128507392841</v>
      </c>
      <c r="M215" s="140">
        <f t="shared" si="227"/>
        <v>1392869</v>
      </c>
      <c r="N215" s="140">
        <f t="shared" si="228"/>
        <v>1394215</v>
      </c>
      <c r="O215" s="140">
        <f t="shared" si="229"/>
        <v>916096</v>
      </c>
      <c r="P215" s="140">
        <f t="shared" si="230"/>
        <v>1015975</v>
      </c>
      <c r="Q215" s="140" cm="1">
        <f t="array" ref="Q215">ROUND(GEOMEAN(SMALL(D215:I215,{1;2;3})),0)</f>
        <v>602521</v>
      </c>
      <c r="R215" s="140" cm="1">
        <f t="array" ref="R215">ROUND(AVERAGE(SMALL(D215:I215,{1;2;3})),0)</f>
        <v>637736</v>
      </c>
      <c r="S215" s="140" cm="1">
        <f t="array" ref="S215">ROUND(GEOMEAN(SMALL(D215:I215,{1;2})),0)</f>
        <v>488492</v>
      </c>
      <c r="T215" s="140" cm="1">
        <f t="array" ref="T215">ROUND(AVERAGE(SMALL(D215:I215,{1;2})),0)</f>
        <v>498281</v>
      </c>
      <c r="U215" s="141">
        <f t="shared" si="231"/>
        <v>1.3348254979511429</v>
      </c>
      <c r="V215" s="141">
        <f t="shared" si="231"/>
        <v>1.3370817583175105</v>
      </c>
      <c r="W215" s="141">
        <f t="shared" si="231"/>
        <v>0.53562488602377556</v>
      </c>
      <c r="X215" s="141">
        <f t="shared" si="231"/>
        <v>0.70304912757833837</v>
      </c>
      <c r="Y215" s="141">
        <f t="shared" si="231"/>
        <v>9.9883003003302662E-3</v>
      </c>
      <c r="Z215" s="141">
        <f t="shared" si="231"/>
        <v>6.9018173109868908E-2</v>
      </c>
      <c r="AA215" s="141">
        <f t="shared" si="231"/>
        <v>-0.18115517170304618</v>
      </c>
      <c r="AB215" s="141">
        <f t="shared" si="231"/>
        <v>-0.16474615779043578</v>
      </c>
      <c r="AC215" s="141" cm="1">
        <f t="array" ref="AC215">MIN(IF(U215:AB215&gt;0,U215:AB215))</f>
        <v>9.9883003003302662E-3</v>
      </c>
      <c r="AD215" s="140" t="str">
        <f t="shared" si="232"/>
        <v>MEDIA GEOMETRICA 3 más bajas</v>
      </c>
      <c r="AE215" s="173">
        <f t="shared" si="233"/>
        <v>602521</v>
      </c>
      <c r="AF215" s="168">
        <f t="shared" si="234"/>
        <v>756603.67801999999</v>
      </c>
      <c r="AG215" s="192" t="s">
        <v>79</v>
      </c>
      <c r="AJ215" s="130">
        <v>1316644.56</v>
      </c>
      <c r="AL215" s="130">
        <v>756603.67801999999</v>
      </c>
    </row>
    <row r="216" spans="1:38" ht="14">
      <c r="A216" s="137">
        <v>3</v>
      </c>
      <c r="B216" s="138" t="s">
        <v>89</v>
      </c>
      <c r="C216" s="178">
        <v>1</v>
      </c>
      <c r="D216" s="186">
        <v>983577.84</v>
      </c>
      <c r="E216" s="180">
        <v>1350000</v>
      </c>
      <c r="F216" s="146">
        <v>1413500</v>
      </c>
      <c r="G216" s="155">
        <v>983578</v>
      </c>
      <c r="H216" s="164">
        <f>+'678-2024 IPC'!H215</f>
        <v>557405.75352000003</v>
      </c>
      <c r="I216" s="172">
        <f t="shared" si="219"/>
        <v>-0.16000000003259629</v>
      </c>
      <c r="J216" s="160">
        <f t="shared" si="226"/>
        <v>0.76456348681142328</v>
      </c>
      <c r="K216" s="139">
        <f t="shared" si="226"/>
        <v>1.4219340964365581</v>
      </c>
      <c r="L216" s="139">
        <f t="shared" si="226"/>
        <v>1.5358547002319072</v>
      </c>
      <c r="M216" s="140">
        <f t="shared" si="227"/>
        <v>1233520</v>
      </c>
      <c r="N216" s="140">
        <f t="shared" si="228"/>
        <v>1249026</v>
      </c>
      <c r="O216" s="140" t="e">
        <f t="shared" si="229"/>
        <v>#NUM!</v>
      </c>
      <c r="P216" s="140">
        <f t="shared" si="230"/>
        <v>881344</v>
      </c>
      <c r="Q216" s="140" t="e" cm="1">
        <f t="array" ref="Q216">ROUND(GEOMEAN(SMALL(D216:I216,{1;2;3})),0)</f>
        <v>#NUM!</v>
      </c>
      <c r="R216" s="140" cm="1">
        <f t="array" ref="R216">ROUND(AVERAGE(SMALL(D216:I216,{1;2;3})),0)</f>
        <v>513661</v>
      </c>
      <c r="S216" s="140" t="e" cm="1">
        <f t="array" ref="S216">ROUND(GEOMEAN(SMALL(D216:I216,{1;2})),0)</f>
        <v>#NUM!</v>
      </c>
      <c r="T216" s="140" cm="1">
        <f t="array" ref="T216">ROUND(AVERAGE(SMALL(D216:I216,{1;2})),0)</f>
        <v>278703</v>
      </c>
      <c r="U216" s="141">
        <f t="shared" si="231"/>
        <v>1.2129660345454987</v>
      </c>
      <c r="V216" s="141">
        <f t="shared" si="231"/>
        <v>1.2407841901746433</v>
      </c>
      <c r="W216" s="141" t="e">
        <f t="shared" si="231"/>
        <v>#NUM!</v>
      </c>
      <c r="X216" s="141">
        <f t="shared" si="231"/>
        <v>0.58115339577020864</v>
      </c>
      <c r="Y216" s="141" t="e">
        <f t="shared" si="231"/>
        <v>#NUM!</v>
      </c>
      <c r="Z216" s="141">
        <f t="shared" si="231"/>
        <v>-7.8479192659482333E-2</v>
      </c>
      <c r="AA216" s="141" t="e">
        <f t="shared" si="231"/>
        <v>#NUM!</v>
      </c>
      <c r="AB216" s="141">
        <f t="shared" si="231"/>
        <v>-0.49999977890432745</v>
      </c>
      <c r="AC216" s="141" t="e" cm="1">
        <f t="array" ref="AC216">MIN(IF(U216:AB216&gt;0,U216:AB216))</f>
        <v>#NUM!</v>
      </c>
      <c r="AD216" s="140" t="str">
        <f t="shared" si="232"/>
        <v>Sin medida de tendencia central</v>
      </c>
      <c r="AE216" s="173" t="str">
        <f t="shared" si="233"/>
        <v>Pendiente</v>
      </c>
      <c r="AF216" s="168">
        <f t="shared" si="234"/>
        <v>770491.87676000001</v>
      </c>
      <c r="AG216" s="192" t="s">
        <v>79</v>
      </c>
      <c r="AJ216" s="130">
        <v>983577.84</v>
      </c>
      <c r="AL216" s="130">
        <v>770491.87676000001</v>
      </c>
    </row>
    <row r="217" spans="1:38" ht="14">
      <c r="A217" s="137">
        <v>4</v>
      </c>
      <c r="B217" s="138" t="s">
        <v>90</v>
      </c>
      <c r="C217" s="178">
        <v>1</v>
      </c>
      <c r="D217" s="186">
        <v>955822.28</v>
      </c>
      <c r="E217" s="180">
        <v>1350000</v>
      </c>
      <c r="F217" s="146">
        <v>1413500</v>
      </c>
      <c r="G217" s="155">
        <v>955822</v>
      </c>
      <c r="H217" s="164">
        <f>+'678-2024 IPC'!H216</f>
        <v>525159.13968000002</v>
      </c>
      <c r="I217" s="172">
        <f t="shared" si="219"/>
        <v>0.28000000002793968</v>
      </c>
      <c r="J217" s="160">
        <f t="shared" si="226"/>
        <v>0.8200621635994374</v>
      </c>
      <c r="K217" s="139">
        <f t="shared" si="226"/>
        <v>1.570649347972136</v>
      </c>
      <c r="L217" s="139">
        <f t="shared" si="226"/>
        <v>1.6915650765619366</v>
      </c>
      <c r="M217" s="140">
        <f t="shared" si="227"/>
        <v>1221806</v>
      </c>
      <c r="N217" s="140">
        <f t="shared" si="228"/>
        <v>1239774</v>
      </c>
      <c r="O217" s="140">
        <f t="shared" si="229"/>
        <v>79703</v>
      </c>
      <c r="P217" s="140">
        <f t="shared" si="230"/>
        <v>866717</v>
      </c>
      <c r="Q217" s="140" cm="1">
        <f t="array" ref="Q217">ROUND(GEOMEAN(SMALL(D217:I217,{1;2;3})),0)</f>
        <v>5199</v>
      </c>
      <c r="R217" s="140" cm="1">
        <f t="array" ref="R217">ROUND(AVERAGE(SMALL(D217:I217,{1;2;3})),0)</f>
        <v>493660</v>
      </c>
      <c r="S217" s="140" cm="1">
        <f t="array" ref="S217">ROUND(GEOMEAN(SMALL(D217:I217,{1;2})),0)</f>
        <v>383</v>
      </c>
      <c r="T217" s="140" cm="1">
        <f t="array" ref="T217">ROUND(AVERAGE(SMALL(D217:I217,{1;2})),0)</f>
        <v>262580</v>
      </c>
      <c r="U217" s="141">
        <f t="shared" si="231"/>
        <v>1.3265442942581065</v>
      </c>
      <c r="V217" s="141">
        <f t="shared" si="231"/>
        <v>1.3607586849872644</v>
      </c>
      <c r="W217" s="141">
        <f t="shared" si="231"/>
        <v>-0.84823076668042729</v>
      </c>
      <c r="X217" s="141">
        <f t="shared" si="231"/>
        <v>0.6503892525380488</v>
      </c>
      <c r="Y217" s="141">
        <f t="shared" si="231"/>
        <v>-0.99010014373325395</v>
      </c>
      <c r="Z217" s="141">
        <f t="shared" si="231"/>
        <v>-5.9980179911166887E-2</v>
      </c>
      <c r="AA217" s="141">
        <f t="shared" si="231"/>
        <v>-0.99927069725905682</v>
      </c>
      <c r="AB217" s="141">
        <f t="shared" si="231"/>
        <v>-0.49999918089590856</v>
      </c>
      <c r="AC217" s="141" cm="1">
        <f t="array" ref="AC217">MIN(IF(U217:AB217&gt;0,U217:AB217))</f>
        <v>0.6503892525380488</v>
      </c>
      <c r="AD217" s="140" t="str">
        <f t="shared" si="232"/>
        <v>PROMEDIO SIMPLE Cotizaciones e Histórico</v>
      </c>
      <c r="AE217" s="173">
        <f t="shared" si="233"/>
        <v>866717</v>
      </c>
      <c r="AF217" s="168">
        <f t="shared" si="234"/>
        <v>740490.56984000001</v>
      </c>
      <c r="AG217" s="192" t="s">
        <v>79</v>
      </c>
      <c r="AJ217" s="130">
        <v>955822.28</v>
      </c>
      <c r="AL217" s="130">
        <v>740490.56984000001</v>
      </c>
    </row>
    <row r="218" spans="1:38" ht="14">
      <c r="A218" s="137">
        <v>5</v>
      </c>
      <c r="B218" s="138" t="s">
        <v>210</v>
      </c>
      <c r="C218" s="178">
        <v>1</v>
      </c>
      <c r="D218" s="186">
        <v>1066844.52</v>
      </c>
      <c r="E218" s="180">
        <v>1370000</v>
      </c>
      <c r="F218" s="146">
        <v>1436100</v>
      </c>
      <c r="G218" s="155">
        <v>891508</v>
      </c>
      <c r="H218" s="164">
        <f>+'678-2024 IPC'!H217</f>
        <v>401766.48467999999</v>
      </c>
      <c r="I218" s="172">
        <f t="shared" si="219"/>
        <v>175336.52000000002</v>
      </c>
      <c r="J218" s="160">
        <f t="shared" si="226"/>
        <v>1.6553845596397196</v>
      </c>
      <c r="K218" s="139">
        <f t="shared" si="226"/>
        <v>2.4099409787533204</v>
      </c>
      <c r="L218" s="139">
        <f t="shared" si="226"/>
        <v>2.5744644084581338</v>
      </c>
      <c r="M218" s="140">
        <f t="shared" si="227"/>
        <v>1280370</v>
      </c>
      <c r="N218" s="140">
        <f t="shared" si="228"/>
        <v>1290982</v>
      </c>
      <c r="O218" s="140">
        <f t="shared" si="229"/>
        <v>713394</v>
      </c>
      <c r="P218" s="140">
        <f t="shared" si="230"/>
        <v>890259</v>
      </c>
      <c r="Q218" s="140" cm="1">
        <f t="array" ref="Q218">ROUND(GEOMEAN(SMALL(D218:I218,{1;2;3})),0)</f>
        <v>397488</v>
      </c>
      <c r="R218" s="140" cm="1">
        <f t="array" ref="R218">ROUND(AVERAGE(SMALL(D218:I218,{1;2;3})),0)</f>
        <v>489537</v>
      </c>
      <c r="S218" s="140" cm="1">
        <f t="array" ref="S218">ROUND(GEOMEAN(SMALL(D218:I218,{1;2})),0)</f>
        <v>265414</v>
      </c>
      <c r="T218" s="140" cm="1">
        <f t="array" ref="T218">ROUND(AVERAGE(SMALL(D218:I218,{1;2})),0)</f>
        <v>288552</v>
      </c>
      <c r="U218" s="141">
        <f t="shared" si="231"/>
        <v>2.186851190486415</v>
      </c>
      <c r="V218" s="141">
        <f t="shared" si="231"/>
        <v>2.2132645435276781</v>
      </c>
      <c r="W218" s="141">
        <f t="shared" si="231"/>
        <v>0.77564338291733281</v>
      </c>
      <c r="X218" s="141">
        <f t="shared" si="231"/>
        <v>1.2158617852583591</v>
      </c>
      <c r="Y218" s="141">
        <f t="shared" si="231"/>
        <v>-1.0649182654963729E-2</v>
      </c>
      <c r="Z218" s="141">
        <f t="shared" si="231"/>
        <v>0.21846151599705399</v>
      </c>
      <c r="AA218" s="141">
        <f t="shared" si="231"/>
        <v>-0.33938242705486588</v>
      </c>
      <c r="AB218" s="141">
        <f t="shared" si="231"/>
        <v>-0.28179175963414016</v>
      </c>
      <c r="AC218" s="141" cm="1">
        <f t="array" ref="AC218">MIN(IF(U218:AB218&gt;0,U218:AB218))</f>
        <v>0.21846151599705399</v>
      </c>
      <c r="AD218" s="140" t="str">
        <f t="shared" si="232"/>
        <v>PROMEDIO SIMPLE 3 más bajas</v>
      </c>
      <c r="AE218" s="173">
        <f t="shared" si="233"/>
        <v>489537</v>
      </c>
      <c r="AF218" s="168">
        <f t="shared" si="234"/>
        <v>646637.24234</v>
      </c>
      <c r="AG218" s="192" t="s">
        <v>79</v>
      </c>
      <c r="AJ218" s="130">
        <v>1066844.52</v>
      </c>
      <c r="AL218" s="130">
        <v>646637.24234</v>
      </c>
    </row>
    <row r="219" spans="1:38" ht="14">
      <c r="A219" s="137">
        <v>6</v>
      </c>
      <c r="B219" s="138" t="s">
        <v>92</v>
      </c>
      <c r="C219" s="178">
        <v>1</v>
      </c>
      <c r="D219" s="186">
        <v>503098.68</v>
      </c>
      <c r="E219" s="180">
        <v>900000</v>
      </c>
      <c r="F219" s="146">
        <v>929000</v>
      </c>
      <c r="G219" s="155">
        <v>503099</v>
      </c>
      <c r="H219" s="164">
        <f>+'678-2024 IPC'!H218</f>
        <v>351861.01088000002</v>
      </c>
      <c r="I219" s="172">
        <f t="shared" si="219"/>
        <v>-0.32000000000698492</v>
      </c>
      <c r="J219" s="160">
        <f t="shared" si="226"/>
        <v>0.42982218672582229</v>
      </c>
      <c r="K219" s="139">
        <f t="shared" si="226"/>
        <v>1.5578281542166641</v>
      </c>
      <c r="L219" s="139">
        <f t="shared" si="226"/>
        <v>1.6402470614080897</v>
      </c>
      <c r="M219" s="140">
        <f t="shared" si="227"/>
        <v>749268</v>
      </c>
      <c r="N219" s="140">
        <f t="shared" si="228"/>
        <v>777366</v>
      </c>
      <c r="O219" s="140" t="e">
        <f t="shared" si="229"/>
        <v>#NUM!</v>
      </c>
      <c r="P219" s="140">
        <f t="shared" si="230"/>
        <v>531176</v>
      </c>
      <c r="Q219" s="140" t="e" cm="1">
        <f t="array" ref="Q219">ROUND(GEOMEAN(SMALL(D219:I219,{1;2;3})),0)</f>
        <v>#NUM!</v>
      </c>
      <c r="R219" s="140" cm="1">
        <f t="array" ref="R219">ROUND(AVERAGE(SMALL(D219:I219,{1;2;3})),0)</f>
        <v>284986</v>
      </c>
      <c r="S219" s="140" t="e" cm="1">
        <f t="array" ref="S219">ROUND(GEOMEAN(SMALL(D219:I219,{1;2})),0)</f>
        <v>#NUM!</v>
      </c>
      <c r="T219" s="140" cm="1">
        <f t="array" ref="T219">ROUND(AVERAGE(SMALL(D219:I219,{1;2})),0)</f>
        <v>175930</v>
      </c>
      <c r="U219" s="141">
        <f t="shared" si="231"/>
        <v>1.1294430949484573</v>
      </c>
      <c r="V219" s="141">
        <f t="shared" si="231"/>
        <v>1.2092984899231016</v>
      </c>
      <c r="W219" s="141" t="e">
        <f t="shared" si="231"/>
        <v>#NUM!</v>
      </c>
      <c r="X219" s="141">
        <f t="shared" si="231"/>
        <v>0.50961880849354535</v>
      </c>
      <c r="Y219" s="141" t="e">
        <f t="shared" si="231"/>
        <v>#NUM!</v>
      </c>
      <c r="Z219" s="141">
        <f t="shared" si="231"/>
        <v>-0.19006087293601082</v>
      </c>
      <c r="AA219" s="141" t="e">
        <f t="shared" si="231"/>
        <v>#NUM!</v>
      </c>
      <c r="AB219" s="141">
        <f t="shared" si="231"/>
        <v>-0.50000143647629147</v>
      </c>
      <c r="AC219" s="141" t="e" cm="1">
        <f t="array" ref="AC219">MIN(IF(U219:AB219&gt;0,U219:AB219))</f>
        <v>#NUM!</v>
      </c>
      <c r="AD219" s="140" t="str">
        <f t="shared" si="232"/>
        <v>Sin medida de tendencia central</v>
      </c>
      <c r="AE219" s="173" t="str">
        <f t="shared" si="233"/>
        <v>Pendiente</v>
      </c>
      <c r="AF219" s="168">
        <f t="shared" si="234"/>
        <v>427480.00543999998</v>
      </c>
      <c r="AG219" s="192" t="s">
        <v>79</v>
      </c>
      <c r="AJ219" s="130">
        <v>503098.68</v>
      </c>
      <c r="AL219" s="130">
        <v>427480.00543999998</v>
      </c>
    </row>
    <row r="220" spans="1:38" ht="14">
      <c r="A220" s="137">
        <f>A219+1</f>
        <v>7</v>
      </c>
      <c r="B220" s="138" t="s">
        <v>93</v>
      </c>
      <c r="C220" s="178">
        <v>1</v>
      </c>
      <c r="D220" s="186">
        <v>941240.02</v>
      </c>
      <c r="E220" s="180">
        <v>3250000</v>
      </c>
      <c r="F220" s="146">
        <v>3352500</v>
      </c>
      <c r="G220" s="155">
        <v>941240</v>
      </c>
      <c r="H220" s="164">
        <f>+'678-2024 IPC'!H219</f>
        <v>1628892.7283600001</v>
      </c>
      <c r="I220" s="172">
        <f t="shared" si="219"/>
        <v>2.0000000018626451E-2</v>
      </c>
      <c r="J220" s="160">
        <f t="shared" si="226"/>
        <v>-0.42215960350706572</v>
      </c>
      <c r="K220" s="139">
        <f t="shared" si="226"/>
        <v>0.9952203993642732</v>
      </c>
      <c r="L220" s="139">
        <f t="shared" si="226"/>
        <v>1.0581465811903774</v>
      </c>
      <c r="M220" s="140">
        <f t="shared" si="227"/>
        <v>2172622</v>
      </c>
      <c r="N220" s="140">
        <f t="shared" si="228"/>
        <v>2514580</v>
      </c>
      <c r="O220" s="140">
        <f t="shared" si="229"/>
        <v>82464</v>
      </c>
      <c r="P220" s="140">
        <f t="shared" si="230"/>
        <v>1685645</v>
      </c>
      <c r="Q220" s="140" cm="1">
        <f t="array" ref="Q220">ROUND(GEOMEAN(SMALL(D220:I220,{1;2;3})),0)</f>
        <v>2607</v>
      </c>
      <c r="R220" s="140" cm="1">
        <f t="array" ref="R220">ROUND(AVERAGE(SMALL(D220:I220,{1;2;3})),0)</f>
        <v>627493</v>
      </c>
      <c r="S220" s="140" cm="1">
        <f t="array" ref="S220">ROUND(GEOMEAN(SMALL(D220:I220,{1;2})),0)</f>
        <v>137</v>
      </c>
      <c r="T220" s="140" cm="1">
        <f t="array" ref="T220">ROUND(AVERAGE(SMALL(D220:I220,{1;2})),0)</f>
        <v>470620</v>
      </c>
      <c r="U220" s="141">
        <f t="shared" si="231"/>
        <v>0.33380299523310963</v>
      </c>
      <c r="V220" s="141">
        <f t="shared" si="231"/>
        <v>0.54373578825643509</v>
      </c>
      <c r="W220" s="141">
        <f t="shared" si="231"/>
        <v>-0.9493741984574845</v>
      </c>
      <c r="X220" s="141">
        <f t="shared" si="231"/>
        <v>3.4841012334273946E-2</v>
      </c>
      <c r="Y220" s="141">
        <f t="shared" si="231"/>
        <v>-0.99839952628272532</v>
      </c>
      <c r="Z220" s="141">
        <f t="shared" si="231"/>
        <v>-0.61477328182821966</v>
      </c>
      <c r="AA220" s="141">
        <f t="shared" si="231"/>
        <v>-0.99991589378624224</v>
      </c>
      <c r="AB220" s="141">
        <f t="shared" si="231"/>
        <v>-0.71107980789267256</v>
      </c>
      <c r="AC220" s="141" cm="1">
        <f t="array" ref="AC220">MIN(IF(U220:AB220&gt;0,U220:AB220))</f>
        <v>3.4841012334273946E-2</v>
      </c>
      <c r="AD220" s="140" t="str">
        <f t="shared" si="232"/>
        <v>PROMEDIO SIMPLE Cotizaciones e Histórico</v>
      </c>
      <c r="AE220" s="173">
        <f t="shared" si="233"/>
        <v>1685645</v>
      </c>
      <c r="AF220" s="168">
        <f t="shared" si="234"/>
        <v>1285066.36418</v>
      </c>
      <c r="AG220" s="192" t="s">
        <v>79</v>
      </c>
      <c r="AJ220" s="130">
        <v>941240.02</v>
      </c>
      <c r="AL220" s="130">
        <v>1285066.36418</v>
      </c>
    </row>
    <row r="221" spans="1:38" ht="13">
      <c r="A221" s="133"/>
      <c r="B221" s="134" t="s">
        <v>205</v>
      </c>
      <c r="C221" s="177"/>
      <c r="D221" s="186"/>
      <c r="E221" s="181"/>
      <c r="F221" s="147"/>
      <c r="G221" s="156"/>
      <c r="H221" s="165"/>
      <c r="I221" s="172">
        <f t="shared" si="219"/>
        <v>0</v>
      </c>
      <c r="J221" s="159"/>
      <c r="K221" s="135"/>
      <c r="L221" s="135"/>
      <c r="M221" s="135"/>
      <c r="N221" s="135"/>
      <c r="O221" s="135"/>
      <c r="P221" s="135"/>
      <c r="Q221" s="135"/>
      <c r="R221" s="135"/>
      <c r="S221" s="135"/>
      <c r="T221" s="135"/>
      <c r="U221" s="136"/>
      <c r="V221" s="136"/>
      <c r="W221" s="136"/>
      <c r="X221" s="136"/>
      <c r="Y221" s="136"/>
      <c r="Z221" s="136"/>
      <c r="AA221" s="136"/>
      <c r="AB221" s="136"/>
      <c r="AC221" s="136"/>
      <c r="AD221" s="135"/>
      <c r="AE221" s="154"/>
      <c r="AF221" s="174"/>
      <c r="AG221" s="191"/>
    </row>
    <row r="222" spans="1:38" ht="14">
      <c r="A222" s="137">
        <f>A220+1</f>
        <v>8</v>
      </c>
      <c r="B222" s="138" t="s">
        <v>96</v>
      </c>
      <c r="C222" s="178">
        <v>1</v>
      </c>
      <c r="D222" s="186">
        <v>291666.62</v>
      </c>
      <c r="E222" s="180">
        <v>1000000</v>
      </c>
      <c r="F222" s="146">
        <v>1044000</v>
      </c>
      <c r="G222" s="155">
        <v>291667</v>
      </c>
      <c r="H222" s="164">
        <f>+'678-2024 IPC'!H221</f>
        <v>170446.38744000002</v>
      </c>
      <c r="I222" s="172">
        <f t="shared" si="219"/>
        <v>-0.38000000000465661</v>
      </c>
      <c r="J222" s="160">
        <f t="shared" ref="J222:L225" si="235">+D222/IF($H222&lt;&gt;"",$H222,MIN($D222:$F222))-1</f>
        <v>0.71119273561999963</v>
      </c>
      <c r="K222" s="139">
        <f t="shared" si="235"/>
        <v>4.8669474608373076</v>
      </c>
      <c r="L222" s="139">
        <f t="shared" si="235"/>
        <v>5.1250931491141483</v>
      </c>
      <c r="M222" s="140">
        <f>ROUND(GEOMEAN(D222:F222),0)</f>
        <v>672763</v>
      </c>
      <c r="N222" s="140">
        <f>ROUND(AVERAGE(D222:F222),0)</f>
        <v>778556</v>
      </c>
      <c r="O222" s="140" t="e">
        <f>ROUND(GEOMEAN(D222:I222),0)</f>
        <v>#NUM!</v>
      </c>
      <c r="P222" s="140">
        <f>ROUND(AVERAGE(D222:I222),0)</f>
        <v>466297</v>
      </c>
      <c r="Q222" s="140" t="e" cm="1">
        <f t="array" ref="Q222">ROUND(GEOMEAN(SMALL(D222:I222,{1;2;3})),0)</f>
        <v>#NUM!</v>
      </c>
      <c r="R222" s="140" cm="1">
        <f t="array" ref="R222">ROUND(AVERAGE(SMALL(D222:I222,{1;2;3})),0)</f>
        <v>154038</v>
      </c>
      <c r="S222" s="140" t="e" cm="1">
        <f t="array" ref="S222">ROUND(GEOMEAN(SMALL(D222:I222,{1;2})),0)</f>
        <v>#NUM!</v>
      </c>
      <c r="T222" s="140" cm="1">
        <f t="array" ref="T222">ROUND(AVERAGE(SMALL(D222:I222,{1;2})),0)</f>
        <v>85223</v>
      </c>
      <c r="U222" s="141">
        <f t="shared" ref="U222:AB225" si="236">+M222/IF($H222&lt;&gt;"",$H222,MIN($D222:$F222))-1</f>
        <v>2.9470651745952892</v>
      </c>
      <c r="V222" s="141">
        <f t="shared" si="236"/>
        <v>3.5677471473196505</v>
      </c>
      <c r="W222" s="141" t="e">
        <f t="shared" si="236"/>
        <v>#NUM!</v>
      </c>
      <c r="X222" s="141">
        <f t="shared" si="236"/>
        <v>1.7357400001460537</v>
      </c>
      <c r="Y222" s="141" t="e">
        <f t="shared" si="236"/>
        <v>#NUM!</v>
      </c>
      <c r="Z222" s="141">
        <f t="shared" si="236"/>
        <v>-9.626714702754291E-2</v>
      </c>
      <c r="AA222" s="141" t="e">
        <f t="shared" si="236"/>
        <v>#NUM!</v>
      </c>
      <c r="AB222" s="141">
        <f t="shared" si="236"/>
        <v>-0.50000113654506217</v>
      </c>
      <c r="AC222" s="141" t="e" cm="1">
        <f t="array" ref="AC222">MIN(IF(U222:AB222&gt;0,U222:AB222))</f>
        <v>#NUM!</v>
      </c>
      <c r="AD222" s="140" t="str">
        <f>+IFERROR(_xlfn.XLOOKUP(AC222,U222:AB222,$U$3:$AB$3,,0),"Sin medida de tendencia central")</f>
        <v>Sin medida de tendencia central</v>
      </c>
      <c r="AE222" s="173" t="str">
        <f>+IFERROR(_xlfn.XLOOKUP(AD222,$M$3:$T$3,M222:T222,,0),"Pendiente")</f>
        <v>Pendiente</v>
      </c>
      <c r="AF222" s="168">
        <f t="shared" ref="AF222:AF268" si="237">+AVERAGE(G222:H222)</f>
        <v>231056.69372000001</v>
      </c>
      <c r="AG222" s="192" t="s">
        <v>79</v>
      </c>
      <c r="AJ222" s="130">
        <v>291666.62</v>
      </c>
      <c r="AL222" s="130">
        <v>231056.69372000001</v>
      </c>
    </row>
    <row r="223" spans="1:38" ht="14">
      <c r="A223" s="137">
        <f t="shared" ref="A223:A224" si="238">+A222+1</f>
        <v>9</v>
      </c>
      <c r="B223" s="138" t="s">
        <v>97</v>
      </c>
      <c r="C223" s="178">
        <v>1</v>
      </c>
      <c r="D223" s="186">
        <v>1208445</v>
      </c>
      <c r="E223" s="180">
        <v>5990000</v>
      </c>
      <c r="F223" s="146">
        <v>6193500</v>
      </c>
      <c r="G223" s="155">
        <v>1208445</v>
      </c>
      <c r="H223" s="164">
        <f>+'678-2024 IPC'!H222</f>
        <v>1259811.58696</v>
      </c>
      <c r="I223" s="172">
        <f t="shared" si="219"/>
        <v>0</v>
      </c>
      <c r="J223" s="160">
        <f t="shared" si="235"/>
        <v>-4.0773229498508257E-2</v>
      </c>
      <c r="K223" s="139">
        <f t="shared" si="235"/>
        <v>3.7546792409285779</v>
      </c>
      <c r="L223" s="139">
        <f t="shared" si="235"/>
        <v>3.9162113320018612</v>
      </c>
      <c r="M223" s="140">
        <f>ROUND(GEOMEAN(D223:F223),0)</f>
        <v>3552466</v>
      </c>
      <c r="N223" s="140">
        <f>ROUND(AVERAGE(D223:F223),0)</f>
        <v>4463982</v>
      </c>
      <c r="O223" s="140" t="e">
        <f>ROUND(GEOMEAN(D223:I223),0)</f>
        <v>#NUM!</v>
      </c>
      <c r="P223" s="140">
        <f>ROUND(AVERAGE(D223:I223),0)</f>
        <v>2643367</v>
      </c>
      <c r="Q223" s="140" t="e" cm="1">
        <f t="array" ref="Q223">ROUND(GEOMEAN(SMALL(D223:I223,{1;2;3})),0)</f>
        <v>#NUM!</v>
      </c>
      <c r="R223" s="140" cm="1">
        <f t="array" ref="R223">ROUND(AVERAGE(SMALL(D223:I223,{1;2;3})),0)</f>
        <v>805630</v>
      </c>
      <c r="S223" s="140" t="e" cm="1">
        <f t="array" ref="S223">ROUND(GEOMEAN(SMALL(D223:I223,{1;2})),0)</f>
        <v>#NUM!</v>
      </c>
      <c r="T223" s="140" cm="1">
        <f t="array" ref="T223">ROUND(AVERAGE(SMALL(D223:I223,{1;2})),0)</f>
        <v>604223</v>
      </c>
      <c r="U223" s="141">
        <f t="shared" si="236"/>
        <v>1.819839122588411</v>
      </c>
      <c r="V223" s="141">
        <f t="shared" si="236"/>
        <v>2.5433727124004735</v>
      </c>
      <c r="W223" s="141" t="e">
        <f t="shared" si="236"/>
        <v>#NUM!</v>
      </c>
      <c r="X223" s="141">
        <f t="shared" si="236"/>
        <v>1.0982240736319953</v>
      </c>
      <c r="Y223" s="141" t="e">
        <f t="shared" si="236"/>
        <v>#NUM!</v>
      </c>
      <c r="Z223" s="141">
        <f t="shared" si="236"/>
        <v>-0.36051548633233887</v>
      </c>
      <c r="AA223" s="141" t="e">
        <f t="shared" si="236"/>
        <v>#NUM!</v>
      </c>
      <c r="AB223" s="141">
        <f t="shared" si="236"/>
        <v>-0.52038621786450956</v>
      </c>
      <c r="AC223" s="141" t="e" cm="1">
        <f t="array" ref="AC223">MIN(IF(U223:AB223&gt;0,U223:AB223))</f>
        <v>#NUM!</v>
      </c>
      <c r="AD223" s="140" t="str">
        <f>+IFERROR(_xlfn.XLOOKUP(AC223,U223:AB223,$U$3:$AB$3,,0),"Sin medida de tendencia central")</f>
        <v>Sin medida de tendencia central</v>
      </c>
      <c r="AE223" s="173" t="str">
        <f>+IFERROR(_xlfn.XLOOKUP(AD223,$M$3:$T$3,M223:T223,,0),"Pendiente")</f>
        <v>Pendiente</v>
      </c>
      <c r="AF223" s="168">
        <f t="shared" si="237"/>
        <v>1234128.29348</v>
      </c>
      <c r="AG223" s="192" t="s">
        <v>79</v>
      </c>
      <c r="AJ223" s="130">
        <v>1208445</v>
      </c>
      <c r="AL223" s="130">
        <v>1234128.29348</v>
      </c>
    </row>
    <row r="224" spans="1:38" ht="14">
      <c r="A224" s="137">
        <f t="shared" si="238"/>
        <v>10</v>
      </c>
      <c r="B224" s="138" t="s">
        <v>206</v>
      </c>
      <c r="C224" s="178">
        <v>1</v>
      </c>
      <c r="D224" s="186">
        <v>3205146</v>
      </c>
      <c r="E224" s="180">
        <v>11750000</v>
      </c>
      <c r="F224" s="146">
        <v>12292500</v>
      </c>
      <c r="G224" s="155">
        <v>3205146</v>
      </c>
      <c r="H224" s="164">
        <f>+'678-2024 IPC'!H223</f>
        <v>1849463.95432</v>
      </c>
      <c r="I224" s="172">
        <f t="shared" si="219"/>
        <v>0</v>
      </c>
      <c r="J224" s="160">
        <f t="shared" si="235"/>
        <v>0.73301349967561236</v>
      </c>
      <c r="K224" s="139">
        <f t="shared" si="235"/>
        <v>5.3531922168876065</v>
      </c>
      <c r="L224" s="139">
        <f t="shared" si="235"/>
        <v>5.6465204532843325</v>
      </c>
      <c r="M224" s="140">
        <f>ROUND(GEOMEAN(D224:F224),0)</f>
        <v>7735861</v>
      </c>
      <c r="N224" s="140">
        <f>ROUND(AVERAGE(D224:F224),0)</f>
        <v>9082549</v>
      </c>
      <c r="O224" s="140" t="e">
        <f>ROUND(GEOMEAN(D224:I224),0)</f>
        <v>#NUM!</v>
      </c>
      <c r="P224" s="140">
        <f>ROUND(AVERAGE(D224:I224),0)</f>
        <v>5383709</v>
      </c>
      <c r="Q224" s="140" t="e" cm="1">
        <f t="array" ref="Q224">ROUND(GEOMEAN(SMALL(D224:I224,{1;2;3})),0)</f>
        <v>#NUM!</v>
      </c>
      <c r="R224" s="140" cm="1">
        <f t="array" ref="R224">ROUND(AVERAGE(SMALL(D224:I224,{1;2;3})),0)</f>
        <v>1684870</v>
      </c>
      <c r="S224" s="140" t="e" cm="1">
        <f t="array" ref="S224">ROUND(GEOMEAN(SMALL(D224:I224,{1;2})),0)</f>
        <v>#NUM!</v>
      </c>
      <c r="T224" s="140" cm="1">
        <f t="array" ref="T224">ROUND(AVERAGE(SMALL(D224:I224,{1;2})),0)</f>
        <v>924732</v>
      </c>
      <c r="U224" s="141">
        <f t="shared" si="236"/>
        <v>3.1827584592446279</v>
      </c>
      <c r="V224" s="141">
        <f t="shared" si="236"/>
        <v>3.9109089035149207</v>
      </c>
      <c r="W224" s="141" t="e">
        <f t="shared" si="236"/>
        <v>#NUM!</v>
      </c>
      <c r="X224" s="141">
        <f t="shared" si="236"/>
        <v>1.9109564354712987</v>
      </c>
      <c r="Y224" s="141" t="e">
        <f t="shared" si="236"/>
        <v>#NUM!</v>
      </c>
      <c r="Z224" s="141">
        <f t="shared" si="236"/>
        <v>-8.899549187511302E-2</v>
      </c>
      <c r="AA224" s="141" t="e">
        <f t="shared" si="236"/>
        <v>#NUM!</v>
      </c>
      <c r="AB224" s="141">
        <f t="shared" si="236"/>
        <v>-0.49999998765047571</v>
      </c>
      <c r="AC224" s="141" t="e" cm="1">
        <f t="array" ref="AC224">MIN(IF(U224:AB224&gt;0,U224:AB224))</f>
        <v>#NUM!</v>
      </c>
      <c r="AD224" s="140" t="str">
        <f>+IFERROR(_xlfn.XLOOKUP(AC224,U224:AB224,$U$3:$AB$3,,0),"Sin medida de tendencia central")</f>
        <v>Sin medida de tendencia central</v>
      </c>
      <c r="AE224" s="173" t="str">
        <f>+IFERROR(_xlfn.XLOOKUP(AD224,$M$3:$T$3,M224:T224,,0),"Pendiente")</f>
        <v>Pendiente</v>
      </c>
      <c r="AF224" s="168">
        <f t="shared" si="237"/>
        <v>2527304.9771600002</v>
      </c>
      <c r="AG224" s="192" t="s">
        <v>79</v>
      </c>
      <c r="AJ224" s="130">
        <v>3205146</v>
      </c>
      <c r="AL224" s="130">
        <v>2527304.9771600002</v>
      </c>
    </row>
    <row r="225" spans="1:38" ht="14">
      <c r="A225" s="137">
        <f>A224+1</f>
        <v>11</v>
      </c>
      <c r="B225" s="138" t="s">
        <v>207</v>
      </c>
      <c r="C225" s="178">
        <v>1</v>
      </c>
      <c r="D225" s="186">
        <v>495711.16</v>
      </c>
      <c r="E225" s="180">
        <v>4700000</v>
      </c>
      <c r="F225" s="146">
        <v>4899000</v>
      </c>
      <c r="G225" s="155">
        <v>495711</v>
      </c>
      <c r="H225" s="164">
        <f>+'678-2024 IPC'!H224</f>
        <v>975514.90983999998</v>
      </c>
      <c r="I225" s="172">
        <f t="shared" si="219"/>
        <v>0.15999999997438863</v>
      </c>
      <c r="J225" s="160">
        <f t="shared" si="235"/>
        <v>-0.49184665964633534</v>
      </c>
      <c r="K225" s="139">
        <f t="shared" si="235"/>
        <v>3.8179683904276516</v>
      </c>
      <c r="L225" s="139">
        <f t="shared" si="235"/>
        <v>4.0219632222776731</v>
      </c>
      <c r="M225" s="140">
        <f>ROUND(GEOMEAN(D225:F225),0)</f>
        <v>2251531</v>
      </c>
      <c r="N225" s="140">
        <f>ROUND(AVERAGE(D225:F225),0)</f>
        <v>3364904</v>
      </c>
      <c r="O225" s="140">
        <f>ROUND(GEOMEAN(D225:I225),0)</f>
        <v>97950</v>
      </c>
      <c r="P225" s="140">
        <f>ROUND(AVERAGE(D225:I225),0)</f>
        <v>1927656</v>
      </c>
      <c r="Q225" s="140" cm="1">
        <f t="array" ref="Q225">ROUND(GEOMEAN(SMALL(D225:I225,{1;2;3})),0)</f>
        <v>3400</v>
      </c>
      <c r="R225" s="140" cm="1">
        <f t="array" ref="R225">ROUND(AVERAGE(SMALL(D225:I225,{1;2;3})),0)</f>
        <v>330474</v>
      </c>
      <c r="S225" s="140" cm="1">
        <f t="array" ref="S225">ROUND(GEOMEAN(SMALL(D225:I225,{1;2})),0)</f>
        <v>282</v>
      </c>
      <c r="T225" s="140" cm="1">
        <f t="array" ref="T225">ROUND(AVERAGE(SMALL(D225:I225,{1;2})),0)</f>
        <v>247856</v>
      </c>
      <c r="U225" s="141">
        <f t="shared" si="236"/>
        <v>1.3080436570357361</v>
      </c>
      <c r="V225" s="141">
        <f t="shared" si="236"/>
        <v>2.4493619380475673</v>
      </c>
      <c r="W225" s="141">
        <f t="shared" si="236"/>
        <v>-0.8995914885441727</v>
      </c>
      <c r="X225" s="141">
        <f t="shared" si="236"/>
        <v>0.97603950545068185</v>
      </c>
      <c r="Y225" s="141">
        <f t="shared" si="236"/>
        <v>-0.99651466116437148</v>
      </c>
      <c r="Z225" s="141">
        <f t="shared" si="236"/>
        <v>-0.66123121577485366</v>
      </c>
      <c r="AA225" s="141">
        <f t="shared" si="236"/>
        <v>-0.99971092189657429</v>
      </c>
      <c r="AB225" s="141">
        <f t="shared" si="236"/>
        <v>-0.7459228992813115</v>
      </c>
      <c r="AC225" s="141" cm="1">
        <f t="array" ref="AC225">MIN(IF(U225:AB225&gt;0,U225:AB225))</f>
        <v>0.97603950545068185</v>
      </c>
      <c r="AD225" s="140" t="str">
        <f>+IFERROR(_xlfn.XLOOKUP(AC225,U225:AB225,$U$3:$AB$3,,0),"Sin medida de tendencia central")</f>
        <v>PROMEDIO SIMPLE Cotizaciones e Histórico</v>
      </c>
      <c r="AE225" s="173">
        <f>+IFERROR(_xlfn.XLOOKUP(AD225,$M$3:$T$3,M225:T225,,0),"Pendiente")</f>
        <v>1927656</v>
      </c>
      <c r="AF225" s="168">
        <f t="shared" si="237"/>
        <v>735612.95491999993</v>
      </c>
      <c r="AG225" s="192" t="s">
        <v>79</v>
      </c>
      <c r="AJ225" s="130">
        <v>495711.16</v>
      </c>
      <c r="AL225" s="130">
        <v>735612.95491999993</v>
      </c>
    </row>
    <row r="226" spans="1:38" ht="13">
      <c r="A226" s="133"/>
      <c r="B226" s="134" t="s">
        <v>174</v>
      </c>
      <c r="C226" s="177"/>
      <c r="D226" s="186"/>
      <c r="E226" s="181"/>
      <c r="F226" s="147"/>
      <c r="G226" s="156"/>
      <c r="H226" s="165"/>
      <c r="I226" s="172">
        <f t="shared" si="219"/>
        <v>0</v>
      </c>
      <c r="J226" s="159"/>
      <c r="K226" s="135"/>
      <c r="L226" s="135"/>
      <c r="M226" s="135"/>
      <c r="N226" s="135"/>
      <c r="O226" s="135"/>
      <c r="P226" s="135"/>
      <c r="Q226" s="135"/>
      <c r="R226" s="135"/>
      <c r="S226" s="135"/>
      <c r="T226" s="135"/>
      <c r="U226" s="136"/>
      <c r="V226" s="136"/>
      <c r="W226" s="136"/>
      <c r="X226" s="136"/>
      <c r="Y226" s="136"/>
      <c r="Z226" s="136"/>
      <c r="AA226" s="136"/>
      <c r="AB226" s="136"/>
      <c r="AC226" s="136"/>
      <c r="AD226" s="135"/>
      <c r="AE226" s="154"/>
      <c r="AF226" s="174"/>
      <c r="AG226" s="191"/>
    </row>
    <row r="227" spans="1:38" ht="14">
      <c r="A227" s="137">
        <f>A225+1</f>
        <v>12</v>
      </c>
      <c r="B227" s="138" t="s">
        <v>175</v>
      </c>
      <c r="C227" s="178">
        <v>1</v>
      </c>
      <c r="D227" s="186">
        <v>639544.07999999996</v>
      </c>
      <c r="E227" s="180">
        <v>3700000</v>
      </c>
      <c r="F227" s="146">
        <v>3877000</v>
      </c>
      <c r="G227" s="155">
        <v>639544</v>
      </c>
      <c r="H227" s="164">
        <f>+'678-2024 IPC'!H226</f>
        <v>877129.83292000007</v>
      </c>
      <c r="I227" s="172">
        <f t="shared" si="219"/>
        <v>7.9999999958090484E-2</v>
      </c>
      <c r="J227" s="160">
        <f t="shared" ref="J227:J243" si="239">+D227/IF($H227&lt;&gt;"",$H227,MIN($D227:$F227))-1</f>
        <v>-0.27086725819034985</v>
      </c>
      <c r="K227" s="139">
        <f t="shared" ref="K227:K243" si="240">+E227/IF($H227&lt;&gt;"",$H227,MIN($D227:$F227))-1</f>
        <v>3.2183036776694198</v>
      </c>
      <c r="L227" s="139">
        <f t="shared" ref="L227:L243" si="241">+F227/IF($H227&lt;&gt;"",$H227,MIN($D227:$F227))-1</f>
        <v>3.4200982049525246</v>
      </c>
      <c r="M227" s="140">
        <f t="shared" ref="M227:M243" si="242">ROUND(GEOMEAN(D227:F227),0)</f>
        <v>2093418</v>
      </c>
      <c r="N227" s="140">
        <f t="shared" ref="N227:N243" si="243">ROUND(AVERAGE(D227:F227),0)</f>
        <v>2738848</v>
      </c>
      <c r="O227" s="140">
        <f t="shared" ref="O227:O243" si="244">ROUND(GEOMEAN(D227:I227),0)</f>
        <v>86251</v>
      </c>
      <c r="P227" s="140">
        <f t="shared" ref="P227:P243" si="245">ROUND(AVERAGE(D227:I227),0)</f>
        <v>1622203</v>
      </c>
      <c r="Q227" s="140" cm="1">
        <f t="array" ref="Q227">ROUND(GEOMEAN(SMALL(D227:I227,{1;2;3})),0)</f>
        <v>3198</v>
      </c>
      <c r="R227" s="140" cm="1">
        <f t="array" ref="R227">ROUND(AVERAGE(SMALL(D227:I227,{1;2;3})),0)</f>
        <v>426363</v>
      </c>
      <c r="S227" s="140" cm="1">
        <f t="array" ref="S227">ROUND(GEOMEAN(SMALL(D227:I227,{1;2})),0)</f>
        <v>226</v>
      </c>
      <c r="T227" s="140" cm="1">
        <f t="array" ref="T227">ROUND(AVERAGE(SMALL(D227:I227,{1;2})),0)</f>
        <v>319772</v>
      </c>
      <c r="U227" s="141">
        <f t="shared" ref="U227:U243" si="246">+M227/IF($H227&lt;&gt;"",$H227,MIN($D227:$F227))-1</f>
        <v>1.3866683373782056</v>
      </c>
      <c r="V227" s="141">
        <f t="shared" ref="V227:V243" si="247">+N227/IF($H227&lt;&gt;"",$H227,MIN($D227:$F227))-1</f>
        <v>2.1225115110750092</v>
      </c>
      <c r="W227" s="141">
        <f t="shared" ref="W227:W243" si="248">+O227/IF($H227&lt;&gt;"",$H227,MIN($D227:$F227))-1</f>
        <v>-0.90166678094522568</v>
      </c>
      <c r="X227" s="141">
        <f t="shared" ref="X227:X243" si="249">+P227/IF($H227&lt;&gt;"",$H227,MIN($D227:$F227))-1</f>
        <v>0.84944456238550425</v>
      </c>
      <c r="Y227" s="141">
        <f t="shared" ref="Y227:Y243" si="250">+Q227/IF($H227&lt;&gt;"",$H227,MIN($D227:$F227))-1</f>
        <v>-0.99635401752400354</v>
      </c>
      <c r="Z227" s="141">
        <f t="shared" ref="Z227:Z243" si="251">+R227/IF($H227&lt;&gt;"",$H227,MIN($D227:$F227))-1</f>
        <v>-0.51391118623725229</v>
      </c>
      <c r="AA227" s="141">
        <f t="shared" ref="AA227:AA243" si="252">+S227/IF($H227&lt;&gt;"",$H227,MIN($D227:$F227))-1</f>
        <v>-0.99974234145103968</v>
      </c>
      <c r="AB227" s="141">
        <f t="shared" ref="AB227:AB243" si="253">+T227/IF($H227&lt;&gt;"",$H227,MIN($D227:$F227))-1</f>
        <v>-0.63543367469845791</v>
      </c>
      <c r="AC227" s="141" cm="1">
        <f t="array" ref="AC227">MIN(IF(U227:AB227&gt;0,U227:AB227))</f>
        <v>0.84944456238550425</v>
      </c>
      <c r="AD227" s="140" t="str">
        <f t="shared" ref="AD227:AD243" si="254">+IFERROR(_xlfn.XLOOKUP(AC227,U227:AB227,$U$3:$AB$3,,0),"Sin medida de tendencia central")</f>
        <v>PROMEDIO SIMPLE Cotizaciones e Histórico</v>
      </c>
      <c r="AE227" s="173">
        <f t="shared" ref="AE227:AE243" si="255">+IFERROR(_xlfn.XLOOKUP(AD227,$M$3:$T$3,M227:T227,,0),"Pendiente")</f>
        <v>1622203</v>
      </c>
      <c r="AF227" s="168">
        <f t="shared" si="237"/>
        <v>758336.91645999998</v>
      </c>
      <c r="AG227" s="192" t="s">
        <v>79</v>
      </c>
      <c r="AJ227" s="130">
        <v>639544.07999999996</v>
      </c>
      <c r="AL227" s="130">
        <v>758336.91645999998</v>
      </c>
    </row>
    <row r="228" spans="1:38" ht="14">
      <c r="A228" s="137">
        <f>A227+1</f>
        <v>13</v>
      </c>
      <c r="B228" s="138" t="s">
        <v>211</v>
      </c>
      <c r="C228" s="178">
        <v>1</v>
      </c>
      <c r="D228" s="186">
        <v>919432.08</v>
      </c>
      <c r="E228" s="180">
        <v>8700000</v>
      </c>
      <c r="F228" s="146">
        <v>9117000</v>
      </c>
      <c r="G228" s="155">
        <v>919432</v>
      </c>
      <c r="H228" s="164">
        <f>+'678-2024 IPC'!H227</f>
        <v>1966824.0795200001</v>
      </c>
      <c r="I228" s="172">
        <f t="shared" si="219"/>
        <v>7.9999999958090484E-2</v>
      </c>
      <c r="J228" s="160">
        <f t="shared" si="239"/>
        <v>-0.53252957924717614</v>
      </c>
      <c r="K228" s="139">
        <f t="shared" si="240"/>
        <v>3.4233747647238584</v>
      </c>
      <c r="L228" s="139">
        <f t="shared" si="241"/>
        <v>3.6353916931020018</v>
      </c>
      <c r="M228" s="140">
        <f t="shared" si="242"/>
        <v>4177954</v>
      </c>
      <c r="N228" s="140">
        <f t="shared" si="243"/>
        <v>6245477</v>
      </c>
      <c r="O228" s="140">
        <f t="shared" si="244"/>
        <v>148096</v>
      </c>
      <c r="P228" s="140">
        <f t="shared" si="245"/>
        <v>3603781</v>
      </c>
      <c r="Q228" s="140" cm="1">
        <f t="array" ref="Q228">ROUND(GEOMEAN(SMALL(D228:I228,{1;2;3})),0)</f>
        <v>4074</v>
      </c>
      <c r="R228" s="140" cm="1">
        <f t="array" ref="R228">ROUND(AVERAGE(SMALL(D228:I228,{1;2;3})),0)</f>
        <v>612955</v>
      </c>
      <c r="S228" s="140" cm="1">
        <f t="array" ref="S228">ROUND(GEOMEAN(SMALL(D228:I228,{1;2})),0)</f>
        <v>271</v>
      </c>
      <c r="T228" s="140" cm="1">
        <f t="array" ref="T228">ROUND(AVERAGE(SMALL(D228:I228,{1;2})),0)</f>
        <v>459716</v>
      </c>
      <c r="U228" s="141">
        <f t="shared" si="246"/>
        <v>1.1242133668709315</v>
      </c>
      <c r="V228" s="141">
        <f t="shared" si="247"/>
        <v>2.1754121098233643</v>
      </c>
      <c r="W228" s="141">
        <f t="shared" si="248"/>
        <v>-0.92470297595901785</v>
      </c>
      <c r="X228" s="141">
        <f t="shared" si="249"/>
        <v>0.8322843601139438</v>
      </c>
      <c r="Y228" s="141">
        <f t="shared" si="250"/>
        <v>-0.99792864036879481</v>
      </c>
      <c r="Z228" s="141">
        <f t="shared" si="251"/>
        <v>-0.68835291046996405</v>
      </c>
      <c r="AA228" s="141">
        <f t="shared" si="252"/>
        <v>-0.9998622144182483</v>
      </c>
      <c r="AB228" s="141">
        <f t="shared" si="253"/>
        <v>-0.76626480996094326</v>
      </c>
      <c r="AC228" s="141" cm="1">
        <f t="array" ref="AC228">MIN(IF(U228:AB228&gt;0,U228:AB228))</f>
        <v>0.8322843601139438</v>
      </c>
      <c r="AD228" s="140" t="str">
        <f t="shared" si="254"/>
        <v>PROMEDIO SIMPLE Cotizaciones e Histórico</v>
      </c>
      <c r="AE228" s="173">
        <f t="shared" si="255"/>
        <v>3603781</v>
      </c>
      <c r="AF228" s="168">
        <f t="shared" si="237"/>
        <v>1443128.0397600001</v>
      </c>
      <c r="AG228" s="192" t="s">
        <v>79</v>
      </c>
      <c r="AJ228" s="130">
        <v>919432.08</v>
      </c>
      <c r="AL228" s="130">
        <v>1443128.0397600001</v>
      </c>
    </row>
    <row r="229" spans="1:38" ht="14">
      <c r="A229" s="137">
        <f>+A228+1</f>
        <v>14</v>
      </c>
      <c r="B229" s="138" t="s">
        <v>212</v>
      </c>
      <c r="C229" s="178">
        <v>1</v>
      </c>
      <c r="D229" s="186">
        <v>772957.36</v>
      </c>
      <c r="E229" s="180">
        <v>4250000</v>
      </c>
      <c r="F229" s="146">
        <v>4382500</v>
      </c>
      <c r="G229" s="155">
        <v>772957</v>
      </c>
      <c r="H229" s="164">
        <f>+'678-2024 IPC'!H228</f>
        <v>2613950.0035199998</v>
      </c>
      <c r="I229" s="172">
        <f t="shared" si="219"/>
        <v>0.35999999998603016</v>
      </c>
      <c r="J229" s="160">
        <f t="shared" si="239"/>
        <v>-0.70429527766058286</v>
      </c>
      <c r="K229" s="139">
        <f t="shared" si="240"/>
        <v>0.6258918473103392</v>
      </c>
      <c r="L229" s="139">
        <f t="shared" si="241"/>
        <v>0.67658141666766158</v>
      </c>
      <c r="M229" s="140">
        <f t="shared" si="242"/>
        <v>2432701</v>
      </c>
      <c r="N229" s="140">
        <f t="shared" si="243"/>
        <v>3135152</v>
      </c>
      <c r="O229" s="140">
        <f t="shared" si="244"/>
        <v>147912</v>
      </c>
      <c r="P229" s="140">
        <f t="shared" si="245"/>
        <v>2132061</v>
      </c>
      <c r="Q229" s="140" cm="1">
        <f t="array" ref="Q229">ROUND(GEOMEAN(SMALL(D229:I229,{1;2;3})),0)</f>
        <v>5992</v>
      </c>
      <c r="R229" s="140" cm="1">
        <f t="array" ref="R229">ROUND(AVERAGE(SMALL(D229:I229,{1;2;3})),0)</f>
        <v>515305</v>
      </c>
      <c r="S229" s="140" cm="1">
        <f t="array" ref="S229">ROUND(GEOMEAN(SMALL(D229:I229,{1;2})),0)</f>
        <v>528</v>
      </c>
      <c r="T229" s="140" cm="1">
        <f t="array" ref="T229">ROUND(AVERAGE(SMALL(D229:I229,{1;2})),0)</f>
        <v>386479</v>
      </c>
      <c r="U229" s="141">
        <f t="shared" si="246"/>
        <v>-6.9339124036774225E-2</v>
      </c>
      <c r="V229" s="141">
        <f t="shared" si="247"/>
        <v>0.19939248867734216</v>
      </c>
      <c r="W229" s="141">
        <f t="shared" si="248"/>
        <v>-0.94341437296014896</v>
      </c>
      <c r="X229" s="141">
        <f t="shared" si="249"/>
        <v>-0.18435280050156966</v>
      </c>
      <c r="Y229" s="141">
        <f t="shared" si="250"/>
        <v>-0.99770768377668617</v>
      </c>
      <c r="Z229" s="141">
        <f t="shared" si="251"/>
        <v>-0.80286348273452846</v>
      </c>
      <c r="AA229" s="141">
        <f t="shared" si="252"/>
        <v>-0.9997980068481459</v>
      </c>
      <c r="AB229" s="141">
        <f t="shared" si="253"/>
        <v>-0.85214751641019937</v>
      </c>
      <c r="AC229" s="141" cm="1">
        <f t="array" ref="AC229">MIN(IF(U229:AB229&gt;0,U229:AB229))</f>
        <v>0.19939248867734216</v>
      </c>
      <c r="AD229" s="140" t="str">
        <f t="shared" si="254"/>
        <v>PROMEDIO SIMPLE SOLO COTIZACIONES</v>
      </c>
      <c r="AE229" s="173">
        <f t="shared" si="255"/>
        <v>3135152</v>
      </c>
      <c r="AF229" s="168">
        <f t="shared" si="237"/>
        <v>1693453.5017599999</v>
      </c>
      <c r="AG229" s="192" t="s">
        <v>79</v>
      </c>
      <c r="AJ229" s="130">
        <v>772957.36</v>
      </c>
      <c r="AL229" s="130">
        <v>1693453.5017599999</v>
      </c>
    </row>
    <row r="230" spans="1:38" ht="13">
      <c r="A230" s="137">
        <f>+A229+1</f>
        <v>15</v>
      </c>
      <c r="B230" s="138" t="s">
        <v>89</v>
      </c>
      <c r="C230" s="178">
        <v>1</v>
      </c>
      <c r="D230" s="186">
        <v>416566.63999999996</v>
      </c>
      <c r="E230" s="180">
        <v>1350000</v>
      </c>
      <c r="F230" s="146">
        <v>1413500</v>
      </c>
      <c r="G230" s="155">
        <v>416567</v>
      </c>
      <c r="H230" s="164"/>
      <c r="I230" s="172">
        <f t="shared" si="219"/>
        <v>-0.36000000004423782</v>
      </c>
      <c r="J230" s="160">
        <f t="shared" si="239"/>
        <v>0</v>
      </c>
      <c r="K230" s="139">
        <f t="shared" si="240"/>
        <v>2.2407779941283827</v>
      </c>
      <c r="L230" s="139">
        <f t="shared" si="241"/>
        <v>2.3932145886670142</v>
      </c>
      <c r="M230" s="140">
        <f t="shared" si="242"/>
        <v>926342</v>
      </c>
      <c r="N230" s="140">
        <f t="shared" si="243"/>
        <v>1060022</v>
      </c>
      <c r="O230" s="140" t="e">
        <f t="shared" si="244"/>
        <v>#NUM!</v>
      </c>
      <c r="P230" s="140">
        <f t="shared" si="245"/>
        <v>719327</v>
      </c>
      <c r="Q230" s="140" t="e" cm="1">
        <f t="array" ref="Q230">ROUND(GEOMEAN(SMALL(D230:I230,{1;2;3})),0)</f>
        <v>#NUM!</v>
      </c>
      <c r="R230" s="140" cm="1">
        <f t="array" ref="R230">ROUND(AVERAGE(SMALL(D230:I230,{1;2;3})),0)</f>
        <v>277711</v>
      </c>
      <c r="S230" s="140" t="e" cm="1">
        <f t="array" ref="S230">ROUND(GEOMEAN(SMALL(D230:I230,{1;2})),0)</f>
        <v>#NUM!</v>
      </c>
      <c r="T230" s="140" cm="1">
        <f t="array" ref="T230">ROUND(AVERAGE(SMALL(D230:I230,{1;2})),0)</f>
        <v>208283</v>
      </c>
      <c r="U230" s="141">
        <f t="shared" si="246"/>
        <v>1.223754643434722</v>
      </c>
      <c r="V230" s="141">
        <f t="shared" si="247"/>
        <v>1.5446636821421902</v>
      </c>
      <c r="W230" s="141" t="e">
        <f t="shared" si="248"/>
        <v>#NUM!</v>
      </c>
      <c r="X230" s="141">
        <f t="shared" si="249"/>
        <v>0.7267993423573238</v>
      </c>
      <c r="Y230" s="141" t="e">
        <f t="shared" si="250"/>
        <v>#NUM!</v>
      </c>
      <c r="Z230" s="141">
        <f t="shared" si="251"/>
        <v>-0.33333355738712056</v>
      </c>
      <c r="AA230" s="141" t="e">
        <f t="shared" si="252"/>
        <v>#NUM!</v>
      </c>
      <c r="AB230" s="141">
        <f t="shared" si="253"/>
        <v>-0.50000076818441341</v>
      </c>
      <c r="AC230" s="141" t="e" cm="1">
        <f t="array" ref="AC230">MIN(IF(U230:AB230&gt;0,U230:AB230))</f>
        <v>#NUM!</v>
      </c>
      <c r="AD230" s="140" t="str">
        <f t="shared" si="254"/>
        <v>Sin medida de tendencia central</v>
      </c>
      <c r="AE230" s="173" t="str">
        <f t="shared" si="255"/>
        <v>Pendiente</v>
      </c>
      <c r="AF230" s="168">
        <f t="shared" si="237"/>
        <v>416567</v>
      </c>
      <c r="AG230" s="195" t="s">
        <v>100</v>
      </c>
      <c r="AJ230" s="130">
        <v>416566.63999999996</v>
      </c>
      <c r="AL230" s="130">
        <v>416567</v>
      </c>
    </row>
    <row r="231" spans="1:38" ht="14">
      <c r="A231" s="137">
        <f t="shared" ref="A231:A243" si="256">+A230+1</f>
        <v>16</v>
      </c>
      <c r="B231" s="138" t="s">
        <v>213</v>
      </c>
      <c r="C231" s="178">
        <v>1</v>
      </c>
      <c r="D231" s="186">
        <v>1057043.68</v>
      </c>
      <c r="E231" s="180">
        <v>6700000</v>
      </c>
      <c r="F231" s="146">
        <v>7015000</v>
      </c>
      <c r="G231" s="155">
        <v>1057044</v>
      </c>
      <c r="H231" s="164">
        <f>+'678-2024 IPC'!H231</f>
        <v>887549.65711999999</v>
      </c>
      <c r="I231" s="172">
        <f t="shared" si="219"/>
        <v>-0.32000000006519258</v>
      </c>
      <c r="J231" s="160">
        <f t="shared" si="239"/>
        <v>0.19096849570083685</v>
      </c>
      <c r="K231" s="139">
        <f t="shared" si="240"/>
        <v>6.5488734024648894</v>
      </c>
      <c r="L231" s="139">
        <f t="shared" si="241"/>
        <v>6.9037831221330146</v>
      </c>
      <c r="M231" s="140">
        <f t="shared" si="242"/>
        <v>3676194</v>
      </c>
      <c r="N231" s="140">
        <f t="shared" si="243"/>
        <v>4924015</v>
      </c>
      <c r="O231" s="140" t="e">
        <f t="shared" si="244"/>
        <v>#NUM!</v>
      </c>
      <c r="P231" s="140">
        <f t="shared" si="245"/>
        <v>2786106</v>
      </c>
      <c r="Q231" s="140" t="e" cm="1">
        <f t="array" ref="Q231">ROUND(GEOMEAN(SMALL(D231:I231,{1;2;3})),0)</f>
        <v>#NUM!</v>
      </c>
      <c r="R231" s="140" cm="1">
        <f t="array" ref="R231">ROUND(AVERAGE(SMALL(D231:I231,{1;2;3})),0)</f>
        <v>648198</v>
      </c>
      <c r="S231" s="140" t="e" cm="1">
        <f t="array" ref="S231">ROUND(GEOMEAN(SMALL(D231:I231,{1;2})),0)</f>
        <v>#NUM!</v>
      </c>
      <c r="T231" s="140" cm="1">
        <f t="array" ref="T231">ROUND(AVERAGE(SMALL(D231:I231,{1;2})),0)</f>
        <v>443775</v>
      </c>
      <c r="U231" s="141">
        <f t="shared" si="246"/>
        <v>3.1419586729702997</v>
      </c>
      <c r="V231" s="141">
        <f t="shared" si="247"/>
        <v>4.5478755025131568</v>
      </c>
      <c r="W231" s="141" t="e">
        <f t="shared" si="248"/>
        <v>#NUM!</v>
      </c>
      <c r="X231" s="141">
        <f t="shared" si="249"/>
        <v>2.1390987283354987</v>
      </c>
      <c r="Y231" s="141" t="e">
        <f t="shared" si="250"/>
        <v>#NUM!</v>
      </c>
      <c r="Z231" s="141">
        <f t="shared" si="251"/>
        <v>-0.26967691914463643</v>
      </c>
      <c r="AA231" s="141" t="e">
        <f t="shared" si="252"/>
        <v>#NUM!</v>
      </c>
      <c r="AB231" s="141">
        <f t="shared" si="253"/>
        <v>-0.49999980683897671</v>
      </c>
      <c r="AC231" s="141" t="e" cm="1">
        <f t="array" ref="AC231">MIN(IF(U231:AB231&gt;0,U231:AB231))</f>
        <v>#NUM!</v>
      </c>
      <c r="AD231" s="140" t="str">
        <f t="shared" si="254"/>
        <v>Sin medida de tendencia central</v>
      </c>
      <c r="AE231" s="173" t="str">
        <f t="shared" si="255"/>
        <v>Pendiente</v>
      </c>
      <c r="AF231" s="168">
        <f t="shared" si="237"/>
        <v>972296.82856000005</v>
      </c>
      <c r="AG231" s="192" t="s">
        <v>79</v>
      </c>
      <c r="AJ231" s="130">
        <v>1057043.68</v>
      </c>
      <c r="AL231" s="130">
        <v>972296.82856000005</v>
      </c>
    </row>
    <row r="232" spans="1:38" ht="14">
      <c r="A232" s="137">
        <f t="shared" si="256"/>
        <v>17</v>
      </c>
      <c r="B232" s="138" t="s">
        <v>214</v>
      </c>
      <c r="C232" s="178">
        <v>1</v>
      </c>
      <c r="D232" s="186">
        <v>1515593.52</v>
      </c>
      <c r="E232" s="180">
        <v>3900000</v>
      </c>
      <c r="F232" s="146">
        <v>4089000</v>
      </c>
      <c r="G232" s="155">
        <v>1515594</v>
      </c>
      <c r="H232" s="164">
        <f>+'678-2024 IPC'!H232</f>
        <v>430722.62771999999</v>
      </c>
      <c r="I232" s="172">
        <f t="shared" si="219"/>
        <v>-0.47999999998137355</v>
      </c>
      <c r="J232" s="160">
        <f t="shared" si="239"/>
        <v>2.5187227753106169</v>
      </c>
      <c r="K232" s="139">
        <f t="shared" si="240"/>
        <v>8.0545510010569359</v>
      </c>
      <c r="L232" s="139">
        <f t="shared" si="241"/>
        <v>8.493348472646618</v>
      </c>
      <c r="M232" s="140">
        <f t="shared" si="242"/>
        <v>2891267</v>
      </c>
      <c r="N232" s="140">
        <f t="shared" si="243"/>
        <v>3168198</v>
      </c>
      <c r="O232" s="140" t="e">
        <f t="shared" si="244"/>
        <v>#NUM!</v>
      </c>
      <c r="P232" s="140">
        <f t="shared" si="245"/>
        <v>1908485</v>
      </c>
      <c r="Q232" s="140" t="e" cm="1">
        <f t="array" ref="Q232">ROUND(GEOMEAN(SMALL(D232:I232,{1;2;3})),0)</f>
        <v>#NUM!</v>
      </c>
      <c r="R232" s="140" cm="1">
        <f t="array" ref="R232">ROUND(AVERAGE(SMALL(D232:I232,{1;2;3})),0)</f>
        <v>648772</v>
      </c>
      <c r="S232" s="140" t="e" cm="1">
        <f t="array" ref="S232">ROUND(GEOMEAN(SMALL(D232:I232,{1;2})),0)</f>
        <v>#NUM!</v>
      </c>
      <c r="T232" s="140" cm="1">
        <f t="array" ref="T232">ROUND(AVERAGE(SMALL(D232:I232,{1;2})),0)</f>
        <v>215361</v>
      </c>
      <c r="U232" s="141">
        <f t="shared" si="246"/>
        <v>5.7125960279930474</v>
      </c>
      <c r="V232" s="141">
        <f t="shared" si="247"/>
        <v>6.35554112114015</v>
      </c>
      <c r="W232" s="141" t="e">
        <f t="shared" si="248"/>
        <v>#NUM!</v>
      </c>
      <c r="X232" s="141">
        <f t="shared" si="249"/>
        <v>3.4308909659620888</v>
      </c>
      <c r="Y232" s="141" t="e">
        <f t="shared" si="250"/>
        <v>#NUM!</v>
      </c>
      <c r="Z232" s="141">
        <f t="shared" si="251"/>
        <v>0.50624081078402838</v>
      </c>
      <c r="AA232" s="141" t="e">
        <f t="shared" si="252"/>
        <v>#NUM!</v>
      </c>
      <c r="AB232" s="141">
        <f t="shared" si="253"/>
        <v>-0.50000072868240442</v>
      </c>
      <c r="AC232" s="141" t="e" cm="1">
        <f t="array" ref="AC232">MIN(IF(U232:AB232&gt;0,U232:AB232))</f>
        <v>#NUM!</v>
      </c>
      <c r="AD232" s="140" t="str">
        <f t="shared" si="254"/>
        <v>Sin medida de tendencia central</v>
      </c>
      <c r="AE232" s="173" t="str">
        <f t="shared" si="255"/>
        <v>Pendiente</v>
      </c>
      <c r="AF232" s="168">
        <f t="shared" si="237"/>
        <v>973158.31385999999</v>
      </c>
      <c r="AG232" s="192" t="s">
        <v>79</v>
      </c>
      <c r="AJ232" s="130">
        <v>1515593.52</v>
      </c>
      <c r="AL232" s="130">
        <v>973158.31385999999</v>
      </c>
    </row>
    <row r="233" spans="1:38" ht="14">
      <c r="A233" s="137">
        <f t="shared" si="256"/>
        <v>18</v>
      </c>
      <c r="B233" s="138" t="s">
        <v>215</v>
      </c>
      <c r="C233" s="178">
        <v>1</v>
      </c>
      <c r="D233" s="186">
        <v>779488.08</v>
      </c>
      <c r="E233" s="180">
        <v>2350000</v>
      </c>
      <c r="F233" s="146">
        <v>2458500</v>
      </c>
      <c r="G233" s="155">
        <v>779488</v>
      </c>
      <c r="H233" s="164">
        <f>+'678-2024 IPC'!H233</f>
        <v>189256.91218000001</v>
      </c>
      <c r="I233" s="172">
        <f t="shared" si="219"/>
        <v>7.9999999958090484E-2</v>
      </c>
      <c r="J233" s="160">
        <f t="shared" si="239"/>
        <v>3.1186769403626222</v>
      </c>
      <c r="K233" s="139">
        <f t="shared" si="240"/>
        <v>11.416983733544923</v>
      </c>
      <c r="L233" s="139">
        <f t="shared" si="241"/>
        <v>11.990278514434124</v>
      </c>
      <c r="M233" s="140">
        <f t="shared" si="242"/>
        <v>1651388</v>
      </c>
      <c r="N233" s="140">
        <f t="shared" si="243"/>
        <v>1862663</v>
      </c>
      <c r="O233" s="140">
        <f t="shared" si="244"/>
        <v>61317</v>
      </c>
      <c r="P233" s="140">
        <f t="shared" si="245"/>
        <v>1092789</v>
      </c>
      <c r="Q233" s="140" cm="1">
        <f t="array" ref="Q233">ROUND(GEOMEAN(SMALL(D233:I233,{1;2;3})),0)</f>
        <v>2277</v>
      </c>
      <c r="R233" s="140" cm="1">
        <f t="array" ref="R233">ROUND(AVERAGE(SMALL(D233:I233,{1;2;3})),0)</f>
        <v>322915</v>
      </c>
      <c r="S233" s="140" cm="1">
        <f t="array" ref="S233">ROUND(GEOMEAN(SMALL(D233:I233,{1;2})),0)</f>
        <v>123</v>
      </c>
      <c r="T233" s="140" cm="1">
        <f t="array" ref="T233">ROUND(AVERAGE(SMALL(D233:I233,{1;2})),0)</f>
        <v>94628</v>
      </c>
      <c r="U233" s="141">
        <f t="shared" si="246"/>
        <v>7.7256416739452263</v>
      </c>
      <c r="V233" s="141">
        <f t="shared" si="247"/>
        <v>8.8419813498195676</v>
      </c>
      <c r="W233" s="141">
        <f t="shared" si="248"/>
        <v>-0.67601183336605364</v>
      </c>
      <c r="X233" s="141">
        <f t="shared" si="249"/>
        <v>4.774103505190137</v>
      </c>
      <c r="Y233" s="141">
        <f t="shared" si="250"/>
        <v>-0.98796873533562479</v>
      </c>
      <c r="Z233" s="141">
        <f t="shared" si="251"/>
        <v>0.70622566056070579</v>
      </c>
      <c r="AA233" s="141">
        <f t="shared" si="252"/>
        <v>-0.99935008978756334</v>
      </c>
      <c r="AB233" s="141">
        <f t="shared" si="253"/>
        <v>-0.50000240989877076</v>
      </c>
      <c r="AC233" s="141" cm="1">
        <f t="array" ref="AC233">MIN(IF(U233:AB233&gt;0,U233:AB233))</f>
        <v>0.70622566056070579</v>
      </c>
      <c r="AD233" s="140" t="str">
        <f t="shared" si="254"/>
        <v>PROMEDIO SIMPLE 3 más bajas</v>
      </c>
      <c r="AE233" s="173">
        <f t="shared" si="255"/>
        <v>322915</v>
      </c>
      <c r="AF233" s="168">
        <f t="shared" si="237"/>
        <v>484372.45608999999</v>
      </c>
      <c r="AG233" s="192" t="s">
        <v>79</v>
      </c>
      <c r="AJ233" s="130">
        <v>779488.08</v>
      </c>
      <c r="AL233" s="130">
        <v>484372.45608999999</v>
      </c>
    </row>
    <row r="234" spans="1:38" ht="14">
      <c r="A234" s="137">
        <f t="shared" si="256"/>
        <v>19</v>
      </c>
      <c r="B234" s="138" t="s">
        <v>216</v>
      </c>
      <c r="C234" s="178">
        <v>1</v>
      </c>
      <c r="D234" s="186">
        <v>1238037.92</v>
      </c>
      <c r="E234" s="180">
        <v>2950000</v>
      </c>
      <c r="F234" s="146">
        <v>3088500</v>
      </c>
      <c r="G234" s="155">
        <v>1238038</v>
      </c>
      <c r="H234" s="164">
        <f>+'678-2024 IPC'!H234</f>
        <v>221887.41428</v>
      </c>
      <c r="I234" s="172">
        <f t="shared" si="219"/>
        <v>-8.0000000074505806E-2</v>
      </c>
      <c r="J234" s="160">
        <f t="shared" si="239"/>
        <v>4.5795770301677337</v>
      </c>
      <c r="K234" s="139">
        <f t="shared" si="240"/>
        <v>12.295030768520252</v>
      </c>
      <c r="L234" s="139">
        <f t="shared" si="241"/>
        <v>12.919221196127051</v>
      </c>
      <c r="M234" s="140">
        <f t="shared" si="242"/>
        <v>2242683</v>
      </c>
      <c r="N234" s="140">
        <f t="shared" si="243"/>
        <v>2425513</v>
      </c>
      <c r="O234" s="140" t="e">
        <f t="shared" si="244"/>
        <v>#NUM!</v>
      </c>
      <c r="P234" s="140">
        <f t="shared" si="245"/>
        <v>1456077</v>
      </c>
      <c r="Q234" s="140" t="e" cm="1">
        <f t="array" ref="Q234">ROUND(GEOMEAN(SMALL(D234:I234,{1;2;3})),0)</f>
        <v>#NUM!</v>
      </c>
      <c r="R234" s="140" cm="1">
        <f t="array" ref="R234">ROUND(AVERAGE(SMALL(D234:I234,{1;2;3})),0)</f>
        <v>486642</v>
      </c>
      <c r="S234" s="140" t="e" cm="1">
        <f t="array" ref="S234">ROUND(GEOMEAN(SMALL(D234:I234,{1;2})),0)</f>
        <v>#NUM!</v>
      </c>
      <c r="T234" s="140" cm="1">
        <f t="array" ref="T234">ROUND(AVERAGE(SMALL(D234:I234,{1;2})),0)</f>
        <v>110944</v>
      </c>
      <c r="U234" s="141">
        <f t="shared" si="246"/>
        <v>9.1073015217075604</v>
      </c>
      <c r="V234" s="141">
        <f t="shared" si="247"/>
        <v>9.9312779540494454</v>
      </c>
      <c r="W234" s="141" t="e">
        <f t="shared" si="248"/>
        <v>#NUM!</v>
      </c>
      <c r="X234" s="141">
        <f t="shared" si="249"/>
        <v>5.5622333953676826</v>
      </c>
      <c r="Y234" s="141" t="e">
        <f t="shared" si="250"/>
        <v>#NUM!</v>
      </c>
      <c r="Z234" s="141">
        <f t="shared" si="251"/>
        <v>1.1931933434760111</v>
      </c>
      <c r="AA234" s="141" t="e">
        <f t="shared" si="252"/>
        <v>#NUM!</v>
      </c>
      <c r="AB234" s="141">
        <f t="shared" si="253"/>
        <v>-0.49999868014145399</v>
      </c>
      <c r="AC234" s="141" t="e" cm="1">
        <f t="array" ref="AC234">MIN(IF(U234:AB234&gt;0,U234:AB234))</f>
        <v>#NUM!</v>
      </c>
      <c r="AD234" s="140" t="str">
        <f t="shared" si="254"/>
        <v>Sin medida de tendencia central</v>
      </c>
      <c r="AE234" s="173" t="str">
        <f t="shared" si="255"/>
        <v>Pendiente</v>
      </c>
      <c r="AF234" s="168">
        <f t="shared" si="237"/>
        <v>729962.70713999995</v>
      </c>
      <c r="AG234" s="192" t="s">
        <v>79</v>
      </c>
      <c r="AJ234" s="130">
        <v>1238037.92</v>
      </c>
      <c r="AL234" s="130">
        <v>729962.70713999995</v>
      </c>
    </row>
    <row r="235" spans="1:38" ht="14">
      <c r="A235" s="137">
        <f t="shared" si="256"/>
        <v>20</v>
      </c>
      <c r="B235" s="138" t="s">
        <v>217</v>
      </c>
      <c r="C235" s="178">
        <v>1</v>
      </c>
      <c r="D235" s="186">
        <v>2400506.08</v>
      </c>
      <c r="E235" s="180">
        <v>44900000</v>
      </c>
      <c r="F235" s="146">
        <v>46967000</v>
      </c>
      <c r="G235" s="155">
        <v>2400506</v>
      </c>
      <c r="H235" s="164">
        <f>+'678-2024 IPC'!H235</f>
        <v>3328311.2142000003</v>
      </c>
      <c r="I235" s="172">
        <f t="shared" si="219"/>
        <v>8.0000000074505806E-2</v>
      </c>
      <c r="J235" s="160">
        <f t="shared" si="239"/>
        <v>-0.27876153234757206</v>
      </c>
      <c r="K235" s="139">
        <f t="shared" si="240"/>
        <v>12.490325005797949</v>
      </c>
      <c r="L235" s="139">
        <f t="shared" si="241"/>
        <v>13.111360680341031</v>
      </c>
      <c r="M235" s="140">
        <f t="shared" si="242"/>
        <v>17170410</v>
      </c>
      <c r="N235" s="140">
        <f t="shared" si="243"/>
        <v>31422502</v>
      </c>
      <c r="O235" s="140">
        <f t="shared" si="244"/>
        <v>384586</v>
      </c>
      <c r="P235" s="140">
        <f t="shared" si="245"/>
        <v>16666054</v>
      </c>
      <c r="Q235" s="140" cm="1">
        <f t="array" ref="Q235">ROUND(GEOMEAN(SMALL(D235:I235,{1;2;3})),0)</f>
        <v>7725</v>
      </c>
      <c r="R235" s="140" cm="1">
        <f t="array" ref="R235">ROUND(AVERAGE(SMALL(D235:I235,{1;2;3})),0)</f>
        <v>1600337</v>
      </c>
      <c r="S235" s="140" cm="1">
        <f t="array" ref="S235">ROUND(GEOMEAN(SMALL(D235:I235,{1;2})),0)</f>
        <v>438</v>
      </c>
      <c r="T235" s="140" cm="1">
        <f t="array" ref="T235">ROUND(AVERAGE(SMALL(D235:I235,{1;2})),0)</f>
        <v>1200253</v>
      </c>
      <c r="U235" s="141">
        <f t="shared" si="246"/>
        <v>4.1588955764544133</v>
      </c>
      <c r="V235" s="141">
        <f t="shared" si="247"/>
        <v>8.4409747099183985</v>
      </c>
      <c r="W235" s="141">
        <f t="shared" si="248"/>
        <v>-0.88445010840356775</v>
      </c>
      <c r="X235" s="141">
        <f t="shared" si="249"/>
        <v>4.0073604682445199</v>
      </c>
      <c r="Y235" s="141">
        <f t="shared" si="250"/>
        <v>-0.99767900310312274</v>
      </c>
      <c r="Z235" s="141">
        <f t="shared" si="251"/>
        <v>-0.51917447107341486</v>
      </c>
      <c r="AA235" s="141">
        <f t="shared" si="252"/>
        <v>-0.9998684017293421</v>
      </c>
      <c r="AB235" s="141">
        <f t="shared" si="253"/>
        <v>-0.63938077819189298</v>
      </c>
      <c r="AC235" s="141" cm="1">
        <f t="array" ref="AC235">MIN(IF(U235:AB235&gt;0,U235:AB235))</f>
        <v>4.0073604682445199</v>
      </c>
      <c r="AD235" s="140" t="str">
        <f t="shared" si="254"/>
        <v>PROMEDIO SIMPLE Cotizaciones e Histórico</v>
      </c>
      <c r="AE235" s="173">
        <f t="shared" si="255"/>
        <v>16666054</v>
      </c>
      <c r="AF235" s="168">
        <f t="shared" si="237"/>
        <v>2864408.6071000001</v>
      </c>
      <c r="AG235" s="192" t="s">
        <v>79</v>
      </c>
      <c r="AJ235" s="130">
        <v>2400506.08</v>
      </c>
      <c r="AL235" s="130">
        <v>2864408.6071000001</v>
      </c>
    </row>
    <row r="236" spans="1:38" ht="14">
      <c r="A236" s="137">
        <f t="shared" si="256"/>
        <v>21</v>
      </c>
      <c r="B236" s="138" t="s">
        <v>218</v>
      </c>
      <c r="C236" s="178">
        <v>1</v>
      </c>
      <c r="D236" s="186">
        <v>1404571.28</v>
      </c>
      <c r="E236" s="180">
        <v>4200000</v>
      </c>
      <c r="F236" s="146">
        <v>4398000</v>
      </c>
      <c r="G236" s="155">
        <v>1404571</v>
      </c>
      <c r="H236" s="164">
        <f>+'678-2024 IPC'!H236</f>
        <v>587349.03780000005</v>
      </c>
      <c r="I236" s="172">
        <f t="shared" si="219"/>
        <v>0.28000000002793968</v>
      </c>
      <c r="J236" s="160">
        <f t="shared" si="239"/>
        <v>1.391374105695351</v>
      </c>
      <c r="K236" s="139">
        <f t="shared" si="240"/>
        <v>6.1507736110911182</v>
      </c>
      <c r="L236" s="139">
        <f t="shared" si="241"/>
        <v>6.4878815098996991</v>
      </c>
      <c r="M236" s="140">
        <f t="shared" si="242"/>
        <v>2960393</v>
      </c>
      <c r="N236" s="140">
        <f t="shared" si="243"/>
        <v>3334190</v>
      </c>
      <c r="O236" s="140">
        <f t="shared" si="244"/>
        <v>134774</v>
      </c>
      <c r="P236" s="140">
        <f t="shared" si="245"/>
        <v>1999082</v>
      </c>
      <c r="Q236" s="140" cm="1">
        <f t="array" ref="Q236">ROUND(GEOMEAN(SMALL(D236:I236,{1;2;3})),0)</f>
        <v>6136</v>
      </c>
      <c r="R236" s="140" cm="1">
        <f t="array" ref="R236">ROUND(AVERAGE(SMALL(D236:I236,{1;2;3})),0)</f>
        <v>663973</v>
      </c>
      <c r="S236" s="140" cm="1">
        <f t="array" ref="S236">ROUND(GEOMEAN(SMALL(D236:I236,{1;2})),0)</f>
        <v>406</v>
      </c>
      <c r="T236" s="140" cm="1">
        <f t="array" ref="T236">ROUND(AVERAGE(SMALL(D236:I236,{1;2})),0)</f>
        <v>293675</v>
      </c>
      <c r="U236" s="141">
        <f t="shared" si="246"/>
        <v>4.0402619387759211</v>
      </c>
      <c r="V236" s="141">
        <f t="shared" si="247"/>
        <v>4.6766756824675939</v>
      </c>
      <c r="W236" s="141">
        <f t="shared" si="248"/>
        <v>-0.77053848508066802</v>
      </c>
      <c r="X236" s="141">
        <f t="shared" si="249"/>
        <v>2.4035673361922036</v>
      </c>
      <c r="Y236" s="141">
        <f t="shared" si="250"/>
        <v>-0.989553060267225</v>
      </c>
      <c r="Z236" s="141">
        <f t="shared" si="251"/>
        <v>0.13045728735166739</v>
      </c>
      <c r="AA236" s="141">
        <f t="shared" si="252"/>
        <v>-0.99930875855092782</v>
      </c>
      <c r="AB236" s="141">
        <f t="shared" si="253"/>
        <v>-0.49999918089590856</v>
      </c>
      <c r="AC236" s="141" cm="1">
        <f t="array" ref="AC236">MIN(IF(U236:AB236&gt;0,U236:AB236))</f>
        <v>0.13045728735166739</v>
      </c>
      <c r="AD236" s="140" t="str">
        <f t="shared" si="254"/>
        <v>PROMEDIO SIMPLE 3 más bajas</v>
      </c>
      <c r="AE236" s="173">
        <f t="shared" si="255"/>
        <v>663973</v>
      </c>
      <c r="AF236" s="168">
        <f t="shared" si="237"/>
        <v>995960.01890000002</v>
      </c>
      <c r="AG236" s="192" t="s">
        <v>79</v>
      </c>
      <c r="AJ236" s="130">
        <v>1404571.28</v>
      </c>
      <c r="AL236" s="130">
        <v>995960.01890000002</v>
      </c>
    </row>
    <row r="237" spans="1:38" ht="14">
      <c r="A237" s="137">
        <f t="shared" si="256"/>
        <v>22</v>
      </c>
      <c r="B237" s="138" t="s">
        <v>219</v>
      </c>
      <c r="C237" s="178">
        <v>1</v>
      </c>
      <c r="D237" s="186">
        <v>960482.32</v>
      </c>
      <c r="E237" s="180">
        <v>2150000</v>
      </c>
      <c r="F237" s="146">
        <v>2249500</v>
      </c>
      <c r="G237" s="155">
        <v>960482</v>
      </c>
      <c r="H237" s="164">
        <f>+'678-2024 IPC'!H237</f>
        <v>195783.01260000002</v>
      </c>
      <c r="I237" s="172">
        <f t="shared" si="219"/>
        <v>0.31999999994877726</v>
      </c>
      <c r="J237" s="160">
        <f t="shared" si="239"/>
        <v>3.9058511626968393</v>
      </c>
      <c r="K237" s="139">
        <f t="shared" si="240"/>
        <v>9.9815451884613609</v>
      </c>
      <c r="L237" s="139">
        <f t="shared" si="241"/>
        <v>10.489760884392478</v>
      </c>
      <c r="M237" s="140">
        <f t="shared" si="242"/>
        <v>1668545</v>
      </c>
      <c r="N237" s="140">
        <f t="shared" si="243"/>
        <v>1786661</v>
      </c>
      <c r="O237" s="140">
        <f t="shared" si="244"/>
        <v>80861</v>
      </c>
      <c r="P237" s="140">
        <f t="shared" si="245"/>
        <v>1086041</v>
      </c>
      <c r="Q237" s="140" cm="1">
        <f t="array" ref="Q237">ROUND(GEOMEAN(SMALL(D237:I237,{1;2;3})),0)</f>
        <v>3919</v>
      </c>
      <c r="R237" s="140" cm="1">
        <f t="array" ref="R237">ROUND(AVERAGE(SMALL(D237:I237,{1;2;3})),0)</f>
        <v>385422</v>
      </c>
      <c r="S237" s="140" cm="1">
        <f t="array" ref="S237">ROUND(GEOMEAN(SMALL(D237:I237,{1;2})),0)</f>
        <v>250</v>
      </c>
      <c r="T237" s="140" cm="1">
        <f t="array" ref="T237">ROUND(AVERAGE(SMALL(D237:I237,{1;2})),0)</f>
        <v>97892</v>
      </c>
      <c r="U237" s="141">
        <f t="shared" si="246"/>
        <v>7.5224196820843066</v>
      </c>
      <c r="V237" s="141">
        <f t="shared" si="247"/>
        <v>8.1257202362611913</v>
      </c>
      <c r="W237" s="141">
        <f t="shared" si="248"/>
        <v>-0.58698663930968653</v>
      </c>
      <c r="X237" s="141">
        <f t="shared" si="249"/>
        <v>4.5471666595450069</v>
      </c>
      <c r="Y237" s="141">
        <f t="shared" si="250"/>
        <v>-0.97998294158438137</v>
      </c>
      <c r="Z237" s="141">
        <f t="shared" si="251"/>
        <v>0.9686181905242579</v>
      </c>
      <c r="AA237" s="141">
        <f t="shared" si="252"/>
        <v>-0.99872307614087663</v>
      </c>
      <c r="AB237" s="141">
        <f t="shared" si="253"/>
        <v>-0.49999747833076302</v>
      </c>
      <c r="AC237" s="141" cm="1">
        <f t="array" ref="AC237">MIN(IF(U237:AB237&gt;0,U237:AB237))</f>
        <v>0.9686181905242579</v>
      </c>
      <c r="AD237" s="140" t="str">
        <f t="shared" si="254"/>
        <v>PROMEDIO SIMPLE 3 más bajas</v>
      </c>
      <c r="AE237" s="173">
        <f t="shared" si="255"/>
        <v>385422</v>
      </c>
      <c r="AF237" s="168">
        <f t="shared" si="237"/>
        <v>578132.50630000001</v>
      </c>
      <c r="AG237" s="192" t="s">
        <v>79</v>
      </c>
      <c r="AJ237" s="130">
        <v>960482.32</v>
      </c>
      <c r="AL237" s="130">
        <v>578132.50630000001</v>
      </c>
    </row>
    <row r="238" spans="1:38" ht="14">
      <c r="A238" s="137">
        <f t="shared" si="256"/>
        <v>23</v>
      </c>
      <c r="B238" s="138" t="s">
        <v>220</v>
      </c>
      <c r="C238" s="178">
        <v>1</v>
      </c>
      <c r="D238" s="186">
        <v>849460.08</v>
      </c>
      <c r="E238" s="180">
        <v>2200000</v>
      </c>
      <c r="F238" s="146">
        <v>2302000</v>
      </c>
      <c r="G238" s="155">
        <v>849460</v>
      </c>
      <c r="H238" s="164">
        <f>+'678-2024 IPC'!H238</f>
        <v>287148.41847999999</v>
      </c>
      <c r="I238" s="172">
        <f t="shared" si="219"/>
        <v>7.9999999958090484E-2</v>
      </c>
      <c r="J238" s="160">
        <f t="shared" si="239"/>
        <v>1.9582613914315017</v>
      </c>
      <c r="K238" s="139">
        <f t="shared" si="240"/>
        <v>6.6615431547404844</v>
      </c>
      <c r="L238" s="139">
        <f t="shared" si="241"/>
        <v>7.0167601555511805</v>
      </c>
      <c r="M238" s="140">
        <f t="shared" si="242"/>
        <v>1626386</v>
      </c>
      <c r="N238" s="140">
        <f t="shared" si="243"/>
        <v>1783820</v>
      </c>
      <c r="O238" s="140">
        <f t="shared" si="244"/>
        <v>66171</v>
      </c>
      <c r="P238" s="140">
        <f t="shared" si="245"/>
        <v>1081345</v>
      </c>
      <c r="Q238" s="140" cm="1">
        <f t="array" ref="Q238">ROUND(GEOMEAN(SMALL(D238:I238,{1;2;3})),0)</f>
        <v>2692</v>
      </c>
      <c r="R238" s="140" cm="1">
        <f t="array" ref="R238">ROUND(AVERAGE(SMALL(D238:I238,{1;2;3})),0)</f>
        <v>378869</v>
      </c>
      <c r="S238" s="140" cm="1">
        <f t="array" ref="S238">ROUND(GEOMEAN(SMALL(D238:I238,{1;2})),0)</f>
        <v>152</v>
      </c>
      <c r="T238" s="140" cm="1">
        <f t="array" ref="T238">ROUND(AVERAGE(SMALL(D238:I238,{1;2})),0)</f>
        <v>143574</v>
      </c>
      <c r="U238" s="141">
        <f t="shared" si="246"/>
        <v>4.6639211478480718</v>
      </c>
      <c r="V238" s="141">
        <f t="shared" si="247"/>
        <v>5.2121881410405324</v>
      </c>
      <c r="W238" s="141">
        <f t="shared" si="248"/>
        <v>-0.76955819450348517</v>
      </c>
      <c r="X238" s="141">
        <f t="shared" si="249"/>
        <v>2.7658051739376588</v>
      </c>
      <c r="Y238" s="141">
        <f t="shared" si="250"/>
        <v>-0.99062505719429028</v>
      </c>
      <c r="Z238" s="141">
        <f t="shared" si="251"/>
        <v>0.31941872431516938</v>
      </c>
      <c r="AA238" s="141">
        <f t="shared" si="252"/>
        <v>-0.99947065701839977</v>
      </c>
      <c r="AB238" s="141">
        <f t="shared" si="253"/>
        <v>-0.50000072868240442</v>
      </c>
      <c r="AC238" s="141" cm="1">
        <f t="array" ref="AC238">MIN(IF(U238:AB238&gt;0,U238:AB238))</f>
        <v>0.31941872431516938</v>
      </c>
      <c r="AD238" s="140" t="str">
        <f t="shared" si="254"/>
        <v>PROMEDIO SIMPLE 3 más bajas</v>
      </c>
      <c r="AE238" s="173">
        <f t="shared" si="255"/>
        <v>378869</v>
      </c>
      <c r="AF238" s="168">
        <f t="shared" si="237"/>
        <v>568304.20924</v>
      </c>
      <c r="AG238" s="192" t="s">
        <v>79</v>
      </c>
      <c r="AJ238" s="130">
        <v>849460.08</v>
      </c>
      <c r="AL238" s="130">
        <v>568304.20924</v>
      </c>
    </row>
    <row r="239" spans="1:38" ht="14">
      <c r="A239" s="137">
        <f t="shared" si="256"/>
        <v>24</v>
      </c>
      <c r="B239" s="138" t="s">
        <v>221</v>
      </c>
      <c r="C239" s="178">
        <v>1</v>
      </c>
      <c r="D239" s="186">
        <v>1001532.5599999999</v>
      </c>
      <c r="E239" s="180">
        <v>5480000</v>
      </c>
      <c r="F239" s="146">
        <v>5736000</v>
      </c>
      <c r="G239" s="155">
        <v>1001533</v>
      </c>
      <c r="H239" s="164">
        <f>+'678-2024 IPC'!H239</f>
        <v>1005019.46468</v>
      </c>
      <c r="I239" s="172">
        <f t="shared" si="219"/>
        <v>-0.44000000006053597</v>
      </c>
      <c r="J239" s="160">
        <f t="shared" si="239"/>
        <v>-3.469489698998296E-3</v>
      </c>
      <c r="K239" s="139">
        <f t="shared" si="240"/>
        <v>4.4526307127243969</v>
      </c>
      <c r="L239" s="139">
        <f t="shared" si="241"/>
        <v>4.7073521474794049</v>
      </c>
      <c r="M239" s="140">
        <f t="shared" si="242"/>
        <v>3157560</v>
      </c>
      <c r="N239" s="140">
        <f t="shared" si="243"/>
        <v>4072511</v>
      </c>
      <c r="O239" s="140" t="e">
        <f t="shared" si="244"/>
        <v>#NUM!</v>
      </c>
      <c r="P239" s="140">
        <f t="shared" si="245"/>
        <v>2370681</v>
      </c>
      <c r="Q239" s="140" t="e" cm="1">
        <f t="array" ref="Q239">ROUND(GEOMEAN(SMALL(D239:I239,{1;2;3})),0)</f>
        <v>#NUM!</v>
      </c>
      <c r="R239" s="140" cm="1">
        <f t="array" ref="R239">ROUND(AVERAGE(SMALL(D239:I239,{1;2;3})),0)</f>
        <v>667688</v>
      </c>
      <c r="S239" s="140" t="e" cm="1">
        <f t="array" ref="S239">ROUND(GEOMEAN(SMALL(D239:I239,{1;2})),0)</f>
        <v>#NUM!</v>
      </c>
      <c r="T239" s="140" cm="1">
        <f t="array" ref="T239">ROUND(AVERAGE(SMALL(D239:I239,{1;2})),0)</f>
        <v>500766</v>
      </c>
      <c r="U239" s="141">
        <f t="shared" si="246"/>
        <v>2.1417898965821252</v>
      </c>
      <c r="V239" s="141">
        <f t="shared" si="247"/>
        <v>3.0521712694357568</v>
      </c>
      <c r="W239" s="141" t="e">
        <f t="shared" si="248"/>
        <v>#NUM!</v>
      </c>
      <c r="X239" s="141">
        <f t="shared" si="249"/>
        <v>1.358840881509523</v>
      </c>
      <c r="Y239" s="141" t="e">
        <f t="shared" si="250"/>
        <v>#NUM!</v>
      </c>
      <c r="Z239" s="141">
        <f t="shared" si="251"/>
        <v>-0.33564669793475788</v>
      </c>
      <c r="AA239" s="141" t="e">
        <f t="shared" si="252"/>
        <v>#NUM!</v>
      </c>
      <c r="AB239" s="141">
        <f t="shared" si="253"/>
        <v>-0.50173502345106835</v>
      </c>
      <c r="AC239" s="141" t="e" cm="1">
        <f t="array" ref="AC239">MIN(IF(U239:AB239&gt;0,U239:AB239))</f>
        <v>#NUM!</v>
      </c>
      <c r="AD239" s="140" t="str">
        <f t="shared" si="254"/>
        <v>Sin medida de tendencia central</v>
      </c>
      <c r="AE239" s="173" t="str">
        <f t="shared" si="255"/>
        <v>Pendiente</v>
      </c>
      <c r="AF239" s="168">
        <f t="shared" si="237"/>
        <v>1003276.23234</v>
      </c>
      <c r="AG239" s="192" t="s">
        <v>79</v>
      </c>
      <c r="AJ239" s="130">
        <v>1001532.5599999999</v>
      </c>
      <c r="AL239" s="130">
        <v>1003276.23234</v>
      </c>
    </row>
    <row r="240" spans="1:38" ht="14">
      <c r="A240" s="137">
        <f t="shared" si="256"/>
        <v>25</v>
      </c>
      <c r="B240" s="138" t="s">
        <v>222</v>
      </c>
      <c r="C240" s="178">
        <v>1</v>
      </c>
      <c r="D240" s="186">
        <v>218196.02</v>
      </c>
      <c r="E240" s="180">
        <v>310000</v>
      </c>
      <c r="F240" s="146">
        <v>325300</v>
      </c>
      <c r="G240" s="155">
        <v>218196</v>
      </c>
      <c r="H240" s="164">
        <f>+'678-2024 IPC'!H240</f>
        <v>26104.401680000003</v>
      </c>
      <c r="I240" s="172">
        <f t="shared" si="219"/>
        <v>1.9999999989522621E-2</v>
      </c>
      <c r="J240" s="160">
        <f t="shared" si="239"/>
        <v>7.3585911171130878</v>
      </c>
      <c r="K240" s="139">
        <f t="shared" si="240"/>
        <v>10.87539188984775</v>
      </c>
      <c r="L240" s="139">
        <f t="shared" si="241"/>
        <v>11.461499941185396</v>
      </c>
      <c r="M240" s="140">
        <f t="shared" si="242"/>
        <v>280219</v>
      </c>
      <c r="N240" s="140">
        <f t="shared" si="243"/>
        <v>284499</v>
      </c>
      <c r="O240" s="140">
        <f t="shared" si="244"/>
        <v>11655</v>
      </c>
      <c r="P240" s="140">
        <f t="shared" si="245"/>
        <v>182966</v>
      </c>
      <c r="Q240" s="140" cm="1">
        <f t="array" ref="Q240">ROUND(GEOMEAN(SMALL(D240:I240,{1;2;3})),0)</f>
        <v>485</v>
      </c>
      <c r="R240" s="140" cm="1">
        <f t="array" ref="R240">ROUND(AVERAGE(SMALL(D240:I240,{1;2;3})),0)</f>
        <v>81433</v>
      </c>
      <c r="S240" s="140" cm="1">
        <f t="array" ref="S240">ROUND(GEOMEAN(SMALL(D240:I240,{1;2})),0)</f>
        <v>23</v>
      </c>
      <c r="T240" s="140" cm="1">
        <f t="array" ref="T240">ROUND(AVERAGE(SMALL(D240:I240,{1;2})),0)</f>
        <v>13052</v>
      </c>
      <c r="U240" s="141">
        <f t="shared" si="246"/>
        <v>9.7345498063911187</v>
      </c>
      <c r="V240" s="141">
        <f t="shared" si="247"/>
        <v>9.8985068299025638</v>
      </c>
      <c r="W240" s="141">
        <f t="shared" si="248"/>
        <v>-0.5535235726574983</v>
      </c>
      <c r="X240" s="141">
        <f t="shared" si="249"/>
        <v>6.0090095242512369</v>
      </c>
      <c r="Y240" s="141">
        <f t="shared" si="250"/>
        <v>-0.98142075784975435</v>
      </c>
      <c r="Z240" s="141">
        <f t="shared" si="251"/>
        <v>2.1195122185999091</v>
      </c>
      <c r="AA240" s="141">
        <f t="shared" si="252"/>
        <v>-0.9991189225372048</v>
      </c>
      <c r="AB240" s="141">
        <f t="shared" si="253"/>
        <v>-0.500007693721636</v>
      </c>
      <c r="AC240" s="141" cm="1">
        <f t="array" ref="AC240">MIN(IF(U240:AB240&gt;0,U240:AB240))</f>
        <v>2.1195122185999091</v>
      </c>
      <c r="AD240" s="140" t="str">
        <f t="shared" si="254"/>
        <v>PROMEDIO SIMPLE 3 más bajas</v>
      </c>
      <c r="AE240" s="173">
        <f t="shared" si="255"/>
        <v>81433</v>
      </c>
      <c r="AF240" s="168">
        <f t="shared" si="237"/>
        <v>122150.20084</v>
      </c>
      <c r="AG240" s="192" t="s">
        <v>79</v>
      </c>
      <c r="AJ240" s="130">
        <v>218196.02</v>
      </c>
      <c r="AL240" s="130">
        <v>122150.20084</v>
      </c>
    </row>
    <row r="241" spans="1:38" ht="14">
      <c r="A241" s="137">
        <f t="shared" si="256"/>
        <v>26</v>
      </c>
      <c r="B241" s="138" t="s">
        <v>223</v>
      </c>
      <c r="C241" s="178">
        <v>1</v>
      </c>
      <c r="D241" s="186">
        <v>779488.08</v>
      </c>
      <c r="E241" s="180">
        <v>3800000</v>
      </c>
      <c r="F241" s="146">
        <v>3986000</v>
      </c>
      <c r="G241" s="155">
        <v>779488</v>
      </c>
      <c r="H241" s="164">
        <f>+'678-2024 IPC'!H241</f>
        <v>456827.02940000006</v>
      </c>
      <c r="I241" s="172">
        <f t="shared" si="219"/>
        <v>7.9999999958090484E-2</v>
      </c>
      <c r="J241" s="160">
        <f t="shared" si="239"/>
        <v>0.70630901815022917</v>
      </c>
      <c r="K241" s="139">
        <f t="shared" si="240"/>
        <v>7.3182468537182395</v>
      </c>
      <c r="L241" s="139">
        <f t="shared" si="241"/>
        <v>7.7254031470844478</v>
      </c>
      <c r="M241" s="140">
        <f t="shared" si="242"/>
        <v>2277072</v>
      </c>
      <c r="N241" s="140">
        <f t="shared" si="243"/>
        <v>2855163</v>
      </c>
      <c r="O241" s="140">
        <f t="shared" si="244"/>
        <v>83393</v>
      </c>
      <c r="P241" s="140">
        <f t="shared" si="245"/>
        <v>1633634</v>
      </c>
      <c r="Q241" s="140" cm="1">
        <f t="array" ref="Q241">ROUND(GEOMEAN(SMALL(D241:I241,{1;2;3})),0)</f>
        <v>3054</v>
      </c>
      <c r="R241" s="140" cm="1">
        <f t="array" ref="R241">ROUND(AVERAGE(SMALL(D241:I241,{1;2;3})),0)</f>
        <v>412105</v>
      </c>
      <c r="S241" s="140" cm="1">
        <f t="array" ref="S241">ROUND(GEOMEAN(SMALL(D241:I241,{1;2})),0)</f>
        <v>191</v>
      </c>
      <c r="T241" s="140" cm="1">
        <f t="array" ref="T241">ROUND(AVERAGE(SMALL(D241:I241,{1;2})),0)</f>
        <v>228414</v>
      </c>
      <c r="U241" s="141">
        <f t="shared" si="246"/>
        <v>3.9845386841289203</v>
      </c>
      <c r="V241" s="141">
        <f t="shared" si="247"/>
        <v>5.2499870109480868</v>
      </c>
      <c r="W241" s="141">
        <f t="shared" si="248"/>
        <v>-0.8174516947704934</v>
      </c>
      <c r="X241" s="141">
        <f t="shared" si="249"/>
        <v>2.57604496858609</v>
      </c>
      <c r="Y241" s="141">
        <f t="shared" si="250"/>
        <v>-0.99331475634440647</v>
      </c>
      <c r="Z241" s="141">
        <f t="shared" si="251"/>
        <v>-9.7897073775906618E-2</v>
      </c>
      <c r="AA241" s="141">
        <f t="shared" si="252"/>
        <v>-0.99958189864498415</v>
      </c>
      <c r="AB241" s="141">
        <f t="shared" si="253"/>
        <v>-0.4999989376723164</v>
      </c>
      <c r="AC241" s="141" cm="1">
        <f t="array" ref="AC241">MIN(IF(U241:AB241&gt;0,U241:AB241))</f>
        <v>2.57604496858609</v>
      </c>
      <c r="AD241" s="140" t="str">
        <f t="shared" si="254"/>
        <v>PROMEDIO SIMPLE Cotizaciones e Histórico</v>
      </c>
      <c r="AE241" s="173">
        <f t="shared" si="255"/>
        <v>1633634</v>
      </c>
      <c r="AF241" s="168">
        <f t="shared" si="237"/>
        <v>618157.51470000006</v>
      </c>
      <c r="AG241" s="192" t="s">
        <v>79</v>
      </c>
      <c r="AJ241" s="130">
        <v>779488.08</v>
      </c>
      <c r="AL241" s="130">
        <v>618157.51470000006</v>
      </c>
    </row>
    <row r="242" spans="1:38" ht="14">
      <c r="A242" s="137">
        <f t="shared" si="256"/>
        <v>27</v>
      </c>
      <c r="B242" s="138" t="s">
        <v>224</v>
      </c>
      <c r="C242" s="178">
        <v>1</v>
      </c>
      <c r="D242" s="186">
        <v>968412.48</v>
      </c>
      <c r="E242" s="180">
        <v>6250000</v>
      </c>
      <c r="F242" s="146">
        <v>6442500</v>
      </c>
      <c r="G242" s="155">
        <v>968412</v>
      </c>
      <c r="H242" s="164">
        <f>+'678-2024 IPC'!H242</f>
        <v>495983.63192000001</v>
      </c>
      <c r="I242" s="172">
        <f t="shared" si="219"/>
        <v>0.47999999998137355</v>
      </c>
      <c r="J242" s="160">
        <f t="shared" si="239"/>
        <v>0.95250894923927776</v>
      </c>
      <c r="K242" s="139">
        <f t="shared" si="240"/>
        <v>11.60122229398106</v>
      </c>
      <c r="L242" s="139">
        <f t="shared" si="241"/>
        <v>11.989339940635675</v>
      </c>
      <c r="M242" s="140">
        <f t="shared" si="242"/>
        <v>3391030</v>
      </c>
      <c r="N242" s="140">
        <f t="shared" si="243"/>
        <v>4553637</v>
      </c>
      <c r="O242" s="140">
        <f t="shared" si="244"/>
        <v>144198</v>
      </c>
      <c r="P242" s="140">
        <f t="shared" si="245"/>
        <v>2520885</v>
      </c>
      <c r="Q242" s="140" cm="1">
        <f t="array" ref="Q242">ROUND(GEOMEAN(SMALL(D242:I242,{1;2;3})),0)</f>
        <v>6132</v>
      </c>
      <c r="R242" s="140" cm="1">
        <f t="array" ref="R242">ROUND(AVERAGE(SMALL(D242:I242,{1;2;3})),0)</f>
        <v>488132</v>
      </c>
      <c r="S242" s="140" cm="1">
        <f t="array" ref="S242">ROUND(GEOMEAN(SMALL(D242:I242,{1;2})),0)</f>
        <v>488</v>
      </c>
      <c r="T242" s="140" cm="1">
        <f t="array" ref="T242">ROUND(AVERAGE(SMALL(D242:I242,{1;2})),0)</f>
        <v>247992</v>
      </c>
      <c r="U242" s="141">
        <f t="shared" si="246"/>
        <v>5.836979653689375</v>
      </c>
      <c r="V242" s="141">
        <f t="shared" si="247"/>
        <v>8.1810227332955243</v>
      </c>
      <c r="W242" s="141">
        <f t="shared" si="248"/>
        <v>-0.70926863162440301</v>
      </c>
      <c r="X242" s="141">
        <f t="shared" si="249"/>
        <v>4.082597162009991</v>
      </c>
      <c r="Y242" s="141">
        <f t="shared" si="250"/>
        <v>-0.98763668878292932</v>
      </c>
      <c r="Z242" s="141">
        <f t="shared" si="251"/>
        <v>-1.5830425471110021E-2</v>
      </c>
      <c r="AA242" s="141">
        <f t="shared" si="252"/>
        <v>-0.99901609656328594</v>
      </c>
      <c r="AB242" s="141">
        <f t="shared" si="253"/>
        <v>-0.49999962893936789</v>
      </c>
      <c r="AC242" s="141" cm="1">
        <f t="array" ref="AC242">MIN(IF(U242:AB242&gt;0,U242:AB242))</f>
        <v>4.082597162009991</v>
      </c>
      <c r="AD242" s="140" t="str">
        <f t="shared" si="254"/>
        <v>PROMEDIO SIMPLE Cotizaciones e Histórico</v>
      </c>
      <c r="AE242" s="173">
        <f t="shared" si="255"/>
        <v>2520885</v>
      </c>
      <c r="AF242" s="168">
        <f t="shared" si="237"/>
        <v>732197.81596000004</v>
      </c>
      <c r="AG242" s="192" t="s">
        <v>79</v>
      </c>
      <c r="AJ242" s="130">
        <v>968412.48</v>
      </c>
      <c r="AL242" s="130">
        <v>732197.81596000004</v>
      </c>
    </row>
    <row r="243" spans="1:38" ht="14">
      <c r="A243" s="137">
        <f t="shared" si="256"/>
        <v>28</v>
      </c>
      <c r="B243" s="138" t="s">
        <v>225</v>
      </c>
      <c r="C243" s="178">
        <v>1</v>
      </c>
      <c r="D243" s="186">
        <v>772957.36</v>
      </c>
      <c r="E243" s="180">
        <v>4250000</v>
      </c>
      <c r="F243" s="146">
        <v>4382500</v>
      </c>
      <c r="G243" s="155">
        <v>772957</v>
      </c>
      <c r="H243" s="164">
        <f>+'678-2024 IPC'!H243</f>
        <v>2613950.0035199998</v>
      </c>
      <c r="I243" s="172">
        <f t="shared" si="219"/>
        <v>0.35999999998603016</v>
      </c>
      <c r="J243" s="160">
        <f t="shared" si="239"/>
        <v>-0.70429527766058286</v>
      </c>
      <c r="K243" s="139">
        <f t="shared" si="240"/>
        <v>0.6258918473103392</v>
      </c>
      <c r="L243" s="139">
        <f t="shared" si="241"/>
        <v>0.67658141666766158</v>
      </c>
      <c r="M243" s="140">
        <f t="shared" si="242"/>
        <v>2432701</v>
      </c>
      <c r="N243" s="140">
        <f t="shared" si="243"/>
        <v>3135152</v>
      </c>
      <c r="O243" s="140">
        <f t="shared" si="244"/>
        <v>147912</v>
      </c>
      <c r="P243" s="140">
        <f t="shared" si="245"/>
        <v>2132061</v>
      </c>
      <c r="Q243" s="140" cm="1">
        <f t="array" ref="Q243">ROUND(GEOMEAN(SMALL(D243:I243,{1;2;3})),0)</f>
        <v>5992</v>
      </c>
      <c r="R243" s="140" cm="1">
        <f t="array" ref="R243">ROUND(AVERAGE(SMALL(D243:I243,{1;2;3})),0)</f>
        <v>515305</v>
      </c>
      <c r="S243" s="140" cm="1">
        <f t="array" ref="S243">ROUND(GEOMEAN(SMALL(D243:I243,{1;2})),0)</f>
        <v>528</v>
      </c>
      <c r="T243" s="140" cm="1">
        <f t="array" ref="T243">ROUND(AVERAGE(SMALL(D243:I243,{1;2})),0)</f>
        <v>386479</v>
      </c>
      <c r="U243" s="141">
        <f t="shared" si="246"/>
        <v>-6.9339124036774225E-2</v>
      </c>
      <c r="V243" s="141">
        <f t="shared" si="247"/>
        <v>0.19939248867734216</v>
      </c>
      <c r="W243" s="141">
        <f t="shared" si="248"/>
        <v>-0.94341437296014896</v>
      </c>
      <c r="X243" s="141">
        <f t="shared" si="249"/>
        <v>-0.18435280050156966</v>
      </c>
      <c r="Y243" s="141">
        <f t="shared" si="250"/>
        <v>-0.99770768377668617</v>
      </c>
      <c r="Z243" s="141">
        <f t="shared" si="251"/>
        <v>-0.80286348273452846</v>
      </c>
      <c r="AA243" s="141">
        <f t="shared" si="252"/>
        <v>-0.9997980068481459</v>
      </c>
      <c r="AB243" s="141">
        <f t="shared" si="253"/>
        <v>-0.85214751641019937</v>
      </c>
      <c r="AC243" s="141" cm="1">
        <f t="array" ref="AC243">MIN(IF(U243:AB243&gt;0,U243:AB243))</f>
        <v>0.19939248867734216</v>
      </c>
      <c r="AD243" s="140" t="str">
        <f t="shared" si="254"/>
        <v>PROMEDIO SIMPLE SOLO COTIZACIONES</v>
      </c>
      <c r="AE243" s="173">
        <f t="shared" si="255"/>
        <v>3135152</v>
      </c>
      <c r="AF243" s="168">
        <f t="shared" si="237"/>
        <v>1693453.5017599999</v>
      </c>
      <c r="AG243" s="192" t="s">
        <v>79</v>
      </c>
      <c r="AJ243" s="130">
        <v>772957.36</v>
      </c>
      <c r="AL243" s="130">
        <v>1693453.5017599999</v>
      </c>
    </row>
    <row r="244" spans="1:38" ht="13">
      <c r="A244" s="133"/>
      <c r="B244" s="134" t="s">
        <v>106</v>
      </c>
      <c r="C244" s="177"/>
      <c r="D244" s="186"/>
      <c r="E244" s="181"/>
      <c r="F244" s="147"/>
      <c r="G244" s="156"/>
      <c r="H244" s="165"/>
      <c r="I244" s="172">
        <f t="shared" si="219"/>
        <v>0</v>
      </c>
      <c r="J244" s="159"/>
      <c r="K244" s="135"/>
      <c r="L244" s="135"/>
      <c r="M244" s="135"/>
      <c r="N244" s="135"/>
      <c r="O244" s="135"/>
      <c r="P244" s="135"/>
      <c r="Q244" s="135"/>
      <c r="R244" s="135"/>
      <c r="S244" s="135"/>
      <c r="T244" s="135"/>
      <c r="U244" s="136"/>
      <c r="V244" s="136"/>
      <c r="W244" s="136"/>
      <c r="X244" s="136"/>
      <c r="Y244" s="136"/>
      <c r="Z244" s="136"/>
      <c r="AA244" s="136"/>
      <c r="AB244" s="136"/>
      <c r="AC244" s="136"/>
      <c r="AD244" s="135"/>
      <c r="AE244" s="154"/>
      <c r="AF244" s="174"/>
      <c r="AG244" s="191"/>
    </row>
    <row r="245" spans="1:38" ht="14">
      <c r="A245" s="137">
        <f>A243+1</f>
        <v>29</v>
      </c>
      <c r="B245" s="138" t="s">
        <v>226</v>
      </c>
      <c r="C245" s="178">
        <v>1</v>
      </c>
      <c r="D245" s="186">
        <v>4166832.5999999996</v>
      </c>
      <c r="E245" s="180">
        <v>18480000</v>
      </c>
      <c r="F245" s="146">
        <v>19320000</v>
      </c>
      <c r="G245" s="155">
        <v>4166833</v>
      </c>
      <c r="H245" s="164">
        <f>+'678-2024 IPC'!H245</f>
        <v>3023503.9357599998</v>
      </c>
      <c r="I245" s="172">
        <f t="shared" si="219"/>
        <v>-0.40000000037252903</v>
      </c>
      <c r="J245" s="160">
        <f t="shared" ref="J245:L250" si="257">+D245/IF($H245&lt;&gt;"",$H245,MIN($D245:$F245))-1</f>
        <v>0.37814690786986138</v>
      </c>
      <c r="K245" s="139">
        <f t="shared" si="257"/>
        <v>5.1121137569661519</v>
      </c>
      <c r="L245" s="139">
        <f t="shared" si="257"/>
        <v>5.3899371095555226</v>
      </c>
      <c r="M245" s="140">
        <f t="shared" ref="M245:M250" si="258">ROUND(GEOMEAN(D245:F245),0)</f>
        <v>11415766</v>
      </c>
      <c r="N245" s="140">
        <f t="shared" ref="N245:N250" si="259">ROUND(AVERAGE(D245:F245),0)</f>
        <v>13988944</v>
      </c>
      <c r="O245" s="140" t="e">
        <f t="shared" ref="O245:O250" si="260">ROUND(GEOMEAN(D245:I245),0)</f>
        <v>#NUM!</v>
      </c>
      <c r="P245" s="140">
        <f t="shared" ref="P245:P250" si="261">ROUND(AVERAGE(D245:I245),0)</f>
        <v>8192862</v>
      </c>
      <c r="Q245" s="140" t="e" cm="1">
        <f t="array" ref="Q245">ROUND(GEOMEAN(SMALL(D245:I245,{1;2;3})),0)</f>
        <v>#NUM!</v>
      </c>
      <c r="R245" s="140" cm="1">
        <f t="array" ref="R245">ROUND(AVERAGE(SMALL(D245:I245,{1;2;3})),0)</f>
        <v>2396779</v>
      </c>
      <c r="S245" s="140" t="e" cm="1">
        <f t="array" ref="S245">ROUND(GEOMEAN(SMALL(D245:I245,{1;2})),0)</f>
        <v>#NUM!</v>
      </c>
      <c r="T245" s="140" cm="1">
        <f t="array" ref="T245">ROUND(AVERAGE(SMALL(D245:I245,{1;2})),0)</f>
        <v>1511752</v>
      </c>
      <c r="U245" s="141">
        <f t="shared" ref="U245:AB250" si="262">+M245/IF($H245&lt;&gt;"",$H245,MIN($D245:$F245))-1</f>
        <v>2.775674264875891</v>
      </c>
      <c r="V245" s="141">
        <f t="shared" si="262"/>
        <v>3.6267325253154281</v>
      </c>
      <c r="W245" s="141" t="e">
        <f t="shared" si="262"/>
        <v>#NUM!</v>
      </c>
      <c r="X245" s="141">
        <f t="shared" si="262"/>
        <v>1.7097242715976853</v>
      </c>
      <c r="Y245" s="141" t="e">
        <f t="shared" si="262"/>
        <v>#NUM!</v>
      </c>
      <c r="Z245" s="141">
        <f t="shared" si="262"/>
        <v>-0.2072843128621441</v>
      </c>
      <c r="AA245" s="141" t="e">
        <f t="shared" si="262"/>
        <v>#NUM!</v>
      </c>
      <c r="AB245" s="141">
        <f t="shared" si="262"/>
        <v>-0.4999999893765642</v>
      </c>
      <c r="AC245" s="141" t="e" cm="1">
        <f t="array" ref="AC245">MIN(IF(U245:AB245&gt;0,U245:AB245))</f>
        <v>#NUM!</v>
      </c>
      <c r="AD245" s="140" t="str">
        <f t="shared" ref="AD245:AD250" si="263">+IFERROR(_xlfn.XLOOKUP(AC245,U245:AB245,$U$3:$AB$3,,0),"Sin medida de tendencia central")</f>
        <v>Sin medida de tendencia central</v>
      </c>
      <c r="AE245" s="173" t="str">
        <f t="shared" ref="AE245:AE250" si="264">+IFERROR(_xlfn.XLOOKUP(AD245,$M$3:$T$3,M245:T245,,0),"Pendiente")</f>
        <v>Pendiente</v>
      </c>
      <c r="AF245" s="168">
        <f t="shared" si="237"/>
        <v>3595168.4678799999</v>
      </c>
      <c r="AG245" s="192" t="s">
        <v>79</v>
      </c>
      <c r="AJ245" s="130">
        <v>4166832.5999999996</v>
      </c>
      <c r="AL245" s="130">
        <v>3595168.4678799999</v>
      </c>
    </row>
    <row r="246" spans="1:38" ht="14">
      <c r="A246" s="137">
        <f>+A245+1</f>
        <v>30</v>
      </c>
      <c r="B246" s="138" t="s">
        <v>227</v>
      </c>
      <c r="C246" s="178">
        <v>1</v>
      </c>
      <c r="D246" s="186">
        <v>1110355.68</v>
      </c>
      <c r="E246" s="180">
        <v>4350000</v>
      </c>
      <c r="F246" s="146">
        <v>4538500</v>
      </c>
      <c r="G246" s="155">
        <v>1110356</v>
      </c>
      <c r="H246" s="164">
        <f>+'678-2024 IPC'!H246</f>
        <v>1012368.1828</v>
      </c>
      <c r="I246" s="172">
        <f t="shared" si="219"/>
        <v>-0.32000000006519258</v>
      </c>
      <c r="J246" s="160">
        <f t="shared" si="257"/>
        <v>9.6790376134685552E-2</v>
      </c>
      <c r="K246" s="139">
        <f t="shared" si="257"/>
        <v>3.2968557031976298</v>
      </c>
      <c r="L246" s="139">
        <f t="shared" si="257"/>
        <v>3.4830527836695264</v>
      </c>
      <c r="M246" s="140">
        <f t="shared" si="258"/>
        <v>2798689</v>
      </c>
      <c r="N246" s="140">
        <f t="shared" si="259"/>
        <v>3332952</v>
      </c>
      <c r="O246" s="140" t="e">
        <f t="shared" si="260"/>
        <v>#NUM!</v>
      </c>
      <c r="P246" s="140">
        <f t="shared" si="261"/>
        <v>2020263</v>
      </c>
      <c r="Q246" s="140" t="e" cm="1">
        <f t="array" ref="Q246">ROUND(GEOMEAN(SMALL(D246:I246,{1;2;3})),0)</f>
        <v>#NUM!</v>
      </c>
      <c r="R246" s="140" cm="1">
        <f t="array" ref="R246">ROUND(AVERAGE(SMALL(D246:I246,{1;2;3})),0)</f>
        <v>707575</v>
      </c>
      <c r="S246" s="140" t="e" cm="1">
        <f t="array" ref="S246">ROUND(GEOMEAN(SMALL(D246:I246,{1;2})),0)</f>
        <v>#NUM!</v>
      </c>
      <c r="T246" s="140" cm="1">
        <f t="array" ref="T246">ROUND(AVERAGE(SMALL(D246:I246,{1;2})),0)</f>
        <v>506184</v>
      </c>
      <c r="U246" s="141">
        <f t="shared" si="262"/>
        <v>1.764497193362407</v>
      </c>
      <c r="V246" s="141">
        <f t="shared" si="262"/>
        <v>2.2922330596974585</v>
      </c>
      <c r="W246" s="141" t="e">
        <f t="shared" si="262"/>
        <v>#NUM!</v>
      </c>
      <c r="X246" s="141">
        <f t="shared" si="262"/>
        <v>0.99558128586417305</v>
      </c>
      <c r="Y246" s="141" t="e">
        <f t="shared" si="262"/>
        <v>#NUM!</v>
      </c>
      <c r="Z246" s="141">
        <f t="shared" si="262"/>
        <v>-0.3010695001861925</v>
      </c>
      <c r="AA246" s="141" t="e">
        <f t="shared" si="262"/>
        <v>#NUM!</v>
      </c>
      <c r="AB246" s="141">
        <f t="shared" si="262"/>
        <v>-0.5000000902833589</v>
      </c>
      <c r="AC246" s="141" t="e" cm="1">
        <f t="array" ref="AC246">MIN(IF(U246:AB246&gt;0,U246:AB246))</f>
        <v>#NUM!</v>
      </c>
      <c r="AD246" s="140" t="str">
        <f t="shared" si="263"/>
        <v>Sin medida de tendencia central</v>
      </c>
      <c r="AE246" s="173" t="str">
        <f t="shared" si="264"/>
        <v>Pendiente</v>
      </c>
      <c r="AF246" s="168">
        <f t="shared" si="237"/>
        <v>1061362.0914</v>
      </c>
      <c r="AG246" s="192" t="s">
        <v>79</v>
      </c>
      <c r="AJ246" s="130">
        <v>1110355.68</v>
      </c>
      <c r="AL246" s="130">
        <v>1061362.0914</v>
      </c>
    </row>
    <row r="247" spans="1:38" ht="14">
      <c r="A247" s="137">
        <f t="shared" ref="A247" si="265">+A246+1</f>
        <v>31</v>
      </c>
      <c r="B247" s="138" t="s">
        <v>110</v>
      </c>
      <c r="C247" s="178">
        <v>1</v>
      </c>
      <c r="D247" s="186">
        <v>5046147.3999999994</v>
      </c>
      <c r="E247" s="180">
        <v>23800000</v>
      </c>
      <c r="F247" s="146">
        <v>24954000</v>
      </c>
      <c r="G247" s="155">
        <v>5046147</v>
      </c>
      <c r="H247" s="164">
        <f>+'678-2024 IPC'!H247</f>
        <v>4584832.33036</v>
      </c>
      <c r="I247" s="172">
        <f t="shared" si="219"/>
        <v>0.39999999944120646</v>
      </c>
      <c r="J247" s="160">
        <f t="shared" si="257"/>
        <v>0.10061765325315108</v>
      </c>
      <c r="K247" s="139">
        <f t="shared" si="257"/>
        <v>4.191029526292672</v>
      </c>
      <c r="L247" s="139">
        <f t="shared" si="257"/>
        <v>4.4427290251725777</v>
      </c>
      <c r="M247" s="140">
        <f t="shared" si="258"/>
        <v>14417579</v>
      </c>
      <c r="N247" s="140">
        <f t="shared" si="259"/>
        <v>17933382</v>
      </c>
      <c r="O247" s="140">
        <f t="shared" si="260"/>
        <v>550178</v>
      </c>
      <c r="P247" s="140">
        <f t="shared" si="261"/>
        <v>10571855</v>
      </c>
      <c r="Q247" s="140" cm="1">
        <f t="array" ref="Q247">ROUND(GEOMEAN(SMALL(D247:I247,{1;2;3})),0)</f>
        <v>20995</v>
      </c>
      <c r="R247" s="140" cm="1">
        <f t="array" ref="R247">ROUND(AVERAGE(SMALL(D247:I247,{1;2;3})),0)</f>
        <v>3210327</v>
      </c>
      <c r="S247" s="140" cm="1">
        <f t="array" ref="S247">ROUND(GEOMEAN(SMALL(D247:I247,{1;2})),0)</f>
        <v>1354</v>
      </c>
      <c r="T247" s="140" cm="1">
        <f t="array" ref="T247">ROUND(AVERAGE(SMALL(D247:I247,{1;2})),0)</f>
        <v>2292416</v>
      </c>
      <c r="U247" s="141">
        <f t="shared" si="262"/>
        <v>2.1446251380948396</v>
      </c>
      <c r="V247" s="141">
        <f t="shared" si="262"/>
        <v>2.9114586331212409</v>
      </c>
      <c r="W247" s="141">
        <f t="shared" si="262"/>
        <v>-0.88000040996988871</v>
      </c>
      <c r="X247" s="141">
        <f t="shared" si="262"/>
        <v>1.3058324139783539</v>
      </c>
      <c r="Y247" s="141">
        <f t="shared" si="262"/>
        <v>-0.99542077038216326</v>
      </c>
      <c r="Z247" s="141">
        <f t="shared" si="262"/>
        <v>-0.29979402327501781</v>
      </c>
      <c r="AA247" s="141">
        <f t="shared" si="262"/>
        <v>-0.99970467840426047</v>
      </c>
      <c r="AB247" s="141">
        <f t="shared" si="262"/>
        <v>-0.50000003602748988</v>
      </c>
      <c r="AC247" s="141" cm="1">
        <f t="array" ref="AC247">MIN(IF(U247:AB247&gt;0,U247:AB247))</f>
        <v>1.3058324139783539</v>
      </c>
      <c r="AD247" s="140" t="str">
        <f t="shared" si="263"/>
        <v>PROMEDIO SIMPLE Cotizaciones e Histórico</v>
      </c>
      <c r="AE247" s="173">
        <f t="shared" si="264"/>
        <v>10571855</v>
      </c>
      <c r="AF247" s="168">
        <f t="shared" si="237"/>
        <v>4815489.6651799995</v>
      </c>
      <c r="AG247" s="192" t="s">
        <v>79</v>
      </c>
      <c r="AJ247" s="130">
        <v>5046147.3999999994</v>
      </c>
      <c r="AL247" s="130">
        <v>4815489.6651799995</v>
      </c>
    </row>
    <row r="248" spans="1:38" ht="14">
      <c r="A248" s="137">
        <f>A247+1</f>
        <v>32</v>
      </c>
      <c r="B248" s="138" t="s">
        <v>112</v>
      </c>
      <c r="C248" s="178">
        <v>1</v>
      </c>
      <c r="D248" s="186">
        <v>116036.9</v>
      </c>
      <c r="E248" s="180">
        <v>80000</v>
      </c>
      <c r="F248" s="146">
        <v>83200</v>
      </c>
      <c r="G248" s="155">
        <v>116037</v>
      </c>
      <c r="H248" s="164">
        <f>+'678-2024 IPC'!H248</f>
        <v>123282.97264000001</v>
      </c>
      <c r="I248" s="172">
        <f t="shared" si="219"/>
        <v>-0.10000000000582077</v>
      </c>
      <c r="J248" s="160">
        <f t="shared" si="257"/>
        <v>-5.8775940300850427E-2</v>
      </c>
      <c r="K248" s="139">
        <f t="shared" si="257"/>
        <v>-0.35108638048817253</v>
      </c>
      <c r="L248" s="139">
        <f t="shared" si="257"/>
        <v>-0.32512983570769949</v>
      </c>
      <c r="M248" s="140">
        <f t="shared" si="258"/>
        <v>91749</v>
      </c>
      <c r="N248" s="140">
        <f t="shared" si="259"/>
        <v>93079</v>
      </c>
      <c r="O248" s="140" t="e">
        <f t="shared" si="260"/>
        <v>#NUM!</v>
      </c>
      <c r="P248" s="140">
        <f t="shared" si="261"/>
        <v>86426</v>
      </c>
      <c r="Q248" s="140" t="e" cm="1">
        <f t="array" ref="Q248">ROUND(GEOMEAN(SMALL(D248:I248,{1;2;3})),0)</f>
        <v>#NUM!</v>
      </c>
      <c r="R248" s="140" cm="1">
        <f t="array" ref="R248">ROUND(AVERAGE(SMALL(D248:I248,{1;2;3})),0)</f>
        <v>54400</v>
      </c>
      <c r="S248" s="140" t="e" cm="1">
        <f t="array" ref="S248">ROUND(GEOMEAN(SMALL(D248:I248,{1;2})),0)</f>
        <v>#NUM!</v>
      </c>
      <c r="T248" s="140" cm="1">
        <f t="array" ref="T248">ROUND(AVERAGE(SMALL(D248:I248,{1;2})),0)</f>
        <v>40000</v>
      </c>
      <c r="U248" s="141">
        <f t="shared" si="262"/>
        <v>-0.25578530404261679</v>
      </c>
      <c r="V248" s="141">
        <f t="shared" si="262"/>
        <v>-0.24499711511823263</v>
      </c>
      <c r="W248" s="141" t="e">
        <f t="shared" si="262"/>
        <v>#NUM!</v>
      </c>
      <c r="X248" s="141">
        <f t="shared" si="262"/>
        <v>-0.29896239400088498</v>
      </c>
      <c r="Y248" s="141" t="e">
        <f t="shared" si="262"/>
        <v>#NUM!</v>
      </c>
      <c r="Z248" s="141">
        <f t="shared" si="262"/>
        <v>-0.55873873873195734</v>
      </c>
      <c r="AA248" s="141" t="e">
        <f t="shared" si="262"/>
        <v>#NUM!</v>
      </c>
      <c r="AB248" s="141">
        <f t="shared" si="262"/>
        <v>-0.67554319024408627</v>
      </c>
      <c r="AC248" s="141" t="e" cm="1">
        <f t="array" ref="AC248">MIN(IF(U248:AB248&gt;0,U248:AB248))</f>
        <v>#NUM!</v>
      </c>
      <c r="AD248" s="140" t="str">
        <f t="shared" si="263"/>
        <v>Sin medida de tendencia central</v>
      </c>
      <c r="AE248" s="173" t="str">
        <f t="shared" si="264"/>
        <v>Pendiente</v>
      </c>
      <c r="AF248" s="168">
        <f t="shared" si="237"/>
        <v>119659.98632</v>
      </c>
      <c r="AG248" s="192" t="s">
        <v>79</v>
      </c>
      <c r="AJ248" s="130">
        <v>116036.9</v>
      </c>
      <c r="AL248" s="130">
        <v>119659.98632</v>
      </c>
    </row>
    <row r="249" spans="1:38" ht="14">
      <c r="A249" s="137">
        <f>A248+1</f>
        <v>33</v>
      </c>
      <c r="B249" s="138" t="s">
        <v>115</v>
      </c>
      <c r="C249" s="178">
        <v>1</v>
      </c>
      <c r="D249" s="186">
        <v>1208445</v>
      </c>
      <c r="E249" s="180">
        <v>1090000</v>
      </c>
      <c r="F249" s="146">
        <v>1127500</v>
      </c>
      <c r="G249" s="155">
        <v>1208445</v>
      </c>
      <c r="H249" s="164">
        <f>+'678-2024 IPC'!H249</f>
        <v>770628.26136</v>
      </c>
      <c r="I249" s="172">
        <f t="shared" si="219"/>
        <v>0</v>
      </c>
      <c r="J249" s="160">
        <f t="shared" si="257"/>
        <v>0.56812961656420913</v>
      </c>
      <c r="K249" s="139">
        <f t="shared" si="257"/>
        <v>0.41443034813747248</v>
      </c>
      <c r="L249" s="139">
        <f t="shared" si="257"/>
        <v>0.46309194268348652</v>
      </c>
      <c r="M249" s="140">
        <f t="shared" si="258"/>
        <v>1140924</v>
      </c>
      <c r="N249" s="140">
        <f t="shared" si="259"/>
        <v>1141982</v>
      </c>
      <c r="O249" s="140" t="e">
        <f t="shared" si="260"/>
        <v>#NUM!</v>
      </c>
      <c r="P249" s="140">
        <f t="shared" si="261"/>
        <v>900836</v>
      </c>
      <c r="Q249" s="140" t="e" cm="1">
        <f t="array" ref="Q249">ROUND(GEOMEAN(SMALL(D249:I249,{1;2;3})),0)</f>
        <v>#NUM!</v>
      </c>
      <c r="R249" s="140" cm="1">
        <f t="array" ref="R249">ROUND(AVERAGE(SMALL(D249:I249,{1;2;3})),0)</f>
        <v>620209</v>
      </c>
      <c r="S249" s="140" t="e" cm="1">
        <f t="array" ref="S249">ROUND(GEOMEAN(SMALL(D249:I249,{1;2})),0)</f>
        <v>#NUM!</v>
      </c>
      <c r="T249" s="140" cm="1">
        <f t="array" ref="T249">ROUND(AVERAGE(SMALL(D249:I249,{1;2})),0)</f>
        <v>385314</v>
      </c>
      <c r="U249" s="141">
        <f t="shared" si="262"/>
        <v>0.48051149588843822</v>
      </c>
      <c r="V249" s="141">
        <f t="shared" si="262"/>
        <v>0.48188440167589652</v>
      </c>
      <c r="W249" s="141" t="e">
        <f t="shared" si="262"/>
        <v>#NUM!</v>
      </c>
      <c r="X249" s="141">
        <f t="shared" si="262"/>
        <v>0.16896309825208089</v>
      </c>
      <c r="Y249" s="141" t="e">
        <f t="shared" si="262"/>
        <v>#NUM!</v>
      </c>
      <c r="Z249" s="141">
        <f t="shared" si="262"/>
        <v>-0.19519042955229937</v>
      </c>
      <c r="AA249" s="141" t="e">
        <f t="shared" si="262"/>
        <v>#NUM!</v>
      </c>
      <c r="AB249" s="141">
        <f t="shared" si="262"/>
        <v>-0.50000016957592464</v>
      </c>
      <c r="AC249" s="141" t="e" cm="1">
        <f t="array" ref="AC249">MIN(IF(U249:AB249&gt;0,U249:AB249))</f>
        <v>#NUM!</v>
      </c>
      <c r="AD249" s="140" t="str">
        <f t="shared" si="263"/>
        <v>Sin medida de tendencia central</v>
      </c>
      <c r="AE249" s="173" t="str">
        <f t="shared" si="264"/>
        <v>Pendiente</v>
      </c>
      <c r="AF249" s="168">
        <f t="shared" si="237"/>
        <v>989536.63067999994</v>
      </c>
      <c r="AG249" s="192" t="s">
        <v>79</v>
      </c>
      <c r="AJ249" s="130">
        <v>1208445</v>
      </c>
      <c r="AL249" s="130">
        <v>989536.63067999994</v>
      </c>
    </row>
    <row r="250" spans="1:38" ht="13">
      <c r="A250" s="137">
        <f>A249+1</f>
        <v>34</v>
      </c>
      <c r="B250" s="138" t="s">
        <v>228</v>
      </c>
      <c r="C250" s="178">
        <v>1</v>
      </c>
      <c r="D250" s="186">
        <v>2813340.88</v>
      </c>
      <c r="E250" s="180">
        <v>8120000</v>
      </c>
      <c r="F250" s="146">
        <v>8517600</v>
      </c>
      <c r="G250" s="155">
        <v>2813341</v>
      </c>
      <c r="H250" s="164"/>
      <c r="I250" s="172">
        <f t="shared" si="219"/>
        <v>-0.12000000011175871</v>
      </c>
      <c r="J250" s="160">
        <f t="shared" si="257"/>
        <v>0</v>
      </c>
      <c r="K250" s="139">
        <f t="shared" si="257"/>
        <v>1.8862481819124599</v>
      </c>
      <c r="L250" s="139">
        <f t="shared" si="257"/>
        <v>2.0275748170267942</v>
      </c>
      <c r="M250" s="140">
        <f t="shared" si="258"/>
        <v>5794712</v>
      </c>
      <c r="N250" s="140">
        <f t="shared" si="259"/>
        <v>6483647</v>
      </c>
      <c r="O250" s="140" t="e">
        <f t="shared" si="260"/>
        <v>#NUM!</v>
      </c>
      <c r="P250" s="140">
        <f t="shared" si="261"/>
        <v>4452856</v>
      </c>
      <c r="Q250" s="140" t="e" cm="1">
        <f t="array" ref="Q250">ROUND(GEOMEAN(SMALL(D250:I250,{1;2;3})),0)</f>
        <v>#NUM!</v>
      </c>
      <c r="R250" s="140" cm="1">
        <f t="array" ref="R250">ROUND(AVERAGE(SMALL(D250:I250,{1;2;3})),0)</f>
        <v>1875561</v>
      </c>
      <c r="S250" s="140" t="e" cm="1">
        <f t="array" ref="S250">ROUND(GEOMEAN(SMALL(D250:I250,{1;2})),0)</f>
        <v>#NUM!</v>
      </c>
      <c r="T250" s="140" cm="1">
        <f t="array" ref="T250">ROUND(AVERAGE(SMALL(D250:I250,{1;2})),0)</f>
        <v>1406670</v>
      </c>
      <c r="U250" s="141">
        <f t="shared" si="262"/>
        <v>1.0597262284121078</v>
      </c>
      <c r="V250" s="141">
        <f t="shared" si="262"/>
        <v>1.3046076805310562</v>
      </c>
      <c r="W250" s="141" t="e">
        <f t="shared" si="262"/>
        <v>#NUM!</v>
      </c>
      <c r="X250" s="141">
        <f t="shared" si="262"/>
        <v>0.58276447466970316</v>
      </c>
      <c r="Y250" s="141" t="e">
        <f t="shared" si="262"/>
        <v>#NUM!</v>
      </c>
      <c r="Z250" s="141">
        <f t="shared" si="262"/>
        <v>-0.3333331864142961</v>
      </c>
      <c r="AA250" s="141" t="e">
        <f t="shared" si="262"/>
        <v>#NUM!</v>
      </c>
      <c r="AB250" s="141">
        <f t="shared" si="262"/>
        <v>-0.50000015639768469</v>
      </c>
      <c r="AC250" s="141" t="e" cm="1">
        <f t="array" ref="AC250">MIN(IF(U250:AB250&gt;0,U250:AB250))</f>
        <v>#NUM!</v>
      </c>
      <c r="AD250" s="140" t="str">
        <f t="shared" si="263"/>
        <v>Sin medida de tendencia central</v>
      </c>
      <c r="AE250" s="173" t="str">
        <f t="shared" si="264"/>
        <v>Pendiente</v>
      </c>
      <c r="AF250" s="168">
        <f t="shared" si="237"/>
        <v>2813341</v>
      </c>
      <c r="AG250" s="195" t="s">
        <v>100</v>
      </c>
      <c r="AJ250" s="130">
        <v>2813340.88</v>
      </c>
      <c r="AL250" s="130">
        <v>2813341</v>
      </c>
    </row>
    <row r="251" spans="1:38" ht="13">
      <c r="A251" s="133"/>
      <c r="B251" s="134" t="s">
        <v>229</v>
      </c>
      <c r="C251" s="177"/>
      <c r="D251" s="186"/>
      <c r="E251" s="181"/>
      <c r="F251" s="147"/>
      <c r="G251" s="156"/>
      <c r="H251" s="165"/>
      <c r="I251" s="172">
        <f t="shared" si="219"/>
        <v>0</v>
      </c>
      <c r="J251" s="159"/>
      <c r="K251" s="135"/>
      <c r="L251" s="135"/>
      <c r="M251" s="135"/>
      <c r="N251" s="135"/>
      <c r="O251" s="135"/>
      <c r="P251" s="135"/>
      <c r="Q251" s="135"/>
      <c r="R251" s="135"/>
      <c r="S251" s="135"/>
      <c r="T251" s="135"/>
      <c r="U251" s="136"/>
      <c r="V251" s="136"/>
      <c r="W251" s="136"/>
      <c r="X251" s="136"/>
      <c r="Y251" s="136"/>
      <c r="Z251" s="136"/>
      <c r="AA251" s="136"/>
      <c r="AB251" s="136"/>
      <c r="AC251" s="136"/>
      <c r="AD251" s="135"/>
      <c r="AE251" s="154"/>
      <c r="AF251" s="174"/>
      <c r="AG251" s="196"/>
    </row>
    <row r="252" spans="1:38" ht="26">
      <c r="A252" s="137">
        <f>A250+1</f>
        <v>35</v>
      </c>
      <c r="B252" s="138" t="s">
        <v>230</v>
      </c>
      <c r="C252" s="178">
        <v>1</v>
      </c>
      <c r="D252" s="186">
        <v>559100.07999999996</v>
      </c>
      <c r="E252" s="180">
        <v>5800000</v>
      </c>
      <c r="F252" s="146">
        <v>6058000</v>
      </c>
      <c r="G252" s="155">
        <v>258400</v>
      </c>
      <c r="H252" s="164">
        <f>+'678-2024 IPC'!H252</f>
        <v>375662.08300000004</v>
      </c>
      <c r="I252" s="172">
        <f t="shared" si="219"/>
        <v>300700.07999999996</v>
      </c>
      <c r="J252" s="160">
        <f t="shared" ref="J252:L253" si="266">+D252/IF($H252&lt;&gt;"",$H252,MIN($D252:$F252))-1</f>
        <v>0.48830586130780707</v>
      </c>
      <c r="K252" s="139">
        <f t="shared" si="266"/>
        <v>14.439407548618632</v>
      </c>
      <c r="L252" s="139">
        <f t="shared" si="266"/>
        <v>15.12619498785029</v>
      </c>
      <c r="M252" s="140">
        <f>ROUND(GEOMEAN(D252:F252),0)</f>
        <v>2698251</v>
      </c>
      <c r="N252" s="140">
        <f>ROUND(AVERAGE(D252:F252),0)</f>
        <v>4139033</v>
      </c>
      <c r="O252" s="140">
        <f>ROUND(GEOMEAN(D252:I252),0)</f>
        <v>911476</v>
      </c>
      <c r="P252" s="140">
        <f>ROUND(AVERAGE(D252:I252),0)</f>
        <v>2225310</v>
      </c>
      <c r="Q252" s="140" cm="1">
        <f t="array" ref="Q252">ROUND(GEOMEAN(SMALL(D252:I252,{1;2;3})),0)</f>
        <v>307899</v>
      </c>
      <c r="R252" s="140" cm="1">
        <f t="array" ref="R252">ROUND(AVERAGE(SMALL(D252:I252,{1;2;3})),0)</f>
        <v>311587</v>
      </c>
      <c r="S252" s="140" cm="1">
        <f t="array" ref="S252">ROUND(GEOMEAN(SMALL(D252:I252,{1;2})),0)</f>
        <v>278749</v>
      </c>
      <c r="T252" s="140" cm="1">
        <f t="array" ref="T252">ROUND(AVERAGE(SMALL(D252:I252,{1;2})),0)</f>
        <v>279550</v>
      </c>
      <c r="U252" s="141">
        <f t="shared" ref="U252:AB253" si="267">+M252/IF($H252&lt;&gt;"",$H252,MIN($D252:$F252))-1</f>
        <v>6.1826546305978924</v>
      </c>
      <c r="V252" s="141">
        <f t="shared" si="267"/>
        <v>10.017968507617521</v>
      </c>
      <c r="W252" s="141">
        <f t="shared" si="267"/>
        <v>1.4263188680663306</v>
      </c>
      <c r="X252" s="141">
        <f t="shared" si="267"/>
        <v>4.92370138138216</v>
      </c>
      <c r="Y252" s="141">
        <f t="shared" si="267"/>
        <v>-0.18038307848066748</v>
      </c>
      <c r="Z252" s="141">
        <f t="shared" si="267"/>
        <v>-0.17056574485320108</v>
      </c>
      <c r="AA252" s="141">
        <f t="shared" si="267"/>
        <v>-0.25797941124656976</v>
      </c>
      <c r="AB252" s="141">
        <f t="shared" si="267"/>
        <v>-0.25584717582476912</v>
      </c>
      <c r="AC252" s="141" cm="1">
        <f t="array" ref="AC252">MIN(IF(U252:AB252&gt;0,U252:AB252))</f>
        <v>1.4263188680663306</v>
      </c>
      <c r="AD252" s="140" t="str">
        <f>+IFERROR(_xlfn.XLOOKUP(AC252,U252:AB252,$U$3:$AB$3,,0),"Sin medida de tendencia central")</f>
        <v>MEDIA GEOMETRICA Cotizaciones e Histórico</v>
      </c>
      <c r="AE252" s="173">
        <f>+IFERROR(_xlfn.XLOOKUP(AD252,$M$3:$T$3,M252:T252,,0),"Pendiente")</f>
        <v>911476</v>
      </c>
      <c r="AF252" s="168">
        <f t="shared" si="237"/>
        <v>317031.04150000005</v>
      </c>
      <c r="AG252" s="197" t="s">
        <v>79</v>
      </c>
      <c r="AJ252" s="130">
        <v>559100.07999999996</v>
      </c>
      <c r="AL252" s="130">
        <v>317031.04150000005</v>
      </c>
    </row>
    <row r="253" spans="1:38" ht="13">
      <c r="A253" s="137">
        <f>A252+1</f>
        <v>36</v>
      </c>
      <c r="B253" s="138" t="s">
        <v>231</v>
      </c>
      <c r="C253" s="178">
        <v>1</v>
      </c>
      <c r="D253" s="186">
        <v>3305939</v>
      </c>
      <c r="E253" s="180">
        <v>10800000</v>
      </c>
      <c r="F253" s="146">
        <v>11160000</v>
      </c>
      <c r="G253" s="155">
        <v>3305939</v>
      </c>
      <c r="H253" s="164">
        <f>+'678-2024 IPC'!H253</f>
        <v>11277101.525760001</v>
      </c>
      <c r="I253" s="172">
        <f t="shared" si="219"/>
        <v>0</v>
      </c>
      <c r="J253" s="160">
        <f t="shared" si="266"/>
        <v>-0.70684497320093054</v>
      </c>
      <c r="K253" s="139">
        <f t="shared" si="266"/>
        <v>-4.2307105657439448E-2</v>
      </c>
      <c r="L253" s="139">
        <f t="shared" si="266"/>
        <v>-1.0384009179354114E-2</v>
      </c>
      <c r="M253" s="140">
        <f>ROUND(GEOMEAN(D253:F253),0)</f>
        <v>7358584</v>
      </c>
      <c r="N253" s="140">
        <f>ROUND(AVERAGE(D253:F253),0)</f>
        <v>8421980</v>
      </c>
      <c r="O253" s="140" t="e">
        <f>ROUND(GEOMEAN(D253:I253),0)</f>
        <v>#NUM!</v>
      </c>
      <c r="P253" s="140">
        <f>ROUND(AVERAGE(D253:I253),0)</f>
        <v>6641497</v>
      </c>
      <c r="Q253" s="140" t="e" cm="1">
        <f t="array" ref="Q253">ROUND(GEOMEAN(SMALL(D253:I253,{1;2;3})),0)</f>
        <v>#NUM!</v>
      </c>
      <c r="R253" s="140" cm="1">
        <f t="array" ref="R253">ROUND(AVERAGE(SMALL(D253:I253,{1;2;3})),0)</f>
        <v>2203959</v>
      </c>
      <c r="S253" s="140" t="e" cm="1">
        <f t="array" ref="S253">ROUND(GEOMEAN(SMALL(D253:I253,{1;2})),0)</f>
        <v>#NUM!</v>
      </c>
      <c r="T253" s="140" cm="1">
        <f t="array" ref="T253">ROUND(AVERAGE(SMALL(D253:I253,{1;2})),0)</f>
        <v>1652970</v>
      </c>
      <c r="U253" s="141">
        <f t="shared" si="267"/>
        <v>-0.34747559173862441</v>
      </c>
      <c r="V253" s="141">
        <f t="shared" si="267"/>
        <v>-0.2531786664541521</v>
      </c>
      <c r="W253" s="141" t="e">
        <f t="shared" si="267"/>
        <v>#NUM!</v>
      </c>
      <c r="X253" s="141">
        <f t="shared" si="267"/>
        <v>-0.41106347363912665</v>
      </c>
      <c r="Y253" s="141" t="e">
        <f t="shared" si="267"/>
        <v>#NUM!</v>
      </c>
      <c r="Z253" s="141">
        <f t="shared" si="267"/>
        <v>-0.8045633450257097</v>
      </c>
      <c r="AA253" s="141" t="e">
        <f t="shared" si="267"/>
        <v>#NUM!</v>
      </c>
      <c r="AB253" s="141">
        <f t="shared" si="267"/>
        <v>-0.85342244226283126</v>
      </c>
      <c r="AC253" s="141" t="e" cm="1">
        <f t="array" ref="AC253">MIN(IF(U253:AB253&gt;0,U253:AB253))</f>
        <v>#NUM!</v>
      </c>
      <c r="AD253" s="140" t="str">
        <f>+IFERROR(_xlfn.XLOOKUP(AC253,U253:AB253,$U$3:$AB$3,,0),"Sin medida de tendencia central")</f>
        <v>Sin medida de tendencia central</v>
      </c>
      <c r="AE253" s="173" t="str">
        <f>+IFERROR(_xlfn.XLOOKUP(AD253,$M$3:$T$3,M253:T253,,0),"Pendiente")</f>
        <v>Pendiente</v>
      </c>
      <c r="AF253" s="168">
        <f>+G253</f>
        <v>3305939</v>
      </c>
      <c r="AG253" s="195" t="s">
        <v>100</v>
      </c>
      <c r="AJ253" s="130">
        <v>3305939</v>
      </c>
      <c r="AL253" s="130">
        <v>3305939</v>
      </c>
    </row>
    <row r="254" spans="1:38" ht="13">
      <c r="A254" s="133"/>
      <c r="B254" s="134" t="s">
        <v>178</v>
      </c>
      <c r="C254" s="177"/>
      <c r="D254" s="186"/>
      <c r="E254" s="181"/>
      <c r="F254" s="147"/>
      <c r="G254" s="156"/>
      <c r="H254" s="165"/>
      <c r="I254" s="172">
        <f t="shared" si="219"/>
        <v>0</v>
      </c>
      <c r="J254" s="159"/>
      <c r="K254" s="135"/>
      <c r="L254" s="135"/>
      <c r="M254" s="135"/>
      <c r="N254" s="135"/>
      <c r="O254" s="135"/>
      <c r="P254" s="135"/>
      <c r="Q254" s="135"/>
      <c r="R254" s="135"/>
      <c r="S254" s="135"/>
      <c r="T254" s="135"/>
      <c r="U254" s="136"/>
      <c r="V254" s="136"/>
      <c r="W254" s="136"/>
      <c r="X254" s="136"/>
      <c r="Y254" s="136"/>
      <c r="Z254" s="136"/>
      <c r="AA254" s="136"/>
      <c r="AB254" s="136"/>
      <c r="AC254" s="136"/>
      <c r="AD254" s="135"/>
      <c r="AE254" s="154"/>
      <c r="AF254" s="174"/>
      <c r="AG254" s="191"/>
    </row>
    <row r="255" spans="1:38" ht="14">
      <c r="A255" s="137">
        <f>A253+1</f>
        <v>37</v>
      </c>
      <c r="B255" s="138" t="s">
        <v>126</v>
      </c>
      <c r="C255" s="178">
        <v>1</v>
      </c>
      <c r="D255" s="186">
        <v>718379.2</v>
      </c>
      <c r="E255" s="180">
        <v>1800000</v>
      </c>
      <c r="F255" s="146">
        <v>1888000</v>
      </c>
      <c r="G255" s="155">
        <v>718379</v>
      </c>
      <c r="H255" s="164">
        <f>+'678-2024 IPC'!H255</f>
        <v>903124.55223999999</v>
      </c>
      <c r="I255" s="172">
        <f t="shared" si="219"/>
        <v>0.19999999995343387</v>
      </c>
      <c r="J255" s="160">
        <f t="shared" ref="J255:L257" si="268">+D255/IF($H255&lt;&gt;"",$H255,MIN($D255:$F255))-1</f>
        <v>-0.20456242915972134</v>
      </c>
      <c r="K255" s="139">
        <f t="shared" si="268"/>
        <v>0.99308057292374508</v>
      </c>
      <c r="L255" s="139">
        <f t="shared" si="268"/>
        <v>1.0905200676000173</v>
      </c>
      <c r="M255" s="140">
        <f>ROUND(GEOMEAN(D255:F255),0)</f>
        <v>1346509</v>
      </c>
      <c r="N255" s="140">
        <f>ROUND(AVERAGE(D255:F255),0)</f>
        <v>1468793</v>
      </c>
      <c r="O255" s="140">
        <f>ROUND(GEOMEAN(D255:I255),0)</f>
        <v>82564</v>
      </c>
      <c r="P255" s="140">
        <f>ROUND(AVERAGE(D255:I255),0)</f>
        <v>1004647</v>
      </c>
      <c r="Q255" s="140" cm="1">
        <f t="array" ref="Q255">ROUND(GEOMEAN(SMALL(D255:I255,{1;2;3})),0)</f>
        <v>4691</v>
      </c>
      <c r="R255" s="140" cm="1">
        <f t="array" ref="R255">ROUND(AVERAGE(SMALL(D255:I255,{1;2;3})),0)</f>
        <v>478919</v>
      </c>
      <c r="S255" s="140" cm="1">
        <f t="array" ref="S255">ROUND(GEOMEAN(SMALL(D255:I255,{1;2})),0)</f>
        <v>379</v>
      </c>
      <c r="T255" s="140" cm="1">
        <f t="array" ref="T255">ROUND(AVERAGE(SMALL(D255:I255,{1;2})),0)</f>
        <v>359190</v>
      </c>
      <c r="U255" s="141">
        <f t="shared" ref="U255:AB257" si="269">+M255/IF($H255&lt;&gt;"",$H255,MIN($D255:$F255))-1</f>
        <v>0.49094496064832183</v>
      </c>
      <c r="V255" s="141">
        <f t="shared" si="269"/>
        <v>0.6263459966368814</v>
      </c>
      <c r="W255" s="141">
        <f t="shared" si="269"/>
        <v>-0.9085796086539577</v>
      </c>
      <c r="X255" s="141">
        <f t="shared" si="269"/>
        <v>0.11241245463673444</v>
      </c>
      <c r="Y255" s="141">
        <f t="shared" si="269"/>
        <v>-0.99480581057356376</v>
      </c>
      <c r="Z255" s="141">
        <f t="shared" si="269"/>
        <v>-0.46970880283107386</v>
      </c>
      <c r="AA255" s="141">
        <f t="shared" si="269"/>
        <v>-0.99958034581270105</v>
      </c>
      <c r="AB255" s="141">
        <f t="shared" si="269"/>
        <v>-0.60228077167306671</v>
      </c>
      <c r="AC255" s="141" cm="1">
        <f t="array" ref="AC255">MIN(IF(U255:AB255&gt;0,U255:AB255))</f>
        <v>0.11241245463673444</v>
      </c>
      <c r="AD255" s="140" t="str">
        <f>+IFERROR(_xlfn.XLOOKUP(AC255,U255:AB255,$U$3:$AB$3,,0),"Sin medida de tendencia central")</f>
        <v>PROMEDIO SIMPLE Cotizaciones e Histórico</v>
      </c>
      <c r="AE255" s="173">
        <f>+IFERROR(_xlfn.XLOOKUP(AD255,$M$3:$T$3,M255:T255,,0),"Pendiente")</f>
        <v>1004647</v>
      </c>
      <c r="AF255" s="168">
        <f t="shared" si="237"/>
        <v>810751.77612000005</v>
      </c>
      <c r="AG255" s="192" t="s">
        <v>79</v>
      </c>
      <c r="AJ255" s="130">
        <v>718379.2</v>
      </c>
      <c r="AL255" s="130">
        <v>810751.77612000005</v>
      </c>
    </row>
    <row r="256" spans="1:38" ht="14">
      <c r="A256" s="137">
        <f>+A255+1</f>
        <v>38</v>
      </c>
      <c r="B256" s="138" t="s">
        <v>232</v>
      </c>
      <c r="C256" s="178">
        <v>1</v>
      </c>
      <c r="D256" s="186">
        <v>9704450</v>
      </c>
      <c r="E256" s="180">
        <v>10150000</v>
      </c>
      <c r="F256" s="146">
        <v>10486500</v>
      </c>
      <c r="G256" s="155">
        <v>9704450</v>
      </c>
      <c r="H256" s="164">
        <f>+'678-2024 IPC'!H256</f>
        <v>11402358.78088</v>
      </c>
      <c r="I256" s="172">
        <f t="shared" si="219"/>
        <v>0</v>
      </c>
      <c r="J256" s="160">
        <f t="shared" si="268"/>
        <v>-0.14890855598467323</v>
      </c>
      <c r="K256" s="139">
        <f t="shared" si="268"/>
        <v>-0.10983330773453759</v>
      </c>
      <c r="L256" s="139">
        <f t="shared" si="268"/>
        <v>-8.0321870104258952E-2</v>
      </c>
      <c r="M256" s="140">
        <f>ROUND(GEOMEAN(D256:F256),0)</f>
        <v>10108557</v>
      </c>
      <c r="N256" s="140">
        <f>ROUND(AVERAGE(D256:F256),0)</f>
        <v>10113650</v>
      </c>
      <c r="O256" s="140" t="e">
        <f>ROUND(GEOMEAN(D256:I256),0)</f>
        <v>#NUM!</v>
      </c>
      <c r="P256" s="140">
        <f>ROUND(AVERAGE(D256:I256),0)</f>
        <v>8574626</v>
      </c>
      <c r="Q256" s="140" t="e" cm="1">
        <f t="array" ref="Q256">ROUND(GEOMEAN(SMALL(D256:I256,{1;2;3})),0)</f>
        <v>#NUM!</v>
      </c>
      <c r="R256" s="140" cm="1">
        <f t="array" ref="R256">ROUND(AVERAGE(SMALL(D256:I256,{1;2;3})),0)</f>
        <v>6469633</v>
      </c>
      <c r="S256" s="140" t="e" cm="1">
        <f t="array" ref="S256">ROUND(GEOMEAN(SMALL(D256:I256,{1;2})),0)</f>
        <v>#NUM!</v>
      </c>
      <c r="T256" s="140" cm="1">
        <f t="array" ref="T256">ROUND(AVERAGE(SMALL(D256:I256,{1;2})),0)</f>
        <v>4852225</v>
      </c>
      <c r="U256" s="141">
        <f t="shared" si="269"/>
        <v>-0.11346790657469108</v>
      </c>
      <c r="V256" s="141">
        <f t="shared" si="269"/>
        <v>-0.11302124460782326</v>
      </c>
      <c r="W256" s="141" t="e">
        <f t="shared" si="269"/>
        <v>#NUM!</v>
      </c>
      <c r="X256" s="141">
        <f t="shared" si="269"/>
        <v>-0.24799542228242044</v>
      </c>
      <c r="Y256" s="141" t="e">
        <f t="shared" si="269"/>
        <v>#NUM!</v>
      </c>
      <c r="Z256" s="141">
        <f t="shared" si="269"/>
        <v>-0.43260573322349949</v>
      </c>
      <c r="AA256" s="141" t="e">
        <f t="shared" si="269"/>
        <v>#NUM!</v>
      </c>
      <c r="AB256" s="141">
        <f t="shared" si="269"/>
        <v>-0.57445427799233661</v>
      </c>
      <c r="AC256" s="141" t="e" cm="1">
        <f t="array" ref="AC256">MIN(IF(U256:AB256&gt;0,U256:AB256))</f>
        <v>#NUM!</v>
      </c>
      <c r="AD256" s="140" t="str">
        <f>+IFERROR(_xlfn.XLOOKUP(AC256,U256:AB256,$U$3:$AB$3,,0),"Sin medida de tendencia central")</f>
        <v>Sin medida de tendencia central</v>
      </c>
      <c r="AE256" s="173" t="str">
        <f>+IFERROR(_xlfn.XLOOKUP(AD256,$M$3:$T$3,M256:T256,,0),"Pendiente")</f>
        <v>Pendiente</v>
      </c>
      <c r="AF256" s="168">
        <f t="shared" si="237"/>
        <v>10553404.39044</v>
      </c>
      <c r="AG256" s="192" t="s">
        <v>79</v>
      </c>
      <c r="AJ256" s="130">
        <v>9704450</v>
      </c>
      <c r="AL256" s="130">
        <v>10553404.39044</v>
      </c>
    </row>
    <row r="257" spans="1:38" ht="14">
      <c r="A257" s="137">
        <f>+A256+1</f>
        <v>39</v>
      </c>
      <c r="B257" s="138" t="s">
        <v>233</v>
      </c>
      <c r="C257" s="178">
        <v>1</v>
      </c>
      <c r="D257" s="186">
        <v>475833.39999999997</v>
      </c>
      <c r="E257" s="180">
        <v>1370000</v>
      </c>
      <c r="F257" s="146">
        <v>1436100</v>
      </c>
      <c r="G257" s="155">
        <v>276000</v>
      </c>
      <c r="H257" s="164">
        <f>+'678-2024 IPC'!H257</f>
        <v>403850.44951999997</v>
      </c>
      <c r="I257" s="172">
        <f t="shared" si="219"/>
        <v>199833.39999999997</v>
      </c>
      <c r="J257" s="160">
        <f t="shared" si="268"/>
        <v>0.17824160048739812</v>
      </c>
      <c r="K257" s="139">
        <f t="shared" si="268"/>
        <v>2.3923448683252073</v>
      </c>
      <c r="L257" s="139">
        <f t="shared" si="268"/>
        <v>2.5560193178115549</v>
      </c>
      <c r="M257" s="140">
        <f>ROUND(GEOMEAN(D257:F257),0)</f>
        <v>978258</v>
      </c>
      <c r="N257" s="140">
        <f>ROUND(AVERAGE(D257:F257),0)</f>
        <v>1093978</v>
      </c>
      <c r="O257" s="140">
        <f>ROUND(GEOMEAN(D257:I257),0)</f>
        <v>524638</v>
      </c>
      <c r="P257" s="140">
        <f>ROUND(AVERAGE(D257:I257),0)</f>
        <v>693603</v>
      </c>
      <c r="Q257" s="140" cm="1">
        <f t="array" ref="Q257">ROUND(GEOMEAN(SMALL(D257:I257,{1;2;3})),0)</f>
        <v>281362</v>
      </c>
      <c r="R257" s="140" cm="1">
        <f t="array" ref="R257">ROUND(AVERAGE(SMALL(D257:I257,{1;2;3})),0)</f>
        <v>293228</v>
      </c>
      <c r="S257" s="140" cm="1">
        <f t="array" ref="S257">ROUND(GEOMEAN(SMALL(D257:I257,{1;2})),0)</f>
        <v>234849</v>
      </c>
      <c r="T257" s="140" cm="1">
        <f t="array" ref="T257">ROUND(AVERAGE(SMALL(D257:I257,{1;2})),0)</f>
        <v>237917</v>
      </c>
      <c r="U257" s="141">
        <f t="shared" si="269"/>
        <v>1.42232737678692</v>
      </c>
      <c r="V257" s="141">
        <f t="shared" si="269"/>
        <v>1.7088690907742143</v>
      </c>
      <c r="W257" s="141">
        <f t="shared" si="269"/>
        <v>0.29908980075065705</v>
      </c>
      <c r="X257" s="141">
        <f t="shared" si="269"/>
        <v>0.71747487423720346</v>
      </c>
      <c r="Y257" s="141">
        <f t="shared" si="269"/>
        <v>-0.30330150595495109</v>
      </c>
      <c r="Z257" s="141">
        <f t="shared" si="269"/>
        <v>-0.27391934229980741</v>
      </c>
      <c r="AA257" s="141">
        <f t="shared" si="269"/>
        <v>-0.41847532848079816</v>
      </c>
      <c r="AB257" s="141">
        <f t="shared" si="269"/>
        <v>-0.4108784569070596</v>
      </c>
      <c r="AC257" s="141" cm="1">
        <f t="array" ref="AC257">MIN(IF(U257:AB257&gt;0,U257:AB257))</f>
        <v>0.29908980075065705</v>
      </c>
      <c r="AD257" s="140" t="str">
        <f>+IFERROR(_xlfn.XLOOKUP(AC257,U257:AB257,$U$3:$AB$3,,0),"Sin medida de tendencia central")</f>
        <v>MEDIA GEOMETRICA Cotizaciones e Histórico</v>
      </c>
      <c r="AE257" s="173">
        <f>+IFERROR(_xlfn.XLOOKUP(AD257,$M$3:$T$3,M257:T257,,0),"Pendiente")</f>
        <v>524638</v>
      </c>
      <c r="AF257" s="168">
        <f t="shared" si="237"/>
        <v>339925.22476000001</v>
      </c>
      <c r="AG257" s="192" t="s">
        <v>79</v>
      </c>
      <c r="AJ257" s="130">
        <v>475833.39999999997</v>
      </c>
      <c r="AL257" s="130">
        <v>339925.22476000001</v>
      </c>
    </row>
    <row r="258" spans="1:38" ht="13">
      <c r="A258" s="133"/>
      <c r="B258" s="134" t="s">
        <v>234</v>
      </c>
      <c r="C258" s="177"/>
      <c r="D258" s="186"/>
      <c r="E258" s="181"/>
      <c r="F258" s="147"/>
      <c r="G258" s="156"/>
      <c r="H258" s="165"/>
      <c r="I258" s="172">
        <f t="shared" si="219"/>
        <v>0</v>
      </c>
      <c r="J258" s="159"/>
      <c r="K258" s="135"/>
      <c r="L258" s="135"/>
      <c r="M258" s="135"/>
      <c r="N258" s="135"/>
      <c r="O258" s="135"/>
      <c r="P258" s="135"/>
      <c r="Q258" s="135"/>
      <c r="R258" s="135"/>
      <c r="S258" s="135"/>
      <c r="T258" s="135"/>
      <c r="U258" s="136"/>
      <c r="V258" s="136"/>
      <c r="W258" s="136"/>
      <c r="X258" s="136"/>
      <c r="Y258" s="136"/>
      <c r="Z258" s="136"/>
      <c r="AA258" s="136"/>
      <c r="AB258" s="136"/>
      <c r="AC258" s="136"/>
      <c r="AD258" s="135"/>
      <c r="AE258" s="154"/>
      <c r="AF258" s="174"/>
      <c r="AG258" s="191"/>
    </row>
    <row r="259" spans="1:38" ht="14">
      <c r="A259" s="137">
        <f>A257+1</f>
        <v>40</v>
      </c>
      <c r="B259" s="138" t="s">
        <v>235</v>
      </c>
      <c r="C259" s="178">
        <v>1</v>
      </c>
      <c r="D259" s="186">
        <v>1074332</v>
      </c>
      <c r="E259" s="180">
        <v>2800000</v>
      </c>
      <c r="F259" s="146">
        <v>2890000</v>
      </c>
      <c r="G259" s="155">
        <v>1074332</v>
      </c>
      <c r="H259" s="164">
        <f>+'678-2024 IPC'!H259</f>
        <v>3759033.84192</v>
      </c>
      <c r="I259" s="172">
        <f t="shared" si="219"/>
        <v>0</v>
      </c>
      <c r="J259" s="160">
        <f t="shared" ref="J259:L261" si="270">+D259/IF($H259&lt;&gt;"",$H259,MIN($D259:$F259))-1</f>
        <v>-0.71419996595421342</v>
      </c>
      <c r="K259" s="139">
        <f t="shared" si="270"/>
        <v>-0.25512774884467515</v>
      </c>
      <c r="L259" s="139">
        <f t="shared" si="270"/>
        <v>-0.23118542648611118</v>
      </c>
      <c r="M259" s="140">
        <f>ROUND(GEOMEAN(D259:F259),0)</f>
        <v>2056197</v>
      </c>
      <c r="N259" s="140">
        <f>ROUND(AVERAGE(D259:F259),0)</f>
        <v>2254777</v>
      </c>
      <c r="O259" s="140" t="e">
        <f>ROUND(GEOMEAN(D259:I259),0)</f>
        <v>#NUM!</v>
      </c>
      <c r="P259" s="140">
        <f>ROUND(AVERAGE(D259:I259),0)</f>
        <v>1932950</v>
      </c>
      <c r="Q259" s="140" t="e" cm="1">
        <f t="array" ref="Q259">ROUND(GEOMEAN(SMALL(D259:I259,{1;2;3})),0)</f>
        <v>#NUM!</v>
      </c>
      <c r="R259" s="140" cm="1">
        <f t="array" ref="R259">ROUND(AVERAGE(SMALL(D259:I259,{1;2;3})),0)</f>
        <v>716221</v>
      </c>
      <c r="S259" s="140" t="e" cm="1">
        <f t="array" ref="S259">ROUND(GEOMEAN(SMALL(D259:I259,{1;2})),0)</f>
        <v>#NUM!</v>
      </c>
      <c r="T259" s="140" cm="1">
        <f t="array" ref="T259">ROUND(AVERAGE(SMALL(D259:I259,{1;2})),0)</f>
        <v>537166</v>
      </c>
      <c r="U259" s="141">
        <f t="shared" ref="U259:AB261" si="271">+M259/IF($H259&lt;&gt;"",$H259,MIN($D259:$F259))-1</f>
        <v>-0.4529985399254195</v>
      </c>
      <c r="V259" s="141">
        <f t="shared" si="271"/>
        <v>-0.40017113577026786</v>
      </c>
      <c r="W259" s="141" t="e">
        <f t="shared" si="271"/>
        <v>#NUM!</v>
      </c>
      <c r="X259" s="141">
        <f t="shared" si="271"/>
        <v>-0.48578542218904097</v>
      </c>
      <c r="Y259" s="141" t="e">
        <f t="shared" si="271"/>
        <v>#NUM!</v>
      </c>
      <c r="Z259" s="141">
        <f t="shared" si="271"/>
        <v>-0.80946673264474356</v>
      </c>
      <c r="AA259" s="141" t="e">
        <f t="shared" si="271"/>
        <v>#NUM!</v>
      </c>
      <c r="AB259" s="141">
        <f t="shared" si="271"/>
        <v>-0.85709998297710666</v>
      </c>
      <c r="AC259" s="141" t="e" cm="1">
        <f t="array" ref="AC259">MIN(IF(U259:AB259&gt;0,U259:AB259))</f>
        <v>#NUM!</v>
      </c>
      <c r="AD259" s="140" t="str">
        <f>+IFERROR(_xlfn.XLOOKUP(AC259,U259:AB259,$U$3:$AB$3,,0),"Sin medida de tendencia central")</f>
        <v>Sin medida de tendencia central</v>
      </c>
      <c r="AE259" s="173" t="str">
        <f>+IFERROR(_xlfn.XLOOKUP(AD259,$M$3:$T$3,M259:T259,,0),"Pendiente")</f>
        <v>Pendiente</v>
      </c>
      <c r="AF259" s="168">
        <f t="shared" si="237"/>
        <v>2416682.9209599998</v>
      </c>
      <c r="AG259" s="192" t="s">
        <v>79</v>
      </c>
      <c r="AJ259" s="130">
        <v>1074332</v>
      </c>
      <c r="AL259" s="130">
        <v>2416682.9209599998</v>
      </c>
    </row>
    <row r="260" spans="1:38" ht="14">
      <c r="A260" s="137">
        <f>+A259+1</f>
        <v>41</v>
      </c>
      <c r="B260" s="138" t="s">
        <v>236</v>
      </c>
      <c r="C260" s="178">
        <v>1</v>
      </c>
      <c r="D260" s="186">
        <v>3870832</v>
      </c>
      <c r="E260" s="180">
        <v>8500000</v>
      </c>
      <c r="F260" s="146">
        <v>8885000</v>
      </c>
      <c r="G260" s="155">
        <v>3870832</v>
      </c>
      <c r="H260" s="164">
        <f>+'678-2024 IPC'!H260</f>
        <v>6077060.8381599998</v>
      </c>
      <c r="I260" s="172">
        <f t="shared" si="219"/>
        <v>0</v>
      </c>
      <c r="J260" s="160">
        <f t="shared" si="270"/>
        <v>-0.36304208513206149</v>
      </c>
      <c r="K260" s="139">
        <f t="shared" si="270"/>
        <v>0.39870246923076924</v>
      </c>
      <c r="L260" s="139">
        <f t="shared" si="270"/>
        <v>0.46205546342533932</v>
      </c>
      <c r="M260" s="140">
        <f>ROUND(GEOMEAN(D260:F260),0)</f>
        <v>6636823</v>
      </c>
      <c r="N260" s="140">
        <f>ROUND(AVERAGE(D260:F260),0)</f>
        <v>7085277</v>
      </c>
      <c r="O260" s="140" t="e">
        <f>ROUND(GEOMEAN(D260:I260),0)</f>
        <v>#NUM!</v>
      </c>
      <c r="P260" s="140">
        <f>ROUND(AVERAGE(D260:I260),0)</f>
        <v>5200621</v>
      </c>
      <c r="Q260" s="140" t="e" cm="1">
        <f t="array" ref="Q260">ROUND(GEOMEAN(SMALL(D260:I260,{1;2;3})),0)</f>
        <v>#NUM!</v>
      </c>
      <c r="R260" s="140" cm="1">
        <f t="array" ref="R260">ROUND(AVERAGE(SMALL(D260:I260,{1;2;3})),0)</f>
        <v>2580555</v>
      </c>
      <c r="S260" s="140" t="e" cm="1">
        <f t="array" ref="S260">ROUND(GEOMEAN(SMALL(D260:I260,{1;2})),0)</f>
        <v>#NUM!</v>
      </c>
      <c r="T260" s="140" cm="1">
        <f t="array" ref="T260">ROUND(AVERAGE(SMALL(D260:I260,{1;2})),0)</f>
        <v>1935416</v>
      </c>
      <c r="U260" s="141">
        <f t="shared" si="271"/>
        <v>9.2110672699713181E-2</v>
      </c>
      <c r="V260" s="141">
        <f t="shared" si="271"/>
        <v>0.16590522765693838</v>
      </c>
      <c r="W260" s="141" t="e">
        <f t="shared" si="271"/>
        <v>#NUM!</v>
      </c>
      <c r="X260" s="141">
        <f t="shared" si="271"/>
        <v>-0.144221007737248</v>
      </c>
      <c r="Y260" s="141" t="e">
        <f t="shared" si="271"/>
        <v>#NUM!</v>
      </c>
      <c r="Z260" s="141">
        <f t="shared" si="271"/>
        <v>-0.57536133523696376</v>
      </c>
      <c r="AA260" s="141" t="e">
        <f t="shared" si="271"/>
        <v>#NUM!</v>
      </c>
      <c r="AB260" s="141">
        <f t="shared" si="271"/>
        <v>-0.68152104256603074</v>
      </c>
      <c r="AC260" s="141" t="e" cm="1">
        <f t="array" ref="AC260">MIN(IF(U260:AB260&gt;0,U260:AB260))</f>
        <v>#NUM!</v>
      </c>
      <c r="AD260" s="140" t="str">
        <f>+IFERROR(_xlfn.XLOOKUP(AC260,U260:AB260,$U$3:$AB$3,,0),"Sin medida de tendencia central")</f>
        <v>Sin medida de tendencia central</v>
      </c>
      <c r="AE260" s="173" t="str">
        <f>+IFERROR(_xlfn.XLOOKUP(AD260,$M$3:$T$3,M260:T260,,0),"Pendiente")</f>
        <v>Pendiente</v>
      </c>
      <c r="AF260" s="168">
        <f t="shared" si="237"/>
        <v>4973946.4190800004</v>
      </c>
      <c r="AG260" s="192" t="s">
        <v>79</v>
      </c>
      <c r="AJ260" s="130">
        <v>3870832</v>
      </c>
      <c r="AL260" s="130">
        <v>4973946.4190800004</v>
      </c>
    </row>
    <row r="261" spans="1:38" ht="14">
      <c r="A261" s="137">
        <f>+A260+1</f>
        <v>42</v>
      </c>
      <c r="B261" s="138" t="s">
        <v>237</v>
      </c>
      <c r="C261" s="178">
        <v>1</v>
      </c>
      <c r="D261" s="186">
        <v>2475200</v>
      </c>
      <c r="E261" s="180">
        <v>6000000</v>
      </c>
      <c r="F261" s="146">
        <v>6270000</v>
      </c>
      <c r="G261" s="155">
        <v>2475200</v>
      </c>
      <c r="H261" s="164">
        <f>+'678-2024 IPC'!H261</f>
        <v>5701179.3904400002</v>
      </c>
      <c r="I261" s="172">
        <f t="shared" si="219"/>
        <v>0</v>
      </c>
      <c r="J261" s="160">
        <f t="shared" si="270"/>
        <v>-0.56584421739990698</v>
      </c>
      <c r="K261" s="139">
        <f t="shared" si="270"/>
        <v>5.241382336803424E-2</v>
      </c>
      <c r="L261" s="139">
        <f t="shared" si="270"/>
        <v>9.9772445419595845E-2</v>
      </c>
      <c r="M261" s="140">
        <f>ROUND(GEOMEAN(D261:F261),0)</f>
        <v>4532554</v>
      </c>
      <c r="N261" s="140">
        <f>ROUND(AVERAGE(D261:F261),0)</f>
        <v>4915067</v>
      </c>
      <c r="O261" s="140" t="e">
        <f>ROUND(GEOMEAN(D261:I261),0)</f>
        <v>#NUM!</v>
      </c>
      <c r="P261" s="140">
        <f>ROUND(AVERAGE(D261:I261),0)</f>
        <v>3820263</v>
      </c>
      <c r="Q261" s="140" t="e" cm="1">
        <f t="array" ref="Q261">ROUND(GEOMEAN(SMALL(D261:I261,{1;2;3})),0)</f>
        <v>#NUM!</v>
      </c>
      <c r="R261" s="140" cm="1">
        <f t="array" ref="R261">ROUND(AVERAGE(SMALL(D261:I261,{1;2;3})),0)</f>
        <v>1650133</v>
      </c>
      <c r="S261" s="140" t="e" cm="1">
        <f t="array" ref="S261">ROUND(GEOMEAN(SMALL(D261:I261,{1;2})),0)</f>
        <v>#NUM!</v>
      </c>
      <c r="T261" s="140" cm="1">
        <f t="array" ref="T261">ROUND(AVERAGE(SMALL(D261:I261,{1;2})),0)</f>
        <v>1237600</v>
      </c>
      <c r="U261" s="141">
        <f t="shared" si="271"/>
        <v>-0.20497958587298704</v>
      </c>
      <c r="V261" s="141">
        <f t="shared" si="271"/>
        <v>-0.13788592440332426</v>
      </c>
      <c r="W261" s="141" t="e">
        <f t="shared" si="271"/>
        <v>#NUM!</v>
      </c>
      <c r="X261" s="141">
        <f t="shared" si="271"/>
        <v>-0.3299170683164272</v>
      </c>
      <c r="Y261" s="141" t="e">
        <f t="shared" si="271"/>
        <v>#NUM!</v>
      </c>
      <c r="Z261" s="141">
        <f t="shared" si="271"/>
        <v>-0.71056287006737251</v>
      </c>
      <c r="AA261" s="141" t="e">
        <f t="shared" si="271"/>
        <v>#NUM!</v>
      </c>
      <c r="AB261" s="141">
        <f t="shared" si="271"/>
        <v>-0.78292210869995349</v>
      </c>
      <c r="AC261" s="141" t="e" cm="1">
        <f t="array" ref="AC261">MIN(IF(U261:AB261&gt;0,U261:AB261))</f>
        <v>#NUM!</v>
      </c>
      <c r="AD261" s="140" t="str">
        <f>+IFERROR(_xlfn.XLOOKUP(AC261,U261:AB261,$U$3:$AB$3,,0),"Sin medida de tendencia central")</f>
        <v>Sin medida de tendencia central</v>
      </c>
      <c r="AE261" s="173" t="str">
        <f>+IFERROR(_xlfn.XLOOKUP(AD261,$M$3:$T$3,M261:T261,,0),"Pendiente")</f>
        <v>Pendiente</v>
      </c>
      <c r="AF261" s="168">
        <f t="shared" si="237"/>
        <v>4088189.6952200001</v>
      </c>
      <c r="AG261" s="192" t="s">
        <v>79</v>
      </c>
      <c r="AJ261" s="130">
        <v>2475200</v>
      </c>
      <c r="AL261" s="130">
        <v>4088189.6952200001</v>
      </c>
    </row>
    <row r="262" spans="1:38" ht="13">
      <c r="A262" s="144"/>
      <c r="B262" s="134" t="s">
        <v>145</v>
      </c>
      <c r="C262" s="177"/>
      <c r="D262" s="186"/>
      <c r="E262" s="181"/>
      <c r="F262" s="147"/>
      <c r="G262" s="156"/>
      <c r="H262" s="165"/>
      <c r="I262" s="172">
        <f t="shared" ref="I262:I325" si="272">+D262-G262</f>
        <v>0</v>
      </c>
      <c r="J262" s="159"/>
      <c r="K262" s="135"/>
      <c r="L262" s="135"/>
      <c r="M262" s="135"/>
      <c r="N262" s="135"/>
      <c r="O262" s="135"/>
      <c r="P262" s="135"/>
      <c r="Q262" s="135"/>
      <c r="R262" s="135"/>
      <c r="S262" s="135"/>
      <c r="T262" s="135"/>
      <c r="U262" s="136"/>
      <c r="V262" s="136"/>
      <c r="W262" s="136"/>
      <c r="X262" s="136"/>
      <c r="Y262" s="136"/>
      <c r="Z262" s="136"/>
      <c r="AA262" s="136"/>
      <c r="AB262" s="136"/>
      <c r="AC262" s="136"/>
      <c r="AD262" s="135"/>
      <c r="AE262" s="154"/>
      <c r="AF262" s="174"/>
      <c r="AG262" s="191"/>
    </row>
    <row r="263" spans="1:38" ht="14">
      <c r="A263" s="137">
        <f>+A261+1</f>
        <v>43</v>
      </c>
      <c r="B263" s="138" t="s">
        <v>146</v>
      </c>
      <c r="C263" s="178">
        <v>1</v>
      </c>
      <c r="D263" s="186">
        <v>144608.79999999999</v>
      </c>
      <c r="E263" s="180">
        <v>720000</v>
      </c>
      <c r="F263" s="146">
        <v>744000</v>
      </c>
      <c r="G263" s="155">
        <v>144609</v>
      </c>
      <c r="H263" s="164">
        <f>+'678-2024 IPC'!H263</f>
        <v>56376.733039999999</v>
      </c>
      <c r="I263" s="172">
        <f t="shared" si="272"/>
        <v>-0.20000000001164153</v>
      </c>
      <c r="J263" s="160">
        <f t="shared" ref="J263:L265" si="273">+D263/IF($H263&lt;&gt;"",$H263,MIN($D263:$F263))-1</f>
        <v>1.5650439853866351</v>
      </c>
      <c r="K263" s="139">
        <f t="shared" si="273"/>
        <v>11.771226021365072</v>
      </c>
      <c r="L263" s="139">
        <f t="shared" si="273"/>
        <v>12.196933555410574</v>
      </c>
      <c r="M263" s="140">
        <f>ROUND(GEOMEAN(D263:F263),0)</f>
        <v>426285</v>
      </c>
      <c r="N263" s="140">
        <f>ROUND(AVERAGE(D263:F263),0)</f>
        <v>536203</v>
      </c>
      <c r="O263" s="140" t="e">
        <f>ROUND(GEOMEAN(D263:I263),0)</f>
        <v>#NUM!</v>
      </c>
      <c r="P263" s="140">
        <f>ROUND(AVERAGE(D263:I263),0)</f>
        <v>301599</v>
      </c>
      <c r="Q263" s="140" t="e" cm="1">
        <f t="array" ref="Q263">ROUND(GEOMEAN(SMALL(D263:I263,{1;2;3})),0)</f>
        <v>#NUM!</v>
      </c>
      <c r="R263" s="140" cm="1">
        <f t="array" ref="R263">ROUND(AVERAGE(SMALL(D263:I263,{1;2;3})),0)</f>
        <v>66995</v>
      </c>
      <c r="S263" s="140" t="e" cm="1">
        <f t="array" ref="S263">ROUND(GEOMEAN(SMALL(D263:I263,{1;2})),0)</f>
        <v>#NUM!</v>
      </c>
      <c r="T263" s="140" cm="1">
        <f t="array" ref="T263">ROUND(AVERAGE(SMALL(D263:I263,{1;2})),0)</f>
        <v>28188</v>
      </c>
      <c r="U263" s="141">
        <f t="shared" ref="U263:AB265" si="274">+M263/IF($H263&lt;&gt;"",$H263,MIN($D263:$F263))-1</f>
        <v>6.5613640062744585</v>
      </c>
      <c r="V263" s="141">
        <f t="shared" si="274"/>
        <v>8.5110690365750212</v>
      </c>
      <c r="W263" s="141" t="e">
        <f t="shared" si="274"/>
        <v>#NUM!</v>
      </c>
      <c r="X263" s="141">
        <f t="shared" si="274"/>
        <v>4.3497069400245616</v>
      </c>
      <c r="Y263" s="141" t="e">
        <f t="shared" si="274"/>
        <v>#NUM!</v>
      </c>
      <c r="Z263" s="141">
        <f t="shared" si="274"/>
        <v>0.1883448434741013</v>
      </c>
      <c r="AA263" s="141" t="e">
        <f t="shared" si="274"/>
        <v>#NUM!</v>
      </c>
      <c r="AB263" s="141">
        <f t="shared" si="274"/>
        <v>-0.5000065012635575</v>
      </c>
      <c r="AC263" s="141" t="e" cm="1">
        <f t="array" ref="AC263">MIN(IF(U263:AB263&gt;0,U263:AB263))</f>
        <v>#NUM!</v>
      </c>
      <c r="AD263" s="140" t="str">
        <f>+IFERROR(_xlfn.XLOOKUP(AC263,U263:AB263,$U$3:$AB$3,,0),"Sin medida de tendencia central")</f>
        <v>Sin medida de tendencia central</v>
      </c>
      <c r="AE263" s="173" t="str">
        <f>+IFERROR(_xlfn.XLOOKUP(AD263,$M$3:$T$3,M263:T263,,0),"Pendiente")</f>
        <v>Pendiente</v>
      </c>
      <c r="AF263" s="168">
        <f t="shared" si="237"/>
        <v>100492.86652</v>
      </c>
      <c r="AG263" s="192" t="s">
        <v>79</v>
      </c>
      <c r="AJ263" s="130">
        <v>144608.79999999999</v>
      </c>
      <c r="AL263" s="130">
        <v>100492.86652</v>
      </c>
    </row>
    <row r="264" spans="1:38" ht="14">
      <c r="A264" s="137">
        <f>+A263+1</f>
        <v>44</v>
      </c>
      <c r="B264" s="138" t="s">
        <v>238</v>
      </c>
      <c r="C264" s="178">
        <v>1</v>
      </c>
      <c r="D264" s="186">
        <v>10451056</v>
      </c>
      <c r="E264" s="180">
        <v>22900000</v>
      </c>
      <c r="F264" s="146">
        <v>24027000</v>
      </c>
      <c r="G264" s="155">
        <v>10451056</v>
      </c>
      <c r="H264" s="164">
        <f>+'678-2024 IPC'!H264</f>
        <v>4487982.8064799998</v>
      </c>
      <c r="I264" s="172">
        <f t="shared" si="272"/>
        <v>0</v>
      </c>
      <c r="J264" s="160">
        <f t="shared" si="273"/>
        <v>1.3286755878186929</v>
      </c>
      <c r="K264" s="139">
        <f t="shared" si="273"/>
        <v>4.1025150913982342</v>
      </c>
      <c r="L264" s="139">
        <f t="shared" si="273"/>
        <v>4.3536301354159548</v>
      </c>
      <c r="M264" s="140">
        <f>ROUND(GEOMEAN(D264:F264),0)</f>
        <v>17915616</v>
      </c>
      <c r="N264" s="140">
        <f>ROUND(AVERAGE(D264:F264),0)</f>
        <v>19126019</v>
      </c>
      <c r="O264" s="140" t="e">
        <f>ROUND(GEOMEAN(D264:I264),0)</f>
        <v>#NUM!</v>
      </c>
      <c r="P264" s="140">
        <f>ROUND(AVERAGE(D264:I264),0)</f>
        <v>12052849</v>
      </c>
      <c r="Q264" s="140" t="e" cm="1">
        <f t="array" ref="Q264">ROUND(GEOMEAN(SMALL(D264:I264,{1;2;3})),0)</f>
        <v>#NUM!</v>
      </c>
      <c r="R264" s="140" cm="1">
        <f t="array" ref="R264">ROUND(AVERAGE(SMALL(D264:I264,{1;2;3})),0)</f>
        <v>4979680</v>
      </c>
      <c r="S264" s="140" t="e" cm="1">
        <f t="array" ref="S264">ROUND(GEOMEAN(SMALL(D264:I264,{1;2})),0)</f>
        <v>#NUM!</v>
      </c>
      <c r="T264" s="140" cm="1">
        <f t="array" ref="T264">ROUND(AVERAGE(SMALL(D264:I264,{1;2})),0)</f>
        <v>2243991</v>
      </c>
      <c r="U264" s="141">
        <f t="shared" si="274"/>
        <v>2.9919083411220817</v>
      </c>
      <c r="V264" s="141">
        <f t="shared" si="274"/>
        <v>3.2616070124833785</v>
      </c>
      <c r="W264" s="141" t="e">
        <f t="shared" si="274"/>
        <v>#NUM!</v>
      </c>
      <c r="X264" s="141">
        <f t="shared" si="274"/>
        <v>1.6855827037923197</v>
      </c>
      <c r="Y264" s="141" t="e">
        <f t="shared" si="274"/>
        <v>#NUM!</v>
      </c>
      <c r="Z264" s="141">
        <f t="shared" si="274"/>
        <v>0.10955861791851351</v>
      </c>
      <c r="AA264" s="141" t="e">
        <f t="shared" si="274"/>
        <v>#NUM!</v>
      </c>
      <c r="AB264" s="141">
        <f t="shared" si="274"/>
        <v>-0.50000008984882904</v>
      </c>
      <c r="AC264" s="141" t="e" cm="1">
        <f t="array" ref="AC264">MIN(IF(U264:AB264&gt;0,U264:AB264))</f>
        <v>#NUM!</v>
      </c>
      <c r="AD264" s="140" t="str">
        <f>+IFERROR(_xlfn.XLOOKUP(AC264,U264:AB264,$U$3:$AB$3,,0),"Sin medida de tendencia central")</f>
        <v>Sin medida de tendencia central</v>
      </c>
      <c r="AE264" s="173" t="str">
        <f>+IFERROR(_xlfn.XLOOKUP(AD264,$M$3:$T$3,M264:T264,,0),"Pendiente")</f>
        <v>Pendiente</v>
      </c>
      <c r="AF264" s="168">
        <f t="shared" si="237"/>
        <v>7469519.4032399999</v>
      </c>
      <c r="AG264" s="192" t="s">
        <v>79</v>
      </c>
      <c r="AJ264" s="130">
        <v>10451056</v>
      </c>
      <c r="AL264" s="130">
        <v>7469519.4032399999</v>
      </c>
    </row>
    <row r="265" spans="1:38" ht="14">
      <c r="A265" s="137">
        <f>+A264+1</f>
        <v>45</v>
      </c>
      <c r="B265" s="138" t="s">
        <v>149</v>
      </c>
      <c r="C265" s="178">
        <v>1</v>
      </c>
      <c r="D265" s="186">
        <v>869961.39999999991</v>
      </c>
      <c r="E265" s="180">
        <v>550000</v>
      </c>
      <c r="F265" s="146">
        <v>569500</v>
      </c>
      <c r="G265" s="155">
        <v>869961</v>
      </c>
      <c r="H265" s="164">
        <f>+'678-2024 IPC'!H265</f>
        <v>315775.51444</v>
      </c>
      <c r="I265" s="172">
        <f t="shared" si="272"/>
        <v>0.39999999990686774</v>
      </c>
      <c r="J265" s="160">
        <f t="shared" si="273"/>
        <v>1.7549995494197823</v>
      </c>
      <c r="K265" s="139">
        <f t="shared" si="273"/>
        <v>0.74174365917945373</v>
      </c>
      <c r="L265" s="139">
        <f t="shared" si="273"/>
        <v>0.80349638891399788</v>
      </c>
      <c r="M265" s="140">
        <f>ROUND(GEOMEAN(D265:F265),0)</f>
        <v>648314</v>
      </c>
      <c r="N265" s="140">
        <f>ROUND(AVERAGE(D265:F265),0)</f>
        <v>663154</v>
      </c>
      <c r="O265" s="140">
        <f>ROUND(GEOMEAN(D265:I265),0)</f>
        <v>55725</v>
      </c>
      <c r="P265" s="140">
        <f>ROUND(AVERAGE(D265:I265),0)</f>
        <v>529200</v>
      </c>
      <c r="Q265" s="140" cm="1">
        <f t="array" ref="Q265">ROUND(GEOMEAN(SMALL(D265:I265,{1;2;3})),0)</f>
        <v>4111</v>
      </c>
      <c r="R265" s="140" cm="1">
        <f t="array" ref="R265">ROUND(AVERAGE(SMALL(D265:I265,{1;2;3})),0)</f>
        <v>288592</v>
      </c>
      <c r="S265" s="140" cm="1">
        <f t="array" ref="S265">ROUND(GEOMEAN(SMALL(D265:I265,{1;2})),0)</f>
        <v>355</v>
      </c>
      <c r="T265" s="140" cm="1">
        <f t="array" ref="T265">ROUND(AVERAGE(SMALL(D265:I265,{1;2})),0)</f>
        <v>157888</v>
      </c>
      <c r="U265" s="141">
        <f t="shared" si="274"/>
        <v>1.0530850884677605</v>
      </c>
      <c r="V265" s="141">
        <f t="shared" si="274"/>
        <v>1.1000804991990751</v>
      </c>
      <c r="W265" s="141">
        <f t="shared" si="274"/>
        <v>-0.82352969925859076</v>
      </c>
      <c r="X265" s="141">
        <f t="shared" si="274"/>
        <v>0.6758740807959398</v>
      </c>
      <c r="Y265" s="141">
        <f t="shared" si="274"/>
        <v>-0.9869812578492968</v>
      </c>
      <c r="Z265" s="141">
        <f t="shared" si="274"/>
        <v>-8.6084934381969291E-2</v>
      </c>
      <c r="AA265" s="141">
        <f t="shared" si="274"/>
        <v>-0.99887578363816598</v>
      </c>
      <c r="AB265" s="141">
        <f t="shared" si="274"/>
        <v>-0.49999923116268075</v>
      </c>
      <c r="AC265" s="141" cm="1">
        <f t="array" ref="AC265">MIN(IF(U265:AB265&gt;0,U265:AB265))</f>
        <v>0.6758740807959398</v>
      </c>
      <c r="AD265" s="140" t="str">
        <f>+IFERROR(_xlfn.XLOOKUP(AC265,U265:AB265,$U$3:$AB$3,,0),"Sin medida de tendencia central")</f>
        <v>PROMEDIO SIMPLE Cotizaciones e Histórico</v>
      </c>
      <c r="AE265" s="173">
        <f>+IFERROR(_xlfn.XLOOKUP(AD265,$M$3:$T$3,M265:T265,,0),"Pendiente")</f>
        <v>529200</v>
      </c>
      <c r="AF265" s="168">
        <f t="shared" si="237"/>
        <v>592868.25722000003</v>
      </c>
      <c r="AG265" s="192" t="s">
        <v>79</v>
      </c>
      <c r="AJ265" s="130">
        <v>869961.39999999991</v>
      </c>
      <c r="AL265" s="130">
        <v>592868.25722000003</v>
      </c>
    </row>
    <row r="266" spans="1:38" ht="13">
      <c r="A266" s="144"/>
      <c r="B266" s="134" t="s">
        <v>239</v>
      </c>
      <c r="C266" s="177"/>
      <c r="D266" s="186"/>
      <c r="E266" s="181"/>
      <c r="F266" s="147"/>
      <c r="G266" s="156"/>
      <c r="H266" s="165"/>
      <c r="I266" s="172">
        <f t="shared" si="272"/>
        <v>0</v>
      </c>
      <c r="J266" s="159"/>
      <c r="K266" s="135"/>
      <c r="L266" s="135"/>
      <c r="M266" s="135"/>
      <c r="N266" s="135"/>
      <c r="O266" s="135"/>
      <c r="P266" s="135"/>
      <c r="Q266" s="135"/>
      <c r="R266" s="135"/>
      <c r="S266" s="135"/>
      <c r="T266" s="135"/>
      <c r="U266" s="136"/>
      <c r="V266" s="136"/>
      <c r="W266" s="136"/>
      <c r="X266" s="136"/>
      <c r="Y266" s="136"/>
      <c r="Z266" s="136"/>
      <c r="AA266" s="136"/>
      <c r="AB266" s="136"/>
      <c r="AC266" s="136"/>
      <c r="AD266" s="135"/>
      <c r="AE266" s="154"/>
      <c r="AF266" s="174"/>
      <c r="AG266" s="191"/>
    </row>
    <row r="267" spans="1:38" ht="14">
      <c r="A267" s="137">
        <f>A265+1</f>
        <v>46</v>
      </c>
      <c r="B267" s="138" t="s">
        <v>81</v>
      </c>
      <c r="C267" s="178">
        <v>1</v>
      </c>
      <c r="D267" s="186">
        <v>802060</v>
      </c>
      <c r="E267" s="180">
        <v>1600000</v>
      </c>
      <c r="F267" s="146">
        <v>1650000</v>
      </c>
      <c r="G267" s="155">
        <v>802060</v>
      </c>
      <c r="H267" s="164">
        <f>+'678-2024 IPC'!H267</f>
        <v>701638.05692</v>
      </c>
      <c r="I267" s="172">
        <f t="shared" si="272"/>
        <v>0</v>
      </c>
      <c r="J267" s="160">
        <f t="shared" ref="J267:L268" si="275">+D267/IF($H267&lt;&gt;"",$H267,MIN($D267:$F267))-1</f>
        <v>0.14312499456033634</v>
      </c>
      <c r="K267" s="139">
        <f t="shared" si="275"/>
        <v>1.2803780157301676</v>
      </c>
      <c r="L267" s="139">
        <f t="shared" si="275"/>
        <v>1.3516398287217353</v>
      </c>
      <c r="M267" s="140">
        <f>ROUND(GEOMEAN(D267:F267),0)</f>
        <v>1284114</v>
      </c>
      <c r="N267" s="140">
        <f>ROUND(AVERAGE(D267:F267),0)</f>
        <v>1350687</v>
      </c>
      <c r="O267" s="140" t="e">
        <f>ROUND(GEOMEAN(D267:I267),0)</f>
        <v>#NUM!</v>
      </c>
      <c r="P267" s="140">
        <f>ROUND(AVERAGE(D267:I267),0)</f>
        <v>925960</v>
      </c>
      <c r="Q267" s="140" t="e" cm="1">
        <f t="array" ref="Q267">ROUND(GEOMEAN(SMALL(D267:I267,{1;2;3})),0)</f>
        <v>#NUM!</v>
      </c>
      <c r="R267" s="140" cm="1">
        <f t="array" ref="R267">ROUND(AVERAGE(SMALL(D267:I267,{1;2;3})),0)</f>
        <v>501233</v>
      </c>
      <c r="S267" s="140" t="e" cm="1">
        <f t="array" ref="S267">ROUND(GEOMEAN(SMALL(D267:I267,{1;2})),0)</f>
        <v>#NUM!</v>
      </c>
      <c r="T267" s="140" cm="1">
        <f t="array" ref="T267">ROUND(AVERAGE(SMALL(D267:I267,{1;2})),0)</f>
        <v>350819</v>
      </c>
      <c r="U267" s="141">
        <f t="shared" ref="U267:AB268" si="276">+M267/IF($H267&lt;&gt;"",$H267,MIN($D267:$F267))-1</f>
        <v>0.83016583455708037</v>
      </c>
      <c r="V267" s="141">
        <f t="shared" si="276"/>
        <v>0.92504808808283312</v>
      </c>
      <c r="W267" s="141" t="e">
        <f t="shared" si="276"/>
        <v>#NUM!</v>
      </c>
      <c r="X267" s="141">
        <f t="shared" si="276"/>
        <v>0.3197117671534413</v>
      </c>
      <c r="Y267" s="141" t="e">
        <f t="shared" si="276"/>
        <v>#NUM!</v>
      </c>
      <c r="Z267" s="141">
        <f t="shared" si="276"/>
        <v>-0.28562455377595053</v>
      </c>
      <c r="AA267" s="141" t="e">
        <f t="shared" si="276"/>
        <v>#NUM!</v>
      </c>
      <c r="AB267" s="141">
        <f t="shared" si="276"/>
        <v>-0.50000004056222402</v>
      </c>
      <c r="AC267" s="141" t="e" cm="1">
        <f t="array" ref="AC267">MIN(IF(U267:AB267&gt;0,U267:AB267))</f>
        <v>#NUM!</v>
      </c>
      <c r="AD267" s="140" t="str">
        <f>+IFERROR(_xlfn.XLOOKUP(AC267,U267:AB267,$U$3:$AB$3,,0),"Sin medida de tendencia central")</f>
        <v>Sin medida de tendencia central</v>
      </c>
      <c r="AE267" s="173" t="str">
        <f>+IFERROR(_xlfn.XLOOKUP(AD267,$M$3:$T$3,M267:T267,,0),"Pendiente")</f>
        <v>Pendiente</v>
      </c>
      <c r="AF267" s="168">
        <f t="shared" si="237"/>
        <v>751849.02845999994</v>
      </c>
      <c r="AG267" s="192" t="s">
        <v>79</v>
      </c>
      <c r="AJ267" s="130">
        <v>802060</v>
      </c>
      <c r="AL267" s="130">
        <v>751849.02845999994</v>
      </c>
    </row>
    <row r="268" spans="1:38" ht="57.5" customHeight="1">
      <c r="A268" s="137">
        <f>+A267+1</f>
        <v>47</v>
      </c>
      <c r="B268" s="138" t="s">
        <v>240</v>
      </c>
      <c r="C268" s="178">
        <v>1</v>
      </c>
      <c r="D268" s="186">
        <v>220150</v>
      </c>
      <c r="E268" s="180">
        <v>2152000</v>
      </c>
      <c r="F268" s="146">
        <v>2235600</v>
      </c>
      <c r="G268" s="155">
        <v>220150</v>
      </c>
      <c r="H268" s="164">
        <f>+'678-2024 IPC'!H268</f>
        <v>357454.81124000001</v>
      </c>
      <c r="I268" s="172">
        <f t="shared" si="272"/>
        <v>0</v>
      </c>
      <c r="J268" s="160">
        <f t="shared" si="275"/>
        <v>-0.38411795539607863</v>
      </c>
      <c r="K268" s="139">
        <f t="shared" si="275"/>
        <v>5.0203414035323135</v>
      </c>
      <c r="L268" s="139">
        <f t="shared" si="275"/>
        <v>5.2542171197661904</v>
      </c>
      <c r="M268" s="140">
        <f>ROUND(GEOMEAN(D268:F268),0)</f>
        <v>1019338</v>
      </c>
      <c r="N268" s="140">
        <f>ROUND(AVERAGE(D268:F268),0)</f>
        <v>1535917</v>
      </c>
      <c r="O268" s="140" t="e">
        <f>ROUND(GEOMEAN(D268:I268),0)</f>
        <v>#NUM!</v>
      </c>
      <c r="P268" s="140">
        <f>ROUND(AVERAGE(D268:I268),0)</f>
        <v>864226</v>
      </c>
      <c r="Q268" s="140" t="e" cm="1">
        <f t="array" ref="Q268">ROUND(GEOMEAN(SMALL(D268:I268,{1;2;3})),0)</f>
        <v>#NUM!</v>
      </c>
      <c r="R268" s="140" cm="1">
        <f t="array" ref="R268">ROUND(AVERAGE(SMALL(D268:I268,{1;2;3})),0)</f>
        <v>146767</v>
      </c>
      <c r="S268" s="140" t="e" cm="1">
        <f t="array" ref="S268">ROUND(GEOMEAN(SMALL(D268:I268,{1;2})),0)</f>
        <v>#NUM!</v>
      </c>
      <c r="T268" s="140" cm="1">
        <f t="array" ref="T268">ROUND(AVERAGE(SMALL(D268:I268,{1;2})),0)</f>
        <v>110075</v>
      </c>
      <c r="U268" s="141">
        <f t="shared" si="276"/>
        <v>1.8516555602201774</v>
      </c>
      <c r="V268" s="141">
        <f t="shared" si="276"/>
        <v>3.2968144551529468</v>
      </c>
      <c r="W268" s="141" t="e">
        <f t="shared" si="276"/>
        <v>#NUM!</v>
      </c>
      <c r="X268" s="141">
        <f t="shared" si="276"/>
        <v>1.4177209896882514</v>
      </c>
      <c r="Y268" s="141" t="e">
        <f t="shared" si="276"/>
        <v>#NUM!</v>
      </c>
      <c r="Z268" s="141">
        <f t="shared" si="276"/>
        <v>-0.58941103774524761</v>
      </c>
      <c r="AA268" s="141" t="e">
        <f t="shared" si="276"/>
        <v>#NUM!</v>
      </c>
      <c r="AB268" s="141">
        <f t="shared" si="276"/>
        <v>-0.69205897769803926</v>
      </c>
      <c r="AC268" s="141" t="e" cm="1">
        <f t="array" ref="AC268">MIN(IF(U268:AB268&gt;0,U268:AB268))</f>
        <v>#NUM!</v>
      </c>
      <c r="AD268" s="140" t="str">
        <f>+IFERROR(_xlfn.XLOOKUP(AC268,U268:AB268,$U$3:$AB$3,,0),"Sin medida de tendencia central")</f>
        <v>Sin medida de tendencia central</v>
      </c>
      <c r="AE268" s="173" t="str">
        <f>+IFERROR(_xlfn.XLOOKUP(AD268,$M$3:$T$3,M268:T268,,0),"Pendiente")</f>
        <v>Pendiente</v>
      </c>
      <c r="AF268" s="168">
        <f t="shared" si="237"/>
        <v>288802.40561999998</v>
      </c>
      <c r="AG268" s="192" t="s">
        <v>79</v>
      </c>
      <c r="AJ268" s="130">
        <v>220150</v>
      </c>
      <c r="AL268" s="130">
        <v>288802.40561999998</v>
      </c>
    </row>
    <row r="269" spans="1:38" ht="26" customHeight="1">
      <c r="A269" s="220" t="s">
        <v>241</v>
      </c>
      <c r="B269" s="220"/>
      <c r="C269" s="220"/>
      <c r="D269" s="188"/>
      <c r="E269" s="182"/>
      <c r="F269" s="148"/>
      <c r="G269" s="157"/>
      <c r="H269" s="166"/>
      <c r="I269" s="172">
        <f t="shared" si="272"/>
        <v>0</v>
      </c>
      <c r="J269" s="158"/>
      <c r="K269" s="131"/>
      <c r="L269" s="131"/>
      <c r="M269" s="131"/>
      <c r="N269" s="131"/>
      <c r="O269" s="131"/>
      <c r="P269" s="131"/>
      <c r="Q269" s="131"/>
      <c r="R269" s="131"/>
      <c r="S269" s="131"/>
      <c r="T269" s="131"/>
      <c r="U269" s="132"/>
      <c r="V269" s="132"/>
      <c r="W269" s="132"/>
      <c r="X269" s="132"/>
      <c r="Y269" s="132"/>
      <c r="Z269" s="132"/>
      <c r="AA269" s="132"/>
      <c r="AB269" s="132"/>
      <c r="AC269" s="132"/>
      <c r="AD269" s="131"/>
      <c r="AE269" s="153"/>
      <c r="AF269" s="174"/>
      <c r="AG269" s="191"/>
    </row>
    <row r="270" spans="1:38" ht="13">
      <c r="A270" s="133"/>
      <c r="B270" s="134" t="s">
        <v>85</v>
      </c>
      <c r="C270" s="177"/>
      <c r="D270" s="186"/>
      <c r="E270" s="181"/>
      <c r="F270" s="147"/>
      <c r="G270" s="156"/>
      <c r="H270" s="165"/>
      <c r="I270" s="172">
        <f t="shared" si="272"/>
        <v>0</v>
      </c>
      <c r="J270" s="159"/>
      <c r="K270" s="135"/>
      <c r="L270" s="135"/>
      <c r="M270" s="135"/>
      <c r="N270" s="135"/>
      <c r="O270" s="135"/>
      <c r="P270" s="135"/>
      <c r="Q270" s="135"/>
      <c r="R270" s="135"/>
      <c r="S270" s="135"/>
      <c r="T270" s="135"/>
      <c r="U270" s="136"/>
      <c r="V270" s="136"/>
      <c r="W270" s="136"/>
      <c r="X270" s="136"/>
      <c r="Y270" s="136"/>
      <c r="Z270" s="136"/>
      <c r="AA270" s="136"/>
      <c r="AB270" s="136"/>
      <c r="AC270" s="136"/>
      <c r="AD270" s="135"/>
      <c r="AE270" s="154"/>
      <c r="AF270" s="174"/>
      <c r="AG270" s="191"/>
    </row>
    <row r="271" spans="1:38" ht="14">
      <c r="A271" s="137">
        <v>1</v>
      </c>
      <c r="B271" s="138" t="s">
        <v>86</v>
      </c>
      <c r="C271" s="178">
        <v>1</v>
      </c>
      <c r="D271" s="186">
        <v>409360</v>
      </c>
      <c r="E271" s="180">
        <v>1550000</v>
      </c>
      <c r="F271" s="146">
        <v>1623500</v>
      </c>
      <c r="G271" s="155">
        <v>409360</v>
      </c>
      <c r="H271" s="164">
        <f>+'678-2024 IPC'!H271</f>
        <v>388275.55440000002</v>
      </c>
      <c r="I271" s="172">
        <f t="shared" si="272"/>
        <v>0</v>
      </c>
      <c r="J271" s="160">
        <f t="shared" ref="J271:L277" si="277">+D271/IF($H271&lt;&gt;"",$H271,MIN($D271:$F271))-1</f>
        <v>5.4302789246110761E-2</v>
      </c>
      <c r="K271" s="139">
        <f t="shared" si="277"/>
        <v>2.9920102680561644</v>
      </c>
      <c r="L271" s="139">
        <f t="shared" si="277"/>
        <v>3.1813088194768921</v>
      </c>
      <c r="M271" s="140">
        <f t="shared" ref="M271:M277" si="278">ROUND(GEOMEAN(D271:F271),0)</f>
        <v>1009942</v>
      </c>
      <c r="N271" s="140">
        <f t="shared" ref="N271:N277" si="279">ROUND(AVERAGE(D271:F271),0)</f>
        <v>1194287</v>
      </c>
      <c r="O271" s="140" t="e">
        <f t="shared" ref="O271:O277" si="280">ROUND(GEOMEAN(D271:I271),0)</f>
        <v>#NUM!</v>
      </c>
      <c r="P271" s="140">
        <f t="shared" ref="P271:P277" si="281">ROUND(AVERAGE(D271:I271),0)</f>
        <v>730083</v>
      </c>
      <c r="Q271" s="140" t="e" cm="1">
        <f t="array" ref="Q271">ROUND(GEOMEAN(SMALL(D271:I271,{1;2;3})),0)</f>
        <v>#NUM!</v>
      </c>
      <c r="R271" s="140" cm="1">
        <f t="array" ref="R271">ROUND(AVERAGE(SMALL(D271:I271,{1;2;3})),0)</f>
        <v>265879</v>
      </c>
      <c r="S271" s="140" t="e" cm="1">
        <f t="array" ref="S271">ROUND(GEOMEAN(SMALL(D271:I271,{1;2})),0)</f>
        <v>#NUM!</v>
      </c>
      <c r="T271" s="140" cm="1">
        <f t="array" ref="T271">ROUND(AVERAGE(SMALL(D271:I271,{1;2})),0)</f>
        <v>194138</v>
      </c>
      <c r="U271" s="141">
        <f t="shared" ref="U271:AB277" si="282">+M271/IF($H271&lt;&gt;"",$H271,MIN($D271:$F271))-1</f>
        <v>1.6010960220265669</v>
      </c>
      <c r="V271" s="141">
        <f t="shared" si="282"/>
        <v>2.0758748174232209</v>
      </c>
      <c r="W271" s="141" t="e">
        <f t="shared" si="282"/>
        <v>#NUM!</v>
      </c>
      <c r="X271" s="141">
        <f t="shared" si="282"/>
        <v>0.88032182744080578</v>
      </c>
      <c r="Y271" s="141" t="e">
        <f t="shared" si="282"/>
        <v>#NUM!</v>
      </c>
      <c r="Z271" s="141">
        <f t="shared" si="282"/>
        <v>-0.31523116254160966</v>
      </c>
      <c r="AA271" s="141" t="e">
        <f t="shared" si="282"/>
        <v>#NUM!</v>
      </c>
      <c r="AB271" s="141">
        <f t="shared" si="282"/>
        <v>-0.49999942618071758</v>
      </c>
      <c r="AC271" s="141" t="e" cm="1">
        <f t="array" ref="AC271">MIN(IF(U271:AB271&gt;0,U271:AB271))</f>
        <v>#NUM!</v>
      </c>
      <c r="AD271" s="140" t="str">
        <f t="shared" ref="AD271:AD277" si="283">+IFERROR(_xlfn.XLOOKUP(AC271,U271:AB271,$U$3:$AB$3,,0),"Sin medida de tendencia central")</f>
        <v>Sin medida de tendencia central</v>
      </c>
      <c r="AE271" s="173" t="str">
        <f t="shared" ref="AE271:AE277" si="284">+IFERROR(_xlfn.XLOOKUP(AD271,$M$3:$T$3,M271:T271,,0),"Pendiente")</f>
        <v>Pendiente</v>
      </c>
      <c r="AF271" s="168">
        <f t="shared" ref="AF271:AF324" si="285">+AVERAGE(G271:H271)</f>
        <v>398817.77720000001</v>
      </c>
      <c r="AG271" s="192" t="s">
        <v>79</v>
      </c>
      <c r="AJ271" s="130">
        <v>409360</v>
      </c>
      <c r="AL271" s="130">
        <v>398817.77720000001</v>
      </c>
    </row>
    <row r="272" spans="1:38" ht="14">
      <c r="A272" s="137">
        <f>+A271+1</f>
        <v>2</v>
      </c>
      <c r="B272" s="138" t="s">
        <v>242</v>
      </c>
      <c r="C272" s="178">
        <v>1</v>
      </c>
      <c r="D272" s="186">
        <v>432684</v>
      </c>
      <c r="E272" s="180">
        <v>1650000</v>
      </c>
      <c r="F272" s="146">
        <v>1728500</v>
      </c>
      <c r="G272" s="155">
        <v>432684</v>
      </c>
      <c r="H272" s="164">
        <f>+'678-2024 IPC'!H272</f>
        <v>537114.51691999997</v>
      </c>
      <c r="I272" s="172">
        <f t="shared" si="272"/>
        <v>0</v>
      </c>
      <c r="J272" s="160">
        <f t="shared" si="277"/>
        <v>-0.19442877380943002</v>
      </c>
      <c r="K272" s="139">
        <f t="shared" si="277"/>
        <v>2.0719705910420547</v>
      </c>
      <c r="L272" s="139">
        <f t="shared" si="277"/>
        <v>2.2181219191613284</v>
      </c>
      <c r="M272" s="140">
        <f t="shared" si="278"/>
        <v>1072609</v>
      </c>
      <c r="N272" s="140">
        <f t="shared" si="279"/>
        <v>1270395</v>
      </c>
      <c r="O272" s="140" t="e">
        <f t="shared" si="280"/>
        <v>#NUM!</v>
      </c>
      <c r="P272" s="140">
        <f t="shared" si="281"/>
        <v>796830</v>
      </c>
      <c r="Q272" s="140" t="e" cm="1">
        <f t="array" ref="Q272">ROUND(GEOMEAN(SMALL(D272:I272,{1;2;3})),0)</f>
        <v>#NUM!</v>
      </c>
      <c r="R272" s="140" cm="1">
        <f t="array" ref="R272">ROUND(AVERAGE(SMALL(D272:I272,{1;2;3})),0)</f>
        <v>288456</v>
      </c>
      <c r="S272" s="140" t="e" cm="1">
        <f t="array" ref="S272">ROUND(GEOMEAN(SMALL(D272:I272,{1;2})),0)</f>
        <v>#NUM!</v>
      </c>
      <c r="T272" s="140" cm="1">
        <f t="array" ref="T272">ROUND(AVERAGE(SMALL(D272:I272,{1;2})),0)</f>
        <v>216342</v>
      </c>
      <c r="U272" s="141">
        <f t="shared" si="282"/>
        <v>0.99698382041638012</v>
      </c>
      <c r="V272" s="141">
        <f t="shared" si="282"/>
        <v>1.3652218660647706</v>
      </c>
      <c r="W272" s="141" t="e">
        <f t="shared" si="282"/>
        <v>#NUM!</v>
      </c>
      <c r="X272" s="141">
        <f t="shared" si="282"/>
        <v>0.48353837943032763</v>
      </c>
      <c r="Y272" s="141" t="e">
        <f t="shared" si="282"/>
        <v>#NUM!</v>
      </c>
      <c r="Z272" s="141">
        <f t="shared" si="282"/>
        <v>-0.46295251587295339</v>
      </c>
      <c r="AA272" s="141" t="e">
        <f t="shared" si="282"/>
        <v>#NUM!</v>
      </c>
      <c r="AB272" s="141">
        <f t="shared" si="282"/>
        <v>-0.59721438690471507</v>
      </c>
      <c r="AC272" s="141" t="e" cm="1">
        <f t="array" ref="AC272">MIN(IF(U272:AB272&gt;0,U272:AB272))</f>
        <v>#NUM!</v>
      </c>
      <c r="AD272" s="140" t="str">
        <f t="shared" si="283"/>
        <v>Sin medida de tendencia central</v>
      </c>
      <c r="AE272" s="173" t="str">
        <f t="shared" si="284"/>
        <v>Pendiente</v>
      </c>
      <c r="AF272" s="168">
        <f t="shared" si="285"/>
        <v>484899.25845999998</v>
      </c>
      <c r="AG272" s="192" t="s">
        <v>79</v>
      </c>
      <c r="AJ272" s="130">
        <v>432684</v>
      </c>
      <c r="AL272" s="130">
        <v>484899.25845999998</v>
      </c>
    </row>
    <row r="273" spans="1:38" ht="14">
      <c r="A273" s="137">
        <f>+A272+1</f>
        <v>3</v>
      </c>
      <c r="B273" s="138" t="s">
        <v>243</v>
      </c>
      <c r="C273" s="178">
        <v>1</v>
      </c>
      <c r="D273" s="186">
        <v>479332</v>
      </c>
      <c r="E273" s="180">
        <v>1900000</v>
      </c>
      <c r="F273" s="146">
        <v>1991000</v>
      </c>
      <c r="G273" s="155">
        <v>479332</v>
      </c>
      <c r="H273" s="164">
        <f>+'678-2024 IPC'!H273</f>
        <v>573967.78987999994</v>
      </c>
      <c r="I273" s="172">
        <f t="shared" si="272"/>
        <v>0</v>
      </c>
      <c r="J273" s="160">
        <f t="shared" si="277"/>
        <v>-0.16487996634756374</v>
      </c>
      <c r="K273" s="139">
        <f t="shared" si="277"/>
        <v>2.3102902871905671</v>
      </c>
      <c r="L273" s="139">
        <f t="shared" si="277"/>
        <v>2.4688357693665361</v>
      </c>
      <c r="M273" s="140">
        <f t="shared" si="278"/>
        <v>1219421</v>
      </c>
      <c r="N273" s="140">
        <f t="shared" si="279"/>
        <v>1456777</v>
      </c>
      <c r="O273" s="140" t="e">
        <f t="shared" si="280"/>
        <v>#NUM!</v>
      </c>
      <c r="P273" s="140">
        <f t="shared" si="281"/>
        <v>903939</v>
      </c>
      <c r="Q273" s="140" t="e" cm="1">
        <f t="array" ref="Q273">ROUND(GEOMEAN(SMALL(D273:I273,{1;2;3})),0)</f>
        <v>#NUM!</v>
      </c>
      <c r="R273" s="140" cm="1">
        <f t="array" ref="R273">ROUND(AVERAGE(SMALL(D273:I273,{1;2;3})),0)</f>
        <v>319555</v>
      </c>
      <c r="S273" s="140" t="e" cm="1">
        <f t="array" ref="S273">ROUND(GEOMEAN(SMALL(D273:I273,{1;2})),0)</f>
        <v>#NUM!</v>
      </c>
      <c r="T273" s="140" cm="1">
        <f t="array" ref="T273">ROUND(AVERAGE(SMALL(D273:I273,{1;2})),0)</f>
        <v>239666</v>
      </c>
      <c r="U273" s="141">
        <f t="shared" si="282"/>
        <v>1.1245460485769518</v>
      </c>
      <c r="V273" s="141">
        <f t="shared" si="282"/>
        <v>1.5380814493171644</v>
      </c>
      <c r="W273" s="141" t="e">
        <f t="shared" si="282"/>
        <v>#NUM!</v>
      </c>
      <c r="X273" s="141">
        <f t="shared" si="282"/>
        <v>0.57489499574355474</v>
      </c>
      <c r="Y273" s="141" t="e">
        <f t="shared" si="282"/>
        <v>#NUM!</v>
      </c>
      <c r="Z273" s="141">
        <f t="shared" si="282"/>
        <v>-0.44325273014569389</v>
      </c>
      <c r="AA273" s="141" t="e">
        <f t="shared" si="282"/>
        <v>#NUM!</v>
      </c>
      <c r="AB273" s="141">
        <f t="shared" si="282"/>
        <v>-0.58243998317378187</v>
      </c>
      <c r="AC273" s="141" t="e" cm="1">
        <f t="array" ref="AC273">MIN(IF(U273:AB273&gt;0,U273:AB273))</f>
        <v>#NUM!</v>
      </c>
      <c r="AD273" s="140" t="str">
        <f t="shared" si="283"/>
        <v>Sin medida de tendencia central</v>
      </c>
      <c r="AE273" s="173" t="str">
        <f t="shared" si="284"/>
        <v>Pendiente</v>
      </c>
      <c r="AF273" s="168">
        <f t="shared" si="285"/>
        <v>526649.89494000003</v>
      </c>
      <c r="AG273" s="192" t="s">
        <v>79</v>
      </c>
      <c r="AJ273" s="130">
        <v>479332</v>
      </c>
      <c r="AL273" s="130">
        <v>526649.89494000003</v>
      </c>
    </row>
    <row r="274" spans="1:38" ht="14">
      <c r="A274" s="137">
        <f t="shared" ref="A274:A277" si="286">+A273+1</f>
        <v>4</v>
      </c>
      <c r="B274" s="138" t="s">
        <v>89</v>
      </c>
      <c r="C274" s="178">
        <v>1</v>
      </c>
      <c r="D274" s="186">
        <v>339388</v>
      </c>
      <c r="E274" s="180">
        <v>1750000</v>
      </c>
      <c r="F274" s="146">
        <v>1833500</v>
      </c>
      <c r="G274" s="155">
        <v>339388</v>
      </c>
      <c r="H274" s="164">
        <f>+'678-2024 IPC'!H274</f>
        <v>525817.23384</v>
      </c>
      <c r="I274" s="172">
        <f t="shared" si="272"/>
        <v>0</v>
      </c>
      <c r="J274" s="160">
        <f t="shared" si="277"/>
        <v>-0.35455139512739553</v>
      </c>
      <c r="K274" s="139">
        <f t="shared" si="277"/>
        <v>2.3281526115450686</v>
      </c>
      <c r="L274" s="139">
        <f t="shared" si="277"/>
        <v>2.4869530361530763</v>
      </c>
      <c r="M274" s="140">
        <f t="shared" si="278"/>
        <v>1028818</v>
      </c>
      <c r="N274" s="140">
        <f t="shared" si="279"/>
        <v>1307629</v>
      </c>
      <c r="O274" s="140" t="e">
        <f t="shared" si="280"/>
        <v>#NUM!</v>
      </c>
      <c r="P274" s="140">
        <f t="shared" si="281"/>
        <v>798016</v>
      </c>
      <c r="Q274" s="140" t="e" cm="1">
        <f t="array" ref="Q274">ROUND(GEOMEAN(SMALL(D274:I274,{1;2;3})),0)</f>
        <v>#NUM!</v>
      </c>
      <c r="R274" s="140" cm="1">
        <f t="array" ref="R274">ROUND(AVERAGE(SMALL(D274:I274,{1;2;3})),0)</f>
        <v>226259</v>
      </c>
      <c r="S274" s="140" t="e" cm="1">
        <f t="array" ref="S274">ROUND(GEOMEAN(SMALL(D274:I274,{1;2})),0)</f>
        <v>#NUM!</v>
      </c>
      <c r="T274" s="140" cm="1">
        <f t="array" ref="T274">ROUND(AVERAGE(SMALL(D274:I274,{1;2})),0)</f>
        <v>169694</v>
      </c>
      <c r="U274" s="141">
        <f t="shared" si="282"/>
        <v>0.95660760771689968</v>
      </c>
      <c r="V274" s="141">
        <f t="shared" si="282"/>
        <v>1.4868507835897522</v>
      </c>
      <c r="W274" s="141" t="e">
        <f t="shared" si="282"/>
        <v>#NUM!</v>
      </c>
      <c r="X274" s="141">
        <f t="shared" si="282"/>
        <v>0.51766801968842824</v>
      </c>
      <c r="Y274" s="141" t="e">
        <f t="shared" si="282"/>
        <v>#NUM!</v>
      </c>
      <c r="Z274" s="141">
        <f t="shared" si="282"/>
        <v>-0.56970029615109963</v>
      </c>
      <c r="AA274" s="141" t="e">
        <f t="shared" si="282"/>
        <v>#NUM!</v>
      </c>
      <c r="AB274" s="141">
        <f t="shared" si="282"/>
        <v>-0.67727569756369776</v>
      </c>
      <c r="AC274" s="141" t="e" cm="1">
        <f t="array" ref="AC274">MIN(IF(U274:AB274&gt;0,U274:AB274))</f>
        <v>#NUM!</v>
      </c>
      <c r="AD274" s="140" t="str">
        <f t="shared" si="283"/>
        <v>Sin medida de tendencia central</v>
      </c>
      <c r="AE274" s="173" t="str">
        <f t="shared" si="284"/>
        <v>Pendiente</v>
      </c>
      <c r="AF274" s="168">
        <f t="shared" si="285"/>
        <v>432602.61692</v>
      </c>
      <c r="AG274" s="192" t="s">
        <v>79</v>
      </c>
      <c r="AJ274" s="130">
        <v>339388</v>
      </c>
      <c r="AL274" s="130">
        <v>432602.61692</v>
      </c>
    </row>
    <row r="275" spans="1:38" ht="14">
      <c r="A275" s="137">
        <f t="shared" si="286"/>
        <v>5</v>
      </c>
      <c r="B275" s="138" t="s">
        <v>244</v>
      </c>
      <c r="C275" s="178">
        <v>1</v>
      </c>
      <c r="D275" s="186">
        <v>316064</v>
      </c>
      <c r="E275" s="180">
        <v>1700000</v>
      </c>
      <c r="F275" s="146">
        <v>1781000</v>
      </c>
      <c r="G275" s="155">
        <v>316064</v>
      </c>
      <c r="H275" s="164">
        <f>+'678-2024 IPC'!H275</f>
        <v>569909.54255999997</v>
      </c>
      <c r="I275" s="172">
        <f t="shared" si="272"/>
        <v>0</v>
      </c>
      <c r="J275" s="160">
        <f t="shared" si="277"/>
        <v>-0.4454137430648043</v>
      </c>
      <c r="K275" s="139">
        <f t="shared" si="277"/>
        <v>1.9829295231023867</v>
      </c>
      <c r="L275" s="139">
        <f t="shared" si="277"/>
        <v>2.1250573415560887</v>
      </c>
      <c r="M275" s="140">
        <f t="shared" si="278"/>
        <v>985438</v>
      </c>
      <c r="N275" s="140">
        <f t="shared" si="279"/>
        <v>1265688</v>
      </c>
      <c r="O275" s="140" t="e">
        <f t="shared" si="280"/>
        <v>#NUM!</v>
      </c>
      <c r="P275" s="140">
        <f t="shared" si="281"/>
        <v>780506</v>
      </c>
      <c r="Q275" s="140" t="e" cm="1">
        <f t="array" ref="Q275">ROUND(GEOMEAN(SMALL(D275:I275,{1;2;3})),0)</f>
        <v>#NUM!</v>
      </c>
      <c r="R275" s="140" cm="1">
        <f t="array" ref="R275">ROUND(AVERAGE(SMALL(D275:I275,{1;2;3})),0)</f>
        <v>210709</v>
      </c>
      <c r="S275" s="140" t="e" cm="1">
        <f t="array" ref="S275">ROUND(GEOMEAN(SMALL(D275:I275,{1;2})),0)</f>
        <v>#NUM!</v>
      </c>
      <c r="T275" s="140" cm="1">
        <f t="array" ref="T275">ROUND(AVERAGE(SMALL(D275:I275,{1;2})),0)</f>
        <v>158032</v>
      </c>
      <c r="U275" s="141">
        <f t="shared" si="282"/>
        <v>0.72911300199233509</v>
      </c>
      <c r="V275" s="141">
        <f t="shared" si="282"/>
        <v>1.2208577071978901</v>
      </c>
      <c r="W275" s="141" t="e">
        <f t="shared" si="282"/>
        <v>#NUM!</v>
      </c>
      <c r="X275" s="141">
        <f t="shared" si="282"/>
        <v>0.36952611197561835</v>
      </c>
      <c r="Y275" s="141" t="e">
        <f t="shared" si="282"/>
        <v>#NUM!</v>
      </c>
      <c r="Z275" s="141">
        <f t="shared" si="282"/>
        <v>-0.63027641359801123</v>
      </c>
      <c r="AA275" s="141" t="e">
        <f t="shared" si="282"/>
        <v>#NUM!</v>
      </c>
      <c r="AB275" s="141">
        <f t="shared" si="282"/>
        <v>-0.7227068715324021</v>
      </c>
      <c r="AC275" s="141" t="e" cm="1">
        <f t="array" ref="AC275">MIN(IF(U275:AB275&gt;0,U275:AB275))</f>
        <v>#NUM!</v>
      </c>
      <c r="AD275" s="140" t="str">
        <f t="shared" si="283"/>
        <v>Sin medida de tendencia central</v>
      </c>
      <c r="AE275" s="173" t="str">
        <f t="shared" si="284"/>
        <v>Pendiente</v>
      </c>
      <c r="AF275" s="168">
        <f t="shared" si="285"/>
        <v>442986.77127999999</v>
      </c>
      <c r="AG275" s="192" t="s">
        <v>79</v>
      </c>
      <c r="AJ275" s="130">
        <v>316064</v>
      </c>
      <c r="AL275" s="130">
        <v>442986.77127999999</v>
      </c>
    </row>
    <row r="276" spans="1:38" ht="14">
      <c r="A276" s="137">
        <f t="shared" si="286"/>
        <v>6</v>
      </c>
      <c r="B276" s="138" t="s">
        <v>91</v>
      </c>
      <c r="C276" s="178">
        <v>1</v>
      </c>
      <c r="D276" s="186">
        <v>456008</v>
      </c>
      <c r="E276" s="180">
        <v>1370000</v>
      </c>
      <c r="F276" s="146">
        <v>1436100</v>
      </c>
      <c r="G276" s="155">
        <v>356008</v>
      </c>
      <c r="H276" s="164">
        <f>+'678-2024 IPC'!H276</f>
        <v>396501.73140000005</v>
      </c>
      <c r="I276" s="172">
        <f t="shared" si="272"/>
        <v>100000</v>
      </c>
      <c r="J276" s="160">
        <f t="shared" si="277"/>
        <v>0.15007820619065249</v>
      </c>
      <c r="K276" s="139">
        <f t="shared" si="277"/>
        <v>2.4552182033674717</v>
      </c>
      <c r="L276" s="139">
        <f t="shared" si="277"/>
        <v>2.6219261765372455</v>
      </c>
      <c r="M276" s="140">
        <f t="shared" si="278"/>
        <v>964479</v>
      </c>
      <c r="N276" s="140">
        <f t="shared" si="279"/>
        <v>1087369</v>
      </c>
      <c r="O276" s="140">
        <f t="shared" si="280"/>
        <v>482796</v>
      </c>
      <c r="P276" s="140">
        <f t="shared" si="281"/>
        <v>685770</v>
      </c>
      <c r="Q276" s="140" cm="1">
        <f t="array" ref="Q276">ROUND(GEOMEAN(SMALL(D276:I276,{1;2;3})),0)</f>
        <v>241677</v>
      </c>
      <c r="R276" s="140" cm="1">
        <f t="array" ref="R276">ROUND(AVERAGE(SMALL(D276:I276,{1;2;3})),0)</f>
        <v>284170</v>
      </c>
      <c r="S276" s="140" cm="1">
        <f t="array" ref="S276">ROUND(GEOMEAN(SMALL(D276:I276,{1;2})),0)</f>
        <v>188682</v>
      </c>
      <c r="T276" s="140" cm="1">
        <f t="array" ref="T276">ROUND(AVERAGE(SMALL(D276:I276,{1;2})),0)</f>
        <v>228004</v>
      </c>
      <c r="U276" s="141">
        <f t="shared" si="282"/>
        <v>1.4324710931136173</v>
      </c>
      <c r="V276" s="141">
        <f t="shared" si="282"/>
        <v>1.7424066880127622</v>
      </c>
      <c r="W276" s="141">
        <f t="shared" si="282"/>
        <v>0.21763907132335891</v>
      </c>
      <c r="X276" s="141">
        <f t="shared" si="282"/>
        <v>0.72955108563745341</v>
      </c>
      <c r="Y276" s="141">
        <f t="shared" si="282"/>
        <v>-0.39047681041223326</v>
      </c>
      <c r="Z276" s="141">
        <f t="shared" si="282"/>
        <v>-0.28330703879493835</v>
      </c>
      <c r="AA276" s="141">
        <f t="shared" si="282"/>
        <v>-0.52413322551256836</v>
      </c>
      <c r="AB276" s="141">
        <f t="shared" si="282"/>
        <v>-0.42496089690467376</v>
      </c>
      <c r="AC276" s="141" cm="1">
        <f t="array" ref="AC276">MIN(IF(U276:AB276&gt;0,U276:AB276))</f>
        <v>0.21763907132335891</v>
      </c>
      <c r="AD276" s="140" t="str">
        <f t="shared" si="283"/>
        <v>MEDIA GEOMETRICA Cotizaciones e Histórico</v>
      </c>
      <c r="AE276" s="173">
        <f t="shared" si="284"/>
        <v>482796</v>
      </c>
      <c r="AF276" s="168">
        <f t="shared" si="285"/>
        <v>376254.86570000002</v>
      </c>
      <c r="AG276" s="192" t="s">
        <v>79</v>
      </c>
      <c r="AJ276" s="130">
        <v>456008</v>
      </c>
      <c r="AL276" s="130">
        <v>376254.86570000002</v>
      </c>
    </row>
    <row r="277" spans="1:38" ht="14">
      <c r="A277" s="137">
        <f t="shared" si="286"/>
        <v>7</v>
      </c>
      <c r="B277" s="138" t="s">
        <v>92</v>
      </c>
      <c r="C277" s="178">
        <v>1</v>
      </c>
      <c r="D277" s="186">
        <v>489804</v>
      </c>
      <c r="E277" s="180">
        <v>900000</v>
      </c>
      <c r="F277" s="146">
        <v>929000</v>
      </c>
      <c r="G277" s="155">
        <v>489804</v>
      </c>
      <c r="H277" s="164">
        <f>+'678-2024 IPC'!H277</f>
        <v>451123.54668000003</v>
      </c>
      <c r="I277" s="172">
        <f t="shared" si="272"/>
        <v>0</v>
      </c>
      <c r="J277" s="160">
        <f t="shared" si="277"/>
        <v>8.5742483638163058E-2</v>
      </c>
      <c r="K277" s="139">
        <f t="shared" si="277"/>
        <v>0.99501889587334258</v>
      </c>
      <c r="L277" s="139">
        <f t="shared" si="277"/>
        <v>1.0593028380737057</v>
      </c>
      <c r="M277" s="140">
        <f t="shared" si="278"/>
        <v>742609</v>
      </c>
      <c r="N277" s="140">
        <f t="shared" si="279"/>
        <v>772935</v>
      </c>
      <c r="O277" s="140" t="e">
        <f t="shared" si="280"/>
        <v>#NUM!</v>
      </c>
      <c r="P277" s="140">
        <f t="shared" si="281"/>
        <v>543289</v>
      </c>
      <c r="Q277" s="140" t="e" cm="1">
        <f t="array" ref="Q277">ROUND(GEOMEAN(SMALL(D277:I277,{1;2;3})),0)</f>
        <v>#NUM!</v>
      </c>
      <c r="R277" s="140" cm="1">
        <f t="array" ref="R277">ROUND(AVERAGE(SMALL(D277:I277,{1;2;3})),0)</f>
        <v>313643</v>
      </c>
      <c r="S277" s="140" t="e" cm="1">
        <f t="array" ref="S277">ROUND(GEOMEAN(SMALL(D277:I277,{1;2})),0)</f>
        <v>#NUM!</v>
      </c>
      <c r="T277" s="140" cm="1">
        <f t="array" ref="T277">ROUND(AVERAGE(SMALL(D277:I277,{1;2})),0)</f>
        <v>225562</v>
      </c>
      <c r="U277" s="141">
        <f t="shared" si="282"/>
        <v>0.64613220805067462</v>
      </c>
      <c r="V277" s="141">
        <f t="shared" si="282"/>
        <v>0.7133554780909579</v>
      </c>
      <c r="W277" s="141" t="e">
        <f t="shared" si="282"/>
        <v>#NUM!</v>
      </c>
      <c r="X277" s="141">
        <f t="shared" si="282"/>
        <v>0.20430202324459157</v>
      </c>
      <c r="Y277" s="141" t="e">
        <f t="shared" si="282"/>
        <v>#NUM!</v>
      </c>
      <c r="Z277" s="141">
        <f t="shared" si="282"/>
        <v>-0.30475143160177465</v>
      </c>
      <c r="AA277" s="141" t="e">
        <f t="shared" si="282"/>
        <v>#NUM!</v>
      </c>
      <c r="AB277" s="141">
        <f t="shared" si="282"/>
        <v>-0.49999949756557449</v>
      </c>
      <c r="AC277" s="141" t="e" cm="1">
        <f t="array" ref="AC277">MIN(IF(U277:AB277&gt;0,U277:AB277))</f>
        <v>#NUM!</v>
      </c>
      <c r="AD277" s="140" t="str">
        <f t="shared" si="283"/>
        <v>Sin medida de tendencia central</v>
      </c>
      <c r="AE277" s="173" t="str">
        <f t="shared" si="284"/>
        <v>Pendiente</v>
      </c>
      <c r="AF277" s="168">
        <f t="shared" si="285"/>
        <v>470463.77334000001</v>
      </c>
      <c r="AG277" s="192" t="s">
        <v>79</v>
      </c>
      <c r="AJ277" s="130">
        <v>489804</v>
      </c>
      <c r="AL277" s="130">
        <v>470463.77334000001</v>
      </c>
    </row>
    <row r="278" spans="1:38" ht="13">
      <c r="A278" s="133"/>
      <c r="B278" s="134" t="s">
        <v>205</v>
      </c>
      <c r="C278" s="177"/>
      <c r="D278" s="186"/>
      <c r="E278" s="181"/>
      <c r="F278" s="147"/>
      <c r="G278" s="156"/>
      <c r="H278" s="165"/>
      <c r="I278" s="172">
        <f t="shared" si="272"/>
        <v>0</v>
      </c>
      <c r="J278" s="159"/>
      <c r="K278" s="135"/>
      <c r="L278" s="135"/>
      <c r="M278" s="135"/>
      <c r="N278" s="135"/>
      <c r="O278" s="135"/>
      <c r="P278" s="135"/>
      <c r="Q278" s="135"/>
      <c r="R278" s="135"/>
      <c r="S278" s="135"/>
      <c r="T278" s="135"/>
      <c r="U278" s="136"/>
      <c r="V278" s="136"/>
      <c r="W278" s="136"/>
      <c r="X278" s="136"/>
      <c r="Y278" s="136"/>
      <c r="Z278" s="136"/>
      <c r="AA278" s="136"/>
      <c r="AB278" s="136"/>
      <c r="AC278" s="136"/>
      <c r="AD278" s="135"/>
      <c r="AE278" s="154"/>
      <c r="AF278" s="174"/>
      <c r="AG278" s="191"/>
    </row>
    <row r="279" spans="1:38" ht="14">
      <c r="A279" s="137">
        <f>A277+1</f>
        <v>8</v>
      </c>
      <c r="B279" s="138" t="s">
        <v>96</v>
      </c>
      <c r="C279" s="178">
        <v>1</v>
      </c>
      <c r="D279" s="186">
        <v>249566.8</v>
      </c>
      <c r="E279" s="180">
        <v>1000000</v>
      </c>
      <c r="F279" s="146">
        <v>1044000</v>
      </c>
      <c r="G279" s="155">
        <v>249567</v>
      </c>
      <c r="H279" s="164">
        <f>+'678-2024 IPC'!H279</f>
        <v>93010.641279999996</v>
      </c>
      <c r="I279" s="172">
        <f t="shared" si="272"/>
        <v>-0.20000000001164153</v>
      </c>
      <c r="J279" s="160">
        <f t="shared" ref="J279:L282" si="287">+D279/IF($H279&lt;&gt;"",$H279,MIN($D279:$F279))-1</f>
        <v>1.6832069596069341</v>
      </c>
      <c r="K279" s="139">
        <f t="shared" si="287"/>
        <v>9.7514579647891235</v>
      </c>
      <c r="L279" s="139">
        <f t="shared" si="287"/>
        <v>10.224522115239845</v>
      </c>
      <c r="M279" s="140">
        <f>ROUND(GEOMEAN(D279:F279),0)</f>
        <v>638698</v>
      </c>
      <c r="N279" s="140">
        <f>ROUND(AVERAGE(D279:F279),0)</f>
        <v>764522</v>
      </c>
      <c r="O279" s="140" t="e">
        <f>ROUND(GEOMEAN(D279:I279),0)</f>
        <v>#NUM!</v>
      </c>
      <c r="P279" s="140">
        <f>ROUND(AVERAGE(D279:I279),0)</f>
        <v>439357</v>
      </c>
      <c r="Q279" s="140" t="e" cm="1">
        <f t="array" ref="Q279">ROUND(GEOMEAN(SMALL(D279:I279,{1;2;3})),0)</f>
        <v>#NUM!</v>
      </c>
      <c r="R279" s="140" cm="1">
        <f t="array" ref="R279">ROUND(AVERAGE(SMALL(D279:I279,{1;2;3})),0)</f>
        <v>114192</v>
      </c>
      <c r="S279" s="140" t="e" cm="1">
        <f t="array" ref="S279">ROUND(GEOMEAN(SMALL(D279:I279,{1;2})),0)</f>
        <v>#NUM!</v>
      </c>
      <c r="T279" s="140" cm="1">
        <f t="array" ref="T279">ROUND(AVERAGE(SMALL(D279:I279,{1;2})),0)</f>
        <v>46505</v>
      </c>
      <c r="U279" s="141">
        <f t="shared" ref="U279:AB282" si="288">+M279/IF($H279&lt;&gt;"",$H279,MIN($D279:$F279))-1</f>
        <v>5.8669346991948839</v>
      </c>
      <c r="V279" s="141">
        <f t="shared" si="288"/>
        <v>7.2197261461565105</v>
      </c>
      <c r="W279" s="141" t="e">
        <f t="shared" si="288"/>
        <v>#NUM!</v>
      </c>
      <c r="X279" s="141">
        <f t="shared" si="288"/>
        <v>3.7237283170358548</v>
      </c>
      <c r="Y279" s="141" t="e">
        <f t="shared" si="288"/>
        <v>#NUM!</v>
      </c>
      <c r="Z279" s="141">
        <f t="shared" si="288"/>
        <v>0.22773048791519956</v>
      </c>
      <c r="AA279" s="141" t="e">
        <f t="shared" si="288"/>
        <v>#NUM!</v>
      </c>
      <c r="AB279" s="141">
        <f t="shared" si="288"/>
        <v>-0.50000344734748181</v>
      </c>
      <c r="AC279" s="141" t="e" cm="1">
        <f t="array" ref="AC279">MIN(IF(U279:AB279&gt;0,U279:AB279))</f>
        <v>#NUM!</v>
      </c>
      <c r="AD279" s="140" t="str">
        <f>+IFERROR(_xlfn.XLOOKUP(AC279,U279:AB279,$U$3:$AB$3,,0),"Sin medida de tendencia central")</f>
        <v>Sin medida de tendencia central</v>
      </c>
      <c r="AE279" s="173" t="str">
        <f>+IFERROR(_xlfn.XLOOKUP(AD279,$M$3:$T$3,M279:T279,,0),"Pendiente")</f>
        <v>Pendiente</v>
      </c>
      <c r="AF279" s="168">
        <f t="shared" si="285"/>
        <v>171288.82063999999</v>
      </c>
      <c r="AG279" s="192" t="s">
        <v>79</v>
      </c>
      <c r="AJ279" s="130">
        <v>249566.8</v>
      </c>
      <c r="AL279" s="130">
        <v>171288.82063999999</v>
      </c>
    </row>
    <row r="280" spans="1:38" ht="14">
      <c r="A280" s="137">
        <f>+A279+1</f>
        <v>9</v>
      </c>
      <c r="B280" s="138" t="s">
        <v>97</v>
      </c>
      <c r="C280" s="178">
        <v>1</v>
      </c>
      <c r="D280" s="186">
        <v>793016</v>
      </c>
      <c r="E280" s="180">
        <v>5990000</v>
      </c>
      <c r="F280" s="146">
        <v>6193500</v>
      </c>
      <c r="G280" s="155">
        <v>793016</v>
      </c>
      <c r="H280" s="164">
        <f>+'678-2024 IPC'!H280</f>
        <v>2304974.7954000002</v>
      </c>
      <c r="I280" s="172">
        <f t="shared" si="272"/>
        <v>0</v>
      </c>
      <c r="J280" s="160">
        <f t="shared" si="287"/>
        <v>-0.65595458935923778</v>
      </c>
      <c r="K280" s="139">
        <f t="shared" si="287"/>
        <v>1.5987268979921789</v>
      </c>
      <c r="L280" s="139">
        <f t="shared" si="287"/>
        <v>1.6870141974481738</v>
      </c>
      <c r="M280" s="140">
        <f>ROUND(GEOMEAN(D280:F280),0)</f>
        <v>3087083</v>
      </c>
      <c r="N280" s="140">
        <f>ROUND(AVERAGE(D280:F280),0)</f>
        <v>4325505</v>
      </c>
      <c r="O280" s="140" t="e">
        <f>ROUND(GEOMEAN(D280:I280),0)</f>
        <v>#NUM!</v>
      </c>
      <c r="P280" s="140">
        <f>ROUND(AVERAGE(D280:I280),0)</f>
        <v>2679084</v>
      </c>
      <c r="Q280" s="140" t="e" cm="1">
        <f t="array" ref="Q280">ROUND(GEOMEAN(SMALL(D280:I280,{1;2;3})),0)</f>
        <v>#NUM!</v>
      </c>
      <c r="R280" s="140" cm="1">
        <f t="array" ref="R280">ROUND(AVERAGE(SMALL(D280:I280,{1;2;3})),0)</f>
        <v>528677</v>
      </c>
      <c r="S280" s="140" t="e" cm="1">
        <f t="array" ref="S280">ROUND(GEOMEAN(SMALL(D280:I280,{1;2})),0)</f>
        <v>#NUM!</v>
      </c>
      <c r="T280" s="140" cm="1">
        <f t="array" ref="T280">ROUND(AVERAGE(SMALL(D280:I280,{1;2})),0)</f>
        <v>396508</v>
      </c>
      <c r="U280" s="141">
        <f t="shared" si="288"/>
        <v>0.3393131266167595</v>
      </c>
      <c r="V280" s="141">
        <f t="shared" si="288"/>
        <v>0.87659535741229733</v>
      </c>
      <c r="W280" s="141" t="e">
        <f t="shared" si="288"/>
        <v>#NUM!</v>
      </c>
      <c r="X280" s="141">
        <f t="shared" si="288"/>
        <v>0.16230511732562247</v>
      </c>
      <c r="Y280" s="141" t="e">
        <f t="shared" si="288"/>
        <v>#NUM!</v>
      </c>
      <c r="Z280" s="141">
        <f t="shared" si="288"/>
        <v>-0.77063653752089967</v>
      </c>
      <c r="AA280" s="141" t="e">
        <f t="shared" si="288"/>
        <v>#NUM!</v>
      </c>
      <c r="AB280" s="141">
        <f t="shared" si="288"/>
        <v>-0.82797729467961889</v>
      </c>
      <c r="AC280" s="141" t="e" cm="1">
        <f t="array" ref="AC280">MIN(IF(U280:AB280&gt;0,U280:AB280))</f>
        <v>#NUM!</v>
      </c>
      <c r="AD280" s="140" t="str">
        <f>+IFERROR(_xlfn.XLOOKUP(AC280,U280:AB280,$U$3:$AB$3,,0),"Sin medida de tendencia central")</f>
        <v>Sin medida de tendencia central</v>
      </c>
      <c r="AE280" s="173" t="str">
        <f>+IFERROR(_xlfn.XLOOKUP(AD280,$M$3:$T$3,M280:T280,,0),"Pendiente")</f>
        <v>Pendiente</v>
      </c>
      <c r="AF280" s="168">
        <f t="shared" si="285"/>
        <v>1548995.3977000001</v>
      </c>
      <c r="AG280" s="192" t="s">
        <v>79</v>
      </c>
      <c r="AJ280" s="130">
        <v>793016</v>
      </c>
      <c r="AL280" s="130">
        <v>1548995.3977000001</v>
      </c>
    </row>
    <row r="281" spans="1:38" ht="13">
      <c r="A281" s="137">
        <f t="shared" ref="A281:A282" si="289">+A280+1</f>
        <v>10</v>
      </c>
      <c r="B281" s="138" t="s">
        <v>206</v>
      </c>
      <c r="C281" s="178">
        <v>1</v>
      </c>
      <c r="D281" s="186">
        <v>2383332</v>
      </c>
      <c r="E281" s="180">
        <v>11750000</v>
      </c>
      <c r="F281" s="146">
        <v>12292500</v>
      </c>
      <c r="G281" s="155">
        <v>2383332</v>
      </c>
      <c r="H281" s="164"/>
      <c r="I281" s="172">
        <f t="shared" si="272"/>
        <v>0</v>
      </c>
      <c r="J281" s="160">
        <f t="shared" si="287"/>
        <v>0</v>
      </c>
      <c r="K281" s="139">
        <f t="shared" si="287"/>
        <v>3.9300726881525527</v>
      </c>
      <c r="L281" s="139">
        <f t="shared" si="287"/>
        <v>4.1576951931161918</v>
      </c>
      <c r="M281" s="140">
        <f>ROUND(GEOMEAN(D281:F281),0)</f>
        <v>7008432</v>
      </c>
      <c r="N281" s="140">
        <f>ROUND(AVERAGE(D281:F281),0)</f>
        <v>8808611</v>
      </c>
      <c r="O281" s="140" t="e">
        <f>ROUND(GEOMEAN(D281:I281),0)</f>
        <v>#NUM!</v>
      </c>
      <c r="P281" s="140">
        <f>ROUND(AVERAGE(D281:I281),0)</f>
        <v>5761833</v>
      </c>
      <c r="Q281" s="140" t="e" cm="1">
        <f t="array" ref="Q281">ROUND(GEOMEAN(SMALL(D281:I281,{1;2;3})),0)</f>
        <v>#NUM!</v>
      </c>
      <c r="R281" s="140" cm="1">
        <f t="array" ref="R281">ROUND(AVERAGE(SMALL(D281:I281,{1;2;3})),0)</f>
        <v>1588888</v>
      </c>
      <c r="S281" s="140" t="e" cm="1">
        <f t="array" ref="S281">ROUND(GEOMEAN(SMALL(D281:I281,{1;2})),0)</f>
        <v>#NUM!</v>
      </c>
      <c r="T281" s="140" cm="1">
        <f t="array" ref="T281">ROUND(AVERAGE(SMALL(D281:I281,{1;2})),0)</f>
        <v>1191666</v>
      </c>
      <c r="U281" s="141">
        <f t="shared" si="288"/>
        <v>1.9406024842531382</v>
      </c>
      <c r="V281" s="141">
        <f t="shared" si="288"/>
        <v>2.6959227669497996</v>
      </c>
      <c r="W281" s="141" t="e">
        <f t="shared" si="288"/>
        <v>#NUM!</v>
      </c>
      <c r="X281" s="141">
        <f t="shared" si="288"/>
        <v>1.4175536601698799</v>
      </c>
      <c r="Y281" s="141" t="e">
        <f t="shared" si="288"/>
        <v>#NUM!</v>
      </c>
      <c r="Z281" s="141">
        <f t="shared" si="288"/>
        <v>-0.33333333333333337</v>
      </c>
      <c r="AA281" s="141" t="e">
        <f t="shared" si="288"/>
        <v>#NUM!</v>
      </c>
      <c r="AB281" s="141">
        <f t="shared" si="288"/>
        <v>-0.5</v>
      </c>
      <c r="AC281" s="141" t="e" cm="1">
        <f t="array" ref="AC281">MIN(IF(U281:AB281&gt;0,U281:AB281))</f>
        <v>#NUM!</v>
      </c>
      <c r="AD281" s="140" t="str">
        <f>+IFERROR(_xlfn.XLOOKUP(AC281,U281:AB281,$U$3:$AB$3,,0),"Sin medida de tendencia central")</f>
        <v>Sin medida de tendencia central</v>
      </c>
      <c r="AE281" s="173" t="str">
        <f>+IFERROR(_xlfn.XLOOKUP(AD281,$M$3:$T$3,M281:T281,,0),"Pendiente")</f>
        <v>Pendiente</v>
      </c>
      <c r="AF281" s="168">
        <f t="shared" si="285"/>
        <v>2383332</v>
      </c>
      <c r="AG281" s="195" t="s">
        <v>100</v>
      </c>
      <c r="AJ281" s="130">
        <v>2383332</v>
      </c>
      <c r="AL281" s="130">
        <v>2383332</v>
      </c>
    </row>
    <row r="282" spans="1:38" ht="13">
      <c r="A282" s="137">
        <f t="shared" si="289"/>
        <v>11</v>
      </c>
      <c r="B282" s="138" t="s">
        <v>207</v>
      </c>
      <c r="C282" s="178">
        <v>1</v>
      </c>
      <c r="D282" s="186">
        <v>396508</v>
      </c>
      <c r="E282" s="180">
        <v>5000000</v>
      </c>
      <c r="F282" s="146">
        <v>5214000</v>
      </c>
      <c r="G282" s="155">
        <v>396508</v>
      </c>
      <c r="H282" s="164"/>
      <c r="I282" s="172">
        <f t="shared" si="272"/>
        <v>0</v>
      </c>
      <c r="J282" s="160">
        <f t="shared" si="287"/>
        <v>0</v>
      </c>
      <c r="K282" s="139">
        <f t="shared" si="287"/>
        <v>11.610086051227213</v>
      </c>
      <c r="L282" s="139">
        <f t="shared" si="287"/>
        <v>12.149797734219739</v>
      </c>
      <c r="M282" s="140">
        <f>ROUND(GEOMEAN(D282:F282),0)</f>
        <v>2178367</v>
      </c>
      <c r="N282" s="140">
        <f>ROUND(AVERAGE(D282:F282),0)</f>
        <v>3536836</v>
      </c>
      <c r="O282" s="140" t="e">
        <f>ROUND(GEOMEAN(D282:I282),0)</f>
        <v>#NUM!</v>
      </c>
      <c r="P282" s="140">
        <f>ROUND(AVERAGE(D282:I282),0)</f>
        <v>2201403</v>
      </c>
      <c r="Q282" s="140" t="e" cm="1">
        <f t="array" ref="Q282">ROUND(GEOMEAN(SMALL(D282:I282,{1;2;3})),0)</f>
        <v>#NUM!</v>
      </c>
      <c r="R282" s="140" cm="1">
        <f t="array" ref="R282">ROUND(AVERAGE(SMALL(D282:I282,{1;2;3})),0)</f>
        <v>264339</v>
      </c>
      <c r="S282" s="140" t="e" cm="1">
        <f t="array" ref="S282">ROUND(GEOMEAN(SMALL(D282:I282,{1;2})),0)</f>
        <v>#NUM!</v>
      </c>
      <c r="T282" s="140" cm="1">
        <f t="array" ref="T282">ROUND(AVERAGE(SMALL(D282:I282,{1;2})),0)</f>
        <v>198254</v>
      </c>
      <c r="U282" s="141">
        <f t="shared" si="288"/>
        <v>4.4938790642307342</v>
      </c>
      <c r="V282" s="141">
        <f t="shared" si="288"/>
        <v>7.9199612618156507</v>
      </c>
      <c r="W282" s="141" t="e">
        <f t="shared" si="288"/>
        <v>#NUM!</v>
      </c>
      <c r="X282" s="141">
        <f t="shared" si="288"/>
        <v>4.5519762526859484</v>
      </c>
      <c r="Y282" s="141" t="e">
        <f t="shared" si="288"/>
        <v>#NUM!</v>
      </c>
      <c r="Z282" s="141">
        <f t="shared" si="288"/>
        <v>-0.3333324926609299</v>
      </c>
      <c r="AA282" s="141" t="e">
        <f t="shared" si="288"/>
        <v>#NUM!</v>
      </c>
      <c r="AB282" s="141">
        <f t="shared" si="288"/>
        <v>-0.5</v>
      </c>
      <c r="AC282" s="141" t="e" cm="1">
        <f t="array" ref="AC282">MIN(IF(U282:AB282&gt;0,U282:AB282))</f>
        <v>#NUM!</v>
      </c>
      <c r="AD282" s="140" t="str">
        <f>+IFERROR(_xlfn.XLOOKUP(AC282,U282:AB282,$U$3:$AB$3,,0),"Sin medida de tendencia central")</f>
        <v>Sin medida de tendencia central</v>
      </c>
      <c r="AE282" s="173" t="str">
        <f>+IFERROR(_xlfn.XLOOKUP(AD282,$M$3:$T$3,M282:T282,,0),"Pendiente")</f>
        <v>Pendiente</v>
      </c>
      <c r="AF282" s="168">
        <f t="shared" si="285"/>
        <v>396508</v>
      </c>
      <c r="AG282" s="195" t="s">
        <v>100</v>
      </c>
      <c r="AJ282" s="130">
        <v>396508</v>
      </c>
      <c r="AL282" s="130">
        <v>396508</v>
      </c>
    </row>
    <row r="283" spans="1:38" ht="13">
      <c r="A283" s="133"/>
      <c r="B283" s="134" t="s">
        <v>174</v>
      </c>
      <c r="C283" s="177"/>
      <c r="D283" s="186"/>
      <c r="E283" s="181"/>
      <c r="F283" s="147"/>
      <c r="G283" s="156"/>
      <c r="H283" s="165"/>
      <c r="I283" s="172">
        <f t="shared" si="272"/>
        <v>0</v>
      </c>
      <c r="J283" s="159"/>
      <c r="K283" s="135"/>
      <c r="L283" s="135"/>
      <c r="M283" s="135"/>
      <c r="N283" s="135"/>
      <c r="O283" s="135"/>
      <c r="P283" s="135"/>
      <c r="Q283" s="135"/>
      <c r="R283" s="135"/>
      <c r="S283" s="135"/>
      <c r="T283" s="135"/>
      <c r="U283" s="136"/>
      <c r="V283" s="136"/>
      <c r="W283" s="136"/>
      <c r="X283" s="136"/>
      <c r="Y283" s="136"/>
      <c r="Z283" s="136"/>
      <c r="AA283" s="136"/>
      <c r="AB283" s="136"/>
      <c r="AC283" s="136"/>
      <c r="AD283" s="135"/>
      <c r="AE283" s="154"/>
      <c r="AF283" s="174"/>
      <c r="AG283" s="191"/>
    </row>
    <row r="284" spans="1:38" ht="14">
      <c r="A284" s="137">
        <f>A282+1</f>
        <v>12</v>
      </c>
      <c r="B284" s="138" t="s">
        <v>175</v>
      </c>
      <c r="C284" s="178">
        <v>1</v>
      </c>
      <c r="D284" s="186">
        <v>559776</v>
      </c>
      <c r="E284" s="180">
        <v>3450000</v>
      </c>
      <c r="F284" s="146">
        <v>3614500</v>
      </c>
      <c r="G284" s="155">
        <v>559776</v>
      </c>
      <c r="H284" s="164">
        <f>+'678-2024 IPC'!H284</f>
        <v>877129.83292000007</v>
      </c>
      <c r="I284" s="172">
        <f t="shared" si="272"/>
        <v>0</v>
      </c>
      <c r="J284" s="160">
        <f t="shared" ref="J284:L285" si="290">+D284/IF($H284&lt;&gt;"",$H284,MIN($D284:$F284))-1</f>
        <v>-0.3618094163591683</v>
      </c>
      <c r="K284" s="139">
        <f t="shared" si="290"/>
        <v>2.9332831589079724</v>
      </c>
      <c r="L284" s="139">
        <f t="shared" si="290"/>
        <v>3.1208266602530044</v>
      </c>
      <c r="M284" s="140">
        <f>ROUND(GEOMEAN(D284:F284),0)</f>
        <v>1911146</v>
      </c>
      <c r="N284" s="140">
        <f>ROUND(AVERAGE(D284:F284),0)</f>
        <v>2541425</v>
      </c>
      <c r="O284" s="140" t="e">
        <f>ROUND(GEOMEAN(D284:I284),0)</f>
        <v>#NUM!</v>
      </c>
      <c r="P284" s="140">
        <f>ROUND(AVERAGE(D284:I284),0)</f>
        <v>1510197</v>
      </c>
      <c r="Q284" s="140" t="e" cm="1">
        <f t="array" ref="Q284">ROUND(GEOMEAN(SMALL(D284:I284,{1;2;3})),0)</f>
        <v>#NUM!</v>
      </c>
      <c r="R284" s="140" cm="1">
        <f t="array" ref="R284">ROUND(AVERAGE(SMALL(D284:I284,{1;2;3})),0)</f>
        <v>373184</v>
      </c>
      <c r="S284" s="140" t="e" cm="1">
        <f t="array" ref="S284">ROUND(GEOMEAN(SMALL(D284:I284,{1;2})),0)</f>
        <v>#NUM!</v>
      </c>
      <c r="T284" s="140" cm="1">
        <f t="array" ref="T284">ROUND(AVERAGE(SMALL(D284:I284,{1;2})),0)</f>
        <v>279888</v>
      </c>
      <c r="U284" s="141">
        <f t="shared" ref="U284:AB285" si="291">+M284/IF($H284&lt;&gt;"",$H284,MIN($D284:$F284))-1</f>
        <v>1.1788632973954596</v>
      </c>
      <c r="V284" s="141">
        <f t="shared" si="291"/>
        <v>1.8974330875732446</v>
      </c>
      <c r="W284" s="141" t="e">
        <f t="shared" si="291"/>
        <v>#NUM!</v>
      </c>
      <c r="X284" s="141">
        <f t="shared" si="291"/>
        <v>0.72174852948792556</v>
      </c>
      <c r="Y284" s="141" t="e">
        <f t="shared" si="291"/>
        <v>#NUM!</v>
      </c>
      <c r="Z284" s="141">
        <f t="shared" si="291"/>
        <v>-0.57453961090611227</v>
      </c>
      <c r="AA284" s="141" t="e">
        <f t="shared" si="291"/>
        <v>#NUM!</v>
      </c>
      <c r="AB284" s="141">
        <f t="shared" si="291"/>
        <v>-0.68090470817958415</v>
      </c>
      <c r="AC284" s="141" t="e" cm="1">
        <f t="array" ref="AC284">MIN(IF(U284:AB284&gt;0,U284:AB284))</f>
        <v>#NUM!</v>
      </c>
      <c r="AD284" s="140" t="str">
        <f>+IFERROR(_xlfn.XLOOKUP(AC284,U284:AB284,$U$3:$AB$3,,0),"Sin medida de tendencia central")</f>
        <v>Sin medida de tendencia central</v>
      </c>
      <c r="AE284" s="173" t="str">
        <f>+IFERROR(_xlfn.XLOOKUP(AD284,$M$3:$T$3,M284:T284,,0),"Pendiente")</f>
        <v>Pendiente</v>
      </c>
      <c r="AF284" s="168">
        <f t="shared" si="285"/>
        <v>718452.91645999998</v>
      </c>
      <c r="AG284" s="192" t="s">
        <v>79</v>
      </c>
      <c r="AJ284" s="130">
        <v>559776</v>
      </c>
      <c r="AL284" s="130">
        <v>718452.91645999998</v>
      </c>
    </row>
    <row r="285" spans="1:38" ht="14">
      <c r="A285" s="137">
        <f>A284+1</f>
        <v>13</v>
      </c>
      <c r="B285" s="138" t="s">
        <v>212</v>
      </c>
      <c r="C285" s="178">
        <v>1</v>
      </c>
      <c r="D285" s="186">
        <v>1379924</v>
      </c>
      <c r="E285" s="180">
        <v>4250000</v>
      </c>
      <c r="F285" s="146">
        <v>4382500</v>
      </c>
      <c r="G285" s="155">
        <v>1379924</v>
      </c>
      <c r="H285" s="164">
        <f>+'678-2024 IPC'!H285</f>
        <v>7630821.1499199998</v>
      </c>
      <c r="I285" s="172">
        <f t="shared" si="272"/>
        <v>0</v>
      </c>
      <c r="J285" s="160">
        <f t="shared" si="290"/>
        <v>-0.81916441587489353</v>
      </c>
      <c r="K285" s="139">
        <f t="shared" si="290"/>
        <v>-0.44304814429511874</v>
      </c>
      <c r="L285" s="139">
        <f t="shared" si="290"/>
        <v>-0.42568435114667247</v>
      </c>
      <c r="M285" s="140">
        <f>ROUND(GEOMEAN(D285:F285),0)</f>
        <v>2951132</v>
      </c>
      <c r="N285" s="140">
        <f>ROUND(AVERAGE(D285:F285),0)</f>
        <v>3337475</v>
      </c>
      <c r="O285" s="140" t="e">
        <f>ROUND(GEOMEAN(D285:I285),0)</f>
        <v>#NUM!</v>
      </c>
      <c r="P285" s="140">
        <f>ROUND(AVERAGE(D285:I285),0)</f>
        <v>3170528</v>
      </c>
      <c r="Q285" s="140" t="e" cm="1">
        <f t="array" ref="Q285">ROUND(GEOMEAN(SMALL(D285:I285,{1;2;3})),0)</f>
        <v>#NUM!</v>
      </c>
      <c r="R285" s="140" cm="1">
        <f t="array" ref="R285">ROUND(AVERAGE(SMALL(D285:I285,{1;2;3})),0)</f>
        <v>919949</v>
      </c>
      <c r="S285" s="140" t="e" cm="1">
        <f t="array" ref="S285">ROUND(GEOMEAN(SMALL(D285:I285,{1;2})),0)</f>
        <v>#NUM!</v>
      </c>
      <c r="T285" s="140" cm="1">
        <f t="array" ref="T285">ROUND(AVERAGE(SMALL(D285:I285,{1;2})),0)</f>
        <v>689962</v>
      </c>
      <c r="U285" s="141">
        <f t="shared" si="291"/>
        <v>-0.61326154262822175</v>
      </c>
      <c r="V285" s="141">
        <f t="shared" si="291"/>
        <v>-0.56263226008972977</v>
      </c>
      <c r="W285" s="141" t="e">
        <f t="shared" si="291"/>
        <v>#NUM!</v>
      </c>
      <c r="X285" s="141">
        <f t="shared" si="291"/>
        <v>-0.58451024631428572</v>
      </c>
      <c r="Y285" s="141" t="e">
        <f t="shared" si="291"/>
        <v>#NUM!</v>
      </c>
      <c r="Z285" s="141">
        <f t="shared" si="291"/>
        <v>-0.87944298759909412</v>
      </c>
      <c r="AA285" s="141" t="e">
        <f t="shared" si="291"/>
        <v>#NUM!</v>
      </c>
      <c r="AB285" s="141">
        <f t="shared" si="291"/>
        <v>-0.90958220793744671</v>
      </c>
      <c r="AC285" s="141" t="e" cm="1">
        <f t="array" ref="AC285">MIN(IF(U285:AB285&gt;0,U285:AB285))</f>
        <v>#NUM!</v>
      </c>
      <c r="AD285" s="140" t="str">
        <f>+IFERROR(_xlfn.XLOOKUP(AC285,U285:AB285,$U$3:$AB$3,,0),"Sin medida de tendencia central")</f>
        <v>Sin medida de tendencia central</v>
      </c>
      <c r="AE285" s="173" t="str">
        <f>+IFERROR(_xlfn.XLOOKUP(AD285,$M$3:$T$3,M285:T285,,0),"Pendiente")</f>
        <v>Pendiente</v>
      </c>
      <c r="AF285" s="168">
        <f>+G285</f>
        <v>1379924</v>
      </c>
      <c r="AG285" s="192" t="s">
        <v>79</v>
      </c>
      <c r="AJ285" s="130">
        <v>1379924</v>
      </c>
      <c r="AL285" s="130">
        <v>1379924</v>
      </c>
    </row>
    <row r="286" spans="1:38" ht="13">
      <c r="A286" s="133"/>
      <c r="B286" s="134" t="s">
        <v>106</v>
      </c>
      <c r="C286" s="177"/>
      <c r="D286" s="186"/>
      <c r="E286" s="181"/>
      <c r="F286" s="147"/>
      <c r="G286" s="156"/>
      <c r="H286" s="165"/>
      <c r="I286" s="172">
        <f t="shared" si="272"/>
        <v>0</v>
      </c>
      <c r="J286" s="159"/>
      <c r="K286" s="135"/>
      <c r="L286" s="135"/>
      <c r="M286" s="135"/>
      <c r="N286" s="135"/>
      <c r="O286" s="135"/>
      <c r="P286" s="135"/>
      <c r="Q286" s="135"/>
      <c r="R286" s="135"/>
      <c r="S286" s="135"/>
      <c r="T286" s="135"/>
      <c r="U286" s="136"/>
      <c r="V286" s="136"/>
      <c r="W286" s="136"/>
      <c r="X286" s="136"/>
      <c r="Y286" s="136"/>
      <c r="Z286" s="136"/>
      <c r="AA286" s="136"/>
      <c r="AB286" s="136"/>
      <c r="AC286" s="136"/>
      <c r="AD286" s="135"/>
      <c r="AE286" s="154"/>
      <c r="AF286" s="174"/>
      <c r="AG286" s="191"/>
    </row>
    <row r="287" spans="1:38" ht="14">
      <c r="A287" s="137">
        <f>A285+1</f>
        <v>14</v>
      </c>
      <c r="B287" s="138" t="s">
        <v>107</v>
      </c>
      <c r="C287" s="178">
        <v>1</v>
      </c>
      <c r="D287" s="186">
        <v>3217760</v>
      </c>
      <c r="E287" s="180">
        <v>18480000</v>
      </c>
      <c r="F287" s="146">
        <v>19320000</v>
      </c>
      <c r="G287" s="155">
        <v>3217760</v>
      </c>
      <c r="H287" s="164">
        <f>+'678-2024 IPC'!H287</f>
        <v>3112785.3768000002</v>
      </c>
      <c r="I287" s="172">
        <f t="shared" si="272"/>
        <v>0</v>
      </c>
      <c r="J287" s="160">
        <f t="shared" ref="J287:L293" si="292">+D287/IF($H287&lt;&gt;"",$H287,MIN($D287:$F287))-1</f>
        <v>3.372369453492996E-2</v>
      </c>
      <c r="K287" s="139">
        <f t="shared" si="292"/>
        <v>4.936805067812859</v>
      </c>
      <c r="L287" s="139">
        <f t="shared" si="292"/>
        <v>5.2066598436225338</v>
      </c>
      <c r="M287" s="140">
        <f t="shared" ref="M287:M293" si="293">ROUND(GEOMEAN(D287:F287),0)</f>
        <v>10473397</v>
      </c>
      <c r="N287" s="140">
        <f t="shared" ref="N287:N293" si="294">ROUND(AVERAGE(D287:F287),0)</f>
        <v>13672587</v>
      </c>
      <c r="O287" s="140" t="e">
        <f t="shared" ref="O287:O293" si="295">ROUND(GEOMEAN(D287:I287),0)</f>
        <v>#NUM!</v>
      </c>
      <c r="P287" s="140">
        <f t="shared" ref="P287:P293" si="296">ROUND(AVERAGE(D287:I287),0)</f>
        <v>7891384</v>
      </c>
      <c r="Q287" s="140" t="e" cm="1">
        <f t="array" ref="Q287">ROUND(GEOMEAN(SMALL(D287:I287,{1;2;3})),0)</f>
        <v>#NUM!</v>
      </c>
      <c r="R287" s="140" cm="1">
        <f t="array" ref="R287">ROUND(AVERAGE(SMALL(D287:I287,{1;2;3})),0)</f>
        <v>2110182</v>
      </c>
      <c r="S287" s="140" t="e" cm="1">
        <f t="array" ref="S287">ROUND(GEOMEAN(SMALL(D287:I287,{1;2})),0)</f>
        <v>#NUM!</v>
      </c>
      <c r="T287" s="140" cm="1">
        <f t="array" ref="T287">ROUND(AVERAGE(SMALL(D287:I287,{1;2})),0)</f>
        <v>1556393</v>
      </c>
      <c r="U287" s="141">
        <f t="shared" ref="U287:AB293" si="297">+M287/IF($H287&lt;&gt;"",$H287,MIN($D287:$F287))-1</f>
        <v>2.3646383326199127</v>
      </c>
      <c r="V287" s="141">
        <f t="shared" si="297"/>
        <v>3.3923963090753357</v>
      </c>
      <c r="W287" s="141" t="e">
        <f t="shared" si="297"/>
        <v>#NUM!</v>
      </c>
      <c r="X287" s="141">
        <f t="shared" si="297"/>
        <v>1.5351519763667376</v>
      </c>
      <c r="Y287" s="141" t="e">
        <f t="shared" si="297"/>
        <v>#NUM!</v>
      </c>
      <c r="Z287" s="141">
        <f t="shared" si="297"/>
        <v>-0.32209203508617568</v>
      </c>
      <c r="AA287" s="141" t="e">
        <f t="shared" si="297"/>
        <v>#NUM!</v>
      </c>
      <c r="AB287" s="141">
        <f t="shared" si="297"/>
        <v>-0.49999989989672844</v>
      </c>
      <c r="AC287" s="141" t="e" cm="1">
        <f t="array" ref="AC287">MIN(IF(U287:AB287&gt;0,U287:AB287))</f>
        <v>#NUM!</v>
      </c>
      <c r="AD287" s="140" t="str">
        <f t="shared" ref="AD287:AD293" si="298">+IFERROR(_xlfn.XLOOKUP(AC287,U287:AB287,$U$3:$AB$3,,0),"Sin medida de tendencia central")</f>
        <v>Sin medida de tendencia central</v>
      </c>
      <c r="AE287" s="173" t="str">
        <f t="shared" ref="AE287:AE293" si="299">+IFERROR(_xlfn.XLOOKUP(AD287,$M$3:$T$3,M287:T287,,0),"Pendiente")</f>
        <v>Pendiente</v>
      </c>
      <c r="AF287" s="168">
        <f t="shared" si="285"/>
        <v>3165272.6884000003</v>
      </c>
      <c r="AG287" s="192" t="s">
        <v>79</v>
      </c>
      <c r="AJ287" s="130">
        <v>3217760</v>
      </c>
      <c r="AL287" s="130">
        <v>3165272.6884000003</v>
      </c>
    </row>
    <row r="288" spans="1:38" ht="14">
      <c r="A288" s="137">
        <f>+A287+1</f>
        <v>15</v>
      </c>
      <c r="B288" s="138" t="s">
        <v>108</v>
      </c>
      <c r="C288" s="178">
        <v>1</v>
      </c>
      <c r="D288" s="186">
        <v>986272</v>
      </c>
      <c r="E288" s="180">
        <v>4350000</v>
      </c>
      <c r="F288" s="146">
        <v>4538500</v>
      </c>
      <c r="G288" s="155">
        <v>986272</v>
      </c>
      <c r="H288" s="164">
        <f>+'678-2024 IPC'!H288</f>
        <v>891607.90443999995</v>
      </c>
      <c r="I288" s="172">
        <f t="shared" si="272"/>
        <v>0</v>
      </c>
      <c r="J288" s="160">
        <f t="shared" si="292"/>
        <v>0.1061723377379169</v>
      </c>
      <c r="K288" s="139">
        <f t="shared" si="292"/>
        <v>3.8788261951671936</v>
      </c>
      <c r="L288" s="139">
        <f t="shared" si="292"/>
        <v>4.0902419969577721</v>
      </c>
      <c r="M288" s="140">
        <f t="shared" si="293"/>
        <v>2690292</v>
      </c>
      <c r="N288" s="140">
        <f t="shared" si="294"/>
        <v>3291591</v>
      </c>
      <c r="O288" s="140" t="e">
        <f t="shared" si="295"/>
        <v>#NUM!</v>
      </c>
      <c r="P288" s="140">
        <f t="shared" si="296"/>
        <v>1958775</v>
      </c>
      <c r="Q288" s="140" t="e" cm="1">
        <f t="array" ref="Q288">ROUND(GEOMEAN(SMALL(D288:I288,{1;2;3})),0)</f>
        <v>#NUM!</v>
      </c>
      <c r="R288" s="140" cm="1">
        <f t="array" ref="R288">ROUND(AVERAGE(SMALL(D288:I288,{1;2;3})),0)</f>
        <v>625960</v>
      </c>
      <c r="S288" s="140" t="e" cm="1">
        <f t="array" ref="S288">ROUND(GEOMEAN(SMALL(D288:I288,{1;2})),0)</f>
        <v>#NUM!</v>
      </c>
      <c r="T288" s="140" cm="1">
        <f t="array" ref="T288">ROUND(AVERAGE(SMALL(D288:I288,{1;2})),0)</f>
        <v>445804</v>
      </c>
      <c r="U288" s="141">
        <f t="shared" si="297"/>
        <v>2.0173487545399404</v>
      </c>
      <c r="V288" s="141">
        <f t="shared" si="297"/>
        <v>2.6917472171440413</v>
      </c>
      <c r="W288" s="141" t="e">
        <f t="shared" si="297"/>
        <v>#NUM!</v>
      </c>
      <c r="X288" s="141">
        <f t="shared" si="297"/>
        <v>1.1969017886065796</v>
      </c>
      <c r="Y288" s="141" t="e">
        <f t="shared" si="297"/>
        <v>#NUM!</v>
      </c>
      <c r="Z288" s="141">
        <f t="shared" si="297"/>
        <v>-0.29794251836164209</v>
      </c>
      <c r="AA288" s="141" t="e">
        <f t="shared" si="297"/>
        <v>#NUM!</v>
      </c>
      <c r="AB288" s="141">
        <f t="shared" si="297"/>
        <v>-0.49999994641142165</v>
      </c>
      <c r="AC288" s="141" t="e" cm="1">
        <f t="array" ref="AC288">MIN(IF(U288:AB288&gt;0,U288:AB288))</f>
        <v>#NUM!</v>
      </c>
      <c r="AD288" s="140" t="str">
        <f t="shared" si="298"/>
        <v>Sin medida de tendencia central</v>
      </c>
      <c r="AE288" s="173" t="str">
        <f t="shared" si="299"/>
        <v>Pendiente</v>
      </c>
      <c r="AF288" s="168">
        <f t="shared" si="285"/>
        <v>938939.95221999998</v>
      </c>
      <c r="AG288" s="192" t="s">
        <v>79</v>
      </c>
      <c r="AJ288" s="130">
        <v>986272</v>
      </c>
      <c r="AL288" s="130">
        <v>938939.95221999998</v>
      </c>
    </row>
    <row r="289" spans="1:38" ht="14">
      <c r="A289" s="137">
        <f t="shared" ref="A289:A290" si="300">+A288+1</f>
        <v>16</v>
      </c>
      <c r="B289" s="138" t="s">
        <v>245</v>
      </c>
      <c r="C289" s="178">
        <v>1</v>
      </c>
      <c r="D289" s="186">
        <v>543116</v>
      </c>
      <c r="E289" s="180">
        <v>145000</v>
      </c>
      <c r="F289" s="146">
        <v>151750</v>
      </c>
      <c r="G289" s="155">
        <v>543116</v>
      </c>
      <c r="H289" s="164">
        <f>+'678-2024 IPC'!H289</f>
        <v>477227.94836000004</v>
      </c>
      <c r="I289" s="172">
        <f t="shared" si="272"/>
        <v>0</v>
      </c>
      <c r="J289" s="160">
        <f t="shared" si="292"/>
        <v>0.1380641093348054</v>
      </c>
      <c r="K289" s="139">
        <f t="shared" si="292"/>
        <v>-0.696161969351765</v>
      </c>
      <c r="L289" s="139">
        <f t="shared" si="292"/>
        <v>-0.6820177851664162</v>
      </c>
      <c r="M289" s="140">
        <f t="shared" si="293"/>
        <v>228628</v>
      </c>
      <c r="N289" s="140">
        <f t="shared" si="294"/>
        <v>279955</v>
      </c>
      <c r="O289" s="140" t="e">
        <f t="shared" si="295"/>
        <v>#NUM!</v>
      </c>
      <c r="P289" s="140">
        <f t="shared" si="296"/>
        <v>310035</v>
      </c>
      <c r="Q289" s="140" t="e" cm="1">
        <f t="array" ref="Q289">ROUND(GEOMEAN(SMALL(D289:I289,{1;2;3})),0)</f>
        <v>#NUM!</v>
      </c>
      <c r="R289" s="140" cm="1">
        <f t="array" ref="R289">ROUND(AVERAGE(SMALL(D289:I289,{1;2;3})),0)</f>
        <v>98917</v>
      </c>
      <c r="S289" s="140" t="e" cm="1">
        <f t="array" ref="S289">ROUND(GEOMEAN(SMALL(D289:I289,{1;2})),0)</f>
        <v>#NUM!</v>
      </c>
      <c r="T289" s="140" cm="1">
        <f t="array" ref="T289">ROUND(AVERAGE(SMALL(D289:I289,{1;2})),0)</f>
        <v>72500</v>
      </c>
      <c r="U289" s="141">
        <f t="shared" si="297"/>
        <v>-0.52092495675141604</v>
      </c>
      <c r="V289" s="141">
        <f t="shared" si="297"/>
        <v>-0.4133725802060233</v>
      </c>
      <c r="W289" s="141" t="e">
        <f t="shared" si="297"/>
        <v>#NUM!</v>
      </c>
      <c r="X289" s="141">
        <f t="shared" si="297"/>
        <v>-0.35034190460672043</v>
      </c>
      <c r="Y289" s="141" t="e">
        <f t="shared" si="297"/>
        <v>#NUM!</v>
      </c>
      <c r="Z289" s="141">
        <f t="shared" si="297"/>
        <v>-0.79272588636116237</v>
      </c>
      <c r="AA289" s="141" t="e">
        <f t="shared" si="297"/>
        <v>#NUM!</v>
      </c>
      <c r="AB289" s="141">
        <f t="shared" si="297"/>
        <v>-0.84808098467588255</v>
      </c>
      <c r="AC289" s="141" t="e" cm="1">
        <f t="array" ref="AC289">MIN(IF(U289:AB289&gt;0,U289:AB289))</f>
        <v>#NUM!</v>
      </c>
      <c r="AD289" s="140" t="str">
        <f t="shared" si="298"/>
        <v>Sin medida de tendencia central</v>
      </c>
      <c r="AE289" s="173" t="str">
        <f t="shared" si="299"/>
        <v>Pendiente</v>
      </c>
      <c r="AF289" s="168">
        <f t="shared" si="285"/>
        <v>510171.97418000002</v>
      </c>
      <c r="AG289" s="192" t="s">
        <v>79</v>
      </c>
      <c r="AJ289" s="130">
        <v>543116</v>
      </c>
      <c r="AL289" s="130">
        <v>510171.97418000002</v>
      </c>
    </row>
    <row r="290" spans="1:38" ht="14">
      <c r="A290" s="137">
        <f t="shared" si="300"/>
        <v>17</v>
      </c>
      <c r="B290" s="138" t="s">
        <v>110</v>
      </c>
      <c r="C290" s="178">
        <v>1</v>
      </c>
      <c r="D290" s="186">
        <v>3731840</v>
      </c>
      <c r="E290" s="180">
        <v>23800000</v>
      </c>
      <c r="F290" s="146">
        <v>24954000</v>
      </c>
      <c r="G290" s="155">
        <v>3731840</v>
      </c>
      <c r="H290" s="164">
        <f>+'678-2024 IPC'!H290</f>
        <v>4983308.3442399995</v>
      </c>
      <c r="I290" s="172">
        <f t="shared" si="272"/>
        <v>0</v>
      </c>
      <c r="J290" s="160">
        <f t="shared" si="292"/>
        <v>-0.25113203072944912</v>
      </c>
      <c r="K290" s="139">
        <f t="shared" si="292"/>
        <v>3.7759436815723912</v>
      </c>
      <c r="L290" s="139">
        <f t="shared" si="292"/>
        <v>4.007516749157876</v>
      </c>
      <c r="M290" s="140">
        <f t="shared" si="293"/>
        <v>13038072</v>
      </c>
      <c r="N290" s="140">
        <f t="shared" si="294"/>
        <v>17495280</v>
      </c>
      <c r="O290" s="140" t="e">
        <f t="shared" si="295"/>
        <v>#NUM!</v>
      </c>
      <c r="P290" s="140">
        <f t="shared" si="296"/>
        <v>10200165</v>
      </c>
      <c r="Q290" s="140" t="e" cm="1">
        <f t="array" ref="Q290">ROUND(GEOMEAN(SMALL(D290:I290,{1;2;3})),0)</f>
        <v>#NUM!</v>
      </c>
      <c r="R290" s="140" cm="1">
        <f t="array" ref="R290">ROUND(AVERAGE(SMALL(D290:I290,{1;2;3})),0)</f>
        <v>2487893</v>
      </c>
      <c r="S290" s="140" t="e" cm="1">
        <f t="array" ref="S290">ROUND(GEOMEAN(SMALL(D290:I290,{1;2})),0)</f>
        <v>#NUM!</v>
      </c>
      <c r="T290" s="140" cm="1">
        <f t="array" ref="T290">ROUND(AVERAGE(SMALL(D290:I290,{1;2})),0)</f>
        <v>1865920</v>
      </c>
      <c r="U290" s="141">
        <f t="shared" si="297"/>
        <v>1.6163486381632737</v>
      </c>
      <c r="V290" s="141">
        <f t="shared" si="297"/>
        <v>2.5107761333336058</v>
      </c>
      <c r="W290" s="141" t="e">
        <f t="shared" si="297"/>
        <v>#NUM!</v>
      </c>
      <c r="X290" s="141">
        <f t="shared" si="297"/>
        <v>1.0468661169220943</v>
      </c>
      <c r="Y290" s="141" t="e">
        <f t="shared" si="297"/>
        <v>#NUM!</v>
      </c>
      <c r="Z290" s="141">
        <f t="shared" si="297"/>
        <v>-0.50075475404293357</v>
      </c>
      <c r="AA290" s="141" t="e">
        <f t="shared" si="297"/>
        <v>#NUM!</v>
      </c>
      <c r="AB290" s="141">
        <f t="shared" si="297"/>
        <v>-0.62556601536472456</v>
      </c>
      <c r="AC290" s="141" t="e" cm="1">
        <f t="array" ref="AC290">MIN(IF(U290:AB290&gt;0,U290:AB290))</f>
        <v>#NUM!</v>
      </c>
      <c r="AD290" s="140" t="str">
        <f t="shared" si="298"/>
        <v>Sin medida de tendencia central</v>
      </c>
      <c r="AE290" s="173" t="str">
        <f t="shared" si="299"/>
        <v>Pendiente</v>
      </c>
      <c r="AF290" s="168">
        <f t="shared" si="285"/>
        <v>4357574.1721199993</v>
      </c>
      <c r="AG290" s="192" t="s">
        <v>79</v>
      </c>
      <c r="AJ290" s="130">
        <v>3731840</v>
      </c>
      <c r="AL290" s="130">
        <v>4357574.1721199993</v>
      </c>
    </row>
    <row r="291" spans="1:38" ht="14">
      <c r="A291" s="137">
        <f>A290+1</f>
        <v>18</v>
      </c>
      <c r="B291" s="138" t="s">
        <v>112</v>
      </c>
      <c r="C291" s="178">
        <v>1</v>
      </c>
      <c r="D291" s="186">
        <v>104958</v>
      </c>
      <c r="E291" s="180">
        <v>80000</v>
      </c>
      <c r="F291" s="146">
        <v>83200</v>
      </c>
      <c r="G291" s="155">
        <v>104958</v>
      </c>
      <c r="H291" s="164">
        <f>+'678-2024 IPC'!H291</f>
        <v>38717.873079999998</v>
      </c>
      <c r="I291" s="172">
        <f t="shared" si="272"/>
        <v>0</v>
      </c>
      <c r="J291" s="160">
        <f t="shared" si="292"/>
        <v>1.7108410573879596</v>
      </c>
      <c r="K291" s="139">
        <f t="shared" si="292"/>
        <v>1.0662292020716548</v>
      </c>
      <c r="L291" s="139">
        <f t="shared" si="292"/>
        <v>1.1488783701545211</v>
      </c>
      <c r="M291" s="140">
        <f t="shared" si="293"/>
        <v>88731</v>
      </c>
      <c r="N291" s="140">
        <f t="shared" si="294"/>
        <v>89386</v>
      </c>
      <c r="O291" s="140" t="e">
        <f t="shared" si="295"/>
        <v>#NUM!</v>
      </c>
      <c r="P291" s="140">
        <f t="shared" si="296"/>
        <v>68639</v>
      </c>
      <c r="Q291" s="140" t="e" cm="1">
        <f t="array" ref="Q291">ROUND(GEOMEAN(SMALL(D291:I291,{1;2;3})),0)</f>
        <v>#NUM!</v>
      </c>
      <c r="R291" s="140" cm="1">
        <f t="array" ref="R291">ROUND(AVERAGE(SMALL(D291:I291,{1;2;3})),0)</f>
        <v>39573</v>
      </c>
      <c r="S291" s="140" t="e" cm="1">
        <f t="array" ref="S291">ROUND(GEOMEAN(SMALL(D291:I291,{1;2})),0)</f>
        <v>#NUM!</v>
      </c>
      <c r="T291" s="140" cm="1">
        <f t="array" ref="T291">ROUND(AVERAGE(SMALL(D291:I291,{1;2})),0)</f>
        <v>19359</v>
      </c>
      <c r="U291" s="141">
        <f t="shared" si="297"/>
        <v>1.29173229161275</v>
      </c>
      <c r="V291" s="141">
        <f t="shared" si="297"/>
        <v>1.3086495432047118</v>
      </c>
      <c r="W291" s="141" t="e">
        <f t="shared" si="297"/>
        <v>#NUM!</v>
      </c>
      <c r="X291" s="141">
        <f t="shared" si="297"/>
        <v>0.77279882751245399</v>
      </c>
      <c r="Y291" s="141" t="e">
        <f t="shared" si="297"/>
        <v>#NUM!</v>
      </c>
      <c r="Z291" s="141">
        <f t="shared" si="297"/>
        <v>2.2086102669770069E-2</v>
      </c>
      <c r="AA291" s="141" t="e">
        <f t="shared" si="297"/>
        <v>#NUM!</v>
      </c>
      <c r="AB291" s="141">
        <f t="shared" si="297"/>
        <v>-0.49999836096368544</v>
      </c>
      <c r="AC291" s="141" t="e" cm="1">
        <f t="array" ref="AC291">MIN(IF(U291:AB291&gt;0,U291:AB291))</f>
        <v>#NUM!</v>
      </c>
      <c r="AD291" s="140" t="str">
        <f t="shared" si="298"/>
        <v>Sin medida de tendencia central</v>
      </c>
      <c r="AE291" s="173" t="str">
        <f t="shared" si="299"/>
        <v>Pendiente</v>
      </c>
      <c r="AF291" s="168">
        <f t="shared" si="285"/>
        <v>71837.936539999995</v>
      </c>
      <c r="AG291" s="192" t="s">
        <v>79</v>
      </c>
      <c r="AJ291" s="130">
        <v>104958</v>
      </c>
      <c r="AL291" s="130">
        <v>71837.936539999995</v>
      </c>
    </row>
    <row r="292" spans="1:38" ht="14">
      <c r="A292" s="137">
        <f>A291+1</f>
        <v>19</v>
      </c>
      <c r="B292" s="138" t="s">
        <v>115</v>
      </c>
      <c r="C292" s="178">
        <v>1</v>
      </c>
      <c r="D292" s="186">
        <v>256564</v>
      </c>
      <c r="E292" s="180">
        <v>1090000</v>
      </c>
      <c r="F292" s="146">
        <v>1127500</v>
      </c>
      <c r="G292" s="155">
        <v>256564</v>
      </c>
      <c r="H292" s="164">
        <f>+'678-2024 IPC'!H292</f>
        <v>2004774.1760799999</v>
      </c>
      <c r="I292" s="172">
        <f t="shared" si="272"/>
        <v>0</v>
      </c>
      <c r="J292" s="160">
        <f t="shared" si="292"/>
        <v>-0.87202349119357281</v>
      </c>
      <c r="K292" s="139">
        <f t="shared" si="292"/>
        <v>-0.45629786486410528</v>
      </c>
      <c r="L292" s="139">
        <f t="shared" si="292"/>
        <v>-0.43759251617823736</v>
      </c>
      <c r="M292" s="140">
        <f t="shared" si="293"/>
        <v>680633</v>
      </c>
      <c r="N292" s="140">
        <f t="shared" si="294"/>
        <v>824688</v>
      </c>
      <c r="O292" s="140" t="e">
        <f t="shared" si="295"/>
        <v>#NUM!</v>
      </c>
      <c r="P292" s="140">
        <f t="shared" si="296"/>
        <v>789234</v>
      </c>
      <c r="Q292" s="140" t="e" cm="1">
        <f t="array" ref="Q292">ROUND(GEOMEAN(SMALL(D292:I292,{1;2;3})),0)</f>
        <v>#NUM!</v>
      </c>
      <c r="R292" s="140" cm="1">
        <f t="array" ref="R292">ROUND(AVERAGE(SMALL(D292:I292,{1;2;3})),0)</f>
        <v>171043</v>
      </c>
      <c r="S292" s="140" t="e" cm="1">
        <f t="array" ref="S292">ROUND(GEOMEAN(SMALL(D292:I292,{1;2})),0)</f>
        <v>#NUM!</v>
      </c>
      <c r="T292" s="140" cm="1">
        <f t="array" ref="T292">ROUND(AVERAGE(SMALL(D292:I292,{1;2})),0)</f>
        <v>128282</v>
      </c>
      <c r="U292" s="141">
        <f t="shared" si="297"/>
        <v>-0.66049393087711072</v>
      </c>
      <c r="V292" s="141">
        <f t="shared" si="297"/>
        <v>-0.58863795741197178</v>
      </c>
      <c r="W292" s="141" t="e">
        <f t="shared" si="297"/>
        <v>#NUM!</v>
      </c>
      <c r="X292" s="141">
        <f t="shared" si="297"/>
        <v>-0.60632274227353888</v>
      </c>
      <c r="Y292" s="141" t="e">
        <f t="shared" si="297"/>
        <v>#NUM!</v>
      </c>
      <c r="Z292" s="141">
        <f t="shared" si="297"/>
        <v>-0.91468216119261569</v>
      </c>
      <c r="AA292" s="141" t="e">
        <f t="shared" si="297"/>
        <v>#NUM!</v>
      </c>
      <c r="AB292" s="141">
        <f t="shared" si="297"/>
        <v>-0.93601174559678635</v>
      </c>
      <c r="AC292" s="141" t="e" cm="1">
        <f t="array" ref="AC292">MIN(IF(U292:AB292&gt;0,U292:AB292))</f>
        <v>#NUM!</v>
      </c>
      <c r="AD292" s="140" t="str">
        <f t="shared" si="298"/>
        <v>Sin medida de tendencia central</v>
      </c>
      <c r="AE292" s="173" t="str">
        <f t="shared" si="299"/>
        <v>Pendiente</v>
      </c>
      <c r="AF292" s="168">
        <f t="shared" si="285"/>
        <v>1130669.0880399998</v>
      </c>
      <c r="AG292" s="192" t="s">
        <v>79</v>
      </c>
      <c r="AJ292" s="130">
        <v>256564</v>
      </c>
      <c r="AL292" s="130">
        <v>1130669.0880399998</v>
      </c>
    </row>
    <row r="293" spans="1:38" ht="13">
      <c r="A293" s="137">
        <f>A292+1</f>
        <v>20</v>
      </c>
      <c r="B293" s="138" t="s">
        <v>118</v>
      </c>
      <c r="C293" s="178">
        <v>1</v>
      </c>
      <c r="D293" s="186">
        <v>1702652</v>
      </c>
      <c r="E293" s="180">
        <v>6140000</v>
      </c>
      <c r="F293" s="146">
        <v>6438600</v>
      </c>
      <c r="G293" s="155">
        <v>1702652</v>
      </c>
      <c r="H293" s="164"/>
      <c r="I293" s="172">
        <f t="shared" si="272"/>
        <v>0</v>
      </c>
      <c r="J293" s="160">
        <f t="shared" si="292"/>
        <v>0</v>
      </c>
      <c r="K293" s="139">
        <f t="shared" si="292"/>
        <v>2.6061391288413605</v>
      </c>
      <c r="L293" s="139">
        <f t="shared" si="292"/>
        <v>2.7815126050420167</v>
      </c>
      <c r="M293" s="140">
        <f t="shared" si="293"/>
        <v>4067822</v>
      </c>
      <c r="N293" s="140">
        <f t="shared" si="294"/>
        <v>4760417</v>
      </c>
      <c r="O293" s="140" t="e">
        <f t="shared" si="295"/>
        <v>#NUM!</v>
      </c>
      <c r="P293" s="140">
        <f t="shared" si="296"/>
        <v>3196781</v>
      </c>
      <c r="Q293" s="140" t="e" cm="1">
        <f t="array" ref="Q293">ROUND(GEOMEAN(SMALL(D293:I293,{1;2;3})),0)</f>
        <v>#NUM!</v>
      </c>
      <c r="R293" s="140" cm="1">
        <f t="array" ref="R293">ROUND(AVERAGE(SMALL(D293:I293,{1;2;3})),0)</f>
        <v>1135101</v>
      </c>
      <c r="S293" s="140" t="e" cm="1">
        <f t="array" ref="S293">ROUND(GEOMEAN(SMALL(D293:I293,{1;2})),0)</f>
        <v>#NUM!</v>
      </c>
      <c r="T293" s="140" cm="1">
        <f t="array" ref="T293">ROUND(AVERAGE(SMALL(D293:I293,{1;2})),0)</f>
        <v>851326</v>
      </c>
      <c r="U293" s="141">
        <f t="shared" si="297"/>
        <v>1.3891094598308991</v>
      </c>
      <c r="V293" s="141">
        <f t="shared" si="297"/>
        <v>1.7958837155214336</v>
      </c>
      <c r="W293" s="141" t="e">
        <f t="shared" si="297"/>
        <v>#NUM!</v>
      </c>
      <c r="X293" s="141">
        <f t="shared" si="297"/>
        <v>0.87753046424049064</v>
      </c>
      <c r="Y293" s="141" t="e">
        <f t="shared" si="297"/>
        <v>#NUM!</v>
      </c>
      <c r="Z293" s="141">
        <f t="shared" si="297"/>
        <v>-0.33333352910635883</v>
      </c>
      <c r="AA293" s="141" t="e">
        <f t="shared" si="297"/>
        <v>#NUM!</v>
      </c>
      <c r="AB293" s="141">
        <f t="shared" si="297"/>
        <v>-0.5</v>
      </c>
      <c r="AC293" s="141" t="e" cm="1">
        <f t="array" ref="AC293">MIN(IF(U293:AB293&gt;0,U293:AB293))</f>
        <v>#NUM!</v>
      </c>
      <c r="AD293" s="140" t="str">
        <f t="shared" si="298"/>
        <v>Sin medida de tendencia central</v>
      </c>
      <c r="AE293" s="173" t="str">
        <f t="shared" si="299"/>
        <v>Pendiente</v>
      </c>
      <c r="AF293" s="168">
        <f t="shared" si="285"/>
        <v>1702652</v>
      </c>
      <c r="AG293" s="195" t="s">
        <v>100</v>
      </c>
      <c r="AJ293" s="130">
        <v>1702652</v>
      </c>
      <c r="AL293" s="130">
        <v>1702652</v>
      </c>
    </row>
    <row r="294" spans="1:38" ht="13">
      <c r="A294" s="133"/>
      <c r="B294" s="134" t="s">
        <v>229</v>
      </c>
      <c r="C294" s="177"/>
      <c r="D294" s="186"/>
      <c r="E294" s="181"/>
      <c r="F294" s="147"/>
      <c r="G294" s="156"/>
      <c r="H294" s="165"/>
      <c r="I294" s="172">
        <f t="shared" si="272"/>
        <v>0</v>
      </c>
      <c r="J294" s="159"/>
      <c r="K294" s="135"/>
      <c r="L294" s="135"/>
      <c r="M294" s="135"/>
      <c r="N294" s="135"/>
      <c r="O294" s="135"/>
      <c r="P294" s="135"/>
      <c r="Q294" s="135"/>
      <c r="R294" s="135"/>
      <c r="S294" s="135"/>
      <c r="T294" s="135"/>
      <c r="U294" s="136"/>
      <c r="V294" s="136"/>
      <c r="W294" s="136"/>
      <c r="X294" s="136"/>
      <c r="Y294" s="136"/>
      <c r="Z294" s="136"/>
      <c r="AA294" s="136"/>
      <c r="AB294" s="136"/>
      <c r="AC294" s="136"/>
      <c r="AD294" s="135"/>
      <c r="AE294" s="154"/>
      <c r="AF294" s="174"/>
      <c r="AG294" s="191"/>
    </row>
    <row r="295" spans="1:38" ht="14">
      <c r="A295" s="137">
        <f>A293+1</f>
        <v>21</v>
      </c>
      <c r="B295" s="138" t="s">
        <v>246</v>
      </c>
      <c r="C295" s="178">
        <v>1</v>
      </c>
      <c r="D295" s="186">
        <v>1490832</v>
      </c>
      <c r="E295" s="180">
        <v>5800000</v>
      </c>
      <c r="F295" s="146">
        <v>6058000</v>
      </c>
      <c r="G295" s="155">
        <v>1269900</v>
      </c>
      <c r="H295" s="164">
        <f>+'678-2024 IPC'!H295</f>
        <v>684308.2440399999</v>
      </c>
      <c r="I295" s="172">
        <f t="shared" si="272"/>
        <v>220932</v>
      </c>
      <c r="J295" s="160">
        <f>+D295/IF($H295&lt;&gt;"",$H295,MIN($D295:$F295))-1</f>
        <v>1.1785971643399584</v>
      </c>
      <c r="K295" s="139">
        <f>+E295/IF($H295&lt;&gt;"",$H295,MIN($D295:$F295))-1</f>
        <v>7.475712590802825</v>
      </c>
      <c r="L295" s="139">
        <f>+F295/IF($H295&lt;&gt;"",$H295,MIN($D295:$F295))-1</f>
        <v>7.8527356681178482</v>
      </c>
      <c r="M295" s="140">
        <f>ROUND(GEOMEAN(D295:F295),0)</f>
        <v>3741640</v>
      </c>
      <c r="N295" s="140">
        <f>ROUND(AVERAGE(D295:F295),0)</f>
        <v>4449611</v>
      </c>
      <c r="O295" s="140">
        <f>ROUND(GEOMEAN(D295:I295),0)</f>
        <v>1469189</v>
      </c>
      <c r="P295" s="140">
        <f>ROUND(AVERAGE(D295:I295),0)</f>
        <v>2587329</v>
      </c>
      <c r="Q295" s="140" cm="1">
        <f t="array" ref="Q295">ROUND(GEOMEAN(SMALL(D295:I295,{1;2;3})),0)</f>
        <v>576890</v>
      </c>
      <c r="R295" s="140" cm="1">
        <f t="array" ref="R295">ROUND(AVERAGE(SMALL(D295:I295,{1;2;3})),0)</f>
        <v>725047</v>
      </c>
      <c r="S295" s="140" cm="1">
        <f t="array" ref="S295">ROUND(GEOMEAN(SMALL(D295:I295,{1;2})),0)</f>
        <v>388826</v>
      </c>
      <c r="T295" s="140" cm="1">
        <f t="array" ref="T295">ROUND(AVERAGE(SMALL(D295:I295,{1;2})),0)</f>
        <v>452620</v>
      </c>
      <c r="U295" s="141">
        <f t="shared" ref="U295:AB295" si="301">+M295/IF($H295&lt;&gt;"",$H295,MIN($D295:$F295))-1</f>
        <v>4.4677698721123251</v>
      </c>
      <c r="V295" s="141">
        <f t="shared" si="301"/>
        <v>5.5023489615301298</v>
      </c>
      <c r="W295" s="141">
        <f t="shared" si="301"/>
        <v>1.1469696044084503</v>
      </c>
      <c r="X295" s="141">
        <f t="shared" si="301"/>
        <v>2.7809408589395317</v>
      </c>
      <c r="Y295" s="141">
        <f t="shared" si="301"/>
        <v>-0.15697347646409621</v>
      </c>
      <c r="Z295" s="141">
        <f t="shared" si="301"/>
        <v>5.9532756348933846E-2</v>
      </c>
      <c r="AA295" s="141">
        <f t="shared" si="301"/>
        <v>-0.43179699589112075</v>
      </c>
      <c r="AB295" s="141">
        <f t="shared" si="301"/>
        <v>-0.33857292537083183</v>
      </c>
      <c r="AC295" s="141" cm="1">
        <f t="array" ref="AC295">MIN(IF(U295:AB295&gt;0,U295:AB295))</f>
        <v>5.9532756348933846E-2</v>
      </c>
      <c r="AD295" s="140" t="str">
        <f>+IFERROR(_xlfn.XLOOKUP(AC295,U295:AB295,$U$3:$AB$3,,0),"Sin medida de tendencia central")</f>
        <v>PROMEDIO SIMPLE 3 más bajas</v>
      </c>
      <c r="AE295" s="173">
        <f>+IFERROR(_xlfn.XLOOKUP(AD295,$M$3:$T$3,M295:T295,,0),"Pendiente")</f>
        <v>725047</v>
      </c>
      <c r="AF295" s="168">
        <f t="shared" si="285"/>
        <v>977104.12201999989</v>
      </c>
      <c r="AG295" s="192" t="s">
        <v>79</v>
      </c>
      <c r="AJ295" s="130">
        <v>1490832</v>
      </c>
      <c r="AL295" s="130">
        <v>977104.12201999989</v>
      </c>
    </row>
    <row r="296" spans="1:38" ht="13">
      <c r="A296" s="133"/>
      <c r="B296" s="134" t="s">
        <v>178</v>
      </c>
      <c r="C296" s="177"/>
      <c r="D296" s="186"/>
      <c r="E296" s="181"/>
      <c r="F296" s="147"/>
      <c r="G296" s="156"/>
      <c r="H296" s="165"/>
      <c r="I296" s="172">
        <f t="shared" si="272"/>
        <v>0</v>
      </c>
      <c r="J296" s="159"/>
      <c r="K296" s="135"/>
      <c r="L296" s="135"/>
      <c r="M296" s="135"/>
      <c r="N296" s="135"/>
      <c r="O296" s="135"/>
      <c r="P296" s="135"/>
      <c r="Q296" s="135"/>
      <c r="R296" s="135"/>
      <c r="S296" s="135"/>
      <c r="T296" s="135"/>
      <c r="U296" s="136"/>
      <c r="V296" s="136"/>
      <c r="W296" s="136"/>
      <c r="X296" s="136"/>
      <c r="Y296" s="136"/>
      <c r="Z296" s="136"/>
      <c r="AA296" s="136"/>
      <c r="AB296" s="136"/>
      <c r="AC296" s="136"/>
      <c r="AD296" s="135"/>
      <c r="AE296" s="154"/>
      <c r="AF296" s="174"/>
      <c r="AG296" s="191"/>
    </row>
    <row r="297" spans="1:38" ht="14">
      <c r="A297" s="137">
        <f>A295+1</f>
        <v>22</v>
      </c>
      <c r="B297" s="138" t="s">
        <v>247</v>
      </c>
      <c r="C297" s="178">
        <v>1</v>
      </c>
      <c r="D297" s="186">
        <v>419832</v>
      </c>
      <c r="E297" s="180">
        <v>1800000</v>
      </c>
      <c r="F297" s="146">
        <v>1888000</v>
      </c>
      <c r="G297" s="155">
        <v>419832</v>
      </c>
      <c r="H297" s="164">
        <f>+'678-2024 IPC'!H297</f>
        <v>447065.29936</v>
      </c>
      <c r="I297" s="172">
        <f t="shared" si="272"/>
        <v>0</v>
      </c>
      <c r="J297" s="160">
        <f t="shared" ref="J297:L303" si="302">+D297/IF($H297&lt;&gt;"",$H297,MIN($D297:$F297))-1</f>
        <v>-6.0915708284642212E-2</v>
      </c>
      <c r="K297" s="139">
        <f t="shared" si="302"/>
        <v>3.0262574674813827</v>
      </c>
      <c r="L297" s="139">
        <f t="shared" si="302"/>
        <v>3.2230967214471393</v>
      </c>
      <c r="M297" s="140">
        <f t="shared" ref="M297:M303" si="303">ROUND(GEOMEAN(D297:F297),0)</f>
        <v>1125771</v>
      </c>
      <c r="N297" s="140">
        <f t="shared" ref="N297:N303" si="304">ROUND(AVERAGE(D297:F297),0)</f>
        <v>1369277</v>
      </c>
      <c r="O297" s="140" t="e">
        <f t="shared" ref="O297:O303" si="305">ROUND(GEOMEAN(D297:I297),0)</f>
        <v>#NUM!</v>
      </c>
      <c r="P297" s="140">
        <f t="shared" ref="P297:P303" si="306">ROUND(AVERAGE(D297:I297),0)</f>
        <v>829122</v>
      </c>
      <c r="Q297" s="140" t="e" cm="1">
        <f t="array" ref="Q297">ROUND(GEOMEAN(SMALL(D297:I297,{1;2;3})),0)</f>
        <v>#NUM!</v>
      </c>
      <c r="R297" s="140" cm="1">
        <f t="array" ref="R297">ROUND(AVERAGE(SMALL(D297:I297,{1;2;3})),0)</f>
        <v>279888</v>
      </c>
      <c r="S297" s="140" t="e" cm="1">
        <f t="array" ref="S297">ROUND(GEOMEAN(SMALL(D297:I297,{1;2})),0)</f>
        <v>#NUM!</v>
      </c>
      <c r="T297" s="140" cm="1">
        <f t="array" ref="T297">ROUND(AVERAGE(SMALL(D297:I297,{1;2})),0)</f>
        <v>209916</v>
      </c>
      <c r="U297" s="141">
        <f t="shared" ref="U297:AB303" si="307">+M297/IF($H297&lt;&gt;"",$H297,MIN($D297:$F297))-1</f>
        <v>1.5181354974577688</v>
      </c>
      <c r="V297" s="141">
        <f t="shared" si="307"/>
        <v>2.0628120812780586</v>
      </c>
      <c r="W297" s="141" t="e">
        <f t="shared" si="307"/>
        <v>#NUM!</v>
      </c>
      <c r="X297" s="141">
        <f t="shared" si="307"/>
        <v>0.85458813552949953</v>
      </c>
      <c r="Y297" s="141" t="e">
        <f t="shared" si="307"/>
        <v>#NUM!</v>
      </c>
      <c r="Z297" s="141">
        <f t="shared" si="307"/>
        <v>-0.37394380552309481</v>
      </c>
      <c r="AA297" s="141" t="e">
        <f t="shared" si="307"/>
        <v>#NUM!</v>
      </c>
      <c r="AB297" s="141">
        <f t="shared" si="307"/>
        <v>-0.53045785414232105</v>
      </c>
      <c r="AC297" s="141" t="e" cm="1">
        <f t="array" ref="AC297">MIN(IF(U297:AB297&gt;0,U297:AB297))</f>
        <v>#NUM!</v>
      </c>
      <c r="AD297" s="140" t="str">
        <f t="shared" ref="AD297:AD303" si="308">+IFERROR(_xlfn.XLOOKUP(AC297,U297:AB297,$U$3:$AB$3,,0),"Sin medida de tendencia central")</f>
        <v>Sin medida de tendencia central</v>
      </c>
      <c r="AE297" s="173" t="str">
        <f t="shared" ref="AE297:AE303" si="309">+IFERROR(_xlfn.XLOOKUP(AD297,$M$3:$T$3,M297:T297,,0),"Pendiente")</f>
        <v>Pendiente</v>
      </c>
      <c r="AF297" s="168">
        <f t="shared" si="285"/>
        <v>433448.64968000003</v>
      </c>
      <c r="AG297" s="192" t="s">
        <v>79</v>
      </c>
      <c r="AJ297" s="130">
        <v>419832</v>
      </c>
      <c r="AL297" s="130">
        <v>433448.64968000003</v>
      </c>
    </row>
    <row r="298" spans="1:38" ht="14">
      <c r="A298" s="137">
        <f t="shared" ref="A298:A303" si="310">+A297+1</f>
        <v>23</v>
      </c>
      <c r="B298" s="138" t="s">
        <v>248</v>
      </c>
      <c r="C298" s="178">
        <v>1</v>
      </c>
      <c r="D298" s="186">
        <v>466480</v>
      </c>
      <c r="E298" s="180">
        <v>2150000</v>
      </c>
      <c r="F298" s="146">
        <v>2254500</v>
      </c>
      <c r="G298" s="155">
        <v>466480</v>
      </c>
      <c r="H298" s="164">
        <f>+'678-2024 IPC'!H298</f>
        <v>459678.77075999998</v>
      </c>
      <c r="I298" s="172">
        <f t="shared" si="272"/>
        <v>0</v>
      </c>
      <c r="J298" s="160">
        <f t="shared" si="302"/>
        <v>1.4795613094673365E-2</v>
      </c>
      <c r="K298" s="139">
        <f t="shared" si="302"/>
        <v>3.6771792320218397</v>
      </c>
      <c r="L298" s="139">
        <f t="shared" si="302"/>
        <v>3.90451189702011</v>
      </c>
      <c r="M298" s="140">
        <f t="shared" si="303"/>
        <v>1312524</v>
      </c>
      <c r="N298" s="140">
        <f t="shared" si="304"/>
        <v>1623660</v>
      </c>
      <c r="O298" s="140" t="e">
        <f t="shared" si="305"/>
        <v>#NUM!</v>
      </c>
      <c r="P298" s="140">
        <f t="shared" si="306"/>
        <v>966190</v>
      </c>
      <c r="Q298" s="140" t="e" cm="1">
        <f t="array" ref="Q298">ROUND(GEOMEAN(SMALL(D298:I298,{1;2;3})),0)</f>
        <v>#NUM!</v>
      </c>
      <c r="R298" s="140" cm="1">
        <f t="array" ref="R298">ROUND(AVERAGE(SMALL(D298:I298,{1;2;3})),0)</f>
        <v>308720</v>
      </c>
      <c r="S298" s="140" t="e" cm="1">
        <f t="array" ref="S298">ROUND(GEOMEAN(SMALL(D298:I298,{1;2})),0)</f>
        <v>#NUM!</v>
      </c>
      <c r="T298" s="140" cm="1">
        <f t="array" ref="T298">ROUND(AVERAGE(SMALL(D298:I298,{1;2})),0)</f>
        <v>229839</v>
      </c>
      <c r="U298" s="141">
        <f t="shared" si="307"/>
        <v>1.8553069741070853</v>
      </c>
      <c r="V298" s="141">
        <f t="shared" si="307"/>
        <v>2.5321622473788743</v>
      </c>
      <c r="W298" s="141" t="e">
        <f t="shared" si="307"/>
        <v>#NUM!</v>
      </c>
      <c r="X298" s="141">
        <f t="shared" si="307"/>
        <v>1.1018808382265961</v>
      </c>
      <c r="Y298" s="141" t="e">
        <f t="shared" si="307"/>
        <v>#NUM!</v>
      </c>
      <c r="Z298" s="141">
        <f t="shared" si="307"/>
        <v>-0.32840057092568264</v>
      </c>
      <c r="AA298" s="141" t="e">
        <f t="shared" si="307"/>
        <v>#NUM!</v>
      </c>
      <c r="AB298" s="141">
        <f t="shared" si="307"/>
        <v>-0.50000083836806164</v>
      </c>
      <c r="AC298" s="141" t="e" cm="1">
        <f t="array" ref="AC298">MIN(IF(U298:AB298&gt;0,U298:AB298))</f>
        <v>#NUM!</v>
      </c>
      <c r="AD298" s="140" t="str">
        <f t="shared" si="308"/>
        <v>Sin medida de tendencia central</v>
      </c>
      <c r="AE298" s="173" t="str">
        <f t="shared" si="309"/>
        <v>Pendiente</v>
      </c>
      <c r="AF298" s="168">
        <f t="shared" si="285"/>
        <v>463079.38537999999</v>
      </c>
      <c r="AG298" s="192" t="s">
        <v>79</v>
      </c>
      <c r="AJ298" s="130">
        <v>466480</v>
      </c>
      <c r="AL298" s="130">
        <v>463079.38537999999</v>
      </c>
    </row>
    <row r="299" spans="1:38" ht="14">
      <c r="A299" s="137">
        <f t="shared" si="310"/>
        <v>24</v>
      </c>
      <c r="B299" s="138" t="s">
        <v>249</v>
      </c>
      <c r="C299" s="178">
        <v>1</v>
      </c>
      <c r="D299" s="186">
        <v>606424</v>
      </c>
      <c r="E299" s="180">
        <v>2700000</v>
      </c>
      <c r="F299" s="146">
        <v>2831000</v>
      </c>
      <c r="G299" s="155">
        <v>606424</v>
      </c>
      <c r="H299" s="164">
        <f>+'678-2024 IPC'!H299</f>
        <v>473498.74812</v>
      </c>
      <c r="I299" s="172">
        <f t="shared" si="272"/>
        <v>0</v>
      </c>
      <c r="J299" s="160">
        <f t="shared" si="302"/>
        <v>0.28072989085561928</v>
      </c>
      <c r="K299" s="139">
        <f t="shared" si="302"/>
        <v>4.7022326050917709</v>
      </c>
      <c r="L299" s="139">
        <f t="shared" si="302"/>
        <v>4.9788964833388167</v>
      </c>
      <c r="M299" s="140">
        <f t="shared" si="303"/>
        <v>1667350</v>
      </c>
      <c r="N299" s="140">
        <f t="shared" si="304"/>
        <v>2045808</v>
      </c>
      <c r="O299" s="140" t="e">
        <f t="shared" si="305"/>
        <v>#NUM!</v>
      </c>
      <c r="P299" s="140">
        <f t="shared" si="306"/>
        <v>1202891</v>
      </c>
      <c r="Q299" s="140" t="e" cm="1">
        <f t="array" ref="Q299">ROUND(GEOMEAN(SMALL(D299:I299,{1;2;3})),0)</f>
        <v>#NUM!</v>
      </c>
      <c r="R299" s="140" cm="1">
        <f t="array" ref="R299">ROUND(AVERAGE(SMALL(D299:I299,{1;2;3})),0)</f>
        <v>359974</v>
      </c>
      <c r="S299" s="140" t="e" cm="1">
        <f t="array" ref="S299">ROUND(GEOMEAN(SMALL(D299:I299,{1;2})),0)</f>
        <v>#NUM!</v>
      </c>
      <c r="T299" s="140" cm="1">
        <f t="array" ref="T299">ROUND(AVERAGE(SMALL(D299:I299,{1;2})),0)</f>
        <v>236749</v>
      </c>
      <c r="U299" s="141">
        <f t="shared" si="307"/>
        <v>2.5213398274443573</v>
      </c>
      <c r="V299" s="141">
        <f t="shared" si="307"/>
        <v>3.3206196597620687</v>
      </c>
      <c r="W299" s="141" t="e">
        <f t="shared" si="307"/>
        <v>#NUM!</v>
      </c>
      <c r="X299" s="141">
        <f t="shared" si="307"/>
        <v>1.5404312150264614</v>
      </c>
      <c r="Y299" s="141" t="e">
        <f t="shared" si="307"/>
        <v>#NUM!</v>
      </c>
      <c r="Z299" s="141">
        <f t="shared" si="307"/>
        <v>-0.23975722970914626</v>
      </c>
      <c r="AA299" s="141" t="e">
        <f t="shared" si="307"/>
        <v>#NUM!</v>
      </c>
      <c r="AB299" s="141">
        <f t="shared" si="307"/>
        <v>-0.50000078999152897</v>
      </c>
      <c r="AC299" s="141" t="e" cm="1">
        <f t="array" ref="AC299">MIN(IF(U299:AB299&gt;0,U299:AB299))</f>
        <v>#NUM!</v>
      </c>
      <c r="AD299" s="140" t="str">
        <f t="shared" si="308"/>
        <v>Sin medida de tendencia central</v>
      </c>
      <c r="AE299" s="173" t="str">
        <f t="shared" si="309"/>
        <v>Pendiente</v>
      </c>
      <c r="AF299" s="168">
        <f t="shared" si="285"/>
        <v>539961.37406000006</v>
      </c>
      <c r="AG299" s="192" t="s">
        <v>79</v>
      </c>
      <c r="AJ299" s="130">
        <v>606424</v>
      </c>
      <c r="AL299" s="130">
        <v>539961.37406000006</v>
      </c>
    </row>
    <row r="300" spans="1:38" ht="26">
      <c r="A300" s="137">
        <f t="shared" si="310"/>
        <v>25</v>
      </c>
      <c r="B300" s="138" t="s">
        <v>250</v>
      </c>
      <c r="C300" s="178">
        <v>1</v>
      </c>
      <c r="D300" s="186">
        <v>2029188</v>
      </c>
      <c r="E300" s="180">
        <v>11500000</v>
      </c>
      <c r="F300" s="146">
        <v>11865000</v>
      </c>
      <c r="G300" s="155">
        <v>2029188</v>
      </c>
      <c r="H300" s="164">
        <f>+'678-2024 IPC'!H300</f>
        <v>3759033.84192</v>
      </c>
      <c r="I300" s="172">
        <f t="shared" si="272"/>
        <v>0</v>
      </c>
      <c r="J300" s="160">
        <f t="shared" si="302"/>
        <v>-0.46018363086522451</v>
      </c>
      <c r="K300" s="139">
        <f t="shared" si="302"/>
        <v>2.0592967458165128</v>
      </c>
      <c r="L300" s="139">
        <f t="shared" si="302"/>
        <v>2.156396164270689</v>
      </c>
      <c r="M300" s="140">
        <f t="shared" si="303"/>
        <v>6517724</v>
      </c>
      <c r="N300" s="140">
        <f t="shared" si="304"/>
        <v>8464729</v>
      </c>
      <c r="O300" s="140" t="e">
        <f t="shared" si="305"/>
        <v>#NUM!</v>
      </c>
      <c r="P300" s="140">
        <f t="shared" si="306"/>
        <v>5197068</v>
      </c>
      <c r="Q300" s="140" t="e" cm="1">
        <f t="array" ref="Q300">ROUND(GEOMEAN(SMALL(D300:I300,{1;2;3})),0)</f>
        <v>#NUM!</v>
      </c>
      <c r="R300" s="140" cm="1">
        <f t="array" ref="R300">ROUND(AVERAGE(SMALL(D300:I300,{1;2;3})),0)</f>
        <v>1352792</v>
      </c>
      <c r="S300" s="140" t="e" cm="1">
        <f t="array" ref="S300">ROUND(GEOMEAN(SMALL(D300:I300,{1;2})),0)</f>
        <v>#NUM!</v>
      </c>
      <c r="T300" s="140" cm="1">
        <f t="array" ref="T300">ROUND(AVERAGE(SMALL(D300:I300,{1;2})),0)</f>
        <v>1014594</v>
      </c>
      <c r="U300" s="141">
        <f t="shared" si="307"/>
        <v>0.73388276724610302</v>
      </c>
      <c r="V300" s="141">
        <f t="shared" si="307"/>
        <v>1.2518363377320578</v>
      </c>
      <c r="W300" s="141" t="e">
        <f t="shared" si="307"/>
        <v>#NUM!</v>
      </c>
      <c r="X300" s="141">
        <f t="shared" si="307"/>
        <v>0.38255419305975069</v>
      </c>
      <c r="Y300" s="141" t="e">
        <f t="shared" si="307"/>
        <v>#NUM!</v>
      </c>
      <c r="Z300" s="141">
        <f t="shared" si="307"/>
        <v>-0.64012242057681634</v>
      </c>
      <c r="AA300" s="141" t="e">
        <f t="shared" si="307"/>
        <v>#NUM!</v>
      </c>
      <c r="AB300" s="141">
        <f t="shared" si="307"/>
        <v>-0.73009181543261226</v>
      </c>
      <c r="AC300" s="141" t="e" cm="1">
        <f t="array" ref="AC300">MIN(IF(U300:AB300&gt;0,U300:AB300))</f>
        <v>#NUM!</v>
      </c>
      <c r="AD300" s="140" t="str">
        <f t="shared" si="308"/>
        <v>Sin medida de tendencia central</v>
      </c>
      <c r="AE300" s="173" t="str">
        <f t="shared" si="309"/>
        <v>Pendiente</v>
      </c>
      <c r="AF300" s="168">
        <f t="shared" si="285"/>
        <v>2894110.9209599998</v>
      </c>
      <c r="AG300" s="192" t="s">
        <v>79</v>
      </c>
      <c r="AJ300" s="130">
        <v>2029188</v>
      </c>
      <c r="AL300" s="130">
        <v>2894110.9209599998</v>
      </c>
    </row>
    <row r="301" spans="1:38" ht="26">
      <c r="A301" s="137">
        <f t="shared" si="310"/>
        <v>26</v>
      </c>
      <c r="B301" s="138" t="s">
        <v>251</v>
      </c>
      <c r="C301" s="178">
        <v>1</v>
      </c>
      <c r="D301" s="186">
        <v>1912568</v>
      </c>
      <c r="E301" s="180">
        <v>10500000</v>
      </c>
      <c r="F301" s="146">
        <v>10835000</v>
      </c>
      <c r="G301" s="155">
        <v>1912568</v>
      </c>
      <c r="H301" s="164">
        <f>+'678-2024 IPC'!H301</f>
        <v>3759033.84192</v>
      </c>
      <c r="I301" s="172">
        <f t="shared" si="272"/>
        <v>0</v>
      </c>
      <c r="J301" s="160">
        <f t="shared" si="302"/>
        <v>-0.49120756012584377</v>
      </c>
      <c r="K301" s="139">
        <f t="shared" si="302"/>
        <v>1.7932709418324682</v>
      </c>
      <c r="L301" s="139">
        <f t="shared" si="302"/>
        <v>1.8823895861671232</v>
      </c>
      <c r="M301" s="140">
        <f t="shared" si="303"/>
        <v>6014669</v>
      </c>
      <c r="N301" s="140">
        <f t="shared" si="304"/>
        <v>7749189</v>
      </c>
      <c r="O301" s="140" t="e">
        <f t="shared" si="305"/>
        <v>#NUM!</v>
      </c>
      <c r="P301" s="140">
        <f t="shared" si="306"/>
        <v>4819862</v>
      </c>
      <c r="Q301" s="140" t="e" cm="1">
        <f t="array" ref="Q301">ROUND(GEOMEAN(SMALL(D301:I301,{1;2;3})),0)</f>
        <v>#NUM!</v>
      </c>
      <c r="R301" s="140" cm="1">
        <f t="array" ref="R301">ROUND(AVERAGE(SMALL(D301:I301,{1;2;3})),0)</f>
        <v>1275045</v>
      </c>
      <c r="S301" s="140" t="e" cm="1">
        <f t="array" ref="S301">ROUND(GEOMEAN(SMALL(D301:I301,{1;2})),0)</f>
        <v>#NUM!</v>
      </c>
      <c r="T301" s="140" cm="1">
        <f t="array" ref="T301">ROUND(AVERAGE(SMALL(D301:I301,{1;2})),0)</f>
        <v>956284</v>
      </c>
      <c r="U301" s="141">
        <f t="shared" si="307"/>
        <v>0.60005715642290958</v>
      </c>
      <c r="V301" s="141">
        <f t="shared" si="307"/>
        <v>1.0614842339493147</v>
      </c>
      <c r="W301" s="141" t="e">
        <f t="shared" si="307"/>
        <v>#NUM!</v>
      </c>
      <c r="X301" s="141">
        <f t="shared" si="307"/>
        <v>0.28220766364214511</v>
      </c>
      <c r="Y301" s="141" t="e">
        <f t="shared" si="307"/>
        <v>#NUM!</v>
      </c>
      <c r="Z301" s="141">
        <f t="shared" si="307"/>
        <v>-0.66080512875916386</v>
      </c>
      <c r="AA301" s="141" t="e">
        <f t="shared" si="307"/>
        <v>#NUM!</v>
      </c>
      <c r="AB301" s="141">
        <f t="shared" si="307"/>
        <v>-0.74560378006292183</v>
      </c>
      <c r="AC301" s="141" t="e" cm="1">
        <f t="array" ref="AC301">MIN(IF(U301:AB301&gt;0,U301:AB301))</f>
        <v>#NUM!</v>
      </c>
      <c r="AD301" s="140" t="str">
        <f t="shared" si="308"/>
        <v>Sin medida de tendencia central</v>
      </c>
      <c r="AE301" s="173" t="str">
        <f t="shared" si="309"/>
        <v>Pendiente</v>
      </c>
      <c r="AF301" s="168">
        <f t="shared" si="285"/>
        <v>2835800.9209599998</v>
      </c>
      <c r="AG301" s="192" t="s">
        <v>79</v>
      </c>
      <c r="AJ301" s="130">
        <v>1912568</v>
      </c>
      <c r="AL301" s="130">
        <v>2835800.9209599998</v>
      </c>
    </row>
    <row r="302" spans="1:38" ht="14">
      <c r="A302" s="137">
        <f>A301+1</f>
        <v>27</v>
      </c>
      <c r="B302" s="138" t="s">
        <v>252</v>
      </c>
      <c r="C302" s="178">
        <v>1</v>
      </c>
      <c r="D302" s="186">
        <v>1492736</v>
      </c>
      <c r="E302" s="180">
        <v>22800000</v>
      </c>
      <c r="F302" s="146">
        <v>23500000</v>
      </c>
      <c r="G302" s="155">
        <v>1492736</v>
      </c>
      <c r="H302" s="164">
        <f>+'678-2024 IPC'!H302</f>
        <v>5763808.0180000002</v>
      </c>
      <c r="I302" s="172">
        <f t="shared" si="272"/>
        <v>0</v>
      </c>
      <c r="J302" s="160">
        <f t="shared" si="302"/>
        <v>-0.74101566267677865</v>
      </c>
      <c r="K302" s="139">
        <f t="shared" si="302"/>
        <v>2.9557181517491689</v>
      </c>
      <c r="L302" s="139">
        <f t="shared" si="302"/>
        <v>3.0771656388642752</v>
      </c>
      <c r="M302" s="140">
        <f t="shared" si="303"/>
        <v>9282435</v>
      </c>
      <c r="N302" s="140">
        <f t="shared" si="304"/>
        <v>15930912</v>
      </c>
      <c r="O302" s="140" t="e">
        <f t="shared" si="305"/>
        <v>#NUM!</v>
      </c>
      <c r="P302" s="140">
        <f t="shared" si="306"/>
        <v>9174880</v>
      </c>
      <c r="Q302" s="140" t="e" cm="1">
        <f t="array" ref="Q302">ROUND(GEOMEAN(SMALL(D302:I302,{1;2;3})),0)</f>
        <v>#NUM!</v>
      </c>
      <c r="R302" s="140" cm="1">
        <f t="array" ref="R302">ROUND(AVERAGE(SMALL(D302:I302,{1;2;3})),0)</f>
        <v>995157</v>
      </c>
      <c r="S302" s="140" t="e" cm="1">
        <f t="array" ref="S302">ROUND(GEOMEAN(SMALL(D302:I302,{1;2})),0)</f>
        <v>#NUM!</v>
      </c>
      <c r="T302" s="140" cm="1">
        <f t="array" ref="T302">ROUND(AVERAGE(SMALL(D302:I302,{1;2})),0)</f>
        <v>746368</v>
      </c>
      <c r="U302" s="141">
        <f t="shared" si="307"/>
        <v>0.61046915008472791</v>
      </c>
      <c r="V302" s="141">
        <f t="shared" si="307"/>
        <v>1.7639560426455549</v>
      </c>
      <c r="W302" s="141" t="e">
        <f t="shared" si="307"/>
        <v>#NUM!</v>
      </c>
      <c r="X302" s="141">
        <f t="shared" si="307"/>
        <v>0.59180874368949188</v>
      </c>
      <c r="Y302" s="141" t="e">
        <f t="shared" si="307"/>
        <v>#NUM!</v>
      </c>
      <c r="Z302" s="141">
        <f t="shared" si="307"/>
        <v>-0.82734383294998914</v>
      </c>
      <c r="AA302" s="141" t="e">
        <f t="shared" si="307"/>
        <v>#NUM!</v>
      </c>
      <c r="AB302" s="141">
        <f t="shared" si="307"/>
        <v>-0.87050783133838938</v>
      </c>
      <c r="AC302" s="141" t="e" cm="1">
        <f t="array" ref="AC302">MIN(IF(U302:AB302&gt;0,U302:AB302))</f>
        <v>#NUM!</v>
      </c>
      <c r="AD302" s="140" t="str">
        <f t="shared" si="308"/>
        <v>Sin medida de tendencia central</v>
      </c>
      <c r="AE302" s="173" t="str">
        <f t="shared" si="309"/>
        <v>Pendiente</v>
      </c>
      <c r="AF302" s="168">
        <f t="shared" si="285"/>
        <v>3628272.0090000001</v>
      </c>
      <c r="AG302" s="192" t="s">
        <v>79</v>
      </c>
      <c r="AJ302" s="130">
        <v>1492736</v>
      </c>
      <c r="AL302" s="130">
        <v>3628272.0090000001</v>
      </c>
    </row>
    <row r="303" spans="1:38" ht="14">
      <c r="A303" s="137">
        <f t="shared" si="310"/>
        <v>28</v>
      </c>
      <c r="B303" s="138" t="s">
        <v>253</v>
      </c>
      <c r="C303" s="178">
        <v>1</v>
      </c>
      <c r="D303" s="186">
        <v>373184</v>
      </c>
      <c r="E303" s="180">
        <v>1370000</v>
      </c>
      <c r="F303" s="146">
        <v>1436100</v>
      </c>
      <c r="G303" s="155">
        <v>239824</v>
      </c>
      <c r="H303" s="164">
        <f>+'678-2024 IPC'!H303</f>
        <v>383010.80111999996</v>
      </c>
      <c r="I303" s="172">
        <f t="shared" si="272"/>
        <v>133360</v>
      </c>
      <c r="J303" s="160">
        <f t="shared" si="302"/>
        <v>-2.5656720623189799E-2</v>
      </c>
      <c r="K303" s="139">
        <f t="shared" si="302"/>
        <v>2.5769226246201069</v>
      </c>
      <c r="L303" s="139">
        <f t="shared" si="302"/>
        <v>2.7495026140269601</v>
      </c>
      <c r="M303" s="140">
        <f t="shared" si="303"/>
        <v>902144</v>
      </c>
      <c r="N303" s="140">
        <f t="shared" si="304"/>
        <v>1059761</v>
      </c>
      <c r="O303" s="140">
        <f t="shared" si="305"/>
        <v>456029</v>
      </c>
      <c r="P303" s="140">
        <f t="shared" si="306"/>
        <v>655913</v>
      </c>
      <c r="Q303" s="140" cm="1">
        <f t="array" ref="Q303">ROUND(GEOMEAN(SMALL(D303:I303,{1;2;3})),0)</f>
        <v>228532</v>
      </c>
      <c r="R303" s="140" cm="1">
        <f t="array" ref="R303">ROUND(AVERAGE(SMALL(D303:I303,{1;2;3})),0)</f>
        <v>248789</v>
      </c>
      <c r="S303" s="140" cm="1">
        <f t="array" ref="S303">ROUND(GEOMEAN(SMALL(D303:I303,{1;2})),0)</f>
        <v>178838</v>
      </c>
      <c r="T303" s="140" cm="1">
        <f t="array" ref="T303">ROUND(AVERAGE(SMALL(D303:I303,{1;2})),0)</f>
        <v>186592</v>
      </c>
      <c r="U303" s="141">
        <f t="shared" si="307"/>
        <v>1.3554009374199136</v>
      </c>
      <c r="V303" s="141">
        <f t="shared" si="307"/>
        <v>1.7669219690438167</v>
      </c>
      <c r="W303" s="141">
        <f t="shared" si="307"/>
        <v>0.19064266246925743</v>
      </c>
      <c r="X303" s="141">
        <f t="shared" si="307"/>
        <v>0.71251828429375785</v>
      </c>
      <c r="Y303" s="141">
        <f t="shared" si="307"/>
        <v>-0.40332753193453852</v>
      </c>
      <c r="Z303" s="141">
        <f t="shared" si="307"/>
        <v>-0.35043868404626877</v>
      </c>
      <c r="AA303" s="141">
        <f t="shared" si="307"/>
        <v>-0.53307322018845937</v>
      </c>
      <c r="AB303" s="141">
        <f t="shared" si="307"/>
        <v>-0.51282836031159484</v>
      </c>
      <c r="AC303" s="141" cm="1">
        <f t="array" ref="AC303">MIN(IF(U303:AB303&gt;0,U303:AB303))</f>
        <v>0.19064266246925743</v>
      </c>
      <c r="AD303" s="140" t="str">
        <f t="shared" si="308"/>
        <v>MEDIA GEOMETRICA Cotizaciones e Histórico</v>
      </c>
      <c r="AE303" s="173">
        <f t="shared" si="309"/>
        <v>456029</v>
      </c>
      <c r="AF303" s="168">
        <f t="shared" si="285"/>
        <v>311417.40055999998</v>
      </c>
      <c r="AG303" s="192" t="s">
        <v>79</v>
      </c>
      <c r="AJ303" s="130">
        <v>373184</v>
      </c>
      <c r="AL303" s="130">
        <v>311417.40055999998</v>
      </c>
    </row>
    <row r="304" spans="1:38" ht="13">
      <c r="A304" s="133"/>
      <c r="B304" s="134" t="s">
        <v>254</v>
      </c>
      <c r="C304" s="177"/>
      <c r="D304" s="186"/>
      <c r="E304" s="181"/>
      <c r="F304" s="147"/>
      <c r="G304" s="156"/>
      <c r="H304" s="165"/>
      <c r="I304" s="172">
        <f t="shared" si="272"/>
        <v>0</v>
      </c>
      <c r="J304" s="159"/>
      <c r="K304" s="135"/>
      <c r="L304" s="135"/>
      <c r="M304" s="135"/>
      <c r="N304" s="135"/>
      <c r="O304" s="135"/>
      <c r="P304" s="135"/>
      <c r="Q304" s="135"/>
      <c r="R304" s="135"/>
      <c r="S304" s="135"/>
      <c r="T304" s="135"/>
      <c r="U304" s="136"/>
      <c r="V304" s="136"/>
      <c r="W304" s="136"/>
      <c r="X304" s="136"/>
      <c r="Y304" s="136"/>
      <c r="Z304" s="136"/>
      <c r="AA304" s="136"/>
      <c r="AB304" s="136"/>
      <c r="AC304" s="136"/>
      <c r="AD304" s="135"/>
      <c r="AE304" s="154"/>
      <c r="AF304" s="174"/>
      <c r="AG304" s="191"/>
    </row>
    <row r="305" spans="1:38" ht="14">
      <c r="A305" s="137">
        <f>A303+1</f>
        <v>29</v>
      </c>
      <c r="B305" s="138" t="s">
        <v>255</v>
      </c>
      <c r="C305" s="178">
        <v>1</v>
      </c>
      <c r="D305" s="186">
        <v>699720</v>
      </c>
      <c r="E305" s="180">
        <v>2250000</v>
      </c>
      <c r="F305" s="146">
        <v>2357500</v>
      </c>
      <c r="G305" s="155">
        <v>699720</v>
      </c>
      <c r="H305" s="164">
        <f>+'678-2024 IPC'!H305</f>
        <v>486221.90188000002</v>
      </c>
      <c r="I305" s="172">
        <f t="shared" si="272"/>
        <v>0</v>
      </c>
      <c r="J305" s="160">
        <f t="shared" ref="J305:L311" si="311">+D305/IF($H305&lt;&gt;"",$H305,MIN($D305:$F305))-1</f>
        <v>0.43909601211812843</v>
      </c>
      <c r="K305" s="139">
        <f t="shared" si="311"/>
        <v>3.6275167599408178</v>
      </c>
      <c r="L305" s="139">
        <f t="shared" si="311"/>
        <v>3.848609227360213</v>
      </c>
      <c r="M305" s="140">
        <f t="shared" ref="M305:M311" si="312">ROUND(GEOMEAN(D305:F305),0)</f>
        <v>1548292</v>
      </c>
      <c r="N305" s="140">
        <f t="shared" ref="N305:N311" si="313">ROUND(AVERAGE(D305:F305),0)</f>
        <v>1769073</v>
      </c>
      <c r="O305" s="140" t="e">
        <f t="shared" ref="O305:O311" si="314">ROUND(GEOMEAN(D305:I305),0)</f>
        <v>#NUM!</v>
      </c>
      <c r="P305" s="140">
        <f t="shared" ref="P305:P311" si="315">ROUND(AVERAGE(D305:I305),0)</f>
        <v>1082194</v>
      </c>
      <c r="Q305" s="140" t="e" cm="1">
        <f t="array" ref="Q305">ROUND(GEOMEAN(SMALL(D305:I305,{1;2;3})),0)</f>
        <v>#NUM!</v>
      </c>
      <c r="R305" s="140" cm="1">
        <f t="array" ref="R305">ROUND(AVERAGE(SMALL(D305:I305,{1;2;3})),0)</f>
        <v>395314</v>
      </c>
      <c r="S305" s="140" t="e" cm="1">
        <f t="array" ref="S305">ROUND(GEOMEAN(SMALL(D305:I305,{1;2})),0)</f>
        <v>#NUM!</v>
      </c>
      <c r="T305" s="140" cm="1">
        <f t="array" ref="T305">ROUND(AVERAGE(SMALL(D305:I305,{1;2})),0)</f>
        <v>243111</v>
      </c>
      <c r="U305" s="141">
        <f t="shared" ref="U305:AB311" si="316">+M305/IF($H305&lt;&gt;"",$H305,MIN($D305:$F305))-1</f>
        <v>2.1843320796810173</v>
      </c>
      <c r="V305" s="141">
        <f t="shared" si="316"/>
        <v>2.638406647581681</v>
      </c>
      <c r="W305" s="141" t="e">
        <f t="shared" si="316"/>
        <v>#NUM!</v>
      </c>
      <c r="X305" s="141">
        <f t="shared" si="316"/>
        <v>1.2257203877810636</v>
      </c>
      <c r="Y305" s="141" t="e">
        <f t="shared" si="316"/>
        <v>#NUM!</v>
      </c>
      <c r="Z305" s="141">
        <f t="shared" si="316"/>
        <v>-0.18696792869366907</v>
      </c>
      <c r="AA305" s="141" t="e">
        <f t="shared" si="316"/>
        <v>#NUM!</v>
      </c>
      <c r="AB305" s="141">
        <f t="shared" si="316"/>
        <v>-0.49999989909956788</v>
      </c>
      <c r="AC305" s="141" t="e" cm="1">
        <f t="array" ref="AC305">MIN(IF(U305:AB305&gt;0,U305:AB305))</f>
        <v>#NUM!</v>
      </c>
      <c r="AD305" s="140" t="str">
        <f t="shared" ref="AD305:AD311" si="317">+IFERROR(_xlfn.XLOOKUP(AC305,U305:AB305,$U$3:$AB$3,,0),"Sin medida de tendencia central")</f>
        <v>Sin medida de tendencia central</v>
      </c>
      <c r="AE305" s="173" t="str">
        <f t="shared" ref="AE305:AE311" si="318">+IFERROR(_xlfn.XLOOKUP(AD305,$M$3:$T$3,M305:T305,,0),"Pendiente")</f>
        <v>Pendiente</v>
      </c>
      <c r="AF305" s="168">
        <f t="shared" si="285"/>
        <v>592970.95094000001</v>
      </c>
      <c r="AG305" s="192" t="s">
        <v>79</v>
      </c>
      <c r="AJ305" s="130">
        <v>699720</v>
      </c>
      <c r="AL305" s="130">
        <v>592970.95094000001</v>
      </c>
    </row>
    <row r="306" spans="1:38" ht="14">
      <c r="A306" s="137">
        <f t="shared" ref="A306:A311" si="319">+A305+1</f>
        <v>30</v>
      </c>
      <c r="B306" s="138" t="s">
        <v>256</v>
      </c>
      <c r="C306" s="178">
        <v>1</v>
      </c>
      <c r="D306" s="186">
        <v>793016</v>
      </c>
      <c r="E306" s="180">
        <v>3050000</v>
      </c>
      <c r="F306" s="146">
        <v>3197500</v>
      </c>
      <c r="G306" s="155">
        <v>793016</v>
      </c>
      <c r="H306" s="164">
        <f>+'678-2024 IPC'!H306</f>
        <v>652610.04200000002</v>
      </c>
      <c r="I306" s="172">
        <f t="shared" si="272"/>
        <v>0</v>
      </c>
      <c r="J306" s="160">
        <f t="shared" si="311"/>
        <v>0.21514526127993605</v>
      </c>
      <c r="K306" s="139">
        <f t="shared" si="311"/>
        <v>3.673541324391695</v>
      </c>
      <c r="L306" s="139">
        <f t="shared" si="311"/>
        <v>3.8995568474565392</v>
      </c>
      <c r="M306" s="140">
        <f t="shared" si="312"/>
        <v>1977565</v>
      </c>
      <c r="N306" s="140">
        <f t="shared" si="313"/>
        <v>2346839</v>
      </c>
      <c r="O306" s="140" t="e">
        <f t="shared" si="314"/>
        <v>#NUM!</v>
      </c>
      <c r="P306" s="140">
        <f t="shared" si="315"/>
        <v>1414357</v>
      </c>
      <c r="Q306" s="140" t="e" cm="1">
        <f t="array" ref="Q306">ROUND(GEOMEAN(SMALL(D306:I306,{1;2;3})),0)</f>
        <v>#NUM!</v>
      </c>
      <c r="R306" s="140" cm="1">
        <f t="array" ref="R306">ROUND(AVERAGE(SMALL(D306:I306,{1;2;3})),0)</f>
        <v>481875</v>
      </c>
      <c r="S306" s="140" t="e" cm="1">
        <f t="array" ref="S306">ROUND(GEOMEAN(SMALL(D306:I306,{1;2})),0)</f>
        <v>#NUM!</v>
      </c>
      <c r="T306" s="140" cm="1">
        <f t="array" ref="T306">ROUND(AVERAGE(SMALL(D306:I306,{1;2})),0)</f>
        <v>326305</v>
      </c>
      <c r="U306" s="141">
        <f t="shared" si="316"/>
        <v>2.030239917760873</v>
      </c>
      <c r="V306" s="141">
        <f t="shared" si="316"/>
        <v>2.5960816551456007</v>
      </c>
      <c r="W306" s="141" t="e">
        <f t="shared" si="316"/>
        <v>#NUM!</v>
      </c>
      <c r="X306" s="141">
        <f t="shared" si="316"/>
        <v>1.1672314383418576</v>
      </c>
      <c r="Y306" s="141" t="e">
        <f t="shared" si="316"/>
        <v>#NUM!</v>
      </c>
      <c r="Z306" s="141">
        <f t="shared" si="316"/>
        <v>-0.26161877846188586</v>
      </c>
      <c r="AA306" s="141" t="e">
        <f t="shared" si="316"/>
        <v>#NUM!</v>
      </c>
      <c r="AB306" s="141">
        <f t="shared" si="316"/>
        <v>-0.50000003217848121</v>
      </c>
      <c r="AC306" s="141" t="e" cm="1">
        <f t="array" ref="AC306">MIN(IF(U306:AB306&gt;0,U306:AB306))</f>
        <v>#NUM!</v>
      </c>
      <c r="AD306" s="140" t="str">
        <f t="shared" si="317"/>
        <v>Sin medida de tendencia central</v>
      </c>
      <c r="AE306" s="173" t="str">
        <f t="shared" si="318"/>
        <v>Pendiente</v>
      </c>
      <c r="AF306" s="168">
        <f t="shared" si="285"/>
        <v>722813.02099999995</v>
      </c>
      <c r="AG306" s="192" t="s">
        <v>79</v>
      </c>
      <c r="AJ306" s="130">
        <v>793016</v>
      </c>
      <c r="AL306" s="130">
        <v>722813.02099999995</v>
      </c>
    </row>
    <row r="307" spans="1:38" ht="26">
      <c r="A307" s="137">
        <f t="shared" si="319"/>
        <v>31</v>
      </c>
      <c r="B307" s="138" t="s">
        <v>257</v>
      </c>
      <c r="C307" s="178">
        <v>1</v>
      </c>
      <c r="D307" s="186">
        <v>2169132</v>
      </c>
      <c r="E307" s="180">
        <v>18300000</v>
      </c>
      <c r="F307" s="146">
        <v>18879000</v>
      </c>
      <c r="G307" s="155">
        <v>2169132</v>
      </c>
      <c r="H307" s="164">
        <f>+'678-2024 IPC'!H307</f>
        <v>3495914.52518644</v>
      </c>
      <c r="I307" s="172">
        <f t="shared" si="272"/>
        <v>0</v>
      </c>
      <c r="J307" s="160">
        <f t="shared" si="311"/>
        <v>-0.37952373138061246</v>
      </c>
      <c r="K307" s="139">
        <f t="shared" si="311"/>
        <v>4.2346817601394431</v>
      </c>
      <c r="L307" s="139">
        <f t="shared" si="311"/>
        <v>4.4003036584520521</v>
      </c>
      <c r="M307" s="140">
        <f t="shared" si="312"/>
        <v>9083196</v>
      </c>
      <c r="N307" s="140">
        <f t="shared" si="313"/>
        <v>13116044</v>
      </c>
      <c r="O307" s="140" t="e">
        <f t="shared" si="314"/>
        <v>#NUM!</v>
      </c>
      <c r="P307" s="140">
        <f t="shared" si="315"/>
        <v>7502196</v>
      </c>
      <c r="Q307" s="140" t="e" cm="1">
        <f t="array" ref="Q307">ROUND(GEOMEAN(SMALL(D307:I307,{1;2;3})),0)</f>
        <v>#NUM!</v>
      </c>
      <c r="R307" s="140" cm="1">
        <f t="array" ref="R307">ROUND(AVERAGE(SMALL(D307:I307,{1;2;3})),0)</f>
        <v>1446088</v>
      </c>
      <c r="S307" s="140" t="e" cm="1">
        <f t="array" ref="S307">ROUND(GEOMEAN(SMALL(D307:I307,{1;2})),0)</f>
        <v>#NUM!</v>
      </c>
      <c r="T307" s="140" cm="1">
        <f t="array" ref="T307">ROUND(AVERAGE(SMALL(D307:I307,{1;2})),0)</f>
        <v>1084566</v>
      </c>
      <c r="U307" s="141">
        <f t="shared" si="316"/>
        <v>1.5982317172115601</v>
      </c>
      <c r="V307" s="141">
        <f t="shared" si="316"/>
        <v>2.7518205624036276</v>
      </c>
      <c r="W307" s="141" t="e">
        <f t="shared" si="316"/>
        <v>#NUM!</v>
      </c>
      <c r="X307" s="141">
        <f t="shared" si="316"/>
        <v>1.1459895389175458</v>
      </c>
      <c r="Y307" s="141" t="e">
        <f t="shared" si="316"/>
        <v>#NUM!</v>
      </c>
      <c r="Z307" s="141">
        <f t="shared" si="316"/>
        <v>-0.58634915425374168</v>
      </c>
      <c r="AA307" s="141" t="e">
        <f t="shared" si="316"/>
        <v>#NUM!</v>
      </c>
      <c r="AB307" s="141">
        <f t="shared" si="316"/>
        <v>-0.68976186569030618</v>
      </c>
      <c r="AC307" s="141" t="e" cm="1">
        <f t="array" ref="AC307">MIN(IF(U307:AB307&gt;0,U307:AB307))</f>
        <v>#NUM!</v>
      </c>
      <c r="AD307" s="140" t="str">
        <f t="shared" si="317"/>
        <v>Sin medida de tendencia central</v>
      </c>
      <c r="AE307" s="173" t="str">
        <f t="shared" si="318"/>
        <v>Pendiente</v>
      </c>
      <c r="AF307" s="168">
        <f t="shared" si="285"/>
        <v>2832523.26259322</v>
      </c>
      <c r="AG307" s="192" t="s">
        <v>79</v>
      </c>
      <c r="AJ307" s="130">
        <v>2169132</v>
      </c>
      <c r="AL307" s="130">
        <v>2832523.26259322</v>
      </c>
    </row>
    <row r="308" spans="1:38" ht="14">
      <c r="A308" s="137">
        <f t="shared" si="319"/>
        <v>32</v>
      </c>
      <c r="B308" s="138" t="s">
        <v>258</v>
      </c>
      <c r="C308" s="178">
        <v>1</v>
      </c>
      <c r="D308" s="186">
        <v>268226</v>
      </c>
      <c r="E308" s="180">
        <v>16000</v>
      </c>
      <c r="F308" s="146">
        <v>16780</v>
      </c>
      <c r="G308" s="155">
        <v>268226</v>
      </c>
      <c r="H308" s="164">
        <f>+'678-2024 IPC'!H308</f>
        <v>13182.722848400001</v>
      </c>
      <c r="I308" s="172">
        <f t="shared" si="272"/>
        <v>0</v>
      </c>
      <c r="J308" s="160">
        <f t="shared" si="311"/>
        <v>19.34678291310318</v>
      </c>
      <c r="K308" s="139">
        <f t="shared" si="311"/>
        <v>0.21370980669156192</v>
      </c>
      <c r="L308" s="139">
        <f t="shared" si="311"/>
        <v>0.27287815976777541</v>
      </c>
      <c r="M308" s="140">
        <f t="shared" si="312"/>
        <v>41604</v>
      </c>
      <c r="N308" s="140">
        <f t="shared" si="313"/>
        <v>100335</v>
      </c>
      <c r="O308" s="140" t="e">
        <f t="shared" si="314"/>
        <v>#NUM!</v>
      </c>
      <c r="P308" s="140">
        <f t="shared" si="315"/>
        <v>97069</v>
      </c>
      <c r="Q308" s="140" t="e" cm="1">
        <f t="array" ref="Q308">ROUND(GEOMEAN(SMALL(D308:I308,{1;2;3})),0)</f>
        <v>#NUM!</v>
      </c>
      <c r="R308" s="140" cm="1">
        <f t="array" ref="R308">ROUND(AVERAGE(SMALL(D308:I308,{1;2;3})),0)</f>
        <v>9728</v>
      </c>
      <c r="S308" s="140" t="e" cm="1">
        <f t="array" ref="S308">ROUND(GEOMEAN(SMALL(D308:I308,{1;2})),0)</f>
        <v>#NUM!</v>
      </c>
      <c r="T308" s="140" cm="1">
        <f t="array" ref="T308">ROUND(AVERAGE(SMALL(D308:I308,{1;2})),0)</f>
        <v>6591</v>
      </c>
      <c r="U308" s="141">
        <f t="shared" si="316"/>
        <v>2.1559489248497337</v>
      </c>
      <c r="V308" s="141">
        <f t="shared" si="316"/>
        <v>6.6110983408998658</v>
      </c>
      <c r="W308" s="141" t="e">
        <f t="shared" si="316"/>
        <v>#NUM!</v>
      </c>
      <c r="X308" s="141">
        <f t="shared" si="316"/>
        <v>6.3633498266089505</v>
      </c>
      <c r="Y308" s="141" t="e">
        <f t="shared" si="316"/>
        <v>#NUM!</v>
      </c>
      <c r="Z308" s="141">
        <f t="shared" si="316"/>
        <v>-0.26206443753153041</v>
      </c>
      <c r="AA308" s="141" t="e">
        <f t="shared" si="316"/>
        <v>#NUM!</v>
      </c>
      <c r="AB308" s="141">
        <f t="shared" si="316"/>
        <v>-0.5000274165059948</v>
      </c>
      <c r="AC308" s="141" t="e" cm="1">
        <f t="array" ref="AC308">MIN(IF(U308:AB308&gt;0,U308:AB308))</f>
        <v>#NUM!</v>
      </c>
      <c r="AD308" s="140" t="str">
        <f t="shared" si="317"/>
        <v>Sin medida de tendencia central</v>
      </c>
      <c r="AE308" s="173" t="str">
        <f t="shared" si="318"/>
        <v>Pendiente</v>
      </c>
      <c r="AF308" s="168">
        <f t="shared" si="285"/>
        <v>140704.3614242</v>
      </c>
      <c r="AG308" s="192" t="s">
        <v>79</v>
      </c>
      <c r="AJ308" s="130">
        <v>268226</v>
      </c>
      <c r="AL308" s="130">
        <v>140704.3614242</v>
      </c>
    </row>
    <row r="309" spans="1:38" ht="13">
      <c r="A309" s="137">
        <f t="shared" si="319"/>
        <v>33</v>
      </c>
      <c r="B309" s="138" t="s">
        <v>259</v>
      </c>
      <c r="C309" s="178">
        <v>1</v>
      </c>
      <c r="D309" s="186">
        <v>60642.399999999994</v>
      </c>
      <c r="E309" s="180">
        <v>90000</v>
      </c>
      <c r="F309" s="146">
        <v>94300</v>
      </c>
      <c r="G309" s="155">
        <v>60642</v>
      </c>
      <c r="H309" s="164">
        <f>+'678-2024 IPC'!H309</f>
        <v>13052.200840000001</v>
      </c>
      <c r="I309" s="172">
        <f t="shared" si="272"/>
        <v>0.39999999999417923</v>
      </c>
      <c r="J309" s="160">
        <f t="shared" si="311"/>
        <v>3.6461436460703425</v>
      </c>
      <c r="K309" s="139">
        <f t="shared" si="311"/>
        <v>5.8953888392664355</v>
      </c>
      <c r="L309" s="139">
        <f t="shared" si="311"/>
        <v>6.224835194920276</v>
      </c>
      <c r="M309" s="140">
        <f t="shared" si="312"/>
        <v>80139</v>
      </c>
      <c r="N309" s="140">
        <f t="shared" si="313"/>
        <v>81647</v>
      </c>
      <c r="O309" s="140">
        <f t="shared" si="314"/>
        <v>7391</v>
      </c>
      <c r="P309" s="140">
        <f t="shared" si="315"/>
        <v>53106</v>
      </c>
      <c r="Q309" s="140" cm="1">
        <f t="array" ref="Q309">ROUND(GEOMEAN(SMALL(D309:I309,{1;2;3})),0)</f>
        <v>682</v>
      </c>
      <c r="R309" s="140" cm="1">
        <f t="array" ref="R309">ROUND(AVERAGE(SMALL(D309:I309,{1;2;3})),0)</f>
        <v>24565</v>
      </c>
      <c r="S309" s="140" cm="1">
        <f t="array" ref="S309">ROUND(GEOMEAN(SMALL(D309:I309,{1;2})),0)</f>
        <v>72</v>
      </c>
      <c r="T309" s="140" cm="1">
        <f t="array" ref="T309">ROUND(AVERAGE(SMALL(D309:I309,{1;2})),0)</f>
        <v>6526</v>
      </c>
      <c r="U309" s="141">
        <f t="shared" si="316"/>
        <v>5.1398840687774765</v>
      </c>
      <c r="V309" s="141">
        <f t="shared" si="316"/>
        <v>5.2554201395509628</v>
      </c>
      <c r="W309" s="141">
        <f t="shared" si="316"/>
        <v>-0.43373534543313086</v>
      </c>
      <c r="X309" s="141">
        <f t="shared" si="316"/>
        <v>3.068739107756481</v>
      </c>
      <c r="Y309" s="141">
        <f t="shared" si="316"/>
        <v>-0.94774827568466991</v>
      </c>
      <c r="Z309" s="141">
        <f t="shared" si="316"/>
        <v>0.88205807596199981</v>
      </c>
      <c r="AA309" s="141">
        <f t="shared" si="316"/>
        <v>-0.99448368892858685</v>
      </c>
      <c r="AB309" s="141">
        <f t="shared" si="316"/>
        <v>-0.500007693721636</v>
      </c>
      <c r="AC309" s="141" cm="1">
        <f t="array" ref="AC309">MIN(IF(U309:AB309&gt;0,U309:AB309))</f>
        <v>0.88205807596199981</v>
      </c>
      <c r="AD309" s="140" t="str">
        <f t="shared" si="317"/>
        <v>PROMEDIO SIMPLE 3 más bajas</v>
      </c>
      <c r="AE309" s="173">
        <f t="shared" si="318"/>
        <v>24565</v>
      </c>
      <c r="AF309" s="168">
        <f>+H309</f>
        <v>13052.200840000001</v>
      </c>
      <c r="AG309" s="198" t="s">
        <v>260</v>
      </c>
      <c r="AJ309" s="130">
        <v>60642.399999999994</v>
      </c>
      <c r="AL309" s="130">
        <v>13052.200840000001</v>
      </c>
    </row>
    <row r="310" spans="1:38" ht="14">
      <c r="A310" s="137">
        <f t="shared" si="319"/>
        <v>34</v>
      </c>
      <c r="B310" s="138" t="s">
        <v>261</v>
      </c>
      <c r="C310" s="178">
        <v>1</v>
      </c>
      <c r="D310" s="186">
        <v>128282</v>
      </c>
      <c r="E310" s="180">
        <v>100000</v>
      </c>
      <c r="F310" s="146">
        <v>104800</v>
      </c>
      <c r="G310" s="155">
        <v>128282</v>
      </c>
      <c r="H310" s="164">
        <f>+'678-2024 IPC'!H310</f>
        <v>20622.477327199998</v>
      </c>
      <c r="I310" s="172">
        <f t="shared" si="272"/>
        <v>0</v>
      </c>
      <c r="J310" s="160">
        <f t="shared" si="311"/>
        <v>5.2204941707368286</v>
      </c>
      <c r="K310" s="139">
        <f t="shared" si="311"/>
        <v>3.8490779460382818</v>
      </c>
      <c r="L310" s="139">
        <f t="shared" si="311"/>
        <v>4.0818336874481194</v>
      </c>
      <c r="M310" s="140">
        <f t="shared" si="312"/>
        <v>110368</v>
      </c>
      <c r="N310" s="140">
        <f t="shared" si="313"/>
        <v>111027</v>
      </c>
      <c r="O310" s="140" t="e">
        <f t="shared" si="314"/>
        <v>#NUM!</v>
      </c>
      <c r="P310" s="140">
        <f t="shared" si="315"/>
        <v>80331</v>
      </c>
      <c r="Q310" s="140" t="e" cm="1">
        <f t="array" ref="Q310">ROUND(GEOMEAN(SMALL(D310:I310,{1;2;3})),0)</f>
        <v>#NUM!</v>
      </c>
      <c r="R310" s="140" cm="1">
        <f t="array" ref="R310">ROUND(AVERAGE(SMALL(D310:I310,{1;2;3})),0)</f>
        <v>40207</v>
      </c>
      <c r="S310" s="140" t="e" cm="1">
        <f t="array" ref="S310">ROUND(GEOMEAN(SMALL(D310:I310,{1;2})),0)</f>
        <v>#NUM!</v>
      </c>
      <c r="T310" s="140" cm="1">
        <f t="array" ref="T310">ROUND(AVERAGE(SMALL(D310:I310,{1;2})),0)</f>
        <v>10311</v>
      </c>
      <c r="U310" s="141">
        <f t="shared" si="316"/>
        <v>4.3518303474835305</v>
      </c>
      <c r="V310" s="141">
        <f t="shared" si="316"/>
        <v>4.3837857711479229</v>
      </c>
      <c r="W310" s="141" t="e">
        <f t="shared" si="316"/>
        <v>#NUM!</v>
      </c>
      <c r="X310" s="141">
        <f t="shared" si="316"/>
        <v>2.8953128048320118</v>
      </c>
      <c r="Y310" s="141" t="e">
        <f t="shared" si="316"/>
        <v>#NUM!</v>
      </c>
      <c r="Z310" s="141">
        <f t="shared" si="316"/>
        <v>0.94966876976361192</v>
      </c>
      <c r="AA310" s="141" t="e">
        <f t="shared" si="316"/>
        <v>#NUM!</v>
      </c>
      <c r="AB310" s="141">
        <f t="shared" si="316"/>
        <v>-0.50001157298399279</v>
      </c>
      <c r="AC310" s="141" t="e" cm="1">
        <f t="array" ref="AC310">MIN(IF(U310:AB310&gt;0,U310:AB310))</f>
        <v>#NUM!</v>
      </c>
      <c r="AD310" s="140" t="str">
        <f t="shared" si="317"/>
        <v>Sin medida de tendencia central</v>
      </c>
      <c r="AE310" s="173" t="str">
        <f t="shared" si="318"/>
        <v>Pendiente</v>
      </c>
      <c r="AF310" s="168">
        <f t="shared" si="285"/>
        <v>74452.238663600001</v>
      </c>
      <c r="AG310" s="192" t="s">
        <v>79</v>
      </c>
      <c r="AJ310" s="130">
        <v>128282</v>
      </c>
      <c r="AL310" s="130">
        <v>74452.238663600001</v>
      </c>
    </row>
    <row r="311" spans="1:38" ht="14">
      <c r="A311" s="137">
        <f t="shared" si="319"/>
        <v>35</v>
      </c>
      <c r="B311" s="138" t="s">
        <v>262</v>
      </c>
      <c r="C311" s="178">
        <v>1</v>
      </c>
      <c r="D311" s="186">
        <v>489804</v>
      </c>
      <c r="E311" s="180">
        <v>4590000</v>
      </c>
      <c r="F311" s="146">
        <v>4812900</v>
      </c>
      <c r="G311" s="155">
        <v>489804</v>
      </c>
      <c r="H311" s="164">
        <f>+'678-2024 IPC'!H311</f>
        <v>892901.05946440005</v>
      </c>
      <c r="I311" s="172">
        <f t="shared" si="272"/>
        <v>0</v>
      </c>
      <c r="J311" s="160">
        <f t="shared" si="311"/>
        <v>-0.4514465014815805</v>
      </c>
      <c r="K311" s="139">
        <f t="shared" si="311"/>
        <v>4.1405471539626983</v>
      </c>
      <c r="L311" s="139">
        <f t="shared" si="311"/>
        <v>4.3901828752302992</v>
      </c>
      <c r="M311" s="140">
        <f t="shared" si="312"/>
        <v>2211807</v>
      </c>
      <c r="N311" s="140">
        <f t="shared" si="313"/>
        <v>3297568</v>
      </c>
      <c r="O311" s="140" t="e">
        <f t="shared" si="314"/>
        <v>#NUM!</v>
      </c>
      <c r="P311" s="140">
        <f t="shared" si="315"/>
        <v>1879235</v>
      </c>
      <c r="Q311" s="140" t="e" cm="1">
        <f t="array" ref="Q311">ROUND(GEOMEAN(SMALL(D311:I311,{1;2;3})),0)</f>
        <v>#NUM!</v>
      </c>
      <c r="R311" s="140" cm="1">
        <f t="array" ref="R311">ROUND(AVERAGE(SMALL(D311:I311,{1;2;3})),0)</f>
        <v>326536</v>
      </c>
      <c r="S311" s="140" t="e" cm="1">
        <f t="array" ref="S311">ROUND(GEOMEAN(SMALL(D311:I311,{1;2})),0)</f>
        <v>#NUM!</v>
      </c>
      <c r="T311" s="140" cm="1">
        <f t="array" ref="T311">ROUND(AVERAGE(SMALL(D311:I311,{1;2})),0)</f>
        <v>244902</v>
      </c>
      <c r="U311" s="141">
        <f t="shared" si="316"/>
        <v>1.4771019997744608</v>
      </c>
      <c r="V311" s="141">
        <f t="shared" si="316"/>
        <v>2.693094509237139</v>
      </c>
      <c r="W311" s="141" t="e">
        <f t="shared" si="316"/>
        <v>#NUM!</v>
      </c>
      <c r="X311" s="141">
        <f t="shared" si="316"/>
        <v>1.1046396799296496</v>
      </c>
      <c r="Y311" s="141" t="e">
        <f t="shared" si="316"/>
        <v>#NUM!</v>
      </c>
      <c r="Z311" s="141">
        <f t="shared" si="316"/>
        <v>-0.634297667654387</v>
      </c>
      <c r="AA311" s="141" t="e">
        <f t="shared" si="316"/>
        <v>#NUM!</v>
      </c>
      <c r="AB311" s="141">
        <f t="shared" si="316"/>
        <v>-0.72572325074079025</v>
      </c>
      <c r="AC311" s="141" t="e" cm="1">
        <f t="array" ref="AC311">MIN(IF(U311:AB311&gt;0,U311:AB311))</f>
        <v>#NUM!</v>
      </c>
      <c r="AD311" s="140" t="str">
        <f t="shared" si="317"/>
        <v>Sin medida de tendencia central</v>
      </c>
      <c r="AE311" s="173" t="str">
        <f t="shared" si="318"/>
        <v>Pendiente</v>
      </c>
      <c r="AF311" s="168">
        <f t="shared" si="285"/>
        <v>691352.52973220008</v>
      </c>
      <c r="AG311" s="192" t="s">
        <v>79</v>
      </c>
      <c r="AJ311" s="130">
        <v>489804</v>
      </c>
      <c r="AL311" s="130">
        <v>691352.52973220008</v>
      </c>
    </row>
    <row r="312" spans="1:38" ht="13">
      <c r="A312" s="133"/>
      <c r="B312" s="134" t="s">
        <v>234</v>
      </c>
      <c r="C312" s="177"/>
      <c r="D312" s="186"/>
      <c r="E312" s="181"/>
      <c r="F312" s="147"/>
      <c r="G312" s="156"/>
      <c r="H312" s="165"/>
      <c r="I312" s="172">
        <f t="shared" si="272"/>
        <v>0</v>
      </c>
      <c r="J312" s="159"/>
      <c r="K312" s="135"/>
      <c r="L312" s="135"/>
      <c r="M312" s="135"/>
      <c r="N312" s="135"/>
      <c r="O312" s="135"/>
      <c r="P312" s="135"/>
      <c r="Q312" s="135"/>
      <c r="R312" s="135"/>
      <c r="S312" s="135"/>
      <c r="T312" s="135"/>
      <c r="U312" s="136"/>
      <c r="V312" s="136"/>
      <c r="W312" s="136"/>
      <c r="X312" s="136"/>
      <c r="Y312" s="136"/>
      <c r="Z312" s="136"/>
      <c r="AA312" s="136"/>
      <c r="AB312" s="136"/>
      <c r="AC312" s="136"/>
      <c r="AD312" s="135"/>
      <c r="AE312" s="154"/>
      <c r="AF312" s="174"/>
      <c r="AG312" s="191"/>
    </row>
    <row r="313" spans="1:38" ht="14">
      <c r="A313" s="137">
        <f>A311+1</f>
        <v>36</v>
      </c>
      <c r="B313" s="138" t="s">
        <v>204</v>
      </c>
      <c r="C313" s="178">
        <v>1</v>
      </c>
      <c r="D313" s="186">
        <v>22015000</v>
      </c>
      <c r="E313" s="180">
        <v>5100000</v>
      </c>
      <c r="F313" s="146">
        <v>5265000</v>
      </c>
      <c r="G313" s="155">
        <v>22015000</v>
      </c>
      <c r="H313" s="164">
        <f>+'678-2024 IPC'!H313</f>
        <v>1917137.9704400001</v>
      </c>
      <c r="I313" s="172">
        <f t="shared" si="272"/>
        <v>0</v>
      </c>
      <c r="J313" s="160">
        <f t="shared" ref="J313:L315" si="320">+D313/IF($H313&lt;&gt;"",$H313,MIN($D313:$F313))-1</f>
        <v>10.483263249408891</v>
      </c>
      <c r="K313" s="139">
        <f t="shared" si="320"/>
        <v>1.6602154245734879</v>
      </c>
      <c r="L313" s="139">
        <f t="shared" si="320"/>
        <v>1.7462812177214539</v>
      </c>
      <c r="M313" s="140">
        <f>ROUND(GEOMEAN(D313:F313),0)</f>
        <v>8392585</v>
      </c>
      <c r="N313" s="140">
        <f>ROUND(AVERAGE(D313:F313),0)</f>
        <v>10793333</v>
      </c>
      <c r="O313" s="140" t="e">
        <f>ROUND(GEOMEAN(D313:I313),0)</f>
        <v>#NUM!</v>
      </c>
      <c r="P313" s="140">
        <f>ROUND(AVERAGE(D313:I313),0)</f>
        <v>9385356</v>
      </c>
      <c r="Q313" s="140" t="e" cm="1">
        <f t="array" ref="Q313">ROUND(GEOMEAN(SMALL(D313:I313,{1;2;3})),0)</f>
        <v>#NUM!</v>
      </c>
      <c r="R313" s="140" cm="1">
        <f t="array" ref="R313">ROUND(AVERAGE(SMALL(D313:I313,{1;2;3})),0)</f>
        <v>2339046</v>
      </c>
      <c r="S313" s="140" t="e" cm="1">
        <f t="array" ref="S313">ROUND(GEOMEAN(SMALL(D313:I313,{1;2})),0)</f>
        <v>#NUM!</v>
      </c>
      <c r="T313" s="140" cm="1">
        <f t="array" ref="T313">ROUND(AVERAGE(SMALL(D313:I313,{1;2})),0)</f>
        <v>958569</v>
      </c>
      <c r="U313" s="141">
        <f t="shared" ref="U313:AB315" si="321">+M313/IF($H313&lt;&gt;"",$H313,MIN($D313:$F313))-1</f>
        <v>3.3776635429498212</v>
      </c>
      <c r="V313" s="141">
        <f t="shared" si="321"/>
        <v>4.6299197900309883</v>
      </c>
      <c r="W313" s="141" t="e">
        <f t="shared" si="321"/>
        <v>#NUM!</v>
      </c>
      <c r="X313" s="141">
        <f t="shared" si="321"/>
        <v>3.8955036855516338</v>
      </c>
      <c r="Y313" s="141" t="e">
        <f t="shared" si="321"/>
        <v>#NUM!</v>
      </c>
      <c r="Z313" s="141">
        <f t="shared" si="321"/>
        <v>0.22007181333076842</v>
      </c>
      <c r="AA313" s="141" t="e">
        <f t="shared" si="321"/>
        <v>#NUM!</v>
      </c>
      <c r="AB313" s="141">
        <f t="shared" si="321"/>
        <v>-0.49999999229059144</v>
      </c>
      <c r="AC313" s="141" t="e" cm="1">
        <f t="array" ref="AC313">MIN(IF(U313:AB313&gt;0,U313:AB313))</f>
        <v>#NUM!</v>
      </c>
      <c r="AD313" s="140" t="str">
        <f>+IFERROR(_xlfn.XLOOKUP(AC313,U313:AB313,$U$3:$AB$3,,0),"Sin medida de tendencia central")</f>
        <v>Sin medida de tendencia central</v>
      </c>
      <c r="AE313" s="173" t="str">
        <f>+IFERROR(_xlfn.XLOOKUP(AD313,$M$3:$T$3,M313:T313,,0),"Pendiente")</f>
        <v>Pendiente</v>
      </c>
      <c r="AF313" s="168">
        <f>+H313</f>
        <v>1917137.9704400001</v>
      </c>
      <c r="AG313" s="192" t="s">
        <v>193</v>
      </c>
      <c r="AJ313" s="130">
        <v>22015000</v>
      </c>
      <c r="AL313" s="130">
        <v>1917137.9704400001</v>
      </c>
    </row>
    <row r="314" spans="1:38" ht="14">
      <c r="A314" s="137">
        <f>+A313+1</f>
        <v>37</v>
      </c>
      <c r="B314" s="138" t="s">
        <v>236</v>
      </c>
      <c r="C314" s="178">
        <v>1</v>
      </c>
      <c r="D314" s="186">
        <v>6131832</v>
      </c>
      <c r="E314" s="180">
        <v>8300000</v>
      </c>
      <c r="F314" s="146">
        <v>8685000</v>
      </c>
      <c r="G314" s="155">
        <v>6131832</v>
      </c>
      <c r="H314" s="164">
        <f>+'678-2024 IPC'!H314</f>
        <v>4322910.8546799999</v>
      </c>
      <c r="I314" s="172">
        <f t="shared" si="272"/>
        <v>0</v>
      </c>
      <c r="J314" s="160">
        <f t="shared" si="320"/>
        <v>0.41844979138574079</v>
      </c>
      <c r="K314" s="139">
        <f t="shared" si="320"/>
        <v>0.9200025813658379</v>
      </c>
      <c r="L314" s="139">
        <f t="shared" si="320"/>
        <v>1.009062942067747</v>
      </c>
      <c r="M314" s="140">
        <f>ROUND(GEOMEAN(D314:F314),0)</f>
        <v>7617505</v>
      </c>
      <c r="N314" s="140">
        <f>ROUND(AVERAGE(D314:F314),0)</f>
        <v>7705611</v>
      </c>
      <c r="O314" s="140" t="e">
        <f>ROUND(GEOMEAN(D314:I314),0)</f>
        <v>#NUM!</v>
      </c>
      <c r="P314" s="140">
        <f>ROUND(AVERAGE(D314:I314),0)</f>
        <v>5595262</v>
      </c>
      <c r="Q314" s="140" t="e" cm="1">
        <f t="array" ref="Q314">ROUND(GEOMEAN(SMALL(D314:I314,{1;2;3})),0)</f>
        <v>#NUM!</v>
      </c>
      <c r="R314" s="140" cm="1">
        <f t="array" ref="R314">ROUND(AVERAGE(SMALL(D314:I314,{1;2;3})),0)</f>
        <v>3484914</v>
      </c>
      <c r="S314" s="140" t="e" cm="1">
        <f t="array" ref="S314">ROUND(GEOMEAN(SMALL(D314:I314,{1;2})),0)</f>
        <v>#NUM!</v>
      </c>
      <c r="T314" s="140" cm="1">
        <f t="array" ref="T314">ROUND(AVERAGE(SMALL(D314:I314,{1;2})),0)</f>
        <v>2161455</v>
      </c>
      <c r="U314" s="141">
        <f t="shared" si="321"/>
        <v>0.76212400765869592</v>
      </c>
      <c r="V314" s="141">
        <f t="shared" si="321"/>
        <v>0.78250518204831265</v>
      </c>
      <c r="W314" s="141" t="e">
        <f t="shared" si="321"/>
        <v>#NUM!</v>
      </c>
      <c r="X314" s="141">
        <f t="shared" si="321"/>
        <v>0.29432740764074472</v>
      </c>
      <c r="Y314" s="141" t="e">
        <f t="shared" si="321"/>
        <v>#NUM!</v>
      </c>
      <c r="Z314" s="141">
        <f t="shared" si="321"/>
        <v>-0.19385013544121121</v>
      </c>
      <c r="AA314" s="141" t="e">
        <f t="shared" si="321"/>
        <v>#NUM!</v>
      </c>
      <c r="AB314" s="141">
        <f t="shared" si="321"/>
        <v>-0.5000000988546871</v>
      </c>
      <c r="AC314" s="141" t="e" cm="1">
        <f t="array" ref="AC314">MIN(IF(U314:AB314&gt;0,U314:AB314))</f>
        <v>#NUM!</v>
      </c>
      <c r="AD314" s="140" t="str">
        <f>+IFERROR(_xlfn.XLOOKUP(AC314,U314:AB314,$U$3:$AB$3,,0),"Sin medida de tendencia central")</f>
        <v>Sin medida de tendencia central</v>
      </c>
      <c r="AE314" s="173" t="str">
        <f>+IFERROR(_xlfn.XLOOKUP(AD314,$M$3:$T$3,M314:T314,,0),"Pendiente")</f>
        <v>Pendiente</v>
      </c>
      <c r="AF314" s="168">
        <f t="shared" si="285"/>
        <v>5227371.4273399999</v>
      </c>
      <c r="AG314" s="192" t="s">
        <v>79</v>
      </c>
      <c r="AJ314" s="130">
        <v>6131832</v>
      </c>
      <c r="AL314" s="130">
        <v>5227371.4273399999</v>
      </c>
    </row>
    <row r="315" spans="1:38" ht="14">
      <c r="A315" s="137">
        <f>+A314+1</f>
        <v>38</v>
      </c>
      <c r="B315" s="138" t="s">
        <v>263</v>
      </c>
      <c r="C315" s="178">
        <v>1</v>
      </c>
      <c r="D315" s="186">
        <v>2253860</v>
      </c>
      <c r="E315" s="180">
        <v>6300000</v>
      </c>
      <c r="F315" s="146">
        <v>6585000</v>
      </c>
      <c r="G315" s="155">
        <v>2253860</v>
      </c>
      <c r="H315" s="164">
        <f>+'678-2024 IPC'!H315</f>
        <v>3571038.2768800003</v>
      </c>
      <c r="I315" s="172">
        <f t="shared" si="272"/>
        <v>0</v>
      </c>
      <c r="J315" s="160">
        <f t="shared" si="320"/>
        <v>-0.36885022639152798</v>
      </c>
      <c r="K315" s="139">
        <f t="shared" si="320"/>
        <v>0.76419279535258333</v>
      </c>
      <c r="L315" s="139">
        <f t="shared" si="320"/>
        <v>0.84400151704710491</v>
      </c>
      <c r="M315" s="140">
        <f>ROUND(GEOMEAN(D315:F315),0)</f>
        <v>4538800</v>
      </c>
      <c r="N315" s="140">
        <f>ROUND(AVERAGE(D315:F315),0)</f>
        <v>5046287</v>
      </c>
      <c r="O315" s="140" t="e">
        <f>ROUND(GEOMEAN(D315:I315),0)</f>
        <v>#NUM!</v>
      </c>
      <c r="P315" s="140">
        <f>ROUND(AVERAGE(D315:I315),0)</f>
        <v>3493960</v>
      </c>
      <c r="Q315" s="140" t="e" cm="1">
        <f t="array" ref="Q315">ROUND(GEOMEAN(SMALL(D315:I315,{1;2;3})),0)</f>
        <v>#NUM!</v>
      </c>
      <c r="R315" s="140" cm="1">
        <f t="array" ref="R315">ROUND(AVERAGE(SMALL(D315:I315,{1;2;3})),0)</f>
        <v>1502573</v>
      </c>
      <c r="S315" s="140" t="e" cm="1">
        <f t="array" ref="S315">ROUND(GEOMEAN(SMALL(D315:I315,{1;2})),0)</f>
        <v>#NUM!</v>
      </c>
      <c r="T315" s="140" cm="1">
        <f t="array" ref="T315">ROUND(AVERAGE(SMALL(D315:I315,{1;2})),0)</f>
        <v>1126930</v>
      </c>
      <c r="U315" s="141">
        <f t="shared" si="321"/>
        <v>0.27100289834068336</v>
      </c>
      <c r="V315" s="141">
        <f t="shared" si="321"/>
        <v>0.41311478867958762</v>
      </c>
      <c r="W315" s="141" t="e">
        <f t="shared" si="321"/>
        <v>#NUM!</v>
      </c>
      <c r="X315" s="141">
        <f t="shared" si="321"/>
        <v>-2.158427630950599E-2</v>
      </c>
      <c r="Y315" s="141" t="e">
        <f t="shared" si="321"/>
        <v>#NUM!</v>
      </c>
      <c r="Z315" s="141">
        <f t="shared" si="321"/>
        <v>-0.57923357760455285</v>
      </c>
      <c r="AA315" s="141" t="e">
        <f t="shared" si="321"/>
        <v>#NUM!</v>
      </c>
      <c r="AB315" s="141">
        <f t="shared" si="321"/>
        <v>-0.68442511319576393</v>
      </c>
      <c r="AC315" s="141" t="e" cm="1">
        <f t="array" ref="AC315">MIN(IF(U315:AB315&gt;0,U315:AB315))</f>
        <v>#NUM!</v>
      </c>
      <c r="AD315" s="140" t="str">
        <f>+IFERROR(_xlfn.XLOOKUP(AC315,U315:AB315,$U$3:$AB$3,,0),"Sin medida de tendencia central")</f>
        <v>Sin medida de tendencia central</v>
      </c>
      <c r="AE315" s="173" t="str">
        <f>+IFERROR(_xlfn.XLOOKUP(AD315,$M$3:$T$3,M315:T315,,0),"Pendiente")</f>
        <v>Pendiente</v>
      </c>
      <c r="AF315" s="168">
        <f t="shared" si="285"/>
        <v>2912449.1384399999</v>
      </c>
      <c r="AG315" s="192" t="s">
        <v>79</v>
      </c>
      <c r="AJ315" s="130">
        <v>2253860</v>
      </c>
      <c r="AL315" s="130">
        <v>2912449.1384399999</v>
      </c>
    </row>
    <row r="316" spans="1:38" ht="13">
      <c r="A316" s="144"/>
      <c r="B316" s="134" t="s">
        <v>145</v>
      </c>
      <c r="C316" s="177"/>
      <c r="D316" s="186"/>
      <c r="E316" s="181"/>
      <c r="F316" s="147"/>
      <c r="G316" s="156"/>
      <c r="H316" s="165"/>
      <c r="I316" s="172">
        <f t="shared" si="272"/>
        <v>0</v>
      </c>
      <c r="J316" s="159"/>
      <c r="K316" s="135"/>
      <c r="L316" s="135"/>
      <c r="M316" s="135"/>
      <c r="N316" s="135"/>
      <c r="O316" s="135"/>
      <c r="P316" s="135"/>
      <c r="Q316" s="135"/>
      <c r="R316" s="135"/>
      <c r="S316" s="135"/>
      <c r="T316" s="135"/>
      <c r="U316" s="136"/>
      <c r="V316" s="136"/>
      <c r="W316" s="136"/>
      <c r="X316" s="136"/>
      <c r="Y316" s="136"/>
      <c r="Z316" s="136"/>
      <c r="AA316" s="136"/>
      <c r="AB316" s="136"/>
      <c r="AC316" s="136"/>
      <c r="AD316" s="135"/>
      <c r="AE316" s="154"/>
      <c r="AF316" s="174"/>
      <c r="AG316" s="191"/>
    </row>
    <row r="317" spans="1:38" ht="14">
      <c r="A317" s="137">
        <f>+A315+1</f>
        <v>39</v>
      </c>
      <c r="B317" s="138" t="s">
        <v>146</v>
      </c>
      <c r="C317" s="178">
        <v>1</v>
      </c>
      <c r="D317" s="186">
        <v>144608.79999999999</v>
      </c>
      <c r="E317" s="180">
        <v>720000</v>
      </c>
      <c r="F317" s="146">
        <v>744000</v>
      </c>
      <c r="G317" s="155">
        <v>144609</v>
      </c>
      <c r="H317" s="164">
        <f>+'678-2024 IPC'!H317</f>
        <v>90816.994079999989</v>
      </c>
      <c r="I317" s="172">
        <f t="shared" si="272"/>
        <v>-0.20000000001164153</v>
      </c>
      <c r="J317" s="160">
        <f t="shared" ref="J317:L320" si="322">+D317/IF($H317&lt;&gt;"",$H317,MIN($D317:$F317))-1</f>
        <v>0.59230991363373264</v>
      </c>
      <c r="K317" s="139">
        <f t="shared" si="322"/>
        <v>6.9280316122966763</v>
      </c>
      <c r="L317" s="139">
        <f t="shared" si="322"/>
        <v>7.1922993327065647</v>
      </c>
      <c r="M317" s="140">
        <f>ROUND(GEOMEAN(D317:F317),0)</f>
        <v>426285</v>
      </c>
      <c r="N317" s="140">
        <f>ROUND(AVERAGE(D317:F317),0)</f>
        <v>536203</v>
      </c>
      <c r="O317" s="140" t="e">
        <f>ROUND(GEOMEAN(D317:I317),0)</f>
        <v>#NUM!</v>
      </c>
      <c r="P317" s="140">
        <f>ROUND(AVERAGE(D317:I317),0)</f>
        <v>307339</v>
      </c>
      <c r="Q317" s="140" t="e" cm="1">
        <f t="array" ref="Q317">ROUND(GEOMEAN(SMALL(D317:I317,{1;2;3})),0)</f>
        <v>#NUM!</v>
      </c>
      <c r="R317" s="140" cm="1">
        <f t="array" ref="R317">ROUND(AVERAGE(SMALL(D317:I317,{1;2;3})),0)</f>
        <v>78475</v>
      </c>
      <c r="S317" s="140" t="e" cm="1">
        <f t="array" ref="S317">ROUND(GEOMEAN(SMALL(D317:I317,{1;2})),0)</f>
        <v>#NUM!</v>
      </c>
      <c r="T317" s="140" cm="1">
        <f t="array" ref="T317">ROUND(AVERAGE(SMALL(D317:I317,{1;2})),0)</f>
        <v>45408</v>
      </c>
      <c r="U317" s="141">
        <f t="shared" ref="U317:AB320" si="323">+M317/IF($H317&lt;&gt;"",$H317,MIN($D317:$F317))-1</f>
        <v>3.6938902164554008</v>
      </c>
      <c r="V317" s="141">
        <f t="shared" si="323"/>
        <v>4.9042143536226588</v>
      </c>
      <c r="W317" s="141" t="e">
        <f t="shared" si="323"/>
        <v>#NUM!</v>
      </c>
      <c r="X317" s="141">
        <f t="shared" si="323"/>
        <v>2.3841573717939557</v>
      </c>
      <c r="Y317" s="141" t="e">
        <f t="shared" si="323"/>
        <v>#NUM!</v>
      </c>
      <c r="Z317" s="141">
        <f t="shared" si="323"/>
        <v>-0.13589961003474771</v>
      </c>
      <c r="AA317" s="141" t="e">
        <f t="shared" si="323"/>
        <v>#NUM!</v>
      </c>
      <c r="AB317" s="141">
        <f t="shared" si="323"/>
        <v>-0.50000547298448961</v>
      </c>
      <c r="AC317" s="141" t="e" cm="1">
        <f t="array" ref="AC317">MIN(IF(U317:AB317&gt;0,U317:AB317))</f>
        <v>#NUM!</v>
      </c>
      <c r="AD317" s="140" t="str">
        <f>+IFERROR(_xlfn.XLOOKUP(AC317,U317:AB317,$U$3:$AB$3,,0),"Sin medida de tendencia central")</f>
        <v>Sin medida de tendencia central</v>
      </c>
      <c r="AE317" s="173" t="str">
        <f>+IFERROR(_xlfn.XLOOKUP(AD317,$M$3:$T$3,M317:T317,,0),"Pendiente")</f>
        <v>Pendiente</v>
      </c>
      <c r="AF317" s="168">
        <f t="shared" si="285"/>
        <v>117712.99703999999</v>
      </c>
      <c r="AG317" s="192" t="s">
        <v>79</v>
      </c>
      <c r="AJ317" s="130">
        <v>144608.79999999999</v>
      </c>
      <c r="AL317" s="130">
        <v>117712.99703999999</v>
      </c>
    </row>
    <row r="318" spans="1:38" ht="14">
      <c r="A318" s="137">
        <f>+A317+1</f>
        <v>40</v>
      </c>
      <c r="B318" s="138" t="s">
        <v>264</v>
      </c>
      <c r="C318" s="178">
        <v>1</v>
      </c>
      <c r="D318" s="186">
        <v>6812036</v>
      </c>
      <c r="E318" s="180">
        <v>14700000</v>
      </c>
      <c r="F318" s="146">
        <v>15421000</v>
      </c>
      <c r="G318" s="155">
        <v>6812036</v>
      </c>
      <c r="H318" s="164">
        <f>+'678-2024 IPC'!H318</f>
        <v>3423625.1850400004</v>
      </c>
      <c r="I318" s="172">
        <f t="shared" si="272"/>
        <v>0</v>
      </c>
      <c r="J318" s="160">
        <f t="shared" si="322"/>
        <v>0.98971430335485477</v>
      </c>
      <c r="K318" s="139">
        <f t="shared" si="322"/>
        <v>3.2936943168410098</v>
      </c>
      <c r="L318" s="139">
        <f t="shared" si="322"/>
        <v>3.5042898000003548</v>
      </c>
      <c r="M318" s="140">
        <f>ROUND(GEOMEAN(D318:F318),0)</f>
        <v>11558521</v>
      </c>
      <c r="N318" s="140">
        <f>ROUND(AVERAGE(D318:F318),0)</f>
        <v>12311012</v>
      </c>
      <c r="O318" s="140" t="e">
        <f>ROUND(GEOMEAN(D318:I318),0)</f>
        <v>#NUM!</v>
      </c>
      <c r="P318" s="140">
        <f>ROUND(AVERAGE(D318:I318),0)</f>
        <v>7861450</v>
      </c>
      <c r="Q318" s="140" t="e" cm="1">
        <f t="array" ref="Q318">ROUND(GEOMEAN(SMALL(D318:I318,{1;2;3})),0)</f>
        <v>#NUM!</v>
      </c>
      <c r="R318" s="140" cm="1">
        <f t="array" ref="R318">ROUND(AVERAGE(SMALL(D318:I318,{1;2;3})),0)</f>
        <v>3411887</v>
      </c>
      <c r="S318" s="140" t="e" cm="1">
        <f t="array" ref="S318">ROUND(GEOMEAN(SMALL(D318:I318,{1;2})),0)</f>
        <v>#NUM!</v>
      </c>
      <c r="T318" s="140" cm="1">
        <f t="array" ref="T318">ROUND(AVERAGE(SMALL(D318:I318,{1;2})),0)</f>
        <v>1711813</v>
      </c>
      <c r="U318" s="141">
        <f t="shared" si="323"/>
        <v>2.3761058454957458</v>
      </c>
      <c r="V318" s="141">
        <f t="shared" si="323"/>
        <v>2.5958994733987395</v>
      </c>
      <c r="W318" s="141" t="e">
        <f t="shared" si="323"/>
        <v>#NUM!</v>
      </c>
      <c r="X318" s="141">
        <f t="shared" si="323"/>
        <v>1.2962355909612078</v>
      </c>
      <c r="Y318" s="141" t="e">
        <f t="shared" si="323"/>
        <v>#NUM!</v>
      </c>
      <c r="Z318" s="141">
        <f t="shared" si="323"/>
        <v>-3.4285835643725893E-3</v>
      </c>
      <c r="AA318" s="141" t="e">
        <f t="shared" si="323"/>
        <v>#NUM!</v>
      </c>
      <c r="AB318" s="141">
        <f t="shared" si="323"/>
        <v>-0.49999988097996195</v>
      </c>
      <c r="AC318" s="141" t="e" cm="1">
        <f t="array" ref="AC318">MIN(IF(U318:AB318&gt;0,U318:AB318))</f>
        <v>#NUM!</v>
      </c>
      <c r="AD318" s="140" t="str">
        <f>+IFERROR(_xlfn.XLOOKUP(AC318,U318:AB318,$U$3:$AB$3,,0),"Sin medida de tendencia central")</f>
        <v>Sin medida de tendencia central</v>
      </c>
      <c r="AE318" s="173" t="str">
        <f>+IFERROR(_xlfn.XLOOKUP(AD318,$M$3:$T$3,M318:T318,,0),"Pendiente")</f>
        <v>Pendiente</v>
      </c>
      <c r="AF318" s="168">
        <f t="shared" si="285"/>
        <v>5117830.5925200004</v>
      </c>
      <c r="AG318" s="192" t="s">
        <v>79</v>
      </c>
      <c r="AJ318" s="130">
        <v>6812036</v>
      </c>
      <c r="AL318" s="130">
        <v>5117830.5925200004</v>
      </c>
    </row>
    <row r="319" spans="1:38" ht="14">
      <c r="A319" s="137">
        <f>+A318+1</f>
        <v>41</v>
      </c>
      <c r="B319" s="138" t="s">
        <v>149</v>
      </c>
      <c r="C319" s="178">
        <v>1</v>
      </c>
      <c r="D319" s="186">
        <v>608161.39999999991</v>
      </c>
      <c r="E319" s="180">
        <v>550000</v>
      </c>
      <c r="F319" s="146">
        <v>569500</v>
      </c>
      <c r="G319" s="155">
        <v>608161</v>
      </c>
      <c r="H319" s="164">
        <f>+'678-2024 IPC'!H319</f>
        <v>315775.51444</v>
      </c>
      <c r="I319" s="172">
        <f t="shared" si="272"/>
        <v>0.39999999990686774</v>
      </c>
      <c r="J319" s="160">
        <f t="shared" si="322"/>
        <v>0.92592956765036227</v>
      </c>
      <c r="K319" s="139">
        <f t="shared" si="322"/>
        <v>0.74174365917945373</v>
      </c>
      <c r="L319" s="139">
        <f t="shared" si="322"/>
        <v>0.80349638891399788</v>
      </c>
      <c r="M319" s="140">
        <f>ROUND(GEOMEAN(D319:F319),0)</f>
        <v>575385</v>
      </c>
      <c r="N319" s="140">
        <f>ROUND(AVERAGE(D319:F319),0)</f>
        <v>575887</v>
      </c>
      <c r="O319" s="140">
        <f>ROUND(GEOMEAN(D319:I319),0)</f>
        <v>49456</v>
      </c>
      <c r="P319" s="140">
        <f>ROUND(AVERAGE(D319:I319),0)</f>
        <v>441933</v>
      </c>
      <c r="Q319" s="140" cm="1">
        <f t="array" ref="Q319">ROUND(GEOMEAN(SMALL(D319:I319,{1;2;3})),0)</f>
        <v>4111</v>
      </c>
      <c r="R319" s="140" cm="1">
        <f t="array" ref="R319">ROUND(AVERAGE(SMALL(D319:I319,{1;2;3})),0)</f>
        <v>288592</v>
      </c>
      <c r="S319" s="140" cm="1">
        <f t="array" ref="S319">ROUND(GEOMEAN(SMALL(D319:I319,{1;2})),0)</f>
        <v>355</v>
      </c>
      <c r="T319" s="140" cm="1">
        <f t="array" ref="T319">ROUND(AVERAGE(SMALL(D319:I319,{1;2})),0)</f>
        <v>157888</v>
      </c>
      <c r="U319" s="141">
        <f t="shared" si="323"/>
        <v>0.82213304606721804</v>
      </c>
      <c r="V319" s="141">
        <f t="shared" si="323"/>
        <v>0.82372278300705104</v>
      </c>
      <c r="W319" s="141">
        <f t="shared" si="323"/>
        <v>-0.84338241016658355</v>
      </c>
      <c r="X319" s="141">
        <f t="shared" si="323"/>
        <v>0.39951636460391549</v>
      </c>
      <c r="Y319" s="141">
        <f t="shared" si="323"/>
        <v>-0.9869812578492968</v>
      </c>
      <c r="Z319" s="141">
        <f t="shared" si="323"/>
        <v>-8.6084934381969291E-2</v>
      </c>
      <c r="AA319" s="141">
        <f t="shared" si="323"/>
        <v>-0.99887578363816598</v>
      </c>
      <c r="AB319" s="141">
        <f t="shared" si="323"/>
        <v>-0.49999923116268075</v>
      </c>
      <c r="AC319" s="141" cm="1">
        <f t="array" ref="AC319">MIN(IF(U319:AB319&gt;0,U319:AB319))</f>
        <v>0.39951636460391549</v>
      </c>
      <c r="AD319" s="140" t="str">
        <f>+IFERROR(_xlfn.XLOOKUP(AC319,U319:AB319,$U$3:$AB$3,,0),"Sin medida de tendencia central")</f>
        <v>PROMEDIO SIMPLE Cotizaciones e Histórico</v>
      </c>
      <c r="AE319" s="173">
        <f>+IFERROR(_xlfn.XLOOKUP(AD319,$M$3:$T$3,M319:T319,,0),"Pendiente")</f>
        <v>441933</v>
      </c>
      <c r="AF319" s="168">
        <f t="shared" si="285"/>
        <v>461968.25722000003</v>
      </c>
      <c r="AG319" s="192" t="s">
        <v>79</v>
      </c>
      <c r="AJ319" s="130">
        <v>608161.39999999991</v>
      </c>
      <c r="AL319" s="130">
        <v>461968.25722000003</v>
      </c>
    </row>
    <row r="320" spans="1:38" ht="13">
      <c r="A320" s="137"/>
      <c r="B320" s="138" t="s">
        <v>265</v>
      </c>
      <c r="C320" s="178">
        <v>1</v>
      </c>
      <c r="D320" s="186">
        <v>9844156</v>
      </c>
      <c r="E320" s="180">
        <v>2600000</v>
      </c>
      <c r="F320" s="146">
        <v>2716000</v>
      </c>
      <c r="G320" s="155">
        <v>9844156</v>
      </c>
      <c r="H320" s="164"/>
      <c r="I320" s="172">
        <f t="shared" si="272"/>
        <v>0</v>
      </c>
      <c r="J320" s="160">
        <f t="shared" si="322"/>
        <v>2.7862138461538462</v>
      </c>
      <c r="K320" s="139">
        <f t="shared" si="322"/>
        <v>0</v>
      </c>
      <c r="L320" s="139">
        <f t="shared" si="322"/>
        <v>4.4615384615384723E-2</v>
      </c>
      <c r="M320" s="140">
        <f>ROUND(GEOMEAN(D320:F320),0)</f>
        <v>4111755</v>
      </c>
      <c r="N320" s="140">
        <f>ROUND(AVERAGE(D320:F320),0)</f>
        <v>5053385</v>
      </c>
      <c r="O320" s="140" t="e">
        <f>ROUND(GEOMEAN(D320:I320),0)</f>
        <v>#NUM!</v>
      </c>
      <c r="P320" s="140">
        <f>ROUND(AVERAGE(D320:I320),0)</f>
        <v>5000862</v>
      </c>
      <c r="Q320" s="140" t="e" cm="1">
        <f t="array" ref="Q320">ROUND(GEOMEAN(SMALL(D320:I320,{1;2;3})),0)</f>
        <v>#NUM!</v>
      </c>
      <c r="R320" s="140" cm="1">
        <f t="array" ref="R320">ROUND(AVERAGE(SMALL(D320:I320,{1;2;3})),0)</f>
        <v>1772000</v>
      </c>
      <c r="S320" s="140" t="e" cm="1">
        <f t="array" ref="S320">ROUND(GEOMEAN(SMALL(D320:I320,{1;2})),0)</f>
        <v>#NUM!</v>
      </c>
      <c r="T320" s="140" cm="1">
        <f t="array" ref="T320">ROUND(AVERAGE(SMALL(D320:I320,{1;2})),0)</f>
        <v>1300000</v>
      </c>
      <c r="U320" s="141">
        <f t="shared" si="323"/>
        <v>0.58144423076923069</v>
      </c>
      <c r="V320" s="141">
        <f t="shared" si="323"/>
        <v>0.94360961538461541</v>
      </c>
      <c r="W320" s="141" t="e">
        <f t="shared" si="323"/>
        <v>#NUM!</v>
      </c>
      <c r="X320" s="141">
        <f t="shared" si="323"/>
        <v>0.92340846153846146</v>
      </c>
      <c r="Y320" s="141" t="e">
        <f t="shared" si="323"/>
        <v>#NUM!</v>
      </c>
      <c r="Z320" s="141">
        <f t="shared" si="323"/>
        <v>-0.31846153846153846</v>
      </c>
      <c r="AA320" s="141" t="e">
        <f t="shared" si="323"/>
        <v>#NUM!</v>
      </c>
      <c r="AB320" s="141">
        <f t="shared" si="323"/>
        <v>-0.5</v>
      </c>
      <c r="AC320" s="141" t="e" cm="1">
        <f t="array" ref="AC320">MIN(IF(U320:AB320&gt;0,U320:AB320))</f>
        <v>#NUM!</v>
      </c>
      <c r="AD320" s="140" t="str">
        <f>+IFERROR(_xlfn.XLOOKUP(AC320,U320:AB320,$U$3:$AB$3,,0),"Sin medida de tendencia central")</f>
        <v>Sin medida de tendencia central</v>
      </c>
      <c r="AE320" s="173" t="str">
        <f>+IFERROR(_xlfn.XLOOKUP(AD320,$M$3:$T$3,M320:T320,,0),"Pendiente")</f>
        <v>Pendiente</v>
      </c>
      <c r="AF320" s="168">
        <f>++E320</f>
        <v>2600000</v>
      </c>
      <c r="AG320" s="191" t="s">
        <v>189</v>
      </c>
      <c r="AJ320" s="130">
        <v>9844156</v>
      </c>
      <c r="AL320" s="130">
        <v>2600000</v>
      </c>
    </row>
    <row r="321" spans="1:38" ht="13">
      <c r="A321" s="144"/>
      <c r="B321" s="134" t="s">
        <v>239</v>
      </c>
      <c r="C321" s="177"/>
      <c r="D321" s="186"/>
      <c r="E321" s="181"/>
      <c r="F321" s="147"/>
      <c r="G321" s="156"/>
      <c r="H321" s="165"/>
      <c r="I321" s="172">
        <f t="shared" si="272"/>
        <v>0</v>
      </c>
      <c r="J321" s="159"/>
      <c r="K321" s="135"/>
      <c r="L321" s="135"/>
      <c r="M321" s="135"/>
      <c r="N321" s="135"/>
      <c r="O321" s="135"/>
      <c r="P321" s="135"/>
      <c r="Q321" s="135"/>
      <c r="R321" s="135"/>
      <c r="S321" s="135"/>
      <c r="T321" s="135"/>
      <c r="U321" s="136"/>
      <c r="V321" s="136"/>
      <c r="W321" s="136"/>
      <c r="X321" s="136"/>
      <c r="Y321" s="136"/>
      <c r="Z321" s="136"/>
      <c r="AA321" s="136"/>
      <c r="AB321" s="136"/>
      <c r="AC321" s="136"/>
      <c r="AD321" s="135"/>
      <c r="AE321" s="154"/>
      <c r="AF321" s="174"/>
      <c r="AG321" s="191"/>
    </row>
    <row r="322" spans="1:38" ht="14">
      <c r="A322" s="137">
        <f>A319+1</f>
        <v>42</v>
      </c>
      <c r="B322" s="138" t="s">
        <v>81</v>
      </c>
      <c r="C322" s="178">
        <v>1</v>
      </c>
      <c r="D322" s="186">
        <v>766360</v>
      </c>
      <c r="E322" s="180">
        <v>1600000</v>
      </c>
      <c r="F322" s="146">
        <v>1650000</v>
      </c>
      <c r="G322" s="155">
        <v>766360</v>
      </c>
      <c r="H322" s="164">
        <f>+'678-2024 IPC'!H322</f>
        <v>701638.05692</v>
      </c>
      <c r="I322" s="172">
        <f t="shared" si="272"/>
        <v>0</v>
      </c>
      <c r="J322" s="160">
        <f t="shared" ref="J322:L324" si="324">+D322/IF($H322&lt;&gt;"",$H322,MIN($D322:$F322))-1</f>
        <v>9.2244060084357038E-2</v>
      </c>
      <c r="K322" s="139">
        <f t="shared" si="324"/>
        <v>1.2803780157301676</v>
      </c>
      <c r="L322" s="139">
        <f t="shared" si="324"/>
        <v>1.3516398287217353</v>
      </c>
      <c r="M322" s="140">
        <f>ROUND(GEOMEAN(D322:F322),0)</f>
        <v>1264772</v>
      </c>
      <c r="N322" s="140">
        <f>ROUND(AVERAGE(D322:F322),0)</f>
        <v>1338787</v>
      </c>
      <c r="O322" s="140" t="e">
        <f>ROUND(GEOMEAN(D322:I322),0)</f>
        <v>#NUM!</v>
      </c>
      <c r="P322" s="140">
        <f>ROUND(AVERAGE(D322:I322),0)</f>
        <v>914060</v>
      </c>
      <c r="Q322" s="140" t="e" cm="1">
        <f t="array" ref="Q322">ROUND(GEOMEAN(SMALL(D322:I322,{1;2;3})),0)</f>
        <v>#NUM!</v>
      </c>
      <c r="R322" s="140" cm="1">
        <f t="array" ref="R322">ROUND(AVERAGE(SMALL(D322:I322,{1;2;3})),0)</f>
        <v>489333</v>
      </c>
      <c r="S322" s="140" t="e" cm="1">
        <f t="array" ref="S322">ROUND(GEOMEAN(SMALL(D322:I322,{1;2})),0)</f>
        <v>#NUM!</v>
      </c>
      <c r="T322" s="140" cm="1">
        <f t="array" ref="T322">ROUND(AVERAGE(SMALL(D322:I322,{1;2})),0)</f>
        <v>350819</v>
      </c>
      <c r="U322" s="141">
        <f t="shared" ref="U322:AB324" si="325">+M322/IF($H322&lt;&gt;"",$H322,MIN($D322:$F322))-1</f>
        <v>0.80259891481942214</v>
      </c>
      <c r="V322" s="141">
        <f t="shared" si="325"/>
        <v>0.90808777659083995</v>
      </c>
      <c r="W322" s="141" t="e">
        <f t="shared" si="325"/>
        <v>#NUM!</v>
      </c>
      <c r="X322" s="141">
        <f t="shared" si="325"/>
        <v>0.30275145566144812</v>
      </c>
      <c r="Y322" s="141" t="e">
        <f t="shared" si="325"/>
        <v>#NUM!</v>
      </c>
      <c r="Z322" s="141">
        <f t="shared" si="325"/>
        <v>-0.3025848652679437</v>
      </c>
      <c r="AA322" s="141" t="e">
        <f t="shared" si="325"/>
        <v>#NUM!</v>
      </c>
      <c r="AB322" s="141">
        <f t="shared" si="325"/>
        <v>-0.50000004056222402</v>
      </c>
      <c r="AC322" s="141" t="e" cm="1">
        <f t="array" ref="AC322">MIN(IF(U322:AB322&gt;0,U322:AB322))</f>
        <v>#NUM!</v>
      </c>
      <c r="AD322" s="140" t="str">
        <f>+IFERROR(_xlfn.XLOOKUP(AC322,U322:AB322,$U$3:$AB$3,,0),"Sin medida de tendencia central")</f>
        <v>Sin medida de tendencia central</v>
      </c>
      <c r="AE322" s="173" t="str">
        <f>+IFERROR(_xlfn.XLOOKUP(AD322,$M$3:$T$3,M322:T322,,0),"Pendiente")</f>
        <v>Pendiente</v>
      </c>
      <c r="AF322" s="168">
        <f t="shared" si="285"/>
        <v>733999.02845999994</v>
      </c>
      <c r="AG322" s="192" t="s">
        <v>79</v>
      </c>
      <c r="AJ322" s="130">
        <v>766360</v>
      </c>
      <c r="AL322" s="130">
        <v>733999.02845999994</v>
      </c>
    </row>
    <row r="323" spans="1:38" ht="26">
      <c r="A323" s="137">
        <f>A322+1</f>
        <v>43</v>
      </c>
      <c r="B323" s="138" t="s">
        <v>80</v>
      </c>
      <c r="C323" s="178">
        <v>1</v>
      </c>
      <c r="D323" s="186">
        <v>107290.4</v>
      </c>
      <c r="E323" s="180">
        <v>952000</v>
      </c>
      <c r="F323" s="146">
        <v>999600</v>
      </c>
      <c r="G323" s="155">
        <v>107290</v>
      </c>
      <c r="H323" s="164">
        <f>+'678-2024 IPC'!H323</f>
        <v>357454.81124000001</v>
      </c>
      <c r="I323" s="172">
        <f t="shared" si="272"/>
        <v>0.39999999999417923</v>
      </c>
      <c r="J323" s="160">
        <f t="shared" si="324"/>
        <v>-0.69984905328924563</v>
      </c>
      <c r="K323" s="139">
        <f t="shared" si="324"/>
        <v>1.6632737063953358</v>
      </c>
      <c r="L323" s="139">
        <f t="shared" si="324"/>
        <v>1.7964373917151026</v>
      </c>
      <c r="M323" s="140">
        <f>ROUND(GEOMEAN(D323:F323),0)</f>
        <v>467385</v>
      </c>
      <c r="N323" s="140">
        <f>ROUND(AVERAGE(D323:F323),0)</f>
        <v>686297</v>
      </c>
      <c r="O323" s="140">
        <f>ROUND(GEOMEAN(D323:I323),0)</f>
        <v>34078</v>
      </c>
      <c r="P323" s="140">
        <f>ROUND(AVERAGE(D323:I323),0)</f>
        <v>420606</v>
      </c>
      <c r="Q323" s="140" cm="1">
        <f t="array" ref="Q323">ROUND(GEOMEAN(SMALL(D323:I323,{1;2;3})),0)</f>
        <v>1664</v>
      </c>
      <c r="R323" s="140" cm="1">
        <f t="array" ref="R323">ROUND(AVERAGE(SMALL(D323:I323,{1;2;3})),0)</f>
        <v>71527</v>
      </c>
      <c r="S323" s="140" cm="1">
        <f t="array" ref="S323">ROUND(GEOMEAN(SMALL(D323:I323,{1;2})),0)</f>
        <v>207</v>
      </c>
      <c r="T323" s="140" cm="1">
        <f t="array" ref="T323">ROUND(AVERAGE(SMALL(D323:I323,{1;2})),0)</f>
        <v>53645</v>
      </c>
      <c r="U323" s="141">
        <f t="shared" si="325"/>
        <v>0.30753590468863878</v>
      </c>
      <c r="V323" s="141">
        <f t="shared" si="325"/>
        <v>0.91995457445168061</v>
      </c>
      <c r="W323" s="141">
        <f t="shared" si="325"/>
        <v>-0.90466487251413841</v>
      </c>
      <c r="X323" s="141">
        <f t="shared" si="325"/>
        <v>0.17666901318499639</v>
      </c>
      <c r="Y323" s="141">
        <f t="shared" si="325"/>
        <v>-0.99534486612663675</v>
      </c>
      <c r="Z323" s="141">
        <f t="shared" si="325"/>
        <v>-0.7998991823557362</v>
      </c>
      <c r="AA323" s="141">
        <f t="shared" si="325"/>
        <v>-0.99942090582224385</v>
      </c>
      <c r="AB323" s="141">
        <f t="shared" si="325"/>
        <v>-0.84992508615590567</v>
      </c>
      <c r="AC323" s="141" cm="1">
        <f t="array" ref="AC323">MIN(IF(U323:AB323&gt;0,U323:AB323))</f>
        <v>0.17666901318499639</v>
      </c>
      <c r="AD323" s="140" t="str">
        <f>+IFERROR(_xlfn.XLOOKUP(AC323,U323:AB323,$U$3:$AB$3,,0),"Sin medida de tendencia central")</f>
        <v>PROMEDIO SIMPLE Cotizaciones e Histórico</v>
      </c>
      <c r="AE323" s="173">
        <f>+IFERROR(_xlfn.XLOOKUP(AD323,$M$3:$T$3,M323:T323,,0),"Pendiente")</f>
        <v>420606</v>
      </c>
      <c r="AF323" s="168">
        <f t="shared" si="285"/>
        <v>232372.40562000001</v>
      </c>
      <c r="AG323" s="192" t="s">
        <v>79</v>
      </c>
      <c r="AJ323" s="130">
        <v>107290.4</v>
      </c>
      <c r="AL323" s="130">
        <v>232372.40562000001</v>
      </c>
    </row>
    <row r="324" spans="1:38" ht="14">
      <c r="A324" s="137">
        <f>+A323+1</f>
        <v>44</v>
      </c>
      <c r="B324" s="138" t="s">
        <v>78</v>
      </c>
      <c r="C324" s="178">
        <v>1</v>
      </c>
      <c r="D324" s="186">
        <v>478142</v>
      </c>
      <c r="E324" s="180">
        <v>2152000</v>
      </c>
      <c r="F324" s="146">
        <v>2235600</v>
      </c>
      <c r="G324" s="155">
        <v>478142</v>
      </c>
      <c r="H324" s="164">
        <f>+'678-2024 IPC'!H324</f>
        <v>471195.41856000002</v>
      </c>
      <c r="I324" s="172">
        <f t="shared" si="272"/>
        <v>0</v>
      </c>
      <c r="J324" s="160">
        <f t="shared" si="324"/>
        <v>1.4742463883093526E-2</v>
      </c>
      <c r="K324" s="139">
        <f t="shared" si="324"/>
        <v>3.5671072239552633</v>
      </c>
      <c r="L324" s="139">
        <f t="shared" si="324"/>
        <v>3.7445283038449748</v>
      </c>
      <c r="M324" s="140">
        <f>ROUND(GEOMEAN(D324:F324),0)</f>
        <v>1320072</v>
      </c>
      <c r="N324" s="140">
        <f>ROUND(AVERAGE(D324:F324),0)</f>
        <v>1621914</v>
      </c>
      <c r="O324" s="140" t="e">
        <f>ROUND(GEOMEAN(D324:I324),0)</f>
        <v>#NUM!</v>
      </c>
      <c r="P324" s="140">
        <f>ROUND(AVERAGE(D324:I324),0)</f>
        <v>969180</v>
      </c>
      <c r="Q324" s="140" t="e" cm="1">
        <f t="array" ref="Q324">ROUND(GEOMEAN(SMALL(D324:I324,{1;2;3})),0)</f>
        <v>#NUM!</v>
      </c>
      <c r="R324" s="140" cm="1">
        <f t="array" ref="R324">ROUND(AVERAGE(SMALL(D324:I324,{1;2;3})),0)</f>
        <v>316446</v>
      </c>
      <c r="S324" s="140" t="e" cm="1">
        <f t="array" ref="S324">ROUND(GEOMEAN(SMALL(D324:I324,{1;2})),0)</f>
        <v>#NUM!</v>
      </c>
      <c r="T324" s="140" cm="1">
        <f t="array" ref="T324">ROUND(AVERAGE(SMALL(D324:I324,{1;2})),0)</f>
        <v>235598</v>
      </c>
      <c r="U324" s="141">
        <f t="shared" si="325"/>
        <v>1.8015382747867434</v>
      </c>
      <c r="V324" s="141">
        <f t="shared" si="325"/>
        <v>2.4421259972277771</v>
      </c>
      <c r="W324" s="141" t="e">
        <f t="shared" si="325"/>
        <v>#NUM!</v>
      </c>
      <c r="X324" s="141">
        <f t="shared" si="325"/>
        <v>1.0568536149223799</v>
      </c>
      <c r="Y324" s="141" t="e">
        <f t="shared" si="325"/>
        <v>#NUM!</v>
      </c>
      <c r="Z324" s="141">
        <f t="shared" si="325"/>
        <v>-0.32841876738301712</v>
      </c>
      <c r="AA324" s="141" t="e">
        <f t="shared" si="325"/>
        <v>#NUM!</v>
      </c>
      <c r="AB324" s="141">
        <f t="shared" si="325"/>
        <v>-0.4999993830160725</v>
      </c>
      <c r="AC324" s="141" t="e" cm="1">
        <f t="array" ref="AC324">MIN(IF(U324:AB324&gt;0,U324:AB324))</f>
        <v>#NUM!</v>
      </c>
      <c r="AD324" s="140" t="str">
        <f>+IFERROR(_xlfn.XLOOKUP(AC324,U324:AB324,$U$3:$AB$3,,0),"Sin medida de tendencia central")</f>
        <v>Sin medida de tendencia central</v>
      </c>
      <c r="AE324" s="173" t="str">
        <f>+IFERROR(_xlfn.XLOOKUP(AD324,$M$3:$T$3,M324:T324,,0),"Pendiente")</f>
        <v>Pendiente</v>
      </c>
      <c r="AF324" s="168">
        <f t="shared" si="285"/>
        <v>474668.70928000001</v>
      </c>
      <c r="AG324" s="192" t="s">
        <v>79</v>
      </c>
      <c r="AJ324" s="130">
        <v>478142</v>
      </c>
      <c r="AL324" s="130">
        <v>474668.70928000001</v>
      </c>
    </row>
    <row r="325" spans="1:38" ht="26" customHeight="1">
      <c r="A325" s="220" t="s">
        <v>266</v>
      </c>
      <c r="B325" s="220"/>
      <c r="C325" s="220"/>
      <c r="D325" s="188"/>
      <c r="E325" s="182"/>
      <c r="F325" s="148"/>
      <c r="G325" s="157"/>
      <c r="H325" s="166"/>
      <c r="I325" s="172">
        <f t="shared" si="272"/>
        <v>0</v>
      </c>
      <c r="J325" s="158"/>
      <c r="K325" s="131"/>
      <c r="L325" s="131"/>
      <c r="M325" s="131"/>
      <c r="N325" s="131"/>
      <c r="O325" s="131"/>
      <c r="P325" s="131"/>
      <c r="Q325" s="131"/>
      <c r="R325" s="131"/>
      <c r="S325" s="131"/>
      <c r="T325" s="131"/>
      <c r="U325" s="132"/>
      <c r="V325" s="132"/>
      <c r="W325" s="132"/>
      <c r="X325" s="132"/>
      <c r="Y325" s="132"/>
      <c r="Z325" s="132"/>
      <c r="AA325" s="132"/>
      <c r="AB325" s="132"/>
      <c r="AC325" s="132"/>
      <c r="AD325" s="131"/>
      <c r="AE325" s="153"/>
      <c r="AF325" s="174"/>
      <c r="AG325" s="191"/>
    </row>
    <row r="326" spans="1:38" ht="13">
      <c r="A326" s="133"/>
      <c r="B326" s="134" t="s">
        <v>85</v>
      </c>
      <c r="C326" s="177"/>
      <c r="D326" s="186"/>
      <c r="E326" s="181"/>
      <c r="F326" s="147"/>
      <c r="G326" s="156"/>
      <c r="H326" s="165"/>
      <c r="I326" s="172">
        <f t="shared" ref="I326:I389" si="326">+D326-G326</f>
        <v>0</v>
      </c>
      <c r="J326" s="159"/>
      <c r="K326" s="135"/>
      <c r="L326" s="135"/>
      <c r="M326" s="135"/>
      <c r="N326" s="135"/>
      <c r="O326" s="135"/>
      <c r="P326" s="135"/>
      <c r="Q326" s="135"/>
      <c r="R326" s="135"/>
      <c r="S326" s="135"/>
      <c r="T326" s="135"/>
      <c r="U326" s="136"/>
      <c r="V326" s="136"/>
      <c r="W326" s="136"/>
      <c r="X326" s="136"/>
      <c r="Y326" s="136"/>
      <c r="Z326" s="136"/>
      <c r="AA326" s="136"/>
      <c r="AB326" s="136"/>
      <c r="AC326" s="136"/>
      <c r="AD326" s="135"/>
      <c r="AE326" s="154"/>
      <c r="AF326" s="174"/>
      <c r="AG326" s="191"/>
    </row>
    <row r="327" spans="1:38" ht="14">
      <c r="A327" s="137">
        <v>1</v>
      </c>
      <c r="B327" s="138" t="s">
        <v>87</v>
      </c>
      <c r="C327" s="178">
        <v>1</v>
      </c>
      <c r="D327" s="186">
        <v>377848.8</v>
      </c>
      <c r="E327" s="180">
        <v>1400000</v>
      </c>
      <c r="F327" s="146">
        <v>1466000</v>
      </c>
      <c r="G327" s="155">
        <v>377849</v>
      </c>
      <c r="H327" s="164">
        <f>+'678-2024 IPC'!H327</f>
        <v>123995.90798</v>
      </c>
      <c r="I327" s="172">
        <f t="shared" si="326"/>
        <v>-0.20000000001164153</v>
      </c>
      <c r="J327" s="160">
        <f t="shared" ref="J327:J347" si="327">+D327/IF($H327&lt;&gt;"",$H327,MIN($D327:$F327))-1</f>
        <v>2.0472683022809539</v>
      </c>
      <c r="K327" s="139">
        <f t="shared" ref="K327:K347" si="328">+E327/IF($H327&lt;&gt;"",$H327,MIN($D327:$F327))-1</f>
        <v>10.290695175407029</v>
      </c>
      <c r="L327" s="139">
        <f t="shared" ref="L327:L347" si="329">+F327/IF($H327&lt;&gt;"",$H327,MIN($D327:$F327))-1</f>
        <v>10.82297080510479</v>
      </c>
      <c r="M327" s="140">
        <f t="shared" ref="M327:M347" si="330">ROUND(GEOMEAN(D327:F327),0)</f>
        <v>918742</v>
      </c>
      <c r="N327" s="140">
        <f t="shared" ref="N327:N347" si="331">ROUND(AVERAGE(D327:F327),0)</f>
        <v>1081283</v>
      </c>
      <c r="O327" s="140" t="e">
        <f t="shared" ref="O327:O347" si="332">ROUND(GEOMEAN(D327:I327),0)</f>
        <v>#NUM!</v>
      </c>
      <c r="P327" s="140">
        <f t="shared" ref="P327:P347" si="333">ROUND(AVERAGE(D327:I327),0)</f>
        <v>624282</v>
      </c>
      <c r="Q327" s="140" t="e" cm="1">
        <f t="array" ref="Q327">ROUND(GEOMEAN(SMALL(D327:I327,{1;2;3})),0)</f>
        <v>#NUM!</v>
      </c>
      <c r="R327" s="140" cm="1">
        <f t="array" ref="R327">ROUND(AVERAGE(SMALL(D327:I327,{1;2;3})),0)</f>
        <v>167282</v>
      </c>
      <c r="S327" s="140" t="e" cm="1">
        <f t="array" ref="S327">ROUND(GEOMEAN(SMALL(D327:I327,{1;2})),0)</f>
        <v>#NUM!</v>
      </c>
      <c r="T327" s="140" cm="1">
        <f t="array" ref="T327">ROUND(AVERAGE(SMALL(D327:I327,{1;2})),0)</f>
        <v>61998</v>
      </c>
      <c r="U327" s="141">
        <f t="shared" ref="U327:U347" si="334">+M327/IF($H327&lt;&gt;"",$H327,MIN($D327:$F327))-1</f>
        <v>6.4094541906027178</v>
      </c>
      <c r="V327" s="141">
        <f t="shared" ref="V327:V347" si="335">+N327/IF($H327&lt;&gt;"",$H327,MIN($D327:$F327))-1</f>
        <v>7.7203119652497421</v>
      </c>
      <c r="W327" s="141" t="e">
        <f t="shared" ref="W327:W347" si="336">+O327/IF($H327&lt;&gt;"",$H327,MIN($D327:$F327))-1</f>
        <v>#NUM!</v>
      </c>
      <c r="X327" s="141">
        <f t="shared" ref="X327:X347" si="337">+P327/IF($H327&lt;&gt;"",$H327,MIN($D327:$F327))-1</f>
        <v>4.034698403923894</v>
      </c>
      <c r="Y327" s="141" t="e">
        <f t="shared" ref="Y327:Y347" si="338">+Q327/IF($H327&lt;&gt;"",$H327,MIN($D327:$F327))-1</f>
        <v>#NUM!</v>
      </c>
      <c r="Z327" s="141">
        <f t="shared" ref="Z327:Z347" si="339">+R327/IF($H327&lt;&gt;"",$H327,MIN($D327:$F327))-1</f>
        <v>0.34909290738031329</v>
      </c>
      <c r="AA327" s="141" t="e">
        <f t="shared" ref="AA327:AA347" si="340">+S327/IF($H327&lt;&gt;"",$H327,MIN($D327:$F327))-1</f>
        <v>#NUM!</v>
      </c>
      <c r="AB327" s="141">
        <f t="shared" ref="AB327:AB347" si="341">+T327/IF($H327&lt;&gt;"",$H327,MIN($D327:$F327))-1</f>
        <v>-0.49999962893936789</v>
      </c>
      <c r="AC327" s="141" t="e" cm="1">
        <f t="array" ref="AC327">MIN(IF(U327:AB327&gt;0,U327:AB327))</f>
        <v>#NUM!</v>
      </c>
      <c r="AD327" s="140" t="str">
        <f t="shared" ref="AD327:AD347" si="342">+IFERROR(_xlfn.XLOOKUP(AC327,U327:AB327,$U$3:$AB$3,,0),"Sin medida de tendencia central")</f>
        <v>Sin medida de tendencia central</v>
      </c>
      <c r="AE327" s="173" t="str">
        <f t="shared" ref="AE327:AE347" si="343">+IFERROR(_xlfn.XLOOKUP(AD327,$M$3:$T$3,M327:T327,,0),"Pendiente")</f>
        <v>Pendiente</v>
      </c>
      <c r="AF327" s="168">
        <f t="shared" ref="AF327:AF373" si="344">+AVERAGE(G327:H327)</f>
        <v>250922.45399000001</v>
      </c>
      <c r="AG327" s="192" t="s">
        <v>79</v>
      </c>
      <c r="AJ327" s="130">
        <v>377848.8</v>
      </c>
      <c r="AL327" s="130">
        <v>250922.45399000001</v>
      </c>
    </row>
    <row r="328" spans="1:38" ht="14">
      <c r="A328" s="137">
        <f>+A327+1</f>
        <v>2</v>
      </c>
      <c r="B328" s="138" t="s">
        <v>88</v>
      </c>
      <c r="C328" s="178">
        <v>1</v>
      </c>
      <c r="D328" s="186">
        <v>424496.8</v>
      </c>
      <c r="E328" s="180">
        <v>1550000</v>
      </c>
      <c r="F328" s="146">
        <v>1623500</v>
      </c>
      <c r="G328" s="155">
        <v>424497</v>
      </c>
      <c r="H328" s="164">
        <f>+'678-2024 IPC'!H328</f>
        <v>67871.444367999997</v>
      </c>
      <c r="I328" s="172">
        <f t="shared" si="326"/>
        <v>-0.20000000001164153</v>
      </c>
      <c r="J328" s="160">
        <f t="shared" si="327"/>
        <v>5.2544241389408475</v>
      </c>
      <c r="K328" s="139">
        <f t="shared" si="328"/>
        <v>21.837292095861059</v>
      </c>
      <c r="L328" s="139">
        <f t="shared" si="329"/>
        <v>22.920221753309956</v>
      </c>
      <c r="M328" s="140">
        <f t="shared" si="330"/>
        <v>1022240</v>
      </c>
      <c r="N328" s="140">
        <f t="shared" si="331"/>
        <v>1199332</v>
      </c>
      <c r="O328" s="140" t="e">
        <f t="shared" si="332"/>
        <v>#NUM!</v>
      </c>
      <c r="P328" s="140">
        <f t="shared" si="333"/>
        <v>681728</v>
      </c>
      <c r="Q328" s="140" t="e" cm="1">
        <f t="array" ref="Q328">ROUND(GEOMEAN(SMALL(D328:I328,{1;2;3})),0)</f>
        <v>#NUM!</v>
      </c>
      <c r="R328" s="140" cm="1">
        <f t="array" ref="R328">ROUND(AVERAGE(SMALL(D328:I328,{1;2;3})),0)</f>
        <v>164123</v>
      </c>
      <c r="S328" s="140" t="e" cm="1">
        <f t="array" ref="S328">ROUND(GEOMEAN(SMALL(D328:I328,{1;2})),0)</f>
        <v>#NUM!</v>
      </c>
      <c r="T328" s="140" cm="1">
        <f t="array" ref="T328">ROUND(AVERAGE(SMALL(D328:I328,{1;2})),0)</f>
        <v>33936</v>
      </c>
      <c r="U328" s="141">
        <f t="shared" si="334"/>
        <v>14.06141514327291</v>
      </c>
      <c r="V328" s="141">
        <f t="shared" si="335"/>
        <v>16.670642067040799</v>
      </c>
      <c r="W328" s="141" t="e">
        <f t="shared" si="336"/>
        <v>#NUM!</v>
      </c>
      <c r="X328" s="141">
        <f t="shared" si="337"/>
        <v>9.0444009457594632</v>
      </c>
      <c r="Y328" s="141" t="e">
        <f t="shared" si="338"/>
        <v>#NUM!</v>
      </c>
      <c r="Z328" s="141">
        <f t="shared" si="339"/>
        <v>1.4181450907412936</v>
      </c>
      <c r="AA328" s="141" t="e">
        <f t="shared" si="340"/>
        <v>#NUM!</v>
      </c>
      <c r="AB328" s="141">
        <f t="shared" si="341"/>
        <v>-0.49999590673216709</v>
      </c>
      <c r="AC328" s="141" t="e" cm="1">
        <f t="array" ref="AC328">MIN(IF(U328:AB328&gt;0,U328:AB328))</f>
        <v>#NUM!</v>
      </c>
      <c r="AD328" s="140" t="str">
        <f t="shared" si="342"/>
        <v>Sin medida de tendencia central</v>
      </c>
      <c r="AE328" s="173" t="str">
        <f t="shared" si="343"/>
        <v>Pendiente</v>
      </c>
      <c r="AF328" s="168">
        <f t="shared" si="344"/>
        <v>246184.22218400001</v>
      </c>
      <c r="AG328" s="192" t="s">
        <v>79</v>
      </c>
      <c r="AJ328" s="130">
        <v>424496.8</v>
      </c>
      <c r="AL328" s="130">
        <v>246184.22218400001</v>
      </c>
    </row>
    <row r="329" spans="1:38" ht="14">
      <c r="A329" s="137">
        <f>+A328+1</f>
        <v>3</v>
      </c>
      <c r="B329" s="138" t="s">
        <v>182</v>
      </c>
      <c r="C329" s="178">
        <v>1</v>
      </c>
      <c r="D329" s="186">
        <v>384846</v>
      </c>
      <c r="E329" s="180">
        <v>3250000</v>
      </c>
      <c r="F329" s="146">
        <v>3407500</v>
      </c>
      <c r="G329" s="155">
        <v>384846</v>
      </c>
      <c r="H329" s="164">
        <f>+'678-2024 IPC'!H329</f>
        <v>633031.74073999992</v>
      </c>
      <c r="I329" s="172">
        <f t="shared" si="326"/>
        <v>0</v>
      </c>
      <c r="J329" s="160">
        <f t="shared" si="327"/>
        <v>-0.39205892022077182</v>
      </c>
      <c r="K329" s="139">
        <f t="shared" si="328"/>
        <v>4.1340237634858923</v>
      </c>
      <c r="L329" s="139">
        <f t="shared" si="329"/>
        <v>4.3828264535625161</v>
      </c>
      <c r="M329" s="140">
        <f t="shared" si="330"/>
        <v>1621320</v>
      </c>
      <c r="N329" s="140">
        <f t="shared" si="331"/>
        <v>2347449</v>
      </c>
      <c r="O329" s="140" t="e">
        <f t="shared" si="332"/>
        <v>#NUM!</v>
      </c>
      <c r="P329" s="140">
        <f t="shared" si="333"/>
        <v>1343371</v>
      </c>
      <c r="Q329" s="140" t="e" cm="1">
        <f t="array" ref="Q329">ROUND(GEOMEAN(SMALL(D329:I329,{1;2;3})),0)</f>
        <v>#NUM!</v>
      </c>
      <c r="R329" s="140" cm="1">
        <f t="array" ref="R329">ROUND(AVERAGE(SMALL(D329:I329,{1;2;3})),0)</f>
        <v>256564</v>
      </c>
      <c r="S329" s="140" t="e" cm="1">
        <f t="array" ref="S329">ROUND(GEOMEAN(SMALL(D329:I329,{1;2})),0)</f>
        <v>#NUM!</v>
      </c>
      <c r="T329" s="140" cm="1">
        <f t="array" ref="T329">ROUND(AVERAGE(SMALL(D329:I329,{1;2})),0)</f>
        <v>192423</v>
      </c>
      <c r="U329" s="141">
        <f t="shared" si="334"/>
        <v>1.5611985871430605</v>
      </c>
      <c r="V329" s="141">
        <f t="shared" si="335"/>
        <v>2.7082642921757523</v>
      </c>
      <c r="W329" s="141" t="e">
        <f t="shared" si="336"/>
        <v>#NUM!</v>
      </c>
      <c r="X329" s="141">
        <f t="shared" si="337"/>
        <v>1.1221226575931711</v>
      </c>
      <c r="Y329" s="141" t="e">
        <f t="shared" si="338"/>
        <v>#NUM!</v>
      </c>
      <c r="Z329" s="141">
        <f t="shared" si="339"/>
        <v>-0.59470594681384781</v>
      </c>
      <c r="AA329" s="141" t="e">
        <f t="shared" si="340"/>
        <v>#NUM!</v>
      </c>
      <c r="AB329" s="141">
        <f t="shared" si="341"/>
        <v>-0.69602946011038591</v>
      </c>
      <c r="AC329" s="141" t="e" cm="1">
        <f t="array" ref="AC329">MIN(IF(U329:AB329&gt;0,U329:AB329))</f>
        <v>#NUM!</v>
      </c>
      <c r="AD329" s="140" t="str">
        <f t="shared" si="342"/>
        <v>Sin medida de tendencia central</v>
      </c>
      <c r="AE329" s="173" t="str">
        <f t="shared" si="343"/>
        <v>Pendiente</v>
      </c>
      <c r="AF329" s="168">
        <f t="shared" si="344"/>
        <v>508938.87036999996</v>
      </c>
      <c r="AG329" s="192" t="s">
        <v>79</v>
      </c>
      <c r="AJ329" s="130">
        <v>384846</v>
      </c>
      <c r="AL329" s="130">
        <v>508938.87036999996</v>
      </c>
    </row>
    <row r="330" spans="1:38" ht="14">
      <c r="A330" s="137">
        <f t="shared" ref="A330:A347" si="345">+A329+1</f>
        <v>4</v>
      </c>
      <c r="B330" s="138" t="s">
        <v>267</v>
      </c>
      <c r="C330" s="178">
        <v>1</v>
      </c>
      <c r="D330" s="186">
        <v>284552.8</v>
      </c>
      <c r="E330" s="180">
        <v>1500000</v>
      </c>
      <c r="F330" s="146">
        <v>1571000</v>
      </c>
      <c r="G330" s="155">
        <v>284553</v>
      </c>
      <c r="H330" s="164">
        <f>+'678-2024 IPC'!H330</f>
        <v>163152.5105</v>
      </c>
      <c r="I330" s="172">
        <f t="shared" si="326"/>
        <v>-0.20000000001164153</v>
      </c>
      <c r="J330" s="160">
        <f t="shared" si="327"/>
        <v>0.74409084560179029</v>
      </c>
      <c r="K330" s="139">
        <f t="shared" si="328"/>
        <v>8.1938517856885813</v>
      </c>
      <c r="L330" s="139">
        <f t="shared" si="329"/>
        <v>8.6290274368778412</v>
      </c>
      <c r="M330" s="140">
        <f t="shared" si="330"/>
        <v>875273</v>
      </c>
      <c r="N330" s="140">
        <f t="shared" si="331"/>
        <v>1118518</v>
      </c>
      <c r="O330" s="140" t="e">
        <f t="shared" si="332"/>
        <v>#NUM!</v>
      </c>
      <c r="P330" s="140">
        <f t="shared" si="333"/>
        <v>633876</v>
      </c>
      <c r="Q330" s="140" t="e" cm="1">
        <f t="array" ref="Q330">ROUND(GEOMEAN(SMALL(D330:I330,{1;2;3})),0)</f>
        <v>#NUM!</v>
      </c>
      <c r="R330" s="140" cm="1">
        <f t="array" ref="R330">ROUND(AVERAGE(SMALL(D330:I330,{1;2;3})),0)</f>
        <v>149235</v>
      </c>
      <c r="S330" s="140" t="e" cm="1">
        <f t="array" ref="S330">ROUND(GEOMEAN(SMALL(D330:I330,{1;2})),0)</f>
        <v>#NUM!</v>
      </c>
      <c r="T330" s="140" cm="1">
        <f t="array" ref="T330">ROUND(AVERAGE(SMALL(D330:I330,{1;2})),0)</f>
        <v>81576</v>
      </c>
      <c r="U330" s="141">
        <f t="shared" si="334"/>
        <v>4.3647534893433342</v>
      </c>
      <c r="V330" s="141">
        <f t="shared" si="335"/>
        <v>5.8556591410832137</v>
      </c>
      <c r="W330" s="141" t="e">
        <f t="shared" si="336"/>
        <v>#NUM!</v>
      </c>
      <c r="X330" s="141">
        <f t="shared" si="337"/>
        <v>2.8851746630034234</v>
      </c>
      <c r="Y330" s="141" t="e">
        <f t="shared" si="338"/>
        <v>#NUM!</v>
      </c>
      <c r="Z330" s="141">
        <f t="shared" si="339"/>
        <v>-8.5303685841843113E-2</v>
      </c>
      <c r="AA330" s="141" t="e">
        <f t="shared" si="340"/>
        <v>#NUM!</v>
      </c>
      <c r="AB330" s="141">
        <f t="shared" si="341"/>
        <v>-0.50000156448711219</v>
      </c>
      <c r="AC330" s="141" t="e" cm="1">
        <f t="array" ref="AC330">MIN(IF(U330:AB330&gt;0,U330:AB330))</f>
        <v>#NUM!</v>
      </c>
      <c r="AD330" s="140" t="str">
        <f t="shared" si="342"/>
        <v>Sin medida de tendencia central</v>
      </c>
      <c r="AE330" s="173" t="str">
        <f t="shared" si="343"/>
        <v>Pendiente</v>
      </c>
      <c r="AF330" s="168">
        <f t="shared" si="344"/>
        <v>223852.75524999999</v>
      </c>
      <c r="AG330" s="192" t="s">
        <v>79</v>
      </c>
      <c r="AJ330" s="130">
        <v>284552.8</v>
      </c>
      <c r="AL330" s="130">
        <v>223852.75524999999</v>
      </c>
    </row>
    <row r="331" spans="1:38" ht="14">
      <c r="A331" s="137">
        <f t="shared" si="345"/>
        <v>5</v>
      </c>
      <c r="B331" s="138" t="s">
        <v>268</v>
      </c>
      <c r="C331" s="178">
        <v>1</v>
      </c>
      <c r="D331" s="186">
        <v>158603.20000000001</v>
      </c>
      <c r="E331" s="180">
        <v>1370000</v>
      </c>
      <c r="F331" s="146">
        <v>1436100</v>
      </c>
      <c r="G331" s="155">
        <v>158603</v>
      </c>
      <c r="H331" s="164">
        <f>+'678-2024 IPC'!H331</f>
        <v>49598.363191999997</v>
      </c>
      <c r="I331" s="172">
        <f t="shared" si="326"/>
        <v>0.20000000001164153</v>
      </c>
      <c r="J331" s="160">
        <f t="shared" si="327"/>
        <v>2.1977506875787793</v>
      </c>
      <c r="K331" s="139">
        <f t="shared" si="328"/>
        <v>26.621879268406484</v>
      </c>
      <c r="L331" s="139">
        <f t="shared" si="329"/>
        <v>27.954584538217922</v>
      </c>
      <c r="M331" s="140">
        <f t="shared" si="330"/>
        <v>678275</v>
      </c>
      <c r="N331" s="140">
        <f t="shared" si="331"/>
        <v>988234</v>
      </c>
      <c r="O331" s="140">
        <f t="shared" si="332"/>
        <v>28087</v>
      </c>
      <c r="P331" s="140">
        <f t="shared" si="333"/>
        <v>528817</v>
      </c>
      <c r="Q331" s="140" cm="1">
        <f t="array" ref="Q331">ROUND(GEOMEAN(SMALL(D331:I331,{1;2;3})),0)</f>
        <v>1163</v>
      </c>
      <c r="R331" s="140" cm="1">
        <f t="array" ref="R331">ROUND(AVERAGE(SMALL(D331:I331,{1;2;3})),0)</f>
        <v>69401</v>
      </c>
      <c r="S331" s="140" cm="1">
        <f t="array" ref="S331">ROUND(GEOMEAN(SMALL(D331:I331,{1;2})),0)</f>
        <v>100</v>
      </c>
      <c r="T331" s="140" cm="1">
        <f t="array" ref="T331">ROUND(AVERAGE(SMALL(D331:I331,{1;2})),0)</f>
        <v>24799</v>
      </c>
      <c r="U331" s="141">
        <f t="shared" si="334"/>
        <v>12.675350482320006</v>
      </c>
      <c r="V331" s="141">
        <f t="shared" si="335"/>
        <v>18.924730099952129</v>
      </c>
      <c r="W331" s="141">
        <f t="shared" si="336"/>
        <v>-0.4337111510863263</v>
      </c>
      <c r="X331" s="141">
        <f t="shared" si="337"/>
        <v>9.6619849117378926</v>
      </c>
      <c r="Y331" s="141">
        <f t="shared" si="338"/>
        <v>-0.97655164555536</v>
      </c>
      <c r="Z331" s="141">
        <f t="shared" si="339"/>
        <v>0.39925988547932723</v>
      </c>
      <c r="AA331" s="141">
        <f t="shared" si="340"/>
        <v>-0.99798380443296308</v>
      </c>
      <c r="AB331" s="141">
        <f t="shared" si="341"/>
        <v>-0.50000366133050189</v>
      </c>
      <c r="AC331" s="141" cm="1">
        <f t="array" ref="AC331">MIN(IF(U331:AB331&gt;0,U331:AB331))</f>
        <v>0.39925988547932723</v>
      </c>
      <c r="AD331" s="140" t="str">
        <f t="shared" si="342"/>
        <v>PROMEDIO SIMPLE 3 más bajas</v>
      </c>
      <c r="AE331" s="173">
        <f t="shared" si="343"/>
        <v>69401</v>
      </c>
      <c r="AF331" s="168">
        <f t="shared" si="344"/>
        <v>104100.68159599999</v>
      </c>
      <c r="AG331" s="192" t="s">
        <v>79</v>
      </c>
      <c r="AJ331" s="130">
        <v>158603.20000000001</v>
      </c>
      <c r="AL331" s="130">
        <v>104100.68159599999</v>
      </c>
    </row>
    <row r="332" spans="1:38" ht="14">
      <c r="A332" s="137">
        <f t="shared" si="345"/>
        <v>6</v>
      </c>
      <c r="B332" s="138" t="s">
        <v>269</v>
      </c>
      <c r="C332" s="178">
        <v>1</v>
      </c>
      <c r="D332" s="186">
        <v>699720</v>
      </c>
      <c r="E332" s="180">
        <v>2930000</v>
      </c>
      <c r="F332" s="146">
        <v>3073900</v>
      </c>
      <c r="G332" s="155">
        <v>699720</v>
      </c>
      <c r="H332" s="164">
        <f>+'678-2024 IPC'!H332</f>
        <v>140963.769072</v>
      </c>
      <c r="I332" s="172">
        <f t="shared" si="326"/>
        <v>0</v>
      </c>
      <c r="J332" s="160">
        <f t="shared" si="327"/>
        <v>3.9638286816990851</v>
      </c>
      <c r="K332" s="139">
        <f t="shared" si="328"/>
        <v>19.785482817953351</v>
      </c>
      <c r="L332" s="139">
        <f t="shared" si="329"/>
        <v>20.806312503108124</v>
      </c>
      <c r="M332" s="140">
        <f t="shared" si="330"/>
        <v>1847115</v>
      </c>
      <c r="N332" s="140">
        <f t="shared" si="331"/>
        <v>2234540</v>
      </c>
      <c r="O332" s="140" t="e">
        <f t="shared" si="332"/>
        <v>#NUM!</v>
      </c>
      <c r="P332" s="140">
        <f t="shared" si="333"/>
        <v>1257384</v>
      </c>
      <c r="Q332" s="140" t="e" cm="1">
        <f t="array" ref="Q332">ROUND(GEOMEAN(SMALL(D332:I332,{1;2;3})),0)</f>
        <v>#NUM!</v>
      </c>
      <c r="R332" s="140" cm="1">
        <f t="array" ref="R332">ROUND(AVERAGE(SMALL(D332:I332,{1;2;3})),0)</f>
        <v>280228</v>
      </c>
      <c r="S332" s="140" t="e" cm="1">
        <f t="array" ref="S332">ROUND(GEOMEAN(SMALL(D332:I332,{1;2})),0)</f>
        <v>#NUM!</v>
      </c>
      <c r="T332" s="140" cm="1">
        <f t="array" ref="T332">ROUND(AVERAGE(SMALL(D332:I332,{1;2})),0)</f>
        <v>70482</v>
      </c>
      <c r="U332" s="141">
        <f t="shared" si="334"/>
        <v>12.103473411359694</v>
      </c>
      <c r="V332" s="141">
        <f t="shared" si="335"/>
        <v>14.851874667586854</v>
      </c>
      <c r="W332" s="141" t="e">
        <f t="shared" si="336"/>
        <v>#NUM!</v>
      </c>
      <c r="X332" s="141">
        <f t="shared" si="337"/>
        <v>7.9199090537779711</v>
      </c>
      <c r="Y332" s="141" t="e">
        <f t="shared" si="338"/>
        <v>#NUM!</v>
      </c>
      <c r="Z332" s="141">
        <f t="shared" si="339"/>
        <v>0.9879434399690894</v>
      </c>
      <c r="AA332" s="141" t="e">
        <f t="shared" si="340"/>
        <v>#NUM!</v>
      </c>
      <c r="AB332" s="141">
        <f t="shared" si="341"/>
        <v>-0.49999918089590845</v>
      </c>
      <c r="AC332" s="141" t="e" cm="1">
        <f t="array" ref="AC332">MIN(IF(U332:AB332&gt;0,U332:AB332))</f>
        <v>#NUM!</v>
      </c>
      <c r="AD332" s="140" t="str">
        <f t="shared" si="342"/>
        <v>Sin medida de tendencia central</v>
      </c>
      <c r="AE332" s="173" t="str">
        <f t="shared" si="343"/>
        <v>Pendiente</v>
      </c>
      <c r="AF332" s="168">
        <f t="shared" si="344"/>
        <v>420341.88453599997</v>
      </c>
      <c r="AG332" s="192" t="s">
        <v>79</v>
      </c>
      <c r="AJ332" s="130">
        <v>699720</v>
      </c>
      <c r="AL332" s="130">
        <v>420341.88453599997</v>
      </c>
    </row>
    <row r="333" spans="1:38" ht="14">
      <c r="A333" s="137">
        <f t="shared" si="345"/>
        <v>7</v>
      </c>
      <c r="B333" s="138" t="s">
        <v>259</v>
      </c>
      <c r="C333" s="178">
        <v>1</v>
      </c>
      <c r="D333" s="186">
        <v>60642.399999999994</v>
      </c>
      <c r="E333" s="180">
        <v>90000</v>
      </c>
      <c r="F333" s="146">
        <v>94300</v>
      </c>
      <c r="G333" s="155">
        <v>60642</v>
      </c>
      <c r="H333" s="164">
        <f>+'678-2024 IPC'!H333</f>
        <v>13052.200840000001</v>
      </c>
      <c r="I333" s="172">
        <f t="shared" si="326"/>
        <v>0.39999999999417923</v>
      </c>
      <c r="J333" s="160">
        <f t="shared" si="327"/>
        <v>3.6461436460703425</v>
      </c>
      <c r="K333" s="139">
        <f t="shared" si="328"/>
        <v>5.8953888392664355</v>
      </c>
      <c r="L333" s="139">
        <f t="shared" si="329"/>
        <v>6.224835194920276</v>
      </c>
      <c r="M333" s="140">
        <f t="shared" si="330"/>
        <v>80139</v>
      </c>
      <c r="N333" s="140">
        <f t="shared" si="331"/>
        <v>81647</v>
      </c>
      <c r="O333" s="140">
        <f t="shared" si="332"/>
        <v>7391</v>
      </c>
      <c r="P333" s="140">
        <f t="shared" si="333"/>
        <v>53106</v>
      </c>
      <c r="Q333" s="140" cm="1">
        <f t="array" ref="Q333">ROUND(GEOMEAN(SMALL(D333:I333,{1;2;3})),0)</f>
        <v>682</v>
      </c>
      <c r="R333" s="140" cm="1">
        <f t="array" ref="R333">ROUND(AVERAGE(SMALL(D333:I333,{1;2;3})),0)</f>
        <v>24565</v>
      </c>
      <c r="S333" s="140" cm="1">
        <f t="array" ref="S333">ROUND(GEOMEAN(SMALL(D333:I333,{1;2})),0)</f>
        <v>72</v>
      </c>
      <c r="T333" s="140" cm="1">
        <f t="array" ref="T333">ROUND(AVERAGE(SMALL(D333:I333,{1;2})),0)</f>
        <v>6526</v>
      </c>
      <c r="U333" s="141">
        <f t="shared" si="334"/>
        <v>5.1398840687774765</v>
      </c>
      <c r="V333" s="141">
        <f t="shared" si="335"/>
        <v>5.2554201395509628</v>
      </c>
      <c r="W333" s="141">
        <f t="shared" si="336"/>
        <v>-0.43373534543313086</v>
      </c>
      <c r="X333" s="141">
        <f t="shared" si="337"/>
        <v>3.068739107756481</v>
      </c>
      <c r="Y333" s="141">
        <f t="shared" si="338"/>
        <v>-0.94774827568466991</v>
      </c>
      <c r="Z333" s="141">
        <f t="shared" si="339"/>
        <v>0.88205807596199981</v>
      </c>
      <c r="AA333" s="141">
        <f t="shared" si="340"/>
        <v>-0.99448368892858685</v>
      </c>
      <c r="AB333" s="141">
        <f t="shared" si="341"/>
        <v>-0.500007693721636</v>
      </c>
      <c r="AC333" s="141" cm="1">
        <f t="array" ref="AC333">MIN(IF(U333:AB333&gt;0,U333:AB333))</f>
        <v>0.88205807596199981</v>
      </c>
      <c r="AD333" s="140" t="str">
        <f t="shared" si="342"/>
        <v>PROMEDIO SIMPLE 3 más bajas</v>
      </c>
      <c r="AE333" s="173">
        <f t="shared" si="343"/>
        <v>24565</v>
      </c>
      <c r="AF333" s="168">
        <f t="shared" si="344"/>
        <v>36847.100420000002</v>
      </c>
      <c r="AG333" s="192" t="s">
        <v>79</v>
      </c>
      <c r="AJ333" s="130">
        <v>60642.399999999994</v>
      </c>
      <c r="AL333" s="130">
        <v>36847.100420000002</v>
      </c>
    </row>
    <row r="334" spans="1:38" ht="14">
      <c r="A334" s="137">
        <f t="shared" si="345"/>
        <v>8</v>
      </c>
      <c r="B334" s="138" t="s">
        <v>270</v>
      </c>
      <c r="C334" s="178">
        <v>1</v>
      </c>
      <c r="D334" s="186">
        <v>489804</v>
      </c>
      <c r="E334" s="180">
        <v>5000000</v>
      </c>
      <c r="F334" s="146">
        <v>5226000</v>
      </c>
      <c r="G334" s="155">
        <v>489804</v>
      </c>
      <c r="H334" s="164">
        <f>+'678-2024 IPC'!H334</f>
        <v>234939.61512</v>
      </c>
      <c r="I334" s="172">
        <f t="shared" si="326"/>
        <v>0</v>
      </c>
      <c r="J334" s="160">
        <f t="shared" si="327"/>
        <v>1.0848080463136158</v>
      </c>
      <c r="K334" s="139">
        <f t="shared" si="328"/>
        <v>20.282064318723567</v>
      </c>
      <c r="L334" s="139">
        <f t="shared" si="329"/>
        <v>21.244013625929874</v>
      </c>
      <c r="M334" s="140">
        <f t="shared" si="330"/>
        <v>2339128</v>
      </c>
      <c r="N334" s="140">
        <f t="shared" si="331"/>
        <v>3571935</v>
      </c>
      <c r="O334" s="140" t="e">
        <f t="shared" si="332"/>
        <v>#NUM!</v>
      </c>
      <c r="P334" s="140">
        <f t="shared" si="333"/>
        <v>1906758</v>
      </c>
      <c r="Q334" s="140" t="e" cm="1">
        <f t="array" ref="Q334">ROUND(GEOMEAN(SMALL(D334:I334,{1;2;3})),0)</f>
        <v>#NUM!</v>
      </c>
      <c r="R334" s="140" cm="1">
        <f t="array" ref="R334">ROUND(AVERAGE(SMALL(D334:I334,{1;2;3})),0)</f>
        <v>241581</v>
      </c>
      <c r="S334" s="140" t="e" cm="1">
        <f t="array" ref="S334">ROUND(GEOMEAN(SMALL(D334:I334,{1;2})),0)</f>
        <v>#NUM!</v>
      </c>
      <c r="T334" s="140" cm="1">
        <f t="array" ref="T334">ROUND(AVERAGE(SMALL(D334:I334,{1;2})),0)</f>
        <v>117470</v>
      </c>
      <c r="U334" s="141">
        <f t="shared" si="334"/>
        <v>8.9562945091454438</v>
      </c>
      <c r="V334" s="141">
        <f t="shared" si="335"/>
        <v>14.203630082459973</v>
      </c>
      <c r="W334" s="141" t="e">
        <f t="shared" si="336"/>
        <v>#NUM!</v>
      </c>
      <c r="X334" s="141">
        <f t="shared" si="337"/>
        <v>7.1159492792481416</v>
      </c>
      <c r="Y334" s="141" t="e">
        <f t="shared" si="338"/>
        <v>#NUM!</v>
      </c>
      <c r="Z334" s="141">
        <f t="shared" si="339"/>
        <v>2.8268476036311663E-2</v>
      </c>
      <c r="AA334" s="141" t="e">
        <f t="shared" si="340"/>
        <v>#NUM!</v>
      </c>
      <c r="AB334" s="141">
        <f t="shared" si="341"/>
        <v>-0.49999918089590856</v>
      </c>
      <c r="AC334" s="141" t="e" cm="1">
        <f t="array" ref="AC334">MIN(IF(U334:AB334&gt;0,U334:AB334))</f>
        <v>#NUM!</v>
      </c>
      <c r="AD334" s="140" t="str">
        <f t="shared" si="342"/>
        <v>Sin medida de tendencia central</v>
      </c>
      <c r="AE334" s="173" t="str">
        <f t="shared" si="343"/>
        <v>Pendiente</v>
      </c>
      <c r="AF334" s="168">
        <f t="shared" si="344"/>
        <v>362371.80755999999</v>
      </c>
      <c r="AG334" s="192" t="s">
        <v>79</v>
      </c>
      <c r="AJ334" s="130">
        <v>489804</v>
      </c>
      <c r="AL334" s="130">
        <v>362371.80755999999</v>
      </c>
    </row>
    <row r="335" spans="1:38" ht="14">
      <c r="A335" s="137">
        <f t="shared" si="345"/>
        <v>9</v>
      </c>
      <c r="B335" s="138" t="s">
        <v>271</v>
      </c>
      <c r="C335" s="178">
        <v>1</v>
      </c>
      <c r="D335" s="186">
        <v>1306144</v>
      </c>
      <c r="E335" s="180">
        <v>12000000</v>
      </c>
      <c r="F335" s="146">
        <v>12550000</v>
      </c>
      <c r="G335" s="155">
        <v>1306144</v>
      </c>
      <c r="H335" s="164">
        <f>+'678-2024 IPC'!H335</f>
        <v>730923.24703999993</v>
      </c>
      <c r="I335" s="172">
        <f t="shared" si="326"/>
        <v>0</v>
      </c>
      <c r="J335" s="160">
        <f t="shared" si="327"/>
        <v>0.78697832541167068</v>
      </c>
      <c r="K335" s="139">
        <f t="shared" si="328"/>
        <v>15.417592474443897</v>
      </c>
      <c r="L335" s="139">
        <f t="shared" si="329"/>
        <v>16.170065462855909</v>
      </c>
      <c r="M335" s="140">
        <f t="shared" si="330"/>
        <v>5815745</v>
      </c>
      <c r="N335" s="140">
        <f t="shared" si="331"/>
        <v>8618715</v>
      </c>
      <c r="O335" s="140" t="e">
        <f t="shared" si="332"/>
        <v>#NUM!</v>
      </c>
      <c r="P335" s="140">
        <f t="shared" si="333"/>
        <v>4648869</v>
      </c>
      <c r="Q335" s="140" t="e" cm="1">
        <f t="array" ref="Q335">ROUND(GEOMEAN(SMALL(D335:I335,{1;2;3})),0)</f>
        <v>#NUM!</v>
      </c>
      <c r="R335" s="140" cm="1">
        <f t="array" ref="R335">ROUND(AVERAGE(SMALL(D335:I335,{1;2;3})),0)</f>
        <v>679022</v>
      </c>
      <c r="S335" s="140" t="e" cm="1">
        <f t="array" ref="S335">ROUND(GEOMEAN(SMALL(D335:I335,{1;2})),0)</f>
        <v>#NUM!</v>
      </c>
      <c r="T335" s="140" cm="1">
        <f t="array" ref="T335">ROUND(AVERAGE(SMALL(D335:I335,{1;2})),0)</f>
        <v>365462</v>
      </c>
      <c r="U335" s="141">
        <f t="shared" si="334"/>
        <v>6.9567109454403937</v>
      </c>
      <c r="V335" s="141">
        <f t="shared" si="335"/>
        <v>10.79154587694806</v>
      </c>
      <c r="W335" s="141" t="e">
        <f t="shared" si="336"/>
        <v>#NUM!</v>
      </c>
      <c r="X335" s="141">
        <f t="shared" si="337"/>
        <v>5.3602697257562939</v>
      </c>
      <c r="Y335" s="141" t="e">
        <f t="shared" si="338"/>
        <v>#NUM!</v>
      </c>
      <c r="Z335" s="141">
        <f t="shared" si="339"/>
        <v>-7.1007793568179656E-2</v>
      </c>
      <c r="AA335" s="141" t="e">
        <f t="shared" si="340"/>
        <v>#NUM!</v>
      </c>
      <c r="AB335" s="141">
        <f t="shared" si="341"/>
        <v>-0.4999994849253987</v>
      </c>
      <c r="AC335" s="141" t="e" cm="1">
        <f t="array" ref="AC335">MIN(IF(U335:AB335&gt;0,U335:AB335))</f>
        <v>#NUM!</v>
      </c>
      <c r="AD335" s="140" t="str">
        <f t="shared" si="342"/>
        <v>Sin medida de tendencia central</v>
      </c>
      <c r="AE335" s="173" t="str">
        <f t="shared" si="343"/>
        <v>Pendiente</v>
      </c>
      <c r="AF335" s="168">
        <f t="shared" si="344"/>
        <v>1018533.6235199999</v>
      </c>
      <c r="AG335" s="192" t="s">
        <v>79</v>
      </c>
      <c r="AJ335" s="130">
        <v>1306144</v>
      </c>
      <c r="AL335" s="130">
        <v>1018533.6235199999</v>
      </c>
    </row>
    <row r="336" spans="1:38" ht="14">
      <c r="A336" s="137">
        <f t="shared" si="345"/>
        <v>10</v>
      </c>
      <c r="B336" s="138" t="s">
        <v>272</v>
      </c>
      <c r="C336" s="178">
        <v>1</v>
      </c>
      <c r="D336" s="186">
        <v>489804</v>
      </c>
      <c r="E336" s="180">
        <v>1950000</v>
      </c>
      <c r="F336" s="146">
        <v>2038500</v>
      </c>
      <c r="G336" s="155">
        <v>489804</v>
      </c>
      <c r="H336" s="164">
        <f>+'678-2024 IPC'!H336</f>
        <v>234939.61512</v>
      </c>
      <c r="I336" s="172">
        <f t="shared" si="326"/>
        <v>0</v>
      </c>
      <c r="J336" s="160">
        <f t="shared" si="327"/>
        <v>1.0848080463136158</v>
      </c>
      <c r="K336" s="139">
        <f t="shared" si="328"/>
        <v>7.3000050843021906</v>
      </c>
      <c r="L336" s="139">
        <f t="shared" si="329"/>
        <v>7.6766976227435979</v>
      </c>
      <c r="M336" s="140">
        <f t="shared" si="330"/>
        <v>1248694</v>
      </c>
      <c r="N336" s="140">
        <f t="shared" si="331"/>
        <v>1492768</v>
      </c>
      <c r="O336" s="140" t="e">
        <f t="shared" si="332"/>
        <v>#NUM!</v>
      </c>
      <c r="P336" s="140">
        <f t="shared" si="333"/>
        <v>867175</v>
      </c>
      <c r="Q336" s="140" t="e" cm="1">
        <f t="array" ref="Q336">ROUND(GEOMEAN(SMALL(D336:I336,{1;2;3})),0)</f>
        <v>#NUM!</v>
      </c>
      <c r="R336" s="140" cm="1">
        <f t="array" ref="R336">ROUND(AVERAGE(SMALL(D336:I336,{1;2;3})),0)</f>
        <v>241581</v>
      </c>
      <c r="S336" s="140" t="e" cm="1">
        <f t="array" ref="S336">ROUND(GEOMEAN(SMALL(D336:I336,{1;2})),0)</f>
        <v>#NUM!</v>
      </c>
      <c r="T336" s="140" cm="1">
        <f t="array" ref="T336">ROUND(AVERAGE(SMALL(D336:I336,{1;2})),0)</f>
        <v>117470</v>
      </c>
      <c r="U336" s="141">
        <f t="shared" si="334"/>
        <v>4.3149572044808409</v>
      </c>
      <c r="V336" s="141">
        <f t="shared" si="335"/>
        <v>5.3538369177864684</v>
      </c>
      <c r="W336" s="141" t="e">
        <f t="shared" si="336"/>
        <v>#NUM!</v>
      </c>
      <c r="X336" s="141">
        <f t="shared" si="337"/>
        <v>2.6910548251178219</v>
      </c>
      <c r="Y336" s="141" t="e">
        <f t="shared" si="338"/>
        <v>#NUM!</v>
      </c>
      <c r="Z336" s="141">
        <f t="shared" si="339"/>
        <v>2.8268476036311663E-2</v>
      </c>
      <c r="AA336" s="141" t="e">
        <f t="shared" si="340"/>
        <v>#NUM!</v>
      </c>
      <c r="AB336" s="141">
        <f t="shared" si="341"/>
        <v>-0.49999918089590856</v>
      </c>
      <c r="AC336" s="141" t="e" cm="1">
        <f t="array" ref="AC336">MIN(IF(U336:AB336&gt;0,U336:AB336))</f>
        <v>#NUM!</v>
      </c>
      <c r="AD336" s="140" t="str">
        <f t="shared" si="342"/>
        <v>Sin medida de tendencia central</v>
      </c>
      <c r="AE336" s="173" t="str">
        <f t="shared" si="343"/>
        <v>Pendiente</v>
      </c>
      <c r="AF336" s="168">
        <f t="shared" si="344"/>
        <v>362371.80755999999</v>
      </c>
      <c r="AG336" s="192" t="s">
        <v>79</v>
      </c>
      <c r="AJ336" s="130">
        <v>489804</v>
      </c>
      <c r="AL336" s="130">
        <v>362371.80755999999</v>
      </c>
    </row>
    <row r="337" spans="1:38" ht="14">
      <c r="A337" s="137">
        <f t="shared" si="345"/>
        <v>11</v>
      </c>
      <c r="B337" s="138" t="s">
        <v>273</v>
      </c>
      <c r="C337" s="178">
        <v>1</v>
      </c>
      <c r="D337" s="186">
        <v>279888</v>
      </c>
      <c r="E337" s="180">
        <v>310000</v>
      </c>
      <c r="F337" s="146">
        <v>325300</v>
      </c>
      <c r="G337" s="155">
        <v>279888</v>
      </c>
      <c r="H337" s="164">
        <f>+'678-2024 IPC'!H337</f>
        <v>16315.251049999999</v>
      </c>
      <c r="I337" s="172">
        <f t="shared" si="326"/>
        <v>0</v>
      </c>
      <c r="J337" s="160">
        <f t="shared" si="327"/>
        <v>16.154991923952039</v>
      </c>
      <c r="K337" s="139">
        <f t="shared" si="328"/>
        <v>18.000627023756401</v>
      </c>
      <c r="L337" s="139">
        <f t="shared" si="329"/>
        <v>18.938399905896638</v>
      </c>
      <c r="M337" s="140">
        <f t="shared" si="330"/>
        <v>304469</v>
      </c>
      <c r="N337" s="140">
        <f t="shared" si="331"/>
        <v>305063</v>
      </c>
      <c r="O337" s="140" t="e">
        <f t="shared" si="332"/>
        <v>#NUM!</v>
      </c>
      <c r="P337" s="140">
        <f t="shared" si="333"/>
        <v>201899</v>
      </c>
      <c r="Q337" s="140" t="e" cm="1">
        <f t="array" ref="Q337">ROUND(GEOMEAN(SMALL(D337:I337,{1;2;3})),0)</f>
        <v>#NUM!</v>
      </c>
      <c r="R337" s="140" cm="1">
        <f t="array" ref="R337">ROUND(AVERAGE(SMALL(D337:I337,{1;2;3})),0)</f>
        <v>98734</v>
      </c>
      <c r="S337" s="140" t="e" cm="1">
        <f t="array" ref="S337">ROUND(GEOMEAN(SMALL(D337:I337,{1;2})),0)</f>
        <v>#NUM!</v>
      </c>
      <c r="T337" s="140" cm="1">
        <f t="array" ref="T337">ROUND(AVERAGE(SMALL(D337:I337,{1;2})),0)</f>
        <v>8158</v>
      </c>
      <c r="U337" s="141">
        <f t="shared" si="334"/>
        <v>17.661619062245446</v>
      </c>
      <c r="V337" s="141">
        <f t="shared" si="335"/>
        <v>17.698026715316772</v>
      </c>
      <c r="W337" s="141" t="e">
        <f t="shared" si="336"/>
        <v>#NUM!</v>
      </c>
      <c r="X337" s="141">
        <f t="shared" si="337"/>
        <v>11.374863211191593</v>
      </c>
      <c r="Y337" s="141" t="e">
        <f t="shared" si="338"/>
        <v>#NUM!</v>
      </c>
      <c r="Z337" s="141">
        <f t="shared" si="339"/>
        <v>5.0516384147211761</v>
      </c>
      <c r="AA337" s="141" t="e">
        <f t="shared" si="340"/>
        <v>#NUM!</v>
      </c>
      <c r="AB337" s="141">
        <f t="shared" si="341"/>
        <v>-0.49997704754901695</v>
      </c>
      <c r="AC337" s="141" t="e" cm="1">
        <f t="array" ref="AC337">MIN(IF(U337:AB337&gt;0,U337:AB337))</f>
        <v>#NUM!</v>
      </c>
      <c r="AD337" s="140" t="str">
        <f t="shared" si="342"/>
        <v>Sin medida de tendencia central</v>
      </c>
      <c r="AE337" s="173" t="str">
        <f t="shared" si="343"/>
        <v>Pendiente</v>
      </c>
      <c r="AF337" s="168">
        <f t="shared" si="344"/>
        <v>148101.62552500001</v>
      </c>
      <c r="AG337" s="192" t="s">
        <v>79</v>
      </c>
      <c r="AJ337" s="130">
        <v>279888</v>
      </c>
      <c r="AL337" s="130">
        <v>148101.62552500001</v>
      </c>
    </row>
    <row r="338" spans="1:38" ht="14">
      <c r="A338" s="137">
        <f t="shared" si="345"/>
        <v>12</v>
      </c>
      <c r="B338" s="138" t="s">
        <v>274</v>
      </c>
      <c r="C338" s="178">
        <v>1</v>
      </c>
      <c r="D338" s="186">
        <v>396508</v>
      </c>
      <c r="E338" s="180">
        <v>400000</v>
      </c>
      <c r="F338" s="146">
        <v>418000</v>
      </c>
      <c r="G338" s="155">
        <v>396508</v>
      </c>
      <c r="H338" s="164">
        <f>+'678-2024 IPC'!H338</f>
        <v>19578.30126</v>
      </c>
      <c r="I338" s="172">
        <f t="shared" si="326"/>
        <v>0</v>
      </c>
      <c r="J338" s="160">
        <f t="shared" si="327"/>
        <v>19.252421021332268</v>
      </c>
      <c r="K338" s="139">
        <f t="shared" si="328"/>
        <v>19.430781745974624</v>
      </c>
      <c r="L338" s="139">
        <f t="shared" si="329"/>
        <v>20.350166924543483</v>
      </c>
      <c r="M338" s="140">
        <f t="shared" si="330"/>
        <v>404728</v>
      </c>
      <c r="N338" s="140">
        <f t="shared" si="331"/>
        <v>404836</v>
      </c>
      <c r="O338" s="140" t="e">
        <f t="shared" si="332"/>
        <v>#NUM!</v>
      </c>
      <c r="P338" s="140">
        <f t="shared" si="333"/>
        <v>271766</v>
      </c>
      <c r="Q338" s="140" t="e" cm="1">
        <f t="array" ref="Q338">ROUND(GEOMEAN(SMALL(D338:I338,{1;2;3})),0)</f>
        <v>#NUM!</v>
      </c>
      <c r="R338" s="140" cm="1">
        <f t="array" ref="R338">ROUND(AVERAGE(SMALL(D338:I338,{1;2;3})),0)</f>
        <v>138695</v>
      </c>
      <c r="S338" s="140" t="e" cm="1">
        <f t="array" ref="S338">ROUND(GEOMEAN(SMALL(D338:I338,{1;2})),0)</f>
        <v>#NUM!</v>
      </c>
      <c r="T338" s="140" cm="1">
        <f t="array" ref="T338">ROUND(AVERAGE(SMALL(D338:I338,{1;2})),0)</f>
        <v>9789</v>
      </c>
      <c r="U338" s="141">
        <f t="shared" si="334"/>
        <v>19.672273586212047</v>
      </c>
      <c r="V338" s="141">
        <f t="shared" si="335"/>
        <v>19.677789897283457</v>
      </c>
      <c r="W338" s="141" t="e">
        <f t="shared" si="336"/>
        <v>#NUM!</v>
      </c>
      <c r="X338" s="141">
        <f t="shared" si="337"/>
        <v>12.88097957994135</v>
      </c>
      <c r="Y338" s="141" t="e">
        <f t="shared" si="338"/>
        <v>#NUM!</v>
      </c>
      <c r="Z338" s="141">
        <f t="shared" si="339"/>
        <v>6.0841181856448765</v>
      </c>
      <c r="AA338" s="141" t="e">
        <f t="shared" si="340"/>
        <v>#NUM!</v>
      </c>
      <c r="AB338" s="141">
        <f t="shared" si="341"/>
        <v>-0.500007693721636</v>
      </c>
      <c r="AC338" s="141" t="e" cm="1">
        <f t="array" ref="AC338">MIN(IF(U338:AB338&gt;0,U338:AB338))</f>
        <v>#NUM!</v>
      </c>
      <c r="AD338" s="140" t="str">
        <f t="shared" si="342"/>
        <v>Sin medida de tendencia central</v>
      </c>
      <c r="AE338" s="173" t="str">
        <f t="shared" si="343"/>
        <v>Pendiente</v>
      </c>
      <c r="AF338" s="168">
        <f t="shared" si="344"/>
        <v>208043.15062999999</v>
      </c>
      <c r="AG338" s="192" t="s">
        <v>79</v>
      </c>
      <c r="AJ338" s="130">
        <v>396508</v>
      </c>
      <c r="AL338" s="130">
        <v>208043.15062999999</v>
      </c>
    </row>
    <row r="339" spans="1:38" ht="14">
      <c r="A339" s="137">
        <f t="shared" si="345"/>
        <v>13</v>
      </c>
      <c r="B339" s="138" t="s">
        <v>275</v>
      </c>
      <c r="C339" s="178">
        <v>1</v>
      </c>
      <c r="D339" s="186">
        <v>932960</v>
      </c>
      <c r="E339" s="180">
        <v>9500000</v>
      </c>
      <c r="F339" s="146">
        <v>9941000</v>
      </c>
      <c r="G339" s="155">
        <v>932960</v>
      </c>
      <c r="H339" s="164">
        <f>+'678-2024 IPC'!H339</f>
        <v>287148.41847999999</v>
      </c>
      <c r="I339" s="172">
        <f t="shared" si="326"/>
        <v>0</v>
      </c>
      <c r="J339" s="160">
        <f t="shared" si="327"/>
        <v>2.2490515007484921</v>
      </c>
      <c r="K339" s="139">
        <f t="shared" si="328"/>
        <v>32.083936350015726</v>
      </c>
      <c r="L339" s="139">
        <f t="shared" si="329"/>
        <v>33.619727500579614</v>
      </c>
      <c r="M339" s="140">
        <f t="shared" si="330"/>
        <v>4449784</v>
      </c>
      <c r="N339" s="140">
        <f t="shared" si="331"/>
        <v>6791320</v>
      </c>
      <c r="O339" s="140" t="e">
        <f t="shared" si="332"/>
        <v>#NUM!</v>
      </c>
      <c r="P339" s="140">
        <f t="shared" si="333"/>
        <v>3599011</v>
      </c>
      <c r="Q339" s="140" t="e" cm="1">
        <f t="array" ref="Q339">ROUND(GEOMEAN(SMALL(D339:I339,{1;2;3})),0)</f>
        <v>#NUM!</v>
      </c>
      <c r="R339" s="140" cm="1">
        <f t="array" ref="R339">ROUND(AVERAGE(SMALL(D339:I339,{1;2;3})),0)</f>
        <v>406703</v>
      </c>
      <c r="S339" s="140" t="e" cm="1">
        <f t="array" ref="S339">ROUND(GEOMEAN(SMALL(D339:I339,{1;2})),0)</f>
        <v>#NUM!</v>
      </c>
      <c r="T339" s="140" cm="1">
        <f t="array" ref="T339">ROUND(AVERAGE(SMALL(D339:I339,{1;2})),0)</f>
        <v>143574</v>
      </c>
      <c r="U339" s="141">
        <f t="shared" si="334"/>
        <v>14.496460066033515</v>
      </c>
      <c r="V339" s="141">
        <f t="shared" si="335"/>
        <v>22.650905117114611</v>
      </c>
      <c r="W339" s="141" t="e">
        <f t="shared" si="336"/>
        <v>#NUM!</v>
      </c>
      <c r="X339" s="141">
        <f t="shared" si="337"/>
        <v>11.533626404948048</v>
      </c>
      <c r="Y339" s="141" t="e">
        <f t="shared" si="338"/>
        <v>#NUM!</v>
      </c>
      <c r="Z339" s="141">
        <f t="shared" si="339"/>
        <v>0.41635117530109977</v>
      </c>
      <c r="AA339" s="141" t="e">
        <f t="shared" si="340"/>
        <v>#NUM!</v>
      </c>
      <c r="AB339" s="141">
        <f t="shared" si="341"/>
        <v>-0.50000072868240442</v>
      </c>
      <c r="AC339" s="141" t="e" cm="1">
        <f t="array" ref="AC339">MIN(IF(U339:AB339&gt;0,U339:AB339))</f>
        <v>#NUM!</v>
      </c>
      <c r="AD339" s="140" t="str">
        <f t="shared" si="342"/>
        <v>Sin medida de tendencia central</v>
      </c>
      <c r="AE339" s="173" t="str">
        <f t="shared" si="343"/>
        <v>Pendiente</v>
      </c>
      <c r="AF339" s="168">
        <f t="shared" si="344"/>
        <v>610054.20924</v>
      </c>
      <c r="AG339" s="192" t="s">
        <v>79</v>
      </c>
      <c r="AJ339" s="130">
        <v>932960</v>
      </c>
      <c r="AL339" s="130">
        <v>610054.20924</v>
      </c>
    </row>
    <row r="340" spans="1:38" ht="14">
      <c r="A340" s="137">
        <f t="shared" si="345"/>
        <v>14</v>
      </c>
      <c r="B340" s="138" t="s">
        <v>276</v>
      </c>
      <c r="C340" s="178">
        <v>1</v>
      </c>
      <c r="D340" s="186">
        <v>2099160</v>
      </c>
      <c r="E340" s="180">
        <v>41500000</v>
      </c>
      <c r="F340" s="146">
        <v>43425000</v>
      </c>
      <c r="G340" s="155">
        <v>2099160</v>
      </c>
      <c r="H340" s="164">
        <f>+'678-2024 IPC'!H340</f>
        <v>2479918.1596000004</v>
      </c>
      <c r="I340" s="172">
        <f t="shared" si="326"/>
        <v>0</v>
      </c>
      <c r="J340" s="160">
        <f t="shared" si="327"/>
        <v>-0.15353658269973514</v>
      </c>
      <c r="K340" s="139">
        <f t="shared" si="328"/>
        <v>15.734423206406845</v>
      </c>
      <c r="L340" s="139">
        <f t="shared" si="329"/>
        <v>16.510658499716079</v>
      </c>
      <c r="M340" s="140">
        <f t="shared" si="330"/>
        <v>15581568</v>
      </c>
      <c r="N340" s="140">
        <f t="shared" si="331"/>
        <v>29008053</v>
      </c>
      <c r="O340" s="140" t="e">
        <f t="shared" si="332"/>
        <v>#NUM!</v>
      </c>
      <c r="P340" s="140">
        <f t="shared" si="333"/>
        <v>15267206</v>
      </c>
      <c r="Q340" s="140" t="e" cm="1">
        <f t="array" ref="Q340">ROUND(GEOMEAN(SMALL(D340:I340,{1;2;3})),0)</f>
        <v>#NUM!</v>
      </c>
      <c r="R340" s="140" cm="1">
        <f t="array" ref="R340">ROUND(AVERAGE(SMALL(D340:I340,{1;2;3})),0)</f>
        <v>1399440</v>
      </c>
      <c r="S340" s="140" t="e" cm="1">
        <f t="array" ref="S340">ROUND(GEOMEAN(SMALL(D340:I340,{1;2})),0)</f>
        <v>#NUM!</v>
      </c>
      <c r="T340" s="140" cm="1">
        <f t="array" ref="T340">ROUND(AVERAGE(SMALL(D340:I340,{1;2})),0)</f>
        <v>1049580</v>
      </c>
      <c r="U340" s="141">
        <f t="shared" si="334"/>
        <v>5.283097665817019</v>
      </c>
      <c r="V340" s="141">
        <f t="shared" si="335"/>
        <v>10.697181573394692</v>
      </c>
      <c r="W340" s="141" t="e">
        <f t="shared" si="336"/>
        <v>#NUM!</v>
      </c>
      <c r="X340" s="141">
        <f t="shared" si="337"/>
        <v>5.1563346116480435</v>
      </c>
      <c r="Y340" s="141" t="e">
        <f t="shared" si="338"/>
        <v>#NUM!</v>
      </c>
      <c r="Z340" s="141">
        <f t="shared" si="339"/>
        <v>-0.43569105513315676</v>
      </c>
      <c r="AA340" s="141" t="e">
        <f t="shared" si="340"/>
        <v>#NUM!</v>
      </c>
      <c r="AB340" s="141">
        <f t="shared" si="341"/>
        <v>-0.57676829134986751</v>
      </c>
      <c r="AC340" s="141" t="e" cm="1">
        <f t="array" ref="AC340">MIN(IF(U340:AB340&gt;0,U340:AB340))</f>
        <v>#NUM!</v>
      </c>
      <c r="AD340" s="140" t="str">
        <f t="shared" si="342"/>
        <v>Sin medida de tendencia central</v>
      </c>
      <c r="AE340" s="173" t="str">
        <f t="shared" si="343"/>
        <v>Pendiente</v>
      </c>
      <c r="AF340" s="168">
        <f t="shared" si="344"/>
        <v>2289539.0798000004</v>
      </c>
      <c r="AG340" s="192" t="s">
        <v>79</v>
      </c>
      <c r="AJ340" s="130">
        <v>2099160</v>
      </c>
      <c r="AL340" s="130">
        <v>2289539.0798000004</v>
      </c>
    </row>
    <row r="341" spans="1:38" ht="14">
      <c r="A341" s="137">
        <f t="shared" si="345"/>
        <v>15</v>
      </c>
      <c r="B341" s="138" t="s">
        <v>277</v>
      </c>
      <c r="C341" s="178">
        <v>1</v>
      </c>
      <c r="D341" s="186">
        <v>1096228</v>
      </c>
      <c r="E341" s="180">
        <v>1700000</v>
      </c>
      <c r="F341" s="146">
        <v>1780000</v>
      </c>
      <c r="G341" s="155">
        <v>1096228</v>
      </c>
      <c r="H341" s="164">
        <f>+'678-2024 IPC'!H341</f>
        <v>169678.61092000001</v>
      </c>
      <c r="I341" s="172">
        <f t="shared" si="326"/>
        <v>0</v>
      </c>
      <c r="J341" s="160">
        <f t="shared" si="327"/>
        <v>5.4606139457191167</v>
      </c>
      <c r="K341" s="139">
        <f t="shared" si="328"/>
        <v>9.018941048506786</v>
      </c>
      <c r="L341" s="139">
        <f t="shared" si="329"/>
        <v>9.4904206272600469</v>
      </c>
      <c r="M341" s="140">
        <f t="shared" si="330"/>
        <v>1491386</v>
      </c>
      <c r="N341" s="140">
        <f t="shared" si="331"/>
        <v>1525409</v>
      </c>
      <c r="O341" s="140" t="e">
        <f t="shared" si="332"/>
        <v>#NUM!</v>
      </c>
      <c r="P341" s="140">
        <f t="shared" si="333"/>
        <v>973689</v>
      </c>
      <c r="Q341" s="140" t="e" cm="1">
        <f t="array" ref="Q341">ROUND(GEOMEAN(SMALL(D341:I341,{1;2;3})),0)</f>
        <v>#NUM!</v>
      </c>
      <c r="R341" s="140" cm="1">
        <f t="array" ref="R341">ROUND(AVERAGE(SMALL(D341:I341,{1;2;3})),0)</f>
        <v>421969</v>
      </c>
      <c r="S341" s="140" t="e" cm="1">
        <f t="array" ref="S341">ROUND(GEOMEAN(SMALL(D341:I341,{1;2})),0)</f>
        <v>#NUM!</v>
      </c>
      <c r="T341" s="140" cm="1">
        <f t="array" ref="T341">ROUND(AVERAGE(SMALL(D341:I341,{1;2})),0)</f>
        <v>84839</v>
      </c>
      <c r="U341" s="141">
        <f t="shared" si="334"/>
        <v>7.789475537981378</v>
      </c>
      <c r="V341" s="141">
        <f t="shared" si="335"/>
        <v>7.9899899093304061</v>
      </c>
      <c r="W341" s="141" t="e">
        <f t="shared" si="336"/>
        <v>#NUM!</v>
      </c>
      <c r="X341" s="141">
        <f t="shared" si="337"/>
        <v>4.7384309944585441</v>
      </c>
      <c r="Y341" s="141" t="e">
        <f t="shared" si="338"/>
        <v>#NUM!</v>
      </c>
      <c r="Z341" s="141">
        <f t="shared" si="339"/>
        <v>1.4868720795866825</v>
      </c>
      <c r="AA341" s="141" t="e">
        <f t="shared" si="340"/>
        <v>#NUM!</v>
      </c>
      <c r="AB341" s="141">
        <f t="shared" si="341"/>
        <v>-0.50000180022690155</v>
      </c>
      <c r="AC341" s="141" t="e" cm="1">
        <f t="array" ref="AC341">MIN(IF(U341:AB341&gt;0,U341:AB341))</f>
        <v>#NUM!</v>
      </c>
      <c r="AD341" s="140" t="str">
        <f t="shared" si="342"/>
        <v>Sin medida de tendencia central</v>
      </c>
      <c r="AE341" s="173" t="str">
        <f t="shared" si="343"/>
        <v>Pendiente</v>
      </c>
      <c r="AF341" s="168">
        <f t="shared" si="344"/>
        <v>632953.30545999995</v>
      </c>
      <c r="AG341" s="192" t="s">
        <v>79</v>
      </c>
      <c r="AJ341" s="130">
        <v>1096228</v>
      </c>
      <c r="AL341" s="130">
        <v>632953.30545999995</v>
      </c>
    </row>
    <row r="342" spans="1:38" ht="14">
      <c r="A342" s="137">
        <f t="shared" si="345"/>
        <v>16</v>
      </c>
      <c r="B342" s="138" t="s">
        <v>278</v>
      </c>
      <c r="C342" s="178">
        <v>1</v>
      </c>
      <c r="D342" s="186">
        <v>326536</v>
      </c>
      <c r="E342" s="180">
        <v>1250000</v>
      </c>
      <c r="F342" s="146">
        <v>1310500</v>
      </c>
      <c r="G342" s="155">
        <v>326536</v>
      </c>
      <c r="H342" s="164">
        <f>+'678-2024 IPC'!H342</f>
        <v>156626.41008</v>
      </c>
      <c r="I342" s="172">
        <f t="shared" si="326"/>
        <v>0</v>
      </c>
      <c r="J342" s="160">
        <f t="shared" si="327"/>
        <v>1.0848080463136158</v>
      </c>
      <c r="K342" s="139">
        <f t="shared" si="328"/>
        <v>6.980774119521338</v>
      </c>
      <c r="L342" s="139">
        <f t="shared" si="329"/>
        <v>7.3670435869061706</v>
      </c>
      <c r="M342" s="140">
        <f t="shared" si="330"/>
        <v>811757</v>
      </c>
      <c r="N342" s="140">
        <f t="shared" si="331"/>
        <v>962345</v>
      </c>
      <c r="O342" s="140" t="e">
        <f t="shared" si="332"/>
        <v>#NUM!</v>
      </c>
      <c r="P342" s="140">
        <f t="shared" si="333"/>
        <v>561700</v>
      </c>
      <c r="Q342" s="140" t="e" cm="1">
        <f t="array" ref="Q342">ROUND(GEOMEAN(SMALL(D342:I342,{1;2;3})),0)</f>
        <v>#NUM!</v>
      </c>
      <c r="R342" s="140" cm="1">
        <f t="array" ref="R342">ROUND(AVERAGE(SMALL(D342:I342,{1;2;3})),0)</f>
        <v>161054</v>
      </c>
      <c r="S342" s="140" t="e" cm="1">
        <f t="array" ref="S342">ROUND(GEOMEAN(SMALL(D342:I342,{1;2})),0)</f>
        <v>#NUM!</v>
      </c>
      <c r="T342" s="140" cm="1">
        <f t="array" ref="T342">ROUND(AVERAGE(SMALL(D342:I342,{1;2})),0)</f>
        <v>78313</v>
      </c>
      <c r="U342" s="141">
        <f t="shared" si="334"/>
        <v>4.1827594055522264</v>
      </c>
      <c r="V342" s="141">
        <f t="shared" si="335"/>
        <v>5.1442064560406093</v>
      </c>
      <c r="W342" s="141" t="e">
        <f t="shared" si="336"/>
        <v>#NUM!</v>
      </c>
      <c r="X342" s="141">
        <f t="shared" si="337"/>
        <v>2.5862406583481086</v>
      </c>
      <c r="Y342" s="141" t="e">
        <f t="shared" si="338"/>
        <v>#NUM!</v>
      </c>
      <c r="Z342" s="141">
        <f t="shared" si="339"/>
        <v>2.8268476036311663E-2</v>
      </c>
      <c r="AA342" s="141" t="e">
        <f t="shared" si="340"/>
        <v>#NUM!</v>
      </c>
      <c r="AB342" s="141">
        <f t="shared" si="341"/>
        <v>-0.50000130910234031</v>
      </c>
      <c r="AC342" s="141" t="e" cm="1">
        <f t="array" ref="AC342">MIN(IF(U342:AB342&gt;0,U342:AB342))</f>
        <v>#NUM!</v>
      </c>
      <c r="AD342" s="140" t="str">
        <f t="shared" si="342"/>
        <v>Sin medida de tendencia central</v>
      </c>
      <c r="AE342" s="173" t="str">
        <f t="shared" si="343"/>
        <v>Pendiente</v>
      </c>
      <c r="AF342" s="168">
        <f t="shared" si="344"/>
        <v>241581.20504</v>
      </c>
      <c r="AG342" s="192" t="s">
        <v>79</v>
      </c>
      <c r="AJ342" s="130">
        <v>326536</v>
      </c>
      <c r="AL342" s="130">
        <v>241581.20504</v>
      </c>
    </row>
    <row r="343" spans="1:38" ht="14">
      <c r="A343" s="137">
        <f t="shared" si="345"/>
        <v>17</v>
      </c>
      <c r="B343" s="138" t="s">
        <v>279</v>
      </c>
      <c r="C343" s="178">
        <v>1</v>
      </c>
      <c r="D343" s="186">
        <v>629748</v>
      </c>
      <c r="E343" s="180">
        <v>1900000</v>
      </c>
      <c r="F343" s="146">
        <v>1993000</v>
      </c>
      <c r="G343" s="155">
        <v>629748</v>
      </c>
      <c r="H343" s="164">
        <f>+'678-2024 IPC'!H343</f>
        <v>378513.82436000003</v>
      </c>
      <c r="I343" s="172">
        <f t="shared" si="326"/>
        <v>0</v>
      </c>
      <c r="J343" s="160">
        <f t="shared" si="327"/>
        <v>0.6637384409005207</v>
      </c>
      <c r="K343" s="139">
        <f t="shared" si="328"/>
        <v>4.0196317220713516</v>
      </c>
      <c r="L343" s="139">
        <f t="shared" si="329"/>
        <v>4.2653294853095804</v>
      </c>
      <c r="M343" s="140">
        <f t="shared" si="330"/>
        <v>1336009</v>
      </c>
      <c r="N343" s="140">
        <f t="shared" si="331"/>
        <v>1507583</v>
      </c>
      <c r="O343" s="140" t="e">
        <f t="shared" si="332"/>
        <v>#NUM!</v>
      </c>
      <c r="P343" s="140">
        <f t="shared" si="333"/>
        <v>921835</v>
      </c>
      <c r="Q343" s="140" t="e" cm="1">
        <f t="array" ref="Q343">ROUND(GEOMEAN(SMALL(D343:I343,{1;2;3})),0)</f>
        <v>#NUM!</v>
      </c>
      <c r="R343" s="140" cm="1">
        <f t="array" ref="R343">ROUND(AVERAGE(SMALL(D343:I343,{1;2;3})),0)</f>
        <v>336087</v>
      </c>
      <c r="S343" s="140" t="e" cm="1">
        <f t="array" ref="S343">ROUND(GEOMEAN(SMALL(D343:I343,{1;2})),0)</f>
        <v>#NUM!</v>
      </c>
      <c r="T343" s="140" cm="1">
        <f t="array" ref="T343">ROUND(AVERAGE(SMALL(D343:I343,{1;2})),0)</f>
        <v>189257</v>
      </c>
      <c r="U343" s="141">
        <f t="shared" si="334"/>
        <v>2.5296174512488547</v>
      </c>
      <c r="V343" s="141">
        <f t="shared" si="335"/>
        <v>2.9829007633976286</v>
      </c>
      <c r="W343" s="141" t="e">
        <f t="shared" si="336"/>
        <v>#NUM!</v>
      </c>
      <c r="X343" s="141">
        <f t="shared" si="337"/>
        <v>1.4354064255345498</v>
      </c>
      <c r="Y343" s="141" t="e">
        <f t="shared" si="338"/>
        <v>#NUM!</v>
      </c>
      <c r="Z343" s="141">
        <f t="shared" si="339"/>
        <v>-0.11208791232852933</v>
      </c>
      <c r="AA343" s="141" t="e">
        <f t="shared" si="340"/>
        <v>#NUM!</v>
      </c>
      <c r="AB343" s="141">
        <f t="shared" si="341"/>
        <v>-0.49999976798733803</v>
      </c>
      <c r="AC343" s="141" t="e" cm="1">
        <f t="array" ref="AC343">MIN(IF(U343:AB343&gt;0,U343:AB343))</f>
        <v>#NUM!</v>
      </c>
      <c r="AD343" s="140" t="str">
        <f t="shared" si="342"/>
        <v>Sin medida de tendencia central</v>
      </c>
      <c r="AE343" s="173" t="str">
        <f t="shared" si="343"/>
        <v>Pendiente</v>
      </c>
      <c r="AF343" s="168">
        <f t="shared" si="344"/>
        <v>504130.91217999998</v>
      </c>
      <c r="AG343" s="192" t="s">
        <v>79</v>
      </c>
      <c r="AJ343" s="130">
        <v>629748</v>
      </c>
      <c r="AL343" s="130">
        <v>504130.91217999998</v>
      </c>
    </row>
    <row r="344" spans="1:38" ht="14">
      <c r="A344" s="137">
        <f t="shared" si="345"/>
        <v>18</v>
      </c>
      <c r="B344" s="138" t="s">
        <v>280</v>
      </c>
      <c r="C344" s="178">
        <v>1</v>
      </c>
      <c r="D344" s="186">
        <v>1259496</v>
      </c>
      <c r="E344" s="180">
        <v>2900000</v>
      </c>
      <c r="F344" s="146">
        <v>2989000</v>
      </c>
      <c r="G344" s="155">
        <v>1259496</v>
      </c>
      <c r="H344" s="164">
        <f>+'678-2024 IPC'!H344</f>
        <v>234939.61512</v>
      </c>
      <c r="I344" s="172">
        <f t="shared" si="326"/>
        <v>0</v>
      </c>
      <c r="J344" s="160">
        <f t="shared" si="327"/>
        <v>4.3609349762350114</v>
      </c>
      <c r="K344" s="139">
        <f t="shared" si="328"/>
        <v>11.343597304859669</v>
      </c>
      <c r="L344" s="139">
        <f t="shared" si="329"/>
        <v>11.722418049732948</v>
      </c>
      <c r="M344" s="140">
        <f t="shared" si="330"/>
        <v>2218402</v>
      </c>
      <c r="N344" s="140">
        <f t="shared" si="331"/>
        <v>2382832</v>
      </c>
      <c r="O344" s="140" t="e">
        <f t="shared" si="332"/>
        <v>#NUM!</v>
      </c>
      <c r="P344" s="140">
        <f t="shared" si="333"/>
        <v>1440489</v>
      </c>
      <c r="Q344" s="140" t="e" cm="1">
        <f t="array" ref="Q344">ROUND(GEOMEAN(SMALL(D344:I344,{1;2;3})),0)</f>
        <v>#NUM!</v>
      </c>
      <c r="R344" s="140" cm="1">
        <f t="array" ref="R344">ROUND(AVERAGE(SMALL(D344:I344,{1;2;3})),0)</f>
        <v>498145</v>
      </c>
      <c r="S344" s="140" t="e" cm="1">
        <f t="array" ref="S344">ROUND(GEOMEAN(SMALL(D344:I344,{1;2})),0)</f>
        <v>#NUM!</v>
      </c>
      <c r="T344" s="140" cm="1">
        <f t="array" ref="T344">ROUND(AVERAGE(SMALL(D344:I344,{1;2})),0)</f>
        <v>117470</v>
      </c>
      <c r="U344" s="141">
        <f t="shared" si="334"/>
        <v>8.4424348097569997</v>
      </c>
      <c r="V344" s="141">
        <f t="shared" si="335"/>
        <v>9.1423167769425433</v>
      </c>
      <c r="W344" s="141" t="e">
        <f t="shared" si="336"/>
        <v>#NUM!</v>
      </c>
      <c r="X344" s="141">
        <f t="shared" si="337"/>
        <v>5.1313159096827583</v>
      </c>
      <c r="Y344" s="141" t="e">
        <f t="shared" si="338"/>
        <v>#NUM!</v>
      </c>
      <c r="Z344" s="141">
        <f t="shared" si="339"/>
        <v>1.1203107860101102</v>
      </c>
      <c r="AA344" s="141" t="e">
        <f t="shared" si="340"/>
        <v>#NUM!</v>
      </c>
      <c r="AB344" s="141">
        <f t="shared" si="341"/>
        <v>-0.49999918089590856</v>
      </c>
      <c r="AC344" s="141" t="e" cm="1">
        <f t="array" ref="AC344">MIN(IF(U344:AB344&gt;0,U344:AB344))</f>
        <v>#NUM!</v>
      </c>
      <c r="AD344" s="140" t="str">
        <f t="shared" si="342"/>
        <v>Sin medida de tendencia central</v>
      </c>
      <c r="AE344" s="173" t="str">
        <f t="shared" si="343"/>
        <v>Pendiente</v>
      </c>
      <c r="AF344" s="168">
        <f t="shared" si="344"/>
        <v>747217.80755999999</v>
      </c>
      <c r="AG344" s="192" t="s">
        <v>79</v>
      </c>
      <c r="AJ344" s="130">
        <v>1259496</v>
      </c>
      <c r="AL344" s="130">
        <v>747217.80755999999</v>
      </c>
    </row>
    <row r="345" spans="1:38" ht="14">
      <c r="A345" s="137">
        <f t="shared" si="345"/>
        <v>19</v>
      </c>
      <c r="B345" s="138" t="s">
        <v>281</v>
      </c>
      <c r="C345" s="178">
        <v>1</v>
      </c>
      <c r="D345" s="186">
        <v>559776</v>
      </c>
      <c r="E345" s="180">
        <v>6250000</v>
      </c>
      <c r="F345" s="146">
        <v>6442500</v>
      </c>
      <c r="G345" s="155">
        <v>559776</v>
      </c>
      <c r="H345" s="164">
        <f>+'678-2024 IPC'!H345</f>
        <v>234939.61512</v>
      </c>
      <c r="I345" s="172">
        <f t="shared" si="326"/>
        <v>0</v>
      </c>
      <c r="J345" s="160">
        <f t="shared" si="327"/>
        <v>1.3826377672155608</v>
      </c>
      <c r="K345" s="139">
        <f t="shared" si="328"/>
        <v>25.602580398404459</v>
      </c>
      <c r="L345" s="139">
        <f t="shared" si="329"/>
        <v>26.421939874675317</v>
      </c>
      <c r="M345" s="140">
        <f t="shared" si="330"/>
        <v>2824769</v>
      </c>
      <c r="N345" s="140">
        <f t="shared" si="331"/>
        <v>4417425</v>
      </c>
      <c r="O345" s="140" t="e">
        <f t="shared" si="332"/>
        <v>#NUM!</v>
      </c>
      <c r="P345" s="140">
        <f t="shared" si="333"/>
        <v>2341165</v>
      </c>
      <c r="Q345" s="140" t="e" cm="1">
        <f t="array" ref="Q345">ROUND(GEOMEAN(SMALL(D345:I345,{1;2;3})),0)</f>
        <v>#NUM!</v>
      </c>
      <c r="R345" s="140" cm="1">
        <f t="array" ref="R345">ROUND(AVERAGE(SMALL(D345:I345,{1;2;3})),0)</f>
        <v>264905</v>
      </c>
      <c r="S345" s="140" t="e" cm="1">
        <f t="array" ref="S345">ROUND(GEOMEAN(SMALL(D345:I345,{1;2})),0)</f>
        <v>#NUM!</v>
      </c>
      <c r="T345" s="140" cm="1">
        <f t="array" ref="T345">ROUND(AVERAGE(SMALL(D345:I345,{1;2})),0)</f>
        <v>117470</v>
      </c>
      <c r="U345" s="141">
        <f t="shared" si="334"/>
        <v>11.023383108707291</v>
      </c>
      <c r="V345" s="141">
        <f t="shared" si="335"/>
        <v>17.80238459462749</v>
      </c>
      <c r="W345" s="141" t="e">
        <f t="shared" si="336"/>
        <v>#NUM!</v>
      </c>
      <c r="X345" s="141">
        <f t="shared" si="337"/>
        <v>8.9649648221488913</v>
      </c>
      <c r="Y345" s="141" t="e">
        <f t="shared" si="338"/>
        <v>#NUM!</v>
      </c>
      <c r="Z345" s="141">
        <f t="shared" si="339"/>
        <v>0.12754504967029323</v>
      </c>
      <c r="AA345" s="141" t="e">
        <f t="shared" si="340"/>
        <v>#NUM!</v>
      </c>
      <c r="AB345" s="141">
        <f t="shared" si="341"/>
        <v>-0.49999918089590856</v>
      </c>
      <c r="AC345" s="141" t="e" cm="1">
        <f t="array" ref="AC345">MIN(IF(U345:AB345&gt;0,U345:AB345))</f>
        <v>#NUM!</v>
      </c>
      <c r="AD345" s="140" t="str">
        <f t="shared" si="342"/>
        <v>Sin medida de tendencia central</v>
      </c>
      <c r="AE345" s="173" t="str">
        <f t="shared" si="343"/>
        <v>Pendiente</v>
      </c>
      <c r="AF345" s="168">
        <f t="shared" si="344"/>
        <v>397357.80755999999</v>
      </c>
      <c r="AG345" s="192" t="s">
        <v>79</v>
      </c>
      <c r="AJ345" s="130">
        <v>559776</v>
      </c>
      <c r="AL345" s="130">
        <v>397357.80755999999</v>
      </c>
    </row>
    <row r="346" spans="1:38" ht="14">
      <c r="A346" s="137">
        <f t="shared" si="345"/>
        <v>20</v>
      </c>
      <c r="B346" s="138" t="s">
        <v>282</v>
      </c>
      <c r="C346" s="178">
        <v>1</v>
      </c>
      <c r="D346" s="186">
        <v>932960</v>
      </c>
      <c r="E346" s="180">
        <v>1800000</v>
      </c>
      <c r="F346" s="146">
        <v>1858000</v>
      </c>
      <c r="G346" s="155">
        <v>932960</v>
      </c>
      <c r="H346" s="164">
        <f>+'678-2024 IPC'!H346</f>
        <v>117469.80756</v>
      </c>
      <c r="I346" s="172">
        <f t="shared" si="326"/>
        <v>0</v>
      </c>
      <c r="J346" s="160">
        <f t="shared" si="327"/>
        <v>6.9421258907185361</v>
      </c>
      <c r="K346" s="139">
        <f t="shared" si="328"/>
        <v>14.323086309480969</v>
      </c>
      <c r="L346" s="139">
        <f t="shared" si="329"/>
        <v>14.816830201675355</v>
      </c>
      <c r="M346" s="140">
        <f t="shared" si="330"/>
        <v>1461259</v>
      </c>
      <c r="N346" s="140">
        <f t="shared" si="331"/>
        <v>1530320</v>
      </c>
      <c r="O346" s="140" t="e">
        <f t="shared" si="332"/>
        <v>#NUM!</v>
      </c>
      <c r="P346" s="140">
        <f t="shared" si="333"/>
        <v>940232</v>
      </c>
      <c r="Q346" s="140" t="e" cm="1">
        <f t="array" ref="Q346">ROUND(GEOMEAN(SMALL(D346:I346,{1;2;3})),0)</f>
        <v>#NUM!</v>
      </c>
      <c r="R346" s="140" cm="1">
        <f t="array" ref="R346">ROUND(AVERAGE(SMALL(D346:I346,{1;2;3})),0)</f>
        <v>350143</v>
      </c>
      <c r="S346" s="140" t="e" cm="1">
        <f t="array" ref="S346">ROUND(GEOMEAN(SMALL(D346:I346,{1;2})),0)</f>
        <v>#NUM!</v>
      </c>
      <c r="T346" s="140" cm="1">
        <f t="array" ref="T346">ROUND(AVERAGE(SMALL(D346:I346,{1;2})),0)</f>
        <v>58735</v>
      </c>
      <c r="U346" s="141">
        <f t="shared" si="334"/>
        <v>11.439443209725473</v>
      </c>
      <c r="V346" s="141">
        <f t="shared" si="335"/>
        <v>12.027347467291619</v>
      </c>
      <c r="W346" s="141" t="e">
        <f t="shared" si="336"/>
        <v>#NUM!</v>
      </c>
      <c r="X346" s="141">
        <f t="shared" si="337"/>
        <v>7.0040311594088394</v>
      </c>
      <c r="Y346" s="141" t="e">
        <f t="shared" si="338"/>
        <v>#NUM!</v>
      </c>
      <c r="Z346" s="141">
        <f t="shared" si="339"/>
        <v>1.9807063387003305</v>
      </c>
      <c r="AA346" s="141" t="e">
        <f t="shared" si="340"/>
        <v>#NUM!</v>
      </c>
      <c r="AB346" s="141">
        <f t="shared" si="341"/>
        <v>-0.49999918089590856</v>
      </c>
      <c r="AC346" s="141" t="e" cm="1">
        <f t="array" ref="AC346">MIN(IF(U346:AB346&gt;0,U346:AB346))</f>
        <v>#NUM!</v>
      </c>
      <c r="AD346" s="140" t="str">
        <f t="shared" si="342"/>
        <v>Sin medida de tendencia central</v>
      </c>
      <c r="AE346" s="173" t="str">
        <f t="shared" si="343"/>
        <v>Pendiente</v>
      </c>
      <c r="AF346" s="168">
        <f t="shared" si="344"/>
        <v>525214.90378000005</v>
      </c>
      <c r="AG346" s="192" t="s">
        <v>79</v>
      </c>
      <c r="AJ346" s="130">
        <v>932960</v>
      </c>
      <c r="AL346" s="130">
        <v>525214.90378000005</v>
      </c>
    </row>
    <row r="347" spans="1:38" ht="14">
      <c r="A347" s="137">
        <f t="shared" si="345"/>
        <v>21</v>
      </c>
      <c r="B347" s="138" t="s">
        <v>283</v>
      </c>
      <c r="C347" s="178">
        <v>1</v>
      </c>
      <c r="D347" s="186">
        <v>443156</v>
      </c>
      <c r="E347" s="180">
        <v>4600000</v>
      </c>
      <c r="F347" s="146">
        <v>4740000</v>
      </c>
      <c r="G347" s="155">
        <v>443156</v>
      </c>
      <c r="H347" s="164">
        <f>+'678-2024 IPC'!H347</f>
        <v>234939.61512</v>
      </c>
      <c r="I347" s="172">
        <f t="shared" si="326"/>
        <v>0</v>
      </c>
      <c r="J347" s="160">
        <f t="shared" si="327"/>
        <v>0.88625489904565224</v>
      </c>
      <c r="K347" s="139">
        <f t="shared" si="328"/>
        <v>18.579499173225681</v>
      </c>
      <c r="L347" s="139">
        <f t="shared" si="329"/>
        <v>19.17539697414994</v>
      </c>
      <c r="M347" s="140">
        <f t="shared" si="330"/>
        <v>2129925</v>
      </c>
      <c r="N347" s="140">
        <f t="shared" si="331"/>
        <v>3261052</v>
      </c>
      <c r="O347" s="140" t="e">
        <f t="shared" si="332"/>
        <v>#NUM!</v>
      </c>
      <c r="P347" s="140">
        <f t="shared" si="333"/>
        <v>1743542</v>
      </c>
      <c r="Q347" s="140" t="e" cm="1">
        <f t="array" ref="Q347">ROUND(GEOMEAN(SMALL(D347:I347,{1;2;3})),0)</f>
        <v>#NUM!</v>
      </c>
      <c r="R347" s="140" cm="1">
        <f t="array" ref="R347">ROUND(AVERAGE(SMALL(D347:I347,{1;2;3})),0)</f>
        <v>226032</v>
      </c>
      <c r="S347" s="140" t="e" cm="1">
        <f t="array" ref="S347">ROUND(GEOMEAN(SMALL(D347:I347,{1;2})),0)</f>
        <v>#NUM!</v>
      </c>
      <c r="T347" s="140" cm="1">
        <f t="array" ref="T347">ROUND(AVERAGE(SMALL(D347:I347,{1;2})),0)</f>
        <v>117470</v>
      </c>
      <c r="U347" s="141">
        <f t="shared" si="334"/>
        <v>8.0658401688114587</v>
      </c>
      <c r="V347" s="141">
        <f t="shared" si="335"/>
        <v>12.880383682140426</v>
      </c>
      <c r="W347" s="141" t="e">
        <f t="shared" si="336"/>
        <v>#NUM!</v>
      </c>
      <c r="X347" s="141">
        <f t="shared" si="337"/>
        <v>6.4212345972791853</v>
      </c>
      <c r="Y347" s="141" t="e">
        <f t="shared" si="338"/>
        <v>#NUM!</v>
      </c>
      <c r="Z347" s="141">
        <f t="shared" si="339"/>
        <v>-3.7914487582054957E-2</v>
      </c>
      <c r="AA347" s="141" t="e">
        <f t="shared" si="340"/>
        <v>#NUM!</v>
      </c>
      <c r="AB347" s="141">
        <f t="shared" si="341"/>
        <v>-0.49999918089590856</v>
      </c>
      <c r="AC347" s="141" t="e" cm="1">
        <f t="array" ref="AC347">MIN(IF(U347:AB347&gt;0,U347:AB347))</f>
        <v>#NUM!</v>
      </c>
      <c r="AD347" s="140" t="str">
        <f t="shared" si="342"/>
        <v>Sin medida de tendencia central</v>
      </c>
      <c r="AE347" s="173" t="str">
        <f t="shared" si="343"/>
        <v>Pendiente</v>
      </c>
      <c r="AF347" s="168">
        <f t="shared" si="344"/>
        <v>339047.80755999999</v>
      </c>
      <c r="AG347" s="192" t="s">
        <v>79</v>
      </c>
      <c r="AJ347" s="130">
        <v>443156</v>
      </c>
      <c r="AL347" s="130">
        <v>339047.80755999999</v>
      </c>
    </row>
    <row r="348" spans="1:38" ht="13">
      <c r="A348" s="133"/>
      <c r="B348" s="134" t="s">
        <v>178</v>
      </c>
      <c r="C348" s="177"/>
      <c r="D348" s="186"/>
      <c r="E348" s="181"/>
      <c r="F348" s="147"/>
      <c r="G348" s="156"/>
      <c r="H348" s="165"/>
      <c r="I348" s="172">
        <f t="shared" si="326"/>
        <v>0</v>
      </c>
      <c r="J348" s="159"/>
      <c r="K348" s="135"/>
      <c r="L348" s="135"/>
      <c r="M348" s="135"/>
      <c r="N348" s="135"/>
      <c r="O348" s="135"/>
      <c r="P348" s="135"/>
      <c r="Q348" s="135"/>
      <c r="R348" s="135"/>
      <c r="S348" s="135"/>
      <c r="T348" s="135"/>
      <c r="U348" s="136"/>
      <c r="V348" s="136"/>
      <c r="W348" s="136"/>
      <c r="X348" s="136"/>
      <c r="Y348" s="136"/>
      <c r="Z348" s="136"/>
      <c r="AA348" s="136"/>
      <c r="AB348" s="136"/>
      <c r="AC348" s="136"/>
      <c r="AD348" s="135"/>
      <c r="AE348" s="154"/>
      <c r="AF348" s="174"/>
      <c r="AG348" s="191"/>
    </row>
    <row r="349" spans="1:38" ht="13">
      <c r="A349" s="137">
        <f>A347+1</f>
        <v>22</v>
      </c>
      <c r="B349" s="138" t="s">
        <v>284</v>
      </c>
      <c r="C349" s="178">
        <v>1</v>
      </c>
      <c r="D349" s="186">
        <v>373184</v>
      </c>
      <c r="E349" s="180">
        <v>1370000</v>
      </c>
      <c r="F349" s="146">
        <v>1436100</v>
      </c>
      <c r="G349" s="155">
        <v>239824</v>
      </c>
      <c r="H349" s="164"/>
      <c r="I349" s="172">
        <f t="shared" si="326"/>
        <v>133360</v>
      </c>
      <c r="J349" s="160">
        <f t="shared" ref="J349:L352" si="346">+D349/IF($H349&lt;&gt;"",$H349,MIN($D349:$F349))-1</f>
        <v>0</v>
      </c>
      <c r="K349" s="139">
        <f t="shared" si="346"/>
        <v>2.6711113016635224</v>
      </c>
      <c r="L349" s="139">
        <f t="shared" si="346"/>
        <v>2.8482357228605726</v>
      </c>
      <c r="M349" s="140">
        <f>ROUND(GEOMEAN(D349:F349),0)</f>
        <v>902144</v>
      </c>
      <c r="N349" s="140">
        <f>ROUND(AVERAGE(D349:F349),0)</f>
        <v>1059761</v>
      </c>
      <c r="O349" s="140">
        <f>ROUND(GEOMEAN(D349:I349),0)</f>
        <v>472225</v>
      </c>
      <c r="P349" s="140">
        <f>ROUND(AVERAGE(D349:I349),0)</f>
        <v>710494</v>
      </c>
      <c r="Q349" s="140" cm="1">
        <f t="array" ref="Q349">ROUND(GEOMEAN(SMALL(D349:I349,{1;2;3})),0)</f>
        <v>228532</v>
      </c>
      <c r="R349" s="140" cm="1">
        <f t="array" ref="R349">ROUND(AVERAGE(SMALL(D349:I349,{1;2;3})),0)</f>
        <v>248789</v>
      </c>
      <c r="S349" s="140" cm="1">
        <f t="array" ref="S349">ROUND(GEOMEAN(SMALL(D349:I349,{1;2})),0)</f>
        <v>178838</v>
      </c>
      <c r="T349" s="140" cm="1">
        <f t="array" ref="T349">ROUND(AVERAGE(SMALL(D349:I349,{1;2})),0)</f>
        <v>186592</v>
      </c>
      <c r="U349" s="141">
        <f t="shared" ref="U349:AB352" si="347">+M349/IF($H349&lt;&gt;"",$H349,MIN($D349:$F349))-1</f>
        <v>1.4174241125021436</v>
      </c>
      <c r="V349" s="141">
        <f t="shared" si="347"/>
        <v>1.839781448293603</v>
      </c>
      <c r="W349" s="141">
        <f t="shared" si="347"/>
        <v>0.2653945506774138</v>
      </c>
      <c r="X349" s="141">
        <f t="shared" si="347"/>
        <v>0.9038704767621335</v>
      </c>
      <c r="Y349" s="141">
        <f t="shared" si="347"/>
        <v>-0.38761576058995029</v>
      </c>
      <c r="Z349" s="141">
        <f t="shared" si="347"/>
        <v>-0.33333422654776201</v>
      </c>
      <c r="AA349" s="141">
        <f t="shared" si="347"/>
        <v>-0.52077795403875837</v>
      </c>
      <c r="AB349" s="141">
        <f t="shared" si="347"/>
        <v>-0.5</v>
      </c>
      <c r="AC349" s="141" cm="1">
        <f t="array" ref="AC349">MIN(IF(U349:AB349&gt;0,U349:AB349))</f>
        <v>0.2653945506774138</v>
      </c>
      <c r="AD349" s="140" t="str">
        <f>+IFERROR(_xlfn.XLOOKUP(AC349,U349:AB349,$U$3:$AB$3,,0),"Sin medida de tendencia central")</f>
        <v>MEDIA GEOMETRICA Cotizaciones e Histórico</v>
      </c>
      <c r="AE349" s="173">
        <f>+IFERROR(_xlfn.XLOOKUP(AD349,$M$3:$T$3,M349:T349,,0),"Pendiente")</f>
        <v>472225</v>
      </c>
      <c r="AF349" s="168">
        <f t="shared" si="344"/>
        <v>239824</v>
      </c>
      <c r="AG349" s="195" t="s">
        <v>100</v>
      </c>
      <c r="AJ349" s="130">
        <v>373184</v>
      </c>
      <c r="AL349" s="130">
        <v>239824</v>
      </c>
    </row>
    <row r="350" spans="1:38" ht="13">
      <c r="A350" s="137">
        <f>A349+1</f>
        <v>23</v>
      </c>
      <c r="B350" s="138" t="s">
        <v>247</v>
      </c>
      <c r="C350" s="178">
        <v>1</v>
      </c>
      <c r="D350" s="186">
        <v>419832</v>
      </c>
      <c r="E350" s="180">
        <v>1800000</v>
      </c>
      <c r="F350" s="146">
        <v>1888000</v>
      </c>
      <c r="G350" s="155">
        <v>419832</v>
      </c>
      <c r="H350" s="164"/>
      <c r="I350" s="172">
        <f t="shared" si="326"/>
        <v>0</v>
      </c>
      <c r="J350" s="160">
        <f t="shared" si="346"/>
        <v>0</v>
      </c>
      <c r="K350" s="139">
        <f t="shared" si="346"/>
        <v>3.2874292574172523</v>
      </c>
      <c r="L350" s="139">
        <f t="shared" si="346"/>
        <v>3.4970369100020964</v>
      </c>
      <c r="M350" s="140">
        <f>ROUND(GEOMEAN(D350:F350),0)</f>
        <v>1125771</v>
      </c>
      <c r="N350" s="140">
        <f>ROUND(AVERAGE(D350:F350),0)</f>
        <v>1369277</v>
      </c>
      <c r="O350" s="140" t="e">
        <f>ROUND(GEOMEAN(D350:I350),0)</f>
        <v>#NUM!</v>
      </c>
      <c r="P350" s="140">
        <f>ROUND(AVERAGE(D350:I350),0)</f>
        <v>905533</v>
      </c>
      <c r="Q350" s="140" t="e" cm="1">
        <f t="array" ref="Q350">ROUND(GEOMEAN(SMALL(D350:I350,{1;2;3})),0)</f>
        <v>#NUM!</v>
      </c>
      <c r="R350" s="140" cm="1">
        <f t="array" ref="R350">ROUND(AVERAGE(SMALL(D350:I350,{1;2;3})),0)</f>
        <v>279888</v>
      </c>
      <c r="S350" s="140" t="e" cm="1">
        <f t="array" ref="S350">ROUND(GEOMEAN(SMALL(D350:I350,{1;2})),0)</f>
        <v>#NUM!</v>
      </c>
      <c r="T350" s="140" cm="1">
        <f t="array" ref="T350">ROUND(AVERAGE(SMALL(D350:I350,{1;2})),0)</f>
        <v>209916</v>
      </c>
      <c r="U350" s="141">
        <f t="shared" si="347"/>
        <v>1.6814797347510431</v>
      </c>
      <c r="V350" s="141">
        <f t="shared" si="347"/>
        <v>2.2614879285047351</v>
      </c>
      <c r="W350" s="141" t="e">
        <f t="shared" si="347"/>
        <v>#NUM!</v>
      </c>
      <c r="X350" s="141">
        <f t="shared" si="347"/>
        <v>1.1568937098648981</v>
      </c>
      <c r="Y350" s="141" t="e">
        <f t="shared" si="347"/>
        <v>#NUM!</v>
      </c>
      <c r="Z350" s="141">
        <f t="shared" si="347"/>
        <v>-0.33333333333333337</v>
      </c>
      <c r="AA350" s="141" t="e">
        <f t="shared" si="347"/>
        <v>#NUM!</v>
      </c>
      <c r="AB350" s="141">
        <f t="shared" si="347"/>
        <v>-0.5</v>
      </c>
      <c r="AC350" s="141" t="e" cm="1">
        <f t="array" ref="AC350">MIN(IF(U350:AB350&gt;0,U350:AB350))</f>
        <v>#NUM!</v>
      </c>
      <c r="AD350" s="140" t="str">
        <f>+IFERROR(_xlfn.XLOOKUP(AC350,U350:AB350,$U$3:$AB$3,,0),"Sin medida de tendencia central")</f>
        <v>Sin medida de tendencia central</v>
      </c>
      <c r="AE350" s="173" t="str">
        <f>+IFERROR(_xlfn.XLOOKUP(AD350,$M$3:$T$3,M350:T350,,0),"Pendiente")</f>
        <v>Pendiente</v>
      </c>
      <c r="AF350" s="168">
        <f t="shared" si="344"/>
        <v>419832</v>
      </c>
      <c r="AG350" s="195" t="s">
        <v>100</v>
      </c>
      <c r="AJ350" s="130">
        <v>419832</v>
      </c>
      <c r="AL350" s="130">
        <v>419832</v>
      </c>
    </row>
    <row r="351" spans="1:38" ht="13">
      <c r="A351" s="137">
        <f t="shared" ref="A351:A352" si="348">A350+1</f>
        <v>24</v>
      </c>
      <c r="B351" s="138" t="s">
        <v>248</v>
      </c>
      <c r="C351" s="178">
        <v>1</v>
      </c>
      <c r="D351" s="186">
        <v>466480</v>
      </c>
      <c r="E351" s="180">
        <v>2150000</v>
      </c>
      <c r="F351" s="146">
        <v>2254500</v>
      </c>
      <c r="G351" s="155">
        <v>466480</v>
      </c>
      <c r="H351" s="164"/>
      <c r="I351" s="172">
        <f t="shared" si="326"/>
        <v>0</v>
      </c>
      <c r="J351" s="160">
        <f t="shared" si="346"/>
        <v>0</v>
      </c>
      <c r="K351" s="139">
        <f t="shared" si="346"/>
        <v>3.6089864517235464</v>
      </c>
      <c r="L351" s="139">
        <f t="shared" si="346"/>
        <v>3.8330046304235976</v>
      </c>
      <c r="M351" s="140">
        <f>ROUND(GEOMEAN(D351:F351),0)</f>
        <v>1312524</v>
      </c>
      <c r="N351" s="140">
        <f>ROUND(AVERAGE(D351:F351),0)</f>
        <v>1623660</v>
      </c>
      <c r="O351" s="140" t="e">
        <f>ROUND(GEOMEAN(D351:I351),0)</f>
        <v>#NUM!</v>
      </c>
      <c r="P351" s="140">
        <f>ROUND(AVERAGE(D351:I351),0)</f>
        <v>1067492</v>
      </c>
      <c r="Q351" s="140" t="e" cm="1">
        <f t="array" ref="Q351">ROUND(GEOMEAN(SMALL(D351:I351,{1;2;3})),0)</f>
        <v>#NUM!</v>
      </c>
      <c r="R351" s="140" cm="1">
        <f t="array" ref="R351">ROUND(AVERAGE(SMALL(D351:I351,{1;2;3})),0)</f>
        <v>310987</v>
      </c>
      <c r="S351" s="140" t="e" cm="1">
        <f t="array" ref="S351">ROUND(GEOMEAN(SMALL(D351:I351,{1;2})),0)</f>
        <v>#NUM!</v>
      </c>
      <c r="T351" s="140" cm="1">
        <f t="array" ref="T351">ROUND(AVERAGE(SMALL(D351:I351,{1;2})),0)</f>
        <v>233240</v>
      </c>
      <c r="U351" s="141">
        <f t="shared" si="347"/>
        <v>1.8136768993311612</v>
      </c>
      <c r="V351" s="141">
        <f t="shared" si="347"/>
        <v>2.4806636940490483</v>
      </c>
      <c r="W351" s="141" t="e">
        <f t="shared" si="347"/>
        <v>#NUM!</v>
      </c>
      <c r="X351" s="141">
        <f t="shared" si="347"/>
        <v>1.288398216429429</v>
      </c>
      <c r="Y351" s="141" t="e">
        <f t="shared" si="347"/>
        <v>#NUM!</v>
      </c>
      <c r="Z351" s="141">
        <f t="shared" si="347"/>
        <v>-0.33333261876179043</v>
      </c>
      <c r="AA351" s="141" t="e">
        <f t="shared" si="347"/>
        <v>#NUM!</v>
      </c>
      <c r="AB351" s="141">
        <f t="shared" si="347"/>
        <v>-0.5</v>
      </c>
      <c r="AC351" s="141" t="e" cm="1">
        <f t="array" ref="AC351">MIN(IF(U351:AB351&gt;0,U351:AB351))</f>
        <v>#NUM!</v>
      </c>
      <c r="AD351" s="140" t="str">
        <f>+IFERROR(_xlfn.XLOOKUP(AC351,U351:AB351,$U$3:$AB$3,,0),"Sin medida de tendencia central")</f>
        <v>Sin medida de tendencia central</v>
      </c>
      <c r="AE351" s="173" t="str">
        <f>+IFERROR(_xlfn.XLOOKUP(AD351,$M$3:$T$3,M351:T351,,0),"Pendiente")</f>
        <v>Pendiente</v>
      </c>
      <c r="AF351" s="168">
        <f t="shared" si="344"/>
        <v>466480</v>
      </c>
      <c r="AG351" s="195" t="s">
        <v>100</v>
      </c>
      <c r="AJ351" s="130">
        <v>466480</v>
      </c>
      <c r="AL351" s="130">
        <v>466480</v>
      </c>
    </row>
    <row r="352" spans="1:38" ht="13">
      <c r="A352" s="137">
        <f t="shared" si="348"/>
        <v>25</v>
      </c>
      <c r="B352" s="138" t="s">
        <v>249</v>
      </c>
      <c r="C352" s="178">
        <v>1</v>
      </c>
      <c r="D352" s="186">
        <v>606424</v>
      </c>
      <c r="E352" s="180">
        <v>2700000</v>
      </c>
      <c r="F352" s="146">
        <v>2831000</v>
      </c>
      <c r="G352" s="155">
        <v>606424</v>
      </c>
      <c r="H352" s="164"/>
      <c r="I352" s="172">
        <f t="shared" si="326"/>
        <v>0</v>
      </c>
      <c r="J352" s="160">
        <f t="shared" si="346"/>
        <v>0</v>
      </c>
      <c r="K352" s="139">
        <f t="shared" si="346"/>
        <v>3.4523303827025318</v>
      </c>
      <c r="L352" s="139">
        <f t="shared" si="346"/>
        <v>3.6683508568262466</v>
      </c>
      <c r="M352" s="140">
        <f>ROUND(GEOMEAN(D352:F352),0)</f>
        <v>1667350</v>
      </c>
      <c r="N352" s="140">
        <f>ROUND(AVERAGE(D352:F352),0)</f>
        <v>2045808</v>
      </c>
      <c r="O352" s="140" t="e">
        <f>ROUND(GEOMEAN(D352:I352),0)</f>
        <v>#NUM!</v>
      </c>
      <c r="P352" s="140">
        <f>ROUND(AVERAGE(D352:I352),0)</f>
        <v>1348770</v>
      </c>
      <c r="Q352" s="140" t="e" cm="1">
        <f t="array" ref="Q352">ROUND(GEOMEAN(SMALL(D352:I352,{1;2;3})),0)</f>
        <v>#NUM!</v>
      </c>
      <c r="R352" s="140" cm="1">
        <f t="array" ref="R352">ROUND(AVERAGE(SMALL(D352:I352,{1;2;3})),0)</f>
        <v>404283</v>
      </c>
      <c r="S352" s="140" t="e" cm="1">
        <f t="array" ref="S352">ROUND(GEOMEAN(SMALL(D352:I352,{1;2})),0)</f>
        <v>#NUM!</v>
      </c>
      <c r="T352" s="140" cm="1">
        <f t="array" ref="T352">ROUND(AVERAGE(SMALL(D352:I352,{1;2})),0)</f>
        <v>303212</v>
      </c>
      <c r="U352" s="141">
        <f t="shared" si="347"/>
        <v>1.7494789124440984</v>
      </c>
      <c r="V352" s="141">
        <f t="shared" si="347"/>
        <v>2.3735604131762593</v>
      </c>
      <c r="W352" s="141" t="e">
        <f t="shared" si="347"/>
        <v>#NUM!</v>
      </c>
      <c r="X352" s="141">
        <f t="shared" si="347"/>
        <v>1.2241369075102568</v>
      </c>
      <c r="Y352" s="141" t="e">
        <f t="shared" si="347"/>
        <v>#NUM!</v>
      </c>
      <c r="Z352" s="141">
        <f t="shared" si="347"/>
        <v>-0.33333278366291574</v>
      </c>
      <c r="AA352" s="141" t="e">
        <f t="shared" si="347"/>
        <v>#NUM!</v>
      </c>
      <c r="AB352" s="141">
        <f t="shared" si="347"/>
        <v>-0.5</v>
      </c>
      <c r="AC352" s="141" t="e" cm="1">
        <f t="array" ref="AC352">MIN(IF(U352:AB352&gt;0,U352:AB352))</f>
        <v>#NUM!</v>
      </c>
      <c r="AD352" s="140" t="str">
        <f>+IFERROR(_xlfn.XLOOKUP(AC352,U352:AB352,$U$3:$AB$3,,0),"Sin medida de tendencia central")</f>
        <v>Sin medida de tendencia central</v>
      </c>
      <c r="AE352" s="173" t="str">
        <f>+IFERROR(_xlfn.XLOOKUP(AD352,$M$3:$T$3,M352:T352,,0),"Pendiente")</f>
        <v>Pendiente</v>
      </c>
      <c r="AF352" s="168">
        <f t="shared" si="344"/>
        <v>606424</v>
      </c>
      <c r="AG352" s="195" t="s">
        <v>100</v>
      </c>
      <c r="AJ352" s="130">
        <v>606424</v>
      </c>
      <c r="AL352" s="130">
        <v>606424</v>
      </c>
    </row>
    <row r="353" spans="1:38" ht="13">
      <c r="A353" s="133"/>
      <c r="B353" s="134" t="s">
        <v>106</v>
      </c>
      <c r="C353" s="177"/>
      <c r="D353" s="186"/>
      <c r="E353" s="181"/>
      <c r="F353" s="147"/>
      <c r="G353" s="156"/>
      <c r="H353" s="165"/>
      <c r="I353" s="172">
        <f t="shared" si="326"/>
        <v>0</v>
      </c>
      <c r="J353" s="159"/>
      <c r="K353" s="135"/>
      <c r="L353" s="135"/>
      <c r="M353" s="135"/>
      <c r="N353" s="135"/>
      <c r="O353" s="135"/>
      <c r="P353" s="135"/>
      <c r="Q353" s="135"/>
      <c r="R353" s="135"/>
      <c r="S353" s="135"/>
      <c r="T353" s="135"/>
      <c r="U353" s="136"/>
      <c r="V353" s="136"/>
      <c r="W353" s="136"/>
      <c r="X353" s="136"/>
      <c r="Y353" s="136"/>
      <c r="Z353" s="136"/>
      <c r="AA353" s="136"/>
      <c r="AB353" s="136"/>
      <c r="AC353" s="136"/>
      <c r="AD353" s="135"/>
      <c r="AE353" s="154"/>
      <c r="AF353" s="174"/>
      <c r="AG353" s="191"/>
    </row>
    <row r="354" spans="1:38" ht="13">
      <c r="A354" s="137">
        <f>A352+1</f>
        <v>26</v>
      </c>
      <c r="B354" s="138" t="s">
        <v>118</v>
      </c>
      <c r="C354" s="178">
        <v>1</v>
      </c>
      <c r="D354" s="186">
        <v>1947792</v>
      </c>
      <c r="E354" s="180">
        <v>6140000</v>
      </c>
      <c r="F354" s="146">
        <v>6438600</v>
      </c>
      <c r="G354" s="155">
        <v>1947792</v>
      </c>
      <c r="H354" s="164"/>
      <c r="I354" s="172">
        <f t="shared" si="326"/>
        <v>0</v>
      </c>
      <c r="J354" s="160">
        <f t="shared" ref="J354:J364" si="349">+D354/IF($H354&lt;&gt;"",$H354,MIN($D354:$F354))-1</f>
        <v>0</v>
      </c>
      <c r="K354" s="139">
        <f t="shared" ref="K354:K364" si="350">+E354/IF($H354&lt;&gt;"",$H354,MIN($D354:$F354))-1</f>
        <v>2.1522873078850306</v>
      </c>
      <c r="L354" s="139">
        <f t="shared" ref="L354:L364" si="351">+F354/IF($H354&lt;&gt;"",$H354,MIN($D354:$F354))-1</f>
        <v>2.3055890978092117</v>
      </c>
      <c r="M354" s="140">
        <f t="shared" ref="M354:M364" si="352">ROUND(GEOMEAN(D354:F354),0)</f>
        <v>4254359</v>
      </c>
      <c r="N354" s="140">
        <f t="shared" ref="N354:N364" si="353">ROUND(AVERAGE(D354:F354),0)</f>
        <v>4842131</v>
      </c>
      <c r="O354" s="140" t="e">
        <f t="shared" ref="O354:O364" si="354">ROUND(GEOMEAN(D354:I354),0)</f>
        <v>#NUM!</v>
      </c>
      <c r="P354" s="140">
        <f t="shared" ref="P354:P364" si="355">ROUND(AVERAGE(D354:I354),0)</f>
        <v>3294837</v>
      </c>
      <c r="Q354" s="140" t="e" cm="1">
        <f t="array" ref="Q354">ROUND(GEOMEAN(SMALL(D354:I354,{1;2;3})),0)</f>
        <v>#NUM!</v>
      </c>
      <c r="R354" s="140" cm="1">
        <f t="array" ref="R354">ROUND(AVERAGE(SMALL(D354:I354,{1;2;3})),0)</f>
        <v>1298528</v>
      </c>
      <c r="S354" s="140" t="e" cm="1">
        <f t="array" ref="S354">ROUND(GEOMEAN(SMALL(D354:I354,{1;2})),0)</f>
        <v>#NUM!</v>
      </c>
      <c r="T354" s="140" cm="1">
        <f t="array" ref="T354">ROUND(AVERAGE(SMALL(D354:I354,{1;2})),0)</f>
        <v>973896</v>
      </c>
      <c r="U354" s="141">
        <f t="shared" ref="U354:U364" si="356">+M354/IF($H354&lt;&gt;"",$H354,MIN($D354:$F354))-1</f>
        <v>1.1841957457469792</v>
      </c>
      <c r="V354" s="141">
        <f t="shared" ref="V354:V364" si="357">+N354/IF($H354&lt;&gt;"",$H354,MIN($D354:$F354))-1</f>
        <v>1.485958973032028</v>
      </c>
      <c r="W354" s="141" t="e">
        <f t="shared" ref="W354:W364" si="358">+O354/IF($H354&lt;&gt;"",$H354,MIN($D354:$F354))-1</f>
        <v>#NUM!</v>
      </c>
      <c r="X354" s="141">
        <f t="shared" ref="X354:X364" si="359">+P354/IF($H354&lt;&gt;"",$H354,MIN($D354:$F354))-1</f>
        <v>0.6915753838192169</v>
      </c>
      <c r="Y354" s="141" t="e">
        <f t="shared" ref="Y354:Y364" si="360">+Q354/IF($H354&lt;&gt;"",$H354,MIN($D354:$F354))-1</f>
        <v>#NUM!</v>
      </c>
      <c r="Z354" s="141">
        <f t="shared" ref="Z354:Z364" si="361">+R354/IF($H354&lt;&gt;"",$H354,MIN($D354:$F354))-1</f>
        <v>-0.33333333333333337</v>
      </c>
      <c r="AA354" s="141" t="e">
        <f t="shared" ref="AA354:AA364" si="362">+S354/IF($H354&lt;&gt;"",$H354,MIN($D354:$F354))-1</f>
        <v>#NUM!</v>
      </c>
      <c r="AB354" s="141">
        <f t="shared" ref="AB354:AB364" si="363">+T354/IF($H354&lt;&gt;"",$H354,MIN($D354:$F354))-1</f>
        <v>-0.5</v>
      </c>
      <c r="AC354" s="141" t="e" cm="1">
        <f t="array" ref="AC354">MIN(IF(U354:AB354&gt;0,U354:AB354))</f>
        <v>#NUM!</v>
      </c>
      <c r="AD354" s="140" t="str">
        <f t="shared" ref="AD354:AD364" si="364">+IFERROR(_xlfn.XLOOKUP(AC354,U354:AB354,$U$3:$AB$3,,0),"Sin medida de tendencia central")</f>
        <v>Sin medida de tendencia central</v>
      </c>
      <c r="AE354" s="173" t="str">
        <f t="shared" ref="AE354:AE364" si="365">+IFERROR(_xlfn.XLOOKUP(AD354,$M$3:$T$3,M354:T354,,0),"Pendiente")</f>
        <v>Pendiente</v>
      </c>
      <c r="AF354" s="168">
        <f t="shared" si="344"/>
        <v>1947792</v>
      </c>
      <c r="AG354" s="195" t="s">
        <v>100</v>
      </c>
      <c r="AJ354" s="130">
        <v>1947792</v>
      </c>
      <c r="AL354" s="130">
        <v>1947792</v>
      </c>
    </row>
    <row r="355" spans="1:38" ht="13">
      <c r="A355" s="137">
        <f>A354+1</f>
        <v>27</v>
      </c>
      <c r="B355" s="138" t="s">
        <v>107</v>
      </c>
      <c r="C355" s="178">
        <v>1</v>
      </c>
      <c r="D355" s="186">
        <v>2635612</v>
      </c>
      <c r="E355" s="180">
        <v>18480000</v>
      </c>
      <c r="F355" s="146">
        <v>19320000</v>
      </c>
      <c r="G355" s="155">
        <v>2635612</v>
      </c>
      <c r="H355" s="164"/>
      <c r="I355" s="172">
        <f t="shared" si="326"/>
        <v>0</v>
      </c>
      <c r="J355" s="160">
        <f t="shared" si="349"/>
        <v>0</v>
      </c>
      <c r="K355" s="139">
        <f t="shared" si="350"/>
        <v>6.0116542192098077</v>
      </c>
      <c r="L355" s="139">
        <f t="shared" si="351"/>
        <v>6.3303657746284356</v>
      </c>
      <c r="M355" s="140">
        <f t="shared" si="352"/>
        <v>9799341</v>
      </c>
      <c r="N355" s="140">
        <f t="shared" si="353"/>
        <v>13478537</v>
      </c>
      <c r="O355" s="140" t="e">
        <f t="shared" si="354"/>
        <v>#NUM!</v>
      </c>
      <c r="P355" s="140">
        <f t="shared" si="355"/>
        <v>8614245</v>
      </c>
      <c r="Q355" s="140" t="e" cm="1">
        <f t="array" ref="Q355">ROUND(GEOMEAN(SMALL(D355:I355,{1;2;3})),0)</f>
        <v>#NUM!</v>
      </c>
      <c r="R355" s="140" cm="1">
        <f t="array" ref="R355">ROUND(AVERAGE(SMALL(D355:I355,{1;2;3})),0)</f>
        <v>1757075</v>
      </c>
      <c r="S355" s="140" t="e" cm="1">
        <f t="array" ref="S355">ROUND(GEOMEAN(SMALL(D355:I355,{1;2})),0)</f>
        <v>#NUM!</v>
      </c>
      <c r="T355" s="140" cm="1">
        <f t="array" ref="T355">ROUND(AVERAGE(SMALL(D355:I355,{1;2})),0)</f>
        <v>1317806</v>
      </c>
      <c r="U355" s="141">
        <f t="shared" si="356"/>
        <v>2.7180514430803928</v>
      </c>
      <c r="V355" s="141">
        <f t="shared" si="357"/>
        <v>4.1140065381399085</v>
      </c>
      <c r="W355" s="141" t="e">
        <f t="shared" si="358"/>
        <v>#NUM!</v>
      </c>
      <c r="X355" s="141">
        <f t="shared" si="359"/>
        <v>2.2684040746513525</v>
      </c>
      <c r="Y355" s="141" t="e">
        <f t="shared" si="360"/>
        <v>#NUM!</v>
      </c>
      <c r="Z355" s="141">
        <f t="shared" si="361"/>
        <v>-0.33333320686049384</v>
      </c>
      <c r="AA355" s="141" t="e">
        <f t="shared" si="362"/>
        <v>#NUM!</v>
      </c>
      <c r="AB355" s="141">
        <f t="shared" si="363"/>
        <v>-0.5</v>
      </c>
      <c r="AC355" s="141" t="e" cm="1">
        <f t="array" ref="AC355">MIN(IF(U355:AB355&gt;0,U355:AB355))</f>
        <v>#NUM!</v>
      </c>
      <c r="AD355" s="140" t="str">
        <f t="shared" si="364"/>
        <v>Sin medida de tendencia central</v>
      </c>
      <c r="AE355" s="173" t="str">
        <f t="shared" si="365"/>
        <v>Pendiente</v>
      </c>
      <c r="AF355" s="168">
        <f t="shared" si="344"/>
        <v>2635612</v>
      </c>
      <c r="AG355" s="195" t="s">
        <v>100</v>
      </c>
      <c r="AJ355" s="130">
        <v>2635612</v>
      </c>
      <c r="AL355" s="130">
        <v>2635612</v>
      </c>
    </row>
    <row r="356" spans="1:38" ht="13">
      <c r="A356" s="137">
        <f t="shared" ref="A356:A364" si="366">A355+1</f>
        <v>28</v>
      </c>
      <c r="B356" s="138" t="s">
        <v>108</v>
      </c>
      <c r="C356" s="178">
        <v>1</v>
      </c>
      <c r="D356" s="186">
        <v>839664</v>
      </c>
      <c r="E356" s="180">
        <v>4350000</v>
      </c>
      <c r="F356" s="146">
        <v>4538500</v>
      </c>
      <c r="G356" s="155">
        <v>839664</v>
      </c>
      <c r="H356" s="164"/>
      <c r="I356" s="172">
        <f t="shared" si="326"/>
        <v>0</v>
      </c>
      <c r="J356" s="160">
        <f t="shared" si="349"/>
        <v>0</v>
      </c>
      <c r="K356" s="139">
        <f t="shared" si="350"/>
        <v>4.1806436860458467</v>
      </c>
      <c r="L356" s="139">
        <f t="shared" si="351"/>
        <v>4.4051382457745003</v>
      </c>
      <c r="M356" s="140">
        <f t="shared" si="352"/>
        <v>2549778</v>
      </c>
      <c r="N356" s="140">
        <f t="shared" si="353"/>
        <v>3242721</v>
      </c>
      <c r="O356" s="140" t="e">
        <f t="shared" si="354"/>
        <v>#NUM!</v>
      </c>
      <c r="P356" s="140">
        <f t="shared" si="355"/>
        <v>2113566</v>
      </c>
      <c r="Q356" s="140" t="e" cm="1">
        <f t="array" ref="Q356">ROUND(GEOMEAN(SMALL(D356:I356,{1;2;3})),0)</f>
        <v>#NUM!</v>
      </c>
      <c r="R356" s="140" cm="1">
        <f t="array" ref="R356">ROUND(AVERAGE(SMALL(D356:I356,{1;2;3})),0)</f>
        <v>559776</v>
      </c>
      <c r="S356" s="140" t="e" cm="1">
        <f t="array" ref="S356">ROUND(GEOMEAN(SMALL(D356:I356,{1;2})),0)</f>
        <v>#NUM!</v>
      </c>
      <c r="T356" s="140" cm="1">
        <f t="array" ref="T356">ROUND(AVERAGE(SMALL(D356:I356,{1;2})),0)</f>
        <v>419832</v>
      </c>
      <c r="U356" s="141">
        <f t="shared" si="356"/>
        <v>2.0366646658663465</v>
      </c>
      <c r="V356" s="141">
        <f t="shared" si="357"/>
        <v>2.8619269136225918</v>
      </c>
      <c r="W356" s="141" t="e">
        <f t="shared" si="358"/>
        <v>#NUM!</v>
      </c>
      <c r="X356" s="141">
        <f t="shared" si="359"/>
        <v>1.517156862745098</v>
      </c>
      <c r="Y356" s="141" t="e">
        <f t="shared" si="360"/>
        <v>#NUM!</v>
      </c>
      <c r="Z356" s="141">
        <f t="shared" si="361"/>
        <v>-0.33333333333333337</v>
      </c>
      <c r="AA356" s="141" t="e">
        <f t="shared" si="362"/>
        <v>#NUM!</v>
      </c>
      <c r="AB356" s="141">
        <f t="shared" si="363"/>
        <v>-0.5</v>
      </c>
      <c r="AC356" s="141" t="e" cm="1">
        <f t="array" ref="AC356">MIN(IF(U356:AB356&gt;0,U356:AB356))</f>
        <v>#NUM!</v>
      </c>
      <c r="AD356" s="140" t="str">
        <f t="shared" si="364"/>
        <v>Sin medida de tendencia central</v>
      </c>
      <c r="AE356" s="173" t="str">
        <f t="shared" si="365"/>
        <v>Pendiente</v>
      </c>
      <c r="AF356" s="168">
        <f t="shared" si="344"/>
        <v>839664</v>
      </c>
      <c r="AG356" s="195" t="s">
        <v>100</v>
      </c>
      <c r="AJ356" s="130">
        <v>839664</v>
      </c>
      <c r="AL356" s="130">
        <v>839664</v>
      </c>
    </row>
    <row r="357" spans="1:38" ht="13">
      <c r="A357" s="137">
        <f t="shared" si="366"/>
        <v>29</v>
      </c>
      <c r="B357" s="138" t="s">
        <v>109</v>
      </c>
      <c r="C357" s="178">
        <v>1</v>
      </c>
      <c r="D357" s="186">
        <v>769692</v>
      </c>
      <c r="E357" s="180">
        <v>7700000</v>
      </c>
      <c r="F357" s="146">
        <v>7945000</v>
      </c>
      <c r="G357" s="155">
        <v>769692</v>
      </c>
      <c r="H357" s="164"/>
      <c r="I357" s="172">
        <f t="shared" si="326"/>
        <v>0</v>
      </c>
      <c r="J357" s="160">
        <f t="shared" si="349"/>
        <v>0</v>
      </c>
      <c r="K357" s="139">
        <f t="shared" si="350"/>
        <v>9.0040016006402563</v>
      </c>
      <c r="L357" s="139">
        <f t="shared" si="351"/>
        <v>9.322310742478809</v>
      </c>
      <c r="M357" s="140">
        <f t="shared" si="352"/>
        <v>3611053</v>
      </c>
      <c r="N357" s="140">
        <f t="shared" si="353"/>
        <v>5471564</v>
      </c>
      <c r="O357" s="140" t="e">
        <f t="shared" si="354"/>
        <v>#NUM!</v>
      </c>
      <c r="P357" s="140">
        <f t="shared" si="355"/>
        <v>3436877</v>
      </c>
      <c r="Q357" s="140" t="e" cm="1">
        <f t="array" ref="Q357">ROUND(GEOMEAN(SMALL(D357:I357,{1;2;3})),0)</f>
        <v>#NUM!</v>
      </c>
      <c r="R357" s="140" cm="1">
        <f t="array" ref="R357">ROUND(AVERAGE(SMALL(D357:I357,{1;2;3})),0)</f>
        <v>513128</v>
      </c>
      <c r="S357" s="140" t="e" cm="1">
        <f t="array" ref="S357">ROUND(GEOMEAN(SMALL(D357:I357,{1;2})),0)</f>
        <v>#NUM!</v>
      </c>
      <c r="T357" s="140" cm="1">
        <f t="array" ref="T357">ROUND(AVERAGE(SMALL(D357:I357,{1;2})),0)</f>
        <v>384846</v>
      </c>
      <c r="U357" s="141">
        <f t="shared" si="356"/>
        <v>3.6915558431164675</v>
      </c>
      <c r="V357" s="141">
        <f t="shared" si="357"/>
        <v>6.1087707810396887</v>
      </c>
      <c r="W357" s="141" t="e">
        <f t="shared" si="358"/>
        <v>#NUM!</v>
      </c>
      <c r="X357" s="141">
        <f t="shared" si="359"/>
        <v>3.4652627284680104</v>
      </c>
      <c r="Y357" s="141" t="e">
        <f t="shared" si="360"/>
        <v>#NUM!</v>
      </c>
      <c r="Z357" s="141">
        <f t="shared" si="361"/>
        <v>-0.33333333333333337</v>
      </c>
      <c r="AA357" s="141" t="e">
        <f t="shared" si="362"/>
        <v>#NUM!</v>
      </c>
      <c r="AB357" s="141">
        <f t="shared" si="363"/>
        <v>-0.5</v>
      </c>
      <c r="AC357" s="141" t="e" cm="1">
        <f t="array" ref="AC357">MIN(IF(U357:AB357&gt;0,U357:AB357))</f>
        <v>#NUM!</v>
      </c>
      <c r="AD357" s="140" t="str">
        <f t="shared" si="364"/>
        <v>Sin medida de tendencia central</v>
      </c>
      <c r="AE357" s="173" t="str">
        <f t="shared" si="365"/>
        <v>Pendiente</v>
      </c>
      <c r="AF357" s="168">
        <f t="shared" si="344"/>
        <v>769692</v>
      </c>
      <c r="AG357" s="195" t="s">
        <v>100</v>
      </c>
      <c r="AJ357" s="130">
        <v>769692</v>
      </c>
      <c r="AL357" s="130">
        <v>769692</v>
      </c>
    </row>
    <row r="358" spans="1:38" ht="13">
      <c r="A358" s="137">
        <f t="shared" si="366"/>
        <v>30</v>
      </c>
      <c r="B358" s="138" t="s">
        <v>110</v>
      </c>
      <c r="C358" s="178">
        <v>1</v>
      </c>
      <c r="D358" s="186">
        <v>3032120</v>
      </c>
      <c r="E358" s="180">
        <v>23800000</v>
      </c>
      <c r="F358" s="146">
        <v>24954000</v>
      </c>
      <c r="G358" s="155">
        <v>3032120</v>
      </c>
      <c r="H358" s="164"/>
      <c r="I358" s="172">
        <f t="shared" si="326"/>
        <v>0</v>
      </c>
      <c r="J358" s="160">
        <f t="shared" si="349"/>
        <v>0</v>
      </c>
      <c r="K358" s="139">
        <f t="shared" si="350"/>
        <v>6.8492935635792778</v>
      </c>
      <c r="L358" s="139">
        <f t="shared" si="351"/>
        <v>7.2298853607377023</v>
      </c>
      <c r="M358" s="140">
        <f t="shared" si="352"/>
        <v>12166187</v>
      </c>
      <c r="N358" s="140">
        <f t="shared" si="353"/>
        <v>17262040</v>
      </c>
      <c r="O358" s="140" t="e">
        <f t="shared" si="354"/>
        <v>#NUM!</v>
      </c>
      <c r="P358" s="140">
        <f t="shared" si="355"/>
        <v>10963648</v>
      </c>
      <c r="Q358" s="140" t="e" cm="1">
        <f t="array" ref="Q358">ROUND(GEOMEAN(SMALL(D358:I358,{1;2;3})),0)</f>
        <v>#NUM!</v>
      </c>
      <c r="R358" s="140" cm="1">
        <f t="array" ref="R358">ROUND(AVERAGE(SMALL(D358:I358,{1;2;3})),0)</f>
        <v>2021413</v>
      </c>
      <c r="S358" s="140" t="e" cm="1">
        <f t="array" ref="S358">ROUND(GEOMEAN(SMALL(D358:I358,{1;2})),0)</f>
        <v>#NUM!</v>
      </c>
      <c r="T358" s="140" cm="1">
        <f t="array" ref="T358">ROUND(AVERAGE(SMALL(D358:I358,{1;2})),0)</f>
        <v>1516060</v>
      </c>
      <c r="U358" s="141">
        <f t="shared" si="356"/>
        <v>3.0124358534622644</v>
      </c>
      <c r="V358" s="141">
        <f t="shared" si="357"/>
        <v>4.6930596414389933</v>
      </c>
      <c r="W358" s="141" t="e">
        <f t="shared" si="358"/>
        <v>#NUM!</v>
      </c>
      <c r="X358" s="141">
        <f t="shared" si="359"/>
        <v>2.6158357848633957</v>
      </c>
      <c r="Y358" s="141" t="e">
        <f t="shared" si="360"/>
        <v>#NUM!</v>
      </c>
      <c r="Z358" s="141">
        <f t="shared" si="361"/>
        <v>-0.33333344326741687</v>
      </c>
      <c r="AA358" s="141" t="e">
        <f t="shared" si="362"/>
        <v>#NUM!</v>
      </c>
      <c r="AB358" s="141">
        <f t="shared" si="363"/>
        <v>-0.5</v>
      </c>
      <c r="AC358" s="141" t="e" cm="1">
        <f t="array" ref="AC358">MIN(IF(U358:AB358&gt;0,U358:AB358))</f>
        <v>#NUM!</v>
      </c>
      <c r="AD358" s="140" t="str">
        <f t="shared" si="364"/>
        <v>Sin medida de tendencia central</v>
      </c>
      <c r="AE358" s="173" t="str">
        <f t="shared" si="365"/>
        <v>Pendiente</v>
      </c>
      <c r="AF358" s="168">
        <f t="shared" si="344"/>
        <v>3032120</v>
      </c>
      <c r="AG358" s="195" t="s">
        <v>100</v>
      </c>
      <c r="AJ358" s="130">
        <v>3032120</v>
      </c>
      <c r="AL358" s="130">
        <v>3032120</v>
      </c>
    </row>
    <row r="359" spans="1:38" ht="14">
      <c r="A359" s="137">
        <f t="shared" si="366"/>
        <v>31</v>
      </c>
      <c r="B359" s="138" t="s">
        <v>111</v>
      </c>
      <c r="C359" s="178">
        <v>1</v>
      </c>
      <c r="D359" s="186">
        <v>163268</v>
      </c>
      <c r="E359" s="180">
        <v>490000</v>
      </c>
      <c r="F359" s="146">
        <v>509700</v>
      </c>
      <c r="G359" s="155">
        <v>163268</v>
      </c>
      <c r="H359" s="164">
        <f>+'678-2024 IPC'!H359</f>
        <v>30672.671973999997</v>
      </c>
      <c r="I359" s="172">
        <f t="shared" si="326"/>
        <v>0</v>
      </c>
      <c r="J359" s="160">
        <f t="shared" si="349"/>
        <v>4.3229141608007211</v>
      </c>
      <c r="K359" s="139">
        <f t="shared" si="350"/>
        <v>14.97513253541633</v>
      </c>
      <c r="L359" s="139">
        <f t="shared" si="351"/>
        <v>15.617398067962661</v>
      </c>
      <c r="M359" s="140">
        <f t="shared" si="352"/>
        <v>344195</v>
      </c>
      <c r="N359" s="140">
        <f t="shared" si="353"/>
        <v>387656</v>
      </c>
      <c r="O359" s="140" t="e">
        <f t="shared" si="354"/>
        <v>#NUM!</v>
      </c>
      <c r="P359" s="140">
        <f t="shared" si="355"/>
        <v>226151</v>
      </c>
      <c r="Q359" s="140" t="e" cm="1">
        <f t="array" ref="Q359">ROUND(GEOMEAN(SMALL(D359:I359,{1;2;3})),0)</f>
        <v>#NUM!</v>
      </c>
      <c r="R359" s="140" cm="1">
        <f t="array" ref="R359">ROUND(AVERAGE(SMALL(D359:I359,{1;2;3})),0)</f>
        <v>64647</v>
      </c>
      <c r="S359" s="140" t="e" cm="1">
        <f t="array" ref="S359">ROUND(GEOMEAN(SMALL(D359:I359,{1;2})),0)</f>
        <v>#NUM!</v>
      </c>
      <c r="T359" s="140" cm="1">
        <f t="array" ref="T359">ROUND(AVERAGE(SMALL(D359:I359,{1;2})),0)</f>
        <v>15336</v>
      </c>
      <c r="U359" s="141">
        <f t="shared" si="356"/>
        <v>10.221552536791069</v>
      </c>
      <c r="V359" s="141">
        <f t="shared" si="357"/>
        <v>11.638481588059904</v>
      </c>
      <c r="W359" s="141" t="e">
        <f t="shared" si="358"/>
        <v>#NUM!</v>
      </c>
      <c r="X359" s="141">
        <f t="shared" si="359"/>
        <v>6.3730453020753846</v>
      </c>
      <c r="Y359" s="141" t="e">
        <f t="shared" si="360"/>
        <v>#NUM!</v>
      </c>
      <c r="Z359" s="141">
        <f t="shared" si="361"/>
        <v>1.1076416184021625</v>
      </c>
      <c r="AA359" s="141" t="e">
        <f t="shared" si="362"/>
        <v>#NUM!</v>
      </c>
      <c r="AB359" s="141">
        <f t="shared" si="363"/>
        <v>-0.50001095395276562</v>
      </c>
      <c r="AC359" s="141" t="e" cm="1">
        <f t="array" ref="AC359">MIN(IF(U359:AB359&gt;0,U359:AB359))</f>
        <v>#NUM!</v>
      </c>
      <c r="AD359" s="140" t="str">
        <f t="shared" si="364"/>
        <v>Sin medida de tendencia central</v>
      </c>
      <c r="AE359" s="173" t="str">
        <f t="shared" si="365"/>
        <v>Pendiente</v>
      </c>
      <c r="AF359" s="168">
        <f t="shared" si="344"/>
        <v>96970.335986999999</v>
      </c>
      <c r="AG359" s="197" t="s">
        <v>79</v>
      </c>
      <c r="AJ359" s="130">
        <v>163268</v>
      </c>
      <c r="AL359" s="130">
        <v>96970.335986999999</v>
      </c>
    </row>
    <row r="360" spans="1:38" ht="13">
      <c r="A360" s="137">
        <f t="shared" si="366"/>
        <v>32</v>
      </c>
      <c r="B360" s="138" t="s">
        <v>112</v>
      </c>
      <c r="C360" s="178">
        <v>1</v>
      </c>
      <c r="D360" s="186">
        <v>104958</v>
      </c>
      <c r="E360" s="180">
        <v>80000</v>
      </c>
      <c r="F360" s="146">
        <v>83200</v>
      </c>
      <c r="G360" s="155">
        <v>104958</v>
      </c>
      <c r="H360" s="164"/>
      <c r="I360" s="172">
        <f t="shared" si="326"/>
        <v>0</v>
      </c>
      <c r="J360" s="160">
        <f t="shared" si="349"/>
        <v>0.31197499999999989</v>
      </c>
      <c r="K360" s="139">
        <f t="shared" si="350"/>
        <v>0</v>
      </c>
      <c r="L360" s="139">
        <f t="shared" si="351"/>
        <v>4.0000000000000036E-2</v>
      </c>
      <c r="M360" s="140">
        <f t="shared" si="352"/>
        <v>88731</v>
      </c>
      <c r="N360" s="140">
        <f t="shared" si="353"/>
        <v>89386</v>
      </c>
      <c r="O360" s="140" t="e">
        <f t="shared" si="354"/>
        <v>#NUM!</v>
      </c>
      <c r="P360" s="140">
        <f t="shared" si="355"/>
        <v>74623</v>
      </c>
      <c r="Q360" s="140" t="e" cm="1">
        <f t="array" ref="Q360">ROUND(GEOMEAN(SMALL(D360:I360,{1;2;3})),0)</f>
        <v>#NUM!</v>
      </c>
      <c r="R360" s="140" cm="1">
        <f t="array" ref="R360">ROUND(AVERAGE(SMALL(D360:I360,{1;2;3})),0)</f>
        <v>54400</v>
      </c>
      <c r="S360" s="140" t="e" cm="1">
        <f t="array" ref="S360">ROUND(GEOMEAN(SMALL(D360:I360,{1;2})),0)</f>
        <v>#NUM!</v>
      </c>
      <c r="T360" s="140" cm="1">
        <f t="array" ref="T360">ROUND(AVERAGE(SMALL(D360:I360,{1;2})),0)</f>
        <v>40000</v>
      </c>
      <c r="U360" s="141">
        <f t="shared" si="356"/>
        <v>0.10913750000000011</v>
      </c>
      <c r="V360" s="141">
        <f t="shared" si="357"/>
        <v>0.1173249999999999</v>
      </c>
      <c r="W360" s="141" t="e">
        <f t="shared" si="358"/>
        <v>#NUM!</v>
      </c>
      <c r="X360" s="141">
        <f t="shared" si="359"/>
        <v>-6.7212500000000008E-2</v>
      </c>
      <c r="Y360" s="141" t="e">
        <f t="shared" si="360"/>
        <v>#NUM!</v>
      </c>
      <c r="Z360" s="141">
        <f t="shared" si="361"/>
        <v>-0.31999999999999995</v>
      </c>
      <c r="AA360" s="141" t="e">
        <f t="shared" si="362"/>
        <v>#NUM!</v>
      </c>
      <c r="AB360" s="141">
        <f t="shared" si="363"/>
        <v>-0.5</v>
      </c>
      <c r="AC360" s="141" t="e" cm="1">
        <f t="array" ref="AC360">MIN(IF(U360:AB360&gt;0,U360:AB360))</f>
        <v>#NUM!</v>
      </c>
      <c r="AD360" s="140" t="str">
        <f t="shared" si="364"/>
        <v>Sin medida de tendencia central</v>
      </c>
      <c r="AE360" s="173" t="str">
        <f t="shared" si="365"/>
        <v>Pendiente</v>
      </c>
      <c r="AF360" s="168">
        <f t="shared" si="344"/>
        <v>104958</v>
      </c>
      <c r="AG360" s="195" t="s">
        <v>100</v>
      </c>
      <c r="AJ360" s="130">
        <v>104958</v>
      </c>
      <c r="AL360" s="130">
        <v>104958</v>
      </c>
    </row>
    <row r="361" spans="1:38" ht="13">
      <c r="A361" s="137">
        <f t="shared" si="366"/>
        <v>33</v>
      </c>
      <c r="B361" s="138" t="s">
        <v>114</v>
      </c>
      <c r="C361" s="178">
        <v>1</v>
      </c>
      <c r="D361" s="186">
        <v>559776</v>
      </c>
      <c r="E361" s="180">
        <v>3000000</v>
      </c>
      <c r="F361" s="146">
        <v>3126000</v>
      </c>
      <c r="G361" s="155">
        <v>559776</v>
      </c>
      <c r="H361" s="164"/>
      <c r="I361" s="172">
        <f t="shared" si="326"/>
        <v>0</v>
      </c>
      <c r="J361" s="160">
        <f t="shared" si="349"/>
        <v>0</v>
      </c>
      <c r="K361" s="139">
        <f t="shared" si="350"/>
        <v>4.3592865717715661</v>
      </c>
      <c r="L361" s="139">
        <f t="shared" si="351"/>
        <v>4.5843766077859716</v>
      </c>
      <c r="M361" s="140">
        <f t="shared" si="352"/>
        <v>1737967</v>
      </c>
      <c r="N361" s="140">
        <f t="shared" si="353"/>
        <v>2228592</v>
      </c>
      <c r="O361" s="140" t="e">
        <f t="shared" si="354"/>
        <v>#NUM!</v>
      </c>
      <c r="P361" s="140">
        <f t="shared" si="355"/>
        <v>1449110</v>
      </c>
      <c r="Q361" s="140" t="e" cm="1">
        <f t="array" ref="Q361">ROUND(GEOMEAN(SMALL(D361:I361,{1;2;3})),0)</f>
        <v>#NUM!</v>
      </c>
      <c r="R361" s="140" cm="1">
        <f t="array" ref="R361">ROUND(AVERAGE(SMALL(D361:I361,{1;2;3})),0)</f>
        <v>373184</v>
      </c>
      <c r="S361" s="140" t="e" cm="1">
        <f t="array" ref="S361">ROUND(GEOMEAN(SMALL(D361:I361,{1;2})),0)</f>
        <v>#NUM!</v>
      </c>
      <c r="T361" s="140" cm="1">
        <f t="array" ref="T361">ROUND(AVERAGE(SMALL(D361:I361,{1;2})),0)</f>
        <v>279888</v>
      </c>
      <c r="U361" s="141">
        <f t="shared" si="356"/>
        <v>2.1047544017607045</v>
      </c>
      <c r="V361" s="141">
        <f t="shared" si="357"/>
        <v>2.9812210598525124</v>
      </c>
      <c r="W361" s="141" t="e">
        <f t="shared" si="358"/>
        <v>#NUM!</v>
      </c>
      <c r="X361" s="141">
        <f t="shared" si="359"/>
        <v>1.5887319213399644</v>
      </c>
      <c r="Y361" s="141" t="e">
        <f t="shared" si="360"/>
        <v>#NUM!</v>
      </c>
      <c r="Z361" s="141">
        <f t="shared" si="361"/>
        <v>-0.33333333333333337</v>
      </c>
      <c r="AA361" s="141" t="e">
        <f t="shared" si="362"/>
        <v>#NUM!</v>
      </c>
      <c r="AB361" s="141">
        <f t="shared" si="363"/>
        <v>-0.5</v>
      </c>
      <c r="AC361" s="141" t="e" cm="1">
        <f t="array" ref="AC361">MIN(IF(U361:AB361&gt;0,U361:AB361))</f>
        <v>#NUM!</v>
      </c>
      <c r="AD361" s="140" t="str">
        <f t="shared" si="364"/>
        <v>Sin medida de tendencia central</v>
      </c>
      <c r="AE361" s="173" t="str">
        <f t="shared" si="365"/>
        <v>Pendiente</v>
      </c>
      <c r="AF361" s="168">
        <f t="shared" si="344"/>
        <v>559776</v>
      </c>
      <c r="AG361" s="195" t="s">
        <v>100</v>
      </c>
      <c r="AJ361" s="130">
        <v>559776</v>
      </c>
      <c r="AL361" s="130">
        <v>559776</v>
      </c>
    </row>
    <row r="362" spans="1:38" ht="13">
      <c r="A362" s="137">
        <f t="shared" si="366"/>
        <v>34</v>
      </c>
      <c r="B362" s="138" t="s">
        <v>115</v>
      </c>
      <c r="C362" s="178">
        <v>1</v>
      </c>
      <c r="D362" s="186">
        <v>256564</v>
      </c>
      <c r="E362" s="180">
        <v>1090000</v>
      </c>
      <c r="F362" s="146">
        <v>1127500</v>
      </c>
      <c r="G362" s="155">
        <v>256564</v>
      </c>
      <c r="H362" s="164"/>
      <c r="I362" s="172">
        <f t="shared" si="326"/>
        <v>0</v>
      </c>
      <c r="J362" s="160">
        <f t="shared" si="349"/>
        <v>0</v>
      </c>
      <c r="K362" s="139">
        <f t="shared" si="350"/>
        <v>3.2484526278043688</v>
      </c>
      <c r="L362" s="139">
        <f t="shared" si="351"/>
        <v>3.394614988852684</v>
      </c>
      <c r="M362" s="140">
        <f t="shared" si="352"/>
        <v>680633</v>
      </c>
      <c r="N362" s="140">
        <f t="shared" si="353"/>
        <v>824688</v>
      </c>
      <c r="O362" s="140" t="e">
        <f t="shared" si="354"/>
        <v>#NUM!</v>
      </c>
      <c r="P362" s="140">
        <f t="shared" si="355"/>
        <v>546126</v>
      </c>
      <c r="Q362" s="140" t="e" cm="1">
        <f t="array" ref="Q362">ROUND(GEOMEAN(SMALL(D362:I362,{1;2;3})),0)</f>
        <v>#NUM!</v>
      </c>
      <c r="R362" s="140" cm="1">
        <f t="array" ref="R362">ROUND(AVERAGE(SMALL(D362:I362,{1;2;3})),0)</f>
        <v>171043</v>
      </c>
      <c r="S362" s="140" t="e" cm="1">
        <f t="array" ref="S362">ROUND(GEOMEAN(SMALL(D362:I362,{1;2})),0)</f>
        <v>#NUM!</v>
      </c>
      <c r="T362" s="140" cm="1">
        <f t="array" ref="T362">ROUND(AVERAGE(SMALL(D362:I362,{1;2})),0)</f>
        <v>128282</v>
      </c>
      <c r="U362" s="141">
        <f t="shared" si="356"/>
        <v>1.6528780343306155</v>
      </c>
      <c r="V362" s="141">
        <f t="shared" si="357"/>
        <v>2.2143558722190173</v>
      </c>
      <c r="W362" s="141" t="e">
        <f t="shared" si="358"/>
        <v>#NUM!</v>
      </c>
      <c r="X362" s="141">
        <f t="shared" si="359"/>
        <v>1.1286150823965948</v>
      </c>
      <c r="Y362" s="141" t="e">
        <f t="shared" si="360"/>
        <v>#NUM!</v>
      </c>
      <c r="Z362" s="141">
        <f t="shared" si="361"/>
        <v>-0.33333203411234624</v>
      </c>
      <c r="AA362" s="141" t="e">
        <f t="shared" si="362"/>
        <v>#NUM!</v>
      </c>
      <c r="AB362" s="141">
        <f t="shared" si="363"/>
        <v>-0.5</v>
      </c>
      <c r="AC362" s="141" t="e" cm="1">
        <f t="array" ref="AC362">MIN(IF(U362:AB362&gt;0,U362:AB362))</f>
        <v>#NUM!</v>
      </c>
      <c r="AD362" s="140" t="str">
        <f t="shared" si="364"/>
        <v>Sin medida de tendencia central</v>
      </c>
      <c r="AE362" s="173" t="str">
        <f t="shared" si="365"/>
        <v>Pendiente</v>
      </c>
      <c r="AF362" s="168">
        <f t="shared" si="344"/>
        <v>256564</v>
      </c>
      <c r="AG362" s="195" t="s">
        <v>100</v>
      </c>
      <c r="AJ362" s="130">
        <v>256564</v>
      </c>
      <c r="AL362" s="130">
        <v>256564</v>
      </c>
    </row>
    <row r="363" spans="1:38" ht="14">
      <c r="A363" s="137">
        <f t="shared" si="366"/>
        <v>35</v>
      </c>
      <c r="B363" s="138" t="s">
        <v>285</v>
      </c>
      <c r="C363" s="178">
        <v>1</v>
      </c>
      <c r="D363" s="186">
        <v>629748</v>
      </c>
      <c r="E363" s="180">
        <v>2050000</v>
      </c>
      <c r="F363" s="146">
        <v>2141500</v>
      </c>
      <c r="G363" s="155">
        <v>629748</v>
      </c>
      <c r="H363" s="164">
        <f>+'678-2024 IPC'!H363</f>
        <v>580822.93738000002</v>
      </c>
      <c r="I363" s="172">
        <f t="shared" si="326"/>
        <v>0</v>
      </c>
      <c r="J363" s="160">
        <f t="shared" si="349"/>
        <v>8.4234040137417976E-2</v>
      </c>
      <c r="K363" s="139">
        <f t="shared" si="350"/>
        <v>2.5294749364534814</v>
      </c>
      <c r="L363" s="139">
        <f t="shared" si="351"/>
        <v>2.6870100372756736</v>
      </c>
      <c r="M363" s="140">
        <f t="shared" si="352"/>
        <v>1403502</v>
      </c>
      <c r="N363" s="140">
        <f t="shared" si="353"/>
        <v>1607083</v>
      </c>
      <c r="O363" s="140" t="e">
        <f t="shared" si="354"/>
        <v>#NUM!</v>
      </c>
      <c r="P363" s="140">
        <f t="shared" si="355"/>
        <v>1005303</v>
      </c>
      <c r="Q363" s="140" t="e" cm="1">
        <f t="array" ref="Q363">ROUND(GEOMEAN(SMALL(D363:I363,{1;2;3})),0)</f>
        <v>#NUM!</v>
      </c>
      <c r="R363" s="140" cm="1">
        <f t="array" ref="R363">ROUND(AVERAGE(SMALL(D363:I363,{1;2;3})),0)</f>
        <v>403524</v>
      </c>
      <c r="S363" s="140" t="e" cm="1">
        <f t="array" ref="S363">ROUND(GEOMEAN(SMALL(D363:I363,{1;2})),0)</f>
        <v>#NUM!</v>
      </c>
      <c r="T363" s="140" cm="1">
        <f t="array" ref="T363">ROUND(AVERAGE(SMALL(D363:I363,{1;2})),0)</f>
        <v>290411</v>
      </c>
      <c r="U363" s="141">
        <f t="shared" si="356"/>
        <v>1.416402503542602</v>
      </c>
      <c r="V363" s="141">
        <f t="shared" si="357"/>
        <v>1.766906911853888</v>
      </c>
      <c r="W363" s="141" t="e">
        <f t="shared" si="358"/>
        <v>#NUM!</v>
      </c>
      <c r="X363" s="141">
        <f t="shared" si="359"/>
        <v>0.73082524002024107</v>
      </c>
      <c r="Y363" s="141" t="e">
        <f t="shared" si="360"/>
        <v>#NUM!</v>
      </c>
      <c r="Z363" s="141">
        <f t="shared" si="361"/>
        <v>-0.30525471011831484</v>
      </c>
      <c r="AA363" s="141" t="e">
        <f t="shared" si="362"/>
        <v>#NUM!</v>
      </c>
      <c r="AB363" s="141">
        <f t="shared" si="363"/>
        <v>-0.50000080694127225</v>
      </c>
      <c r="AC363" s="141" t="e" cm="1">
        <f t="array" ref="AC363">MIN(IF(U363:AB363&gt;0,U363:AB363))</f>
        <v>#NUM!</v>
      </c>
      <c r="AD363" s="140" t="str">
        <f t="shared" si="364"/>
        <v>Sin medida de tendencia central</v>
      </c>
      <c r="AE363" s="173" t="str">
        <f t="shared" si="365"/>
        <v>Pendiente</v>
      </c>
      <c r="AF363" s="168">
        <f t="shared" si="344"/>
        <v>605285.46869000001</v>
      </c>
      <c r="AG363" s="197" t="s">
        <v>79</v>
      </c>
      <c r="AJ363" s="130">
        <v>629748</v>
      </c>
      <c r="AL363" s="130">
        <v>605285.46869000001</v>
      </c>
    </row>
    <row r="364" spans="1:38" ht="14">
      <c r="A364" s="137">
        <f t="shared" si="366"/>
        <v>36</v>
      </c>
      <c r="B364" s="138" t="s">
        <v>286</v>
      </c>
      <c r="C364" s="178">
        <v>1</v>
      </c>
      <c r="D364" s="186">
        <v>666733.19999999995</v>
      </c>
      <c r="E364" s="180">
        <v>1690000</v>
      </c>
      <c r="F364" s="146">
        <v>1745500</v>
      </c>
      <c r="G364" s="155">
        <v>666733</v>
      </c>
      <c r="H364" s="164">
        <f>+'678-2024 IPC'!H364</f>
        <v>326305.02100000001</v>
      </c>
      <c r="I364" s="172">
        <f t="shared" si="326"/>
        <v>0.19999999995343387</v>
      </c>
      <c r="J364" s="160">
        <f t="shared" si="349"/>
        <v>1.0432820737992872</v>
      </c>
      <c r="K364" s="139">
        <f t="shared" si="350"/>
        <v>4.1792031726045673</v>
      </c>
      <c r="L364" s="139">
        <f t="shared" si="351"/>
        <v>4.3492894306398062</v>
      </c>
      <c r="M364" s="140">
        <f t="shared" si="352"/>
        <v>1252909</v>
      </c>
      <c r="N364" s="140">
        <f t="shared" si="353"/>
        <v>1367411</v>
      </c>
      <c r="O364" s="140">
        <f t="shared" si="354"/>
        <v>66384</v>
      </c>
      <c r="P364" s="140">
        <f t="shared" si="355"/>
        <v>849212</v>
      </c>
      <c r="Q364" s="140" cm="1">
        <f t="array" ref="Q364">ROUND(GEOMEAN(SMALL(D364:I364,{1;2;3})),0)</f>
        <v>3517</v>
      </c>
      <c r="R364" s="140" cm="1">
        <f t="array" ref="R364">ROUND(AVERAGE(SMALL(D364:I364,{1;2;3})),0)</f>
        <v>331013</v>
      </c>
      <c r="S364" s="140" cm="1">
        <f t="array" ref="S364">ROUND(GEOMEAN(SMALL(D364:I364,{1;2})),0)</f>
        <v>255</v>
      </c>
      <c r="T364" s="140" cm="1">
        <f t="array" ref="T364">ROUND(AVERAGE(SMALL(D364:I364,{1;2})),0)</f>
        <v>163153</v>
      </c>
      <c r="U364" s="141">
        <f t="shared" si="356"/>
        <v>2.8396865489850982</v>
      </c>
      <c r="V364" s="141">
        <f t="shared" si="357"/>
        <v>3.1905913547067364</v>
      </c>
      <c r="W364" s="141">
        <f t="shared" si="358"/>
        <v>-0.79655844768628303</v>
      </c>
      <c r="X364" s="141">
        <f t="shared" si="359"/>
        <v>1.6025097542093905</v>
      </c>
      <c r="Y364" s="141">
        <f t="shared" si="360"/>
        <v>-0.98922174108991112</v>
      </c>
      <c r="Z364" s="141">
        <f t="shared" si="361"/>
        <v>1.4428153712044756E-2</v>
      </c>
      <c r="AA364" s="141">
        <f t="shared" si="362"/>
        <v>-0.99921852259821642</v>
      </c>
      <c r="AB364" s="141">
        <f t="shared" si="363"/>
        <v>-0.49999849986985034</v>
      </c>
      <c r="AC364" s="141" cm="1">
        <f t="array" ref="AC364">MIN(IF(U364:AB364&gt;0,U364:AB364))</f>
        <v>1.4428153712044756E-2</v>
      </c>
      <c r="AD364" s="140" t="str">
        <f t="shared" si="364"/>
        <v>PROMEDIO SIMPLE 3 más bajas</v>
      </c>
      <c r="AE364" s="173">
        <f t="shared" si="365"/>
        <v>331013</v>
      </c>
      <c r="AF364" s="168">
        <f t="shared" si="344"/>
        <v>496519.01049999997</v>
      </c>
      <c r="AG364" s="197" t="s">
        <v>79</v>
      </c>
      <c r="AJ364" s="130">
        <v>666733.19999999995</v>
      </c>
      <c r="AL364" s="130">
        <v>496519.01049999997</v>
      </c>
    </row>
    <row r="365" spans="1:38" ht="13">
      <c r="A365" s="133"/>
      <c r="B365" s="134" t="s">
        <v>205</v>
      </c>
      <c r="C365" s="177"/>
      <c r="D365" s="186"/>
      <c r="E365" s="181"/>
      <c r="F365" s="147"/>
      <c r="G365" s="156"/>
      <c r="H365" s="165"/>
      <c r="I365" s="172">
        <f t="shared" si="326"/>
        <v>0</v>
      </c>
      <c r="J365" s="159"/>
      <c r="K365" s="135"/>
      <c r="L365" s="135"/>
      <c r="M365" s="135"/>
      <c r="N365" s="135"/>
      <c r="O365" s="135"/>
      <c r="P365" s="135"/>
      <c r="Q365" s="135"/>
      <c r="R365" s="135"/>
      <c r="S365" s="135"/>
      <c r="T365" s="135"/>
      <c r="U365" s="136"/>
      <c r="V365" s="136"/>
      <c r="W365" s="136"/>
      <c r="X365" s="136"/>
      <c r="Y365" s="136"/>
      <c r="Z365" s="136"/>
      <c r="AA365" s="136"/>
      <c r="AB365" s="136"/>
      <c r="AC365" s="136"/>
      <c r="AD365" s="135"/>
      <c r="AE365" s="154"/>
      <c r="AF365" s="174"/>
      <c r="AG365" s="191"/>
    </row>
    <row r="366" spans="1:38" ht="13">
      <c r="A366" s="137">
        <f>A364+1</f>
        <v>37</v>
      </c>
      <c r="B366" s="138" t="s">
        <v>96</v>
      </c>
      <c r="C366" s="178">
        <v>1</v>
      </c>
      <c r="D366" s="186">
        <v>214580.8</v>
      </c>
      <c r="E366" s="180">
        <v>1000000</v>
      </c>
      <c r="F366" s="146">
        <v>1044000</v>
      </c>
      <c r="G366" s="155">
        <v>214581</v>
      </c>
      <c r="H366" s="164"/>
      <c r="I366" s="172">
        <f t="shared" si="326"/>
        <v>-0.20000000001164153</v>
      </c>
      <c r="J366" s="160">
        <f t="shared" ref="J366:L369" si="367">+D366/IF($H366&lt;&gt;"",$H366,MIN($D366:$F366))-1</f>
        <v>0</v>
      </c>
      <c r="K366" s="139">
        <f t="shared" si="367"/>
        <v>3.66024919284484</v>
      </c>
      <c r="L366" s="139">
        <f t="shared" si="367"/>
        <v>3.8653001573300134</v>
      </c>
      <c r="M366" s="140">
        <f>ROUND(GEOMEAN(D366:F366),0)</f>
        <v>607338</v>
      </c>
      <c r="N366" s="140">
        <f>ROUND(AVERAGE(D366:F366),0)</f>
        <v>752860</v>
      </c>
      <c r="O366" s="140" t="e">
        <f>ROUND(GEOMEAN(D366:I366),0)</f>
        <v>#NUM!</v>
      </c>
      <c r="P366" s="140">
        <f>ROUND(AVERAGE(D366:I366),0)</f>
        <v>494632</v>
      </c>
      <c r="Q366" s="140" t="e" cm="1">
        <f t="array" ref="Q366">ROUND(GEOMEAN(SMALL(D366:I366,{1;2;3})),0)</f>
        <v>#NUM!</v>
      </c>
      <c r="R366" s="140" cm="1">
        <f t="array" ref="R366">ROUND(AVERAGE(SMALL(D366:I366,{1;2;3})),0)</f>
        <v>143054</v>
      </c>
      <c r="S366" s="140" t="e" cm="1">
        <f t="array" ref="S366">ROUND(GEOMEAN(SMALL(D366:I366,{1;2})),0)</f>
        <v>#NUM!</v>
      </c>
      <c r="T366" s="140" cm="1">
        <f t="array" ref="T366">ROUND(AVERAGE(SMALL(D366:I366,{1;2})),0)</f>
        <v>107290</v>
      </c>
      <c r="U366" s="141">
        <f t="shared" ref="U366:AB369" si="368">+M366/IF($H366&lt;&gt;"",$H366,MIN($D366:$F366))-1</f>
        <v>1.8303464242839995</v>
      </c>
      <c r="V366" s="141">
        <f t="shared" si="368"/>
        <v>2.5085152073251664</v>
      </c>
      <c r="W366" s="141" t="e">
        <f t="shared" si="368"/>
        <v>#NUM!</v>
      </c>
      <c r="X366" s="141">
        <f t="shared" si="368"/>
        <v>1.3051083787552291</v>
      </c>
      <c r="Y366" s="141" t="e">
        <f t="shared" si="368"/>
        <v>#NUM!</v>
      </c>
      <c r="Z366" s="141">
        <f t="shared" si="368"/>
        <v>-0.33333271196677428</v>
      </c>
      <c r="AA366" s="141" t="e">
        <f t="shared" si="368"/>
        <v>#NUM!</v>
      </c>
      <c r="AB366" s="141">
        <f t="shared" si="368"/>
        <v>-0.50000186409967706</v>
      </c>
      <c r="AC366" s="141" t="e" cm="1">
        <f t="array" ref="AC366">MIN(IF(U366:AB366&gt;0,U366:AB366))</f>
        <v>#NUM!</v>
      </c>
      <c r="AD366" s="140" t="str">
        <f>+IFERROR(_xlfn.XLOOKUP(AC366,U366:AB366,$U$3:$AB$3,,0),"Sin medida de tendencia central")</f>
        <v>Sin medida de tendencia central</v>
      </c>
      <c r="AE366" s="173" t="str">
        <f>+IFERROR(_xlfn.XLOOKUP(AD366,$M$3:$T$3,M366:T366,,0),"Pendiente")</f>
        <v>Pendiente</v>
      </c>
      <c r="AF366" s="168">
        <f t="shared" si="344"/>
        <v>214581</v>
      </c>
      <c r="AG366" s="195" t="s">
        <v>100</v>
      </c>
      <c r="AJ366" s="130">
        <v>214580.8</v>
      </c>
      <c r="AL366" s="130">
        <v>214581</v>
      </c>
    </row>
    <row r="367" spans="1:38" ht="13">
      <c r="A367" s="137">
        <f>A366+1</f>
        <v>38</v>
      </c>
      <c r="B367" s="138" t="s">
        <v>97</v>
      </c>
      <c r="C367" s="178">
        <v>1</v>
      </c>
      <c r="D367" s="186">
        <v>1084328</v>
      </c>
      <c r="E367" s="180">
        <v>5990000</v>
      </c>
      <c r="F367" s="146">
        <v>6193500</v>
      </c>
      <c r="G367" s="155">
        <v>1084328</v>
      </c>
      <c r="H367" s="164"/>
      <c r="I367" s="172">
        <f t="shared" si="326"/>
        <v>0</v>
      </c>
      <c r="J367" s="160">
        <f t="shared" si="367"/>
        <v>0</v>
      </c>
      <c r="K367" s="139">
        <f t="shared" si="367"/>
        <v>4.5241587416353726</v>
      </c>
      <c r="L367" s="139">
        <f t="shared" si="367"/>
        <v>4.7118325820231517</v>
      </c>
      <c r="M367" s="140">
        <f>ROUND(GEOMEAN(D367:F367),0)</f>
        <v>3426425</v>
      </c>
      <c r="N367" s="140">
        <f>ROUND(AVERAGE(D367:F367),0)</f>
        <v>4422609</v>
      </c>
      <c r="O367" s="140" t="e">
        <f>ROUND(GEOMEAN(D367:I367),0)</f>
        <v>#NUM!</v>
      </c>
      <c r="P367" s="140">
        <f>ROUND(AVERAGE(D367:I367),0)</f>
        <v>2870431</v>
      </c>
      <c r="Q367" s="140" t="e" cm="1">
        <f t="array" ref="Q367">ROUND(GEOMEAN(SMALL(D367:I367,{1;2;3})),0)</f>
        <v>#NUM!</v>
      </c>
      <c r="R367" s="140" cm="1">
        <f t="array" ref="R367">ROUND(AVERAGE(SMALL(D367:I367,{1;2;3})),0)</f>
        <v>722885</v>
      </c>
      <c r="S367" s="140" t="e" cm="1">
        <f t="array" ref="S367">ROUND(GEOMEAN(SMALL(D367:I367,{1;2})),0)</f>
        <v>#NUM!</v>
      </c>
      <c r="T367" s="140" cm="1">
        <f t="array" ref="T367">ROUND(AVERAGE(SMALL(D367:I367,{1;2})),0)</f>
        <v>542164</v>
      </c>
      <c r="U367" s="141">
        <f t="shared" si="368"/>
        <v>2.1599525235906478</v>
      </c>
      <c r="V367" s="141">
        <f t="shared" si="368"/>
        <v>3.0786634671427837</v>
      </c>
      <c r="W367" s="141" t="e">
        <f t="shared" si="368"/>
        <v>#NUM!</v>
      </c>
      <c r="X367" s="141">
        <f t="shared" si="368"/>
        <v>1.6471980802856701</v>
      </c>
      <c r="Y367" s="141" t="e">
        <f t="shared" si="368"/>
        <v>#NUM!</v>
      </c>
      <c r="Z367" s="141">
        <f t="shared" si="368"/>
        <v>-0.33333364074339134</v>
      </c>
      <c r="AA367" s="141" t="e">
        <f t="shared" si="368"/>
        <v>#NUM!</v>
      </c>
      <c r="AB367" s="141">
        <f t="shared" si="368"/>
        <v>-0.5</v>
      </c>
      <c r="AC367" s="141" t="e" cm="1">
        <f t="array" ref="AC367">MIN(IF(U367:AB367&gt;0,U367:AB367))</f>
        <v>#NUM!</v>
      </c>
      <c r="AD367" s="140" t="str">
        <f>+IFERROR(_xlfn.XLOOKUP(AC367,U367:AB367,$U$3:$AB$3,,0),"Sin medida de tendencia central")</f>
        <v>Sin medida de tendencia central</v>
      </c>
      <c r="AE367" s="173" t="str">
        <f>+IFERROR(_xlfn.XLOOKUP(AD367,$M$3:$T$3,M367:T367,,0),"Pendiente")</f>
        <v>Pendiente</v>
      </c>
      <c r="AF367" s="168">
        <f t="shared" si="344"/>
        <v>1084328</v>
      </c>
      <c r="AG367" s="195" t="s">
        <v>100</v>
      </c>
      <c r="AJ367" s="130">
        <v>1084328</v>
      </c>
      <c r="AL367" s="130">
        <v>1084328</v>
      </c>
    </row>
    <row r="368" spans="1:38" ht="13">
      <c r="A368" s="137">
        <f t="shared" ref="A368:A369" si="369">A367+1</f>
        <v>39</v>
      </c>
      <c r="B368" s="138" t="s">
        <v>206</v>
      </c>
      <c r="C368" s="178">
        <v>1</v>
      </c>
      <c r="D368" s="186">
        <v>1469412</v>
      </c>
      <c r="E368" s="180">
        <v>14750000</v>
      </c>
      <c r="F368" s="146">
        <v>15442500</v>
      </c>
      <c r="G368" s="155">
        <v>1469412</v>
      </c>
      <c r="H368" s="164"/>
      <c r="I368" s="172">
        <f t="shared" si="326"/>
        <v>0</v>
      </c>
      <c r="J368" s="160">
        <f t="shared" si="367"/>
        <v>0</v>
      </c>
      <c r="K368" s="139">
        <f t="shared" si="367"/>
        <v>9.0380288169689642</v>
      </c>
      <c r="L368" s="139">
        <f t="shared" si="367"/>
        <v>9.5093057631215743</v>
      </c>
      <c r="M368" s="140">
        <f>ROUND(GEOMEAN(D368:F368),0)</f>
        <v>6943062</v>
      </c>
      <c r="N368" s="140">
        <f>ROUND(AVERAGE(D368:F368),0)</f>
        <v>10553971</v>
      </c>
      <c r="O368" s="140" t="e">
        <f>ROUND(GEOMEAN(D368:I368),0)</f>
        <v>#NUM!</v>
      </c>
      <c r="P368" s="140">
        <f>ROUND(AVERAGE(D368:I368),0)</f>
        <v>6626265</v>
      </c>
      <c r="Q368" s="140" t="e" cm="1">
        <f t="array" ref="Q368">ROUND(GEOMEAN(SMALL(D368:I368,{1;2;3})),0)</f>
        <v>#NUM!</v>
      </c>
      <c r="R368" s="140" cm="1">
        <f t="array" ref="R368">ROUND(AVERAGE(SMALL(D368:I368,{1;2;3})),0)</f>
        <v>979608</v>
      </c>
      <c r="S368" s="140" t="e" cm="1">
        <f t="array" ref="S368">ROUND(GEOMEAN(SMALL(D368:I368,{1;2})),0)</f>
        <v>#NUM!</v>
      </c>
      <c r="T368" s="140" cm="1">
        <f t="array" ref="T368">ROUND(AVERAGE(SMALL(D368:I368,{1;2})),0)</f>
        <v>734706</v>
      </c>
      <c r="U368" s="141">
        <f t="shared" si="368"/>
        <v>3.7250614531526898</v>
      </c>
      <c r="V368" s="141">
        <f t="shared" si="368"/>
        <v>6.182445086878289</v>
      </c>
      <c r="W368" s="141" t="e">
        <f t="shared" si="368"/>
        <v>#NUM!</v>
      </c>
      <c r="X368" s="141">
        <f t="shared" si="368"/>
        <v>3.5094670521269729</v>
      </c>
      <c r="Y368" s="141" t="e">
        <f t="shared" si="368"/>
        <v>#NUM!</v>
      </c>
      <c r="Z368" s="141">
        <f t="shared" si="368"/>
        <v>-0.33333333333333337</v>
      </c>
      <c r="AA368" s="141" t="e">
        <f t="shared" si="368"/>
        <v>#NUM!</v>
      </c>
      <c r="AB368" s="141">
        <f t="shared" si="368"/>
        <v>-0.5</v>
      </c>
      <c r="AC368" s="141" t="e" cm="1">
        <f t="array" ref="AC368">MIN(IF(U368:AB368&gt;0,U368:AB368))</f>
        <v>#NUM!</v>
      </c>
      <c r="AD368" s="140" t="str">
        <f>+IFERROR(_xlfn.XLOOKUP(AC368,U368:AB368,$U$3:$AB$3,,0),"Sin medida de tendencia central")</f>
        <v>Sin medida de tendencia central</v>
      </c>
      <c r="AE368" s="173" t="str">
        <f>+IFERROR(_xlfn.XLOOKUP(AD368,$M$3:$T$3,M368:T368,,0),"Pendiente")</f>
        <v>Pendiente</v>
      </c>
      <c r="AF368" s="168">
        <f t="shared" si="344"/>
        <v>1469412</v>
      </c>
      <c r="AG368" s="195" t="s">
        <v>100</v>
      </c>
      <c r="AJ368" s="130">
        <v>1469412</v>
      </c>
      <c r="AL368" s="130">
        <v>1469412</v>
      </c>
    </row>
    <row r="369" spans="1:38" ht="13">
      <c r="A369" s="137">
        <f t="shared" si="369"/>
        <v>40</v>
      </c>
      <c r="B369" s="138" t="s">
        <v>207</v>
      </c>
      <c r="C369" s="178">
        <v>1</v>
      </c>
      <c r="D369" s="186">
        <v>544544</v>
      </c>
      <c r="E369" s="180">
        <v>4300000</v>
      </c>
      <c r="F369" s="146">
        <v>4479000</v>
      </c>
      <c r="G369" s="155">
        <v>544544</v>
      </c>
      <c r="H369" s="164"/>
      <c r="I369" s="172">
        <f t="shared" si="326"/>
        <v>0</v>
      </c>
      <c r="J369" s="160">
        <f t="shared" si="367"/>
        <v>0</v>
      </c>
      <c r="K369" s="139">
        <f t="shared" si="367"/>
        <v>6.8965152494564261</v>
      </c>
      <c r="L369" s="139">
        <f t="shared" si="367"/>
        <v>7.2252306517012403</v>
      </c>
      <c r="M369" s="140">
        <f>ROUND(GEOMEAN(D369:F369),0)</f>
        <v>2188908</v>
      </c>
      <c r="N369" s="140">
        <f>ROUND(AVERAGE(D369:F369),0)</f>
        <v>3107848</v>
      </c>
      <c r="O369" s="140" t="e">
        <f>ROUND(GEOMEAN(D369:I369),0)</f>
        <v>#NUM!</v>
      </c>
      <c r="P369" s="140">
        <f>ROUND(AVERAGE(D369:I369),0)</f>
        <v>1973618</v>
      </c>
      <c r="Q369" s="140" t="e" cm="1">
        <f t="array" ref="Q369">ROUND(GEOMEAN(SMALL(D369:I369,{1;2;3})),0)</f>
        <v>#NUM!</v>
      </c>
      <c r="R369" s="140" cm="1">
        <f t="array" ref="R369">ROUND(AVERAGE(SMALL(D369:I369,{1;2;3})),0)</f>
        <v>363029</v>
      </c>
      <c r="S369" s="140" t="e" cm="1">
        <f t="array" ref="S369">ROUND(GEOMEAN(SMALL(D369:I369,{1;2})),0)</f>
        <v>#NUM!</v>
      </c>
      <c r="T369" s="140" cm="1">
        <f t="array" ref="T369">ROUND(AVERAGE(SMALL(D369:I369,{1;2})),0)</f>
        <v>272272</v>
      </c>
      <c r="U369" s="141">
        <f t="shared" si="368"/>
        <v>3.0197082329435272</v>
      </c>
      <c r="V369" s="141">
        <f t="shared" si="368"/>
        <v>4.7072486337192219</v>
      </c>
      <c r="W369" s="141" t="e">
        <f t="shared" si="368"/>
        <v>#NUM!</v>
      </c>
      <c r="X369" s="141">
        <f t="shared" si="368"/>
        <v>2.6243499147910914</v>
      </c>
      <c r="Y369" s="141" t="e">
        <f t="shared" si="368"/>
        <v>#NUM!</v>
      </c>
      <c r="Z369" s="141">
        <f t="shared" si="368"/>
        <v>-0.33333394546629835</v>
      </c>
      <c r="AA369" s="141" t="e">
        <f t="shared" si="368"/>
        <v>#NUM!</v>
      </c>
      <c r="AB369" s="141">
        <f t="shared" si="368"/>
        <v>-0.5</v>
      </c>
      <c r="AC369" s="141" t="e" cm="1">
        <f t="array" ref="AC369">MIN(IF(U369:AB369&gt;0,U369:AB369))</f>
        <v>#NUM!</v>
      </c>
      <c r="AD369" s="140" t="str">
        <f>+IFERROR(_xlfn.XLOOKUP(AC369,U369:AB369,$U$3:$AB$3,,0),"Sin medida de tendencia central")</f>
        <v>Sin medida de tendencia central</v>
      </c>
      <c r="AE369" s="173" t="str">
        <f>+IFERROR(_xlfn.XLOOKUP(AD369,$M$3:$T$3,M369:T369,,0),"Pendiente")</f>
        <v>Pendiente</v>
      </c>
      <c r="AF369" s="168">
        <f t="shared" si="344"/>
        <v>544544</v>
      </c>
      <c r="AG369" s="195" t="s">
        <v>100</v>
      </c>
      <c r="AJ369" s="130">
        <v>544544</v>
      </c>
      <c r="AL369" s="130">
        <v>544544</v>
      </c>
    </row>
    <row r="370" spans="1:38" ht="13">
      <c r="A370" s="144"/>
      <c r="B370" s="134" t="s">
        <v>145</v>
      </c>
      <c r="C370" s="177"/>
      <c r="D370" s="186"/>
      <c r="E370" s="181"/>
      <c r="F370" s="147"/>
      <c r="G370" s="156"/>
      <c r="H370" s="165"/>
      <c r="I370" s="172">
        <f t="shared" si="326"/>
        <v>0</v>
      </c>
      <c r="J370" s="159"/>
      <c r="K370" s="135"/>
      <c r="L370" s="135"/>
      <c r="M370" s="135"/>
      <c r="N370" s="135"/>
      <c r="O370" s="135"/>
      <c r="P370" s="135"/>
      <c r="Q370" s="135"/>
      <c r="R370" s="135"/>
      <c r="S370" s="135"/>
      <c r="T370" s="135"/>
      <c r="U370" s="136"/>
      <c r="V370" s="136"/>
      <c r="W370" s="136"/>
      <c r="X370" s="136"/>
      <c r="Y370" s="136"/>
      <c r="Z370" s="136"/>
      <c r="AA370" s="136"/>
      <c r="AB370" s="136"/>
      <c r="AC370" s="136"/>
      <c r="AD370" s="135"/>
      <c r="AE370" s="154"/>
      <c r="AF370" s="174"/>
      <c r="AG370" s="191"/>
    </row>
    <row r="371" spans="1:38" ht="14">
      <c r="A371" s="137">
        <f>A369+1</f>
        <v>41</v>
      </c>
      <c r="B371" s="138" t="s">
        <v>287</v>
      </c>
      <c r="C371" s="178">
        <v>1</v>
      </c>
      <c r="D371" s="186">
        <v>3569048</v>
      </c>
      <c r="E371" s="180">
        <v>12700000</v>
      </c>
      <c r="F371" s="146">
        <v>13321000</v>
      </c>
      <c r="G371" s="155">
        <v>3569048</v>
      </c>
      <c r="H371" s="164">
        <f>+'678-2024 IPC'!H371</f>
        <v>2166665.3394400002</v>
      </c>
      <c r="I371" s="172">
        <f t="shared" si="326"/>
        <v>0</v>
      </c>
      <c r="J371" s="160">
        <f t="shared" ref="J371:L373" si="370">+D371/IF($H371&lt;&gt;"",$H371,MIN($D371:$F371))-1</f>
        <v>0.64725393212892857</v>
      </c>
      <c r="K371" s="139">
        <f t="shared" si="370"/>
        <v>4.8615420521207318</v>
      </c>
      <c r="L371" s="139">
        <f t="shared" si="370"/>
        <v>5.1481576123071076</v>
      </c>
      <c r="M371" s="140">
        <f>ROUND(GEOMEAN(D371:F371),0)</f>
        <v>8452094</v>
      </c>
      <c r="N371" s="140">
        <f>ROUND(AVERAGE(D371:F371),0)</f>
        <v>9863349</v>
      </c>
      <c r="O371" s="140" t="e">
        <f>ROUND(GEOMEAN(D371:I371),0)</f>
        <v>#NUM!</v>
      </c>
      <c r="P371" s="140">
        <f>ROUND(AVERAGE(D371:I371),0)</f>
        <v>5887627</v>
      </c>
      <c r="Q371" s="140" t="e" cm="1">
        <f t="array" ref="Q371">ROUND(GEOMEAN(SMALL(D371:I371,{1;2;3})),0)</f>
        <v>#NUM!</v>
      </c>
      <c r="R371" s="140" cm="1">
        <f t="array" ref="R371">ROUND(AVERAGE(SMALL(D371:I371,{1;2;3})),0)</f>
        <v>1911904</v>
      </c>
      <c r="S371" s="140" t="e" cm="1">
        <f t="array" ref="S371">ROUND(GEOMEAN(SMALL(D371:I371,{1;2})),0)</f>
        <v>#NUM!</v>
      </c>
      <c r="T371" s="140" cm="1">
        <f t="array" ref="T371">ROUND(AVERAGE(SMALL(D371:I371,{1;2})),0)</f>
        <v>1083333</v>
      </c>
      <c r="U371" s="141">
        <f t="shared" ref="U371:AB373" si="371">+M371/IF($H371&lt;&gt;"",$H371,MIN($D371:$F371))-1</f>
        <v>2.9009688511399467</v>
      </c>
      <c r="V371" s="141">
        <f t="shared" si="371"/>
        <v>3.5523177116726741</v>
      </c>
      <c r="W371" s="141" t="e">
        <f t="shared" si="371"/>
        <v>#NUM!</v>
      </c>
      <c r="X371" s="141">
        <f t="shared" si="371"/>
        <v>1.7173679722599546</v>
      </c>
      <c r="Y371" s="141" t="e">
        <f t="shared" si="371"/>
        <v>#NUM!</v>
      </c>
      <c r="Z371" s="141">
        <f t="shared" si="371"/>
        <v>-0.11758222869150903</v>
      </c>
      <c r="AA371" s="141" t="e">
        <f t="shared" si="371"/>
        <v>#NUM!</v>
      </c>
      <c r="AB371" s="141">
        <f t="shared" si="371"/>
        <v>-0.49999984756298366</v>
      </c>
      <c r="AC371" s="141" t="e" cm="1">
        <f t="array" ref="AC371">MIN(IF(U371:AB371&gt;0,U371:AB371))</f>
        <v>#NUM!</v>
      </c>
      <c r="AD371" s="140" t="str">
        <f>+IFERROR(_xlfn.XLOOKUP(AC371,U371:AB371,$U$3:$AB$3,,0),"Sin medida de tendencia central")</f>
        <v>Sin medida de tendencia central</v>
      </c>
      <c r="AE371" s="173" t="str">
        <f>+IFERROR(_xlfn.XLOOKUP(AD371,$M$3:$T$3,M371:T371,,0),"Pendiente")</f>
        <v>Pendiente</v>
      </c>
      <c r="AF371" s="168">
        <f t="shared" si="344"/>
        <v>2867856.6697200001</v>
      </c>
      <c r="AG371" s="197" t="s">
        <v>79</v>
      </c>
      <c r="AJ371" s="130">
        <v>3569048</v>
      </c>
      <c r="AL371" s="130">
        <v>2867856.6697200001</v>
      </c>
    </row>
    <row r="372" spans="1:38" ht="13">
      <c r="A372" s="137">
        <f>A371+1</f>
        <v>42</v>
      </c>
      <c r="B372" s="138" t="s">
        <v>146</v>
      </c>
      <c r="C372" s="178">
        <v>1</v>
      </c>
      <c r="D372" s="186">
        <v>144608.79999999999</v>
      </c>
      <c r="E372" s="180">
        <v>720000</v>
      </c>
      <c r="F372" s="146">
        <v>744000</v>
      </c>
      <c r="G372" s="155">
        <v>144609</v>
      </c>
      <c r="H372" s="164"/>
      <c r="I372" s="172">
        <f t="shared" si="326"/>
        <v>-0.20000000001164153</v>
      </c>
      <c r="J372" s="160">
        <f t="shared" si="370"/>
        <v>0</v>
      </c>
      <c r="K372" s="139">
        <f t="shared" si="370"/>
        <v>3.9789501053877778</v>
      </c>
      <c r="L372" s="139">
        <f t="shared" si="370"/>
        <v>4.1449151089007037</v>
      </c>
      <c r="M372" s="140">
        <f>ROUND(GEOMEAN(D372:F372),0)</f>
        <v>426285</v>
      </c>
      <c r="N372" s="140">
        <f>ROUND(AVERAGE(D372:F372),0)</f>
        <v>536203</v>
      </c>
      <c r="O372" s="140" t="e">
        <f>ROUND(GEOMEAN(D372:I372),0)</f>
        <v>#NUM!</v>
      </c>
      <c r="P372" s="140">
        <f>ROUND(AVERAGE(D372:I372),0)</f>
        <v>350644</v>
      </c>
      <c r="Q372" s="140" t="e" cm="1">
        <f t="array" ref="Q372">ROUND(GEOMEAN(SMALL(D372:I372,{1;2;3})),0)</f>
        <v>#NUM!</v>
      </c>
      <c r="R372" s="140" cm="1">
        <f t="array" ref="R372">ROUND(AVERAGE(SMALL(D372:I372,{1;2;3})),0)</f>
        <v>96406</v>
      </c>
      <c r="S372" s="140" t="e" cm="1">
        <f t="array" ref="S372">ROUND(GEOMEAN(SMALL(D372:I372,{1;2})),0)</f>
        <v>#NUM!</v>
      </c>
      <c r="T372" s="140" cm="1">
        <f t="array" ref="T372">ROUND(AVERAGE(SMALL(D372:I372,{1;2})),0)</f>
        <v>72304</v>
      </c>
      <c r="U372" s="141">
        <f t="shared" si="371"/>
        <v>1.947849646771151</v>
      </c>
      <c r="V372" s="141">
        <f t="shared" si="371"/>
        <v>2.7079555324433926</v>
      </c>
      <c r="W372" s="141" t="e">
        <f t="shared" si="371"/>
        <v>#NUM!</v>
      </c>
      <c r="X372" s="141">
        <f t="shared" si="371"/>
        <v>1.4247763621577665</v>
      </c>
      <c r="Y372" s="141" t="e">
        <f t="shared" si="371"/>
        <v>#NUM!</v>
      </c>
      <c r="Z372" s="141">
        <f t="shared" si="371"/>
        <v>-0.33333241130553604</v>
      </c>
      <c r="AA372" s="141" t="e">
        <f t="shared" si="371"/>
        <v>#NUM!</v>
      </c>
      <c r="AB372" s="141">
        <f t="shared" si="371"/>
        <v>-0.50000276608339189</v>
      </c>
      <c r="AC372" s="141" t="e" cm="1">
        <f t="array" ref="AC372">MIN(IF(U372:AB372&gt;0,U372:AB372))</f>
        <v>#NUM!</v>
      </c>
      <c r="AD372" s="140" t="str">
        <f>+IFERROR(_xlfn.XLOOKUP(AC372,U372:AB372,$U$3:$AB$3,,0),"Sin medida de tendencia central")</f>
        <v>Sin medida de tendencia central</v>
      </c>
      <c r="AE372" s="173" t="str">
        <f>+IFERROR(_xlfn.XLOOKUP(AD372,$M$3:$T$3,M372:T372,,0),"Pendiente")</f>
        <v>Pendiente</v>
      </c>
      <c r="AF372" s="168">
        <f t="shared" si="344"/>
        <v>144609</v>
      </c>
      <c r="AG372" s="195" t="s">
        <v>100</v>
      </c>
      <c r="AJ372" s="130">
        <v>144608.79999999999</v>
      </c>
      <c r="AL372" s="130">
        <v>144609</v>
      </c>
    </row>
    <row r="373" spans="1:38" ht="13">
      <c r="A373" s="137">
        <f>A372+1</f>
        <v>43</v>
      </c>
      <c r="B373" s="138" t="s">
        <v>149</v>
      </c>
      <c r="C373" s="178">
        <v>1</v>
      </c>
      <c r="D373" s="186">
        <v>388011.39999999997</v>
      </c>
      <c r="E373" s="180">
        <v>550000</v>
      </c>
      <c r="F373" s="146">
        <v>569500</v>
      </c>
      <c r="G373" s="155">
        <v>388011</v>
      </c>
      <c r="H373" s="164"/>
      <c r="I373" s="172">
        <f t="shared" si="326"/>
        <v>0.3999999999650754</v>
      </c>
      <c r="J373" s="160">
        <f t="shared" si="370"/>
        <v>0</v>
      </c>
      <c r="K373" s="139">
        <f t="shared" si="370"/>
        <v>0.41748412546641678</v>
      </c>
      <c r="L373" s="139">
        <f t="shared" si="370"/>
        <v>0.46774038082386249</v>
      </c>
      <c r="M373" s="140">
        <f>ROUND(GEOMEAN(D373:F373),0)</f>
        <v>495336</v>
      </c>
      <c r="N373" s="140">
        <f>ROUND(AVERAGE(D373:F373),0)</f>
        <v>502504</v>
      </c>
      <c r="O373" s="140">
        <f>ROUND(GEOMEAN(D373:I373),0)</f>
        <v>28518</v>
      </c>
      <c r="P373" s="140">
        <f>ROUND(AVERAGE(D373:I373),0)</f>
        <v>379105</v>
      </c>
      <c r="Q373" s="140" cm="1">
        <f t="array" ref="Q373">ROUND(GEOMEAN(SMALL(D373:I373,{1;2;3})),0)</f>
        <v>3920</v>
      </c>
      <c r="R373" s="140" cm="1">
        <f t="array" ref="R373">ROUND(AVERAGE(SMALL(D373:I373,{1;2;3})),0)</f>
        <v>258674</v>
      </c>
      <c r="S373" s="140" cm="1">
        <f t="array" ref="S373">ROUND(GEOMEAN(SMALL(D373:I373,{1;2})),0)</f>
        <v>394</v>
      </c>
      <c r="T373" s="140" cm="1">
        <f t="array" ref="T373">ROUND(AVERAGE(SMALL(D373:I373,{1;2})),0)</f>
        <v>194006</v>
      </c>
      <c r="U373" s="141">
        <f t="shared" si="371"/>
        <v>0.27660166685824183</v>
      </c>
      <c r="V373" s="141">
        <f t="shared" si="371"/>
        <v>0.29507535087886594</v>
      </c>
      <c r="W373" s="141">
        <f t="shared" si="371"/>
        <v>-0.92650215947263403</v>
      </c>
      <c r="X373" s="141">
        <f t="shared" si="371"/>
        <v>-2.295396475464373E-2</v>
      </c>
      <c r="Y373" s="141">
        <f t="shared" si="371"/>
        <v>-0.98989720405122117</v>
      </c>
      <c r="Z373" s="141">
        <f t="shared" si="371"/>
        <v>-0.33333402059836381</v>
      </c>
      <c r="AA373" s="141">
        <f t="shared" si="371"/>
        <v>-0.99898456591739315</v>
      </c>
      <c r="AB373" s="141">
        <f t="shared" si="371"/>
        <v>-0.49999922682684061</v>
      </c>
      <c r="AC373" s="141" cm="1">
        <f t="array" ref="AC373">MIN(IF(U373:AB373&gt;0,U373:AB373))</f>
        <v>0.27660166685824183</v>
      </c>
      <c r="AD373" s="140" t="str">
        <f>+IFERROR(_xlfn.XLOOKUP(AC373,U373:AB373,$U$3:$AB$3,,0),"Sin medida de tendencia central")</f>
        <v>MEDIA GEOMETRICA SOLO COTIZACIONES</v>
      </c>
      <c r="AE373" s="173">
        <f>+IFERROR(_xlfn.XLOOKUP(AD373,$M$3:$T$3,M373:T373,,0),"Pendiente")</f>
        <v>495336</v>
      </c>
      <c r="AF373" s="168">
        <f t="shared" si="344"/>
        <v>388011</v>
      </c>
      <c r="AG373" s="195" t="s">
        <v>100</v>
      </c>
      <c r="AJ373" s="130">
        <v>388011.39999999997</v>
      </c>
      <c r="AL373" s="130">
        <v>388011</v>
      </c>
    </row>
    <row r="374" spans="1:38" ht="13">
      <c r="A374" s="133"/>
      <c r="B374" s="134" t="s">
        <v>234</v>
      </c>
      <c r="C374" s="177"/>
      <c r="D374" s="186"/>
      <c r="E374" s="181"/>
      <c r="F374" s="147"/>
      <c r="G374" s="156"/>
      <c r="H374" s="165"/>
      <c r="I374" s="172">
        <f t="shared" si="326"/>
        <v>0</v>
      </c>
      <c r="J374" s="159"/>
      <c r="K374" s="135"/>
      <c r="L374" s="135"/>
      <c r="M374" s="135"/>
      <c r="N374" s="135"/>
      <c r="O374" s="135"/>
      <c r="P374" s="135"/>
      <c r="Q374" s="135"/>
      <c r="R374" s="135"/>
      <c r="S374" s="135"/>
      <c r="T374" s="135"/>
      <c r="U374" s="136"/>
      <c r="V374" s="136"/>
      <c r="W374" s="136"/>
      <c r="X374" s="136"/>
      <c r="Y374" s="136"/>
      <c r="Z374" s="136"/>
      <c r="AA374" s="136"/>
      <c r="AB374" s="136"/>
      <c r="AC374" s="136"/>
      <c r="AD374" s="135"/>
      <c r="AE374" s="154"/>
      <c r="AF374" s="174"/>
      <c r="AG374" s="196"/>
    </row>
    <row r="375" spans="1:38" ht="13">
      <c r="A375" s="137">
        <f>A373+1</f>
        <v>44</v>
      </c>
      <c r="B375" s="138" t="s">
        <v>235</v>
      </c>
      <c r="C375" s="178">
        <v>1</v>
      </c>
      <c r="D375" s="186">
        <v>19873000</v>
      </c>
      <c r="E375" s="180">
        <v>2300000</v>
      </c>
      <c r="F375" s="146">
        <v>2375000</v>
      </c>
      <c r="G375" s="155">
        <v>19873000</v>
      </c>
      <c r="H375" s="164"/>
      <c r="I375" s="172">
        <f t="shared" si="326"/>
        <v>0</v>
      </c>
      <c r="J375" s="160">
        <f>+D375/IF($H375&lt;&gt;"",$H375,MIN($D375:$F375))-1</f>
        <v>7.6404347826086951</v>
      </c>
      <c r="K375" s="139">
        <f>+E375/IF($H375&lt;&gt;"",$H375,MIN($D375:$F375))-1</f>
        <v>0</v>
      </c>
      <c r="L375" s="139">
        <f>+F375/IF($H375&lt;&gt;"",$H375,MIN($D375:$F375))-1</f>
        <v>3.2608695652173836E-2</v>
      </c>
      <c r="M375" s="140">
        <f>ROUND(GEOMEAN(D375:F375),0)</f>
        <v>4770365</v>
      </c>
      <c r="N375" s="140">
        <f>ROUND(AVERAGE(D375:F375),0)</f>
        <v>8182667</v>
      </c>
      <c r="O375" s="140" t="e">
        <f>ROUND(GEOMEAN(D375:I375),0)</f>
        <v>#NUM!</v>
      </c>
      <c r="P375" s="140">
        <f>ROUND(AVERAGE(D375:I375),0)</f>
        <v>8884200</v>
      </c>
      <c r="Q375" s="140" t="e" cm="1">
        <f t="array" ref="Q375">ROUND(GEOMEAN(SMALL(D375:I375,{1;2;3})),0)</f>
        <v>#NUM!</v>
      </c>
      <c r="R375" s="140" cm="1">
        <f t="array" ref="R375">ROUND(AVERAGE(SMALL(D375:I375,{1;2;3})),0)</f>
        <v>1558333</v>
      </c>
      <c r="S375" s="140" t="e" cm="1">
        <f t="array" ref="S375">ROUND(GEOMEAN(SMALL(D375:I375,{1;2})),0)</f>
        <v>#NUM!</v>
      </c>
      <c r="T375" s="140" cm="1">
        <f t="array" ref="T375">ROUND(AVERAGE(SMALL(D375:I375,{1;2})),0)</f>
        <v>1150000</v>
      </c>
      <c r="U375" s="141">
        <f t="shared" ref="U375:AB375" si="372">+M375/IF($H375&lt;&gt;"",$H375,MIN($D375:$F375))-1</f>
        <v>1.0740717391304346</v>
      </c>
      <c r="V375" s="141">
        <f t="shared" si="372"/>
        <v>2.5576813043478261</v>
      </c>
      <c r="W375" s="141" t="e">
        <f t="shared" si="372"/>
        <v>#NUM!</v>
      </c>
      <c r="X375" s="141">
        <f t="shared" si="372"/>
        <v>2.8626956521739131</v>
      </c>
      <c r="Y375" s="141" t="e">
        <f t="shared" si="372"/>
        <v>#NUM!</v>
      </c>
      <c r="Z375" s="141">
        <f t="shared" si="372"/>
        <v>-0.32246391304347821</v>
      </c>
      <c r="AA375" s="141" t="e">
        <f t="shared" si="372"/>
        <v>#NUM!</v>
      </c>
      <c r="AB375" s="141">
        <f t="shared" si="372"/>
        <v>-0.5</v>
      </c>
      <c r="AC375" s="141" t="e" cm="1">
        <f t="array" ref="AC375">MIN(IF(U375:AB375&gt;0,U375:AB375))</f>
        <v>#NUM!</v>
      </c>
      <c r="AD375" s="140" t="str">
        <f>+IFERROR(_xlfn.XLOOKUP(AC375,U375:AB375,$U$3:$AB$3,,0),"Sin medida de tendencia central")</f>
        <v>Sin medida de tendencia central</v>
      </c>
      <c r="AE375" s="173" t="str">
        <f>+IFERROR(_xlfn.XLOOKUP(AD375,$M$3:$T$3,M375:T375,,0),"Pendiente")</f>
        <v>Pendiente</v>
      </c>
      <c r="AF375" s="168">
        <f>+E375</f>
        <v>2300000</v>
      </c>
      <c r="AG375" s="191" t="s">
        <v>189</v>
      </c>
      <c r="AJ375" s="130">
        <v>19873000</v>
      </c>
      <c r="AL375" s="130">
        <v>2300000</v>
      </c>
    </row>
    <row r="376" spans="1:38" ht="26" customHeight="1">
      <c r="A376" s="220" t="s">
        <v>46</v>
      </c>
      <c r="B376" s="220"/>
      <c r="C376" s="220"/>
      <c r="D376" s="188"/>
      <c r="E376" s="182"/>
      <c r="F376" s="148"/>
      <c r="G376" s="157"/>
      <c r="H376" s="166"/>
      <c r="I376" s="172">
        <f t="shared" si="326"/>
        <v>0</v>
      </c>
      <c r="J376" s="158"/>
      <c r="K376" s="131"/>
      <c r="L376" s="131"/>
      <c r="M376" s="131"/>
      <c r="N376" s="131"/>
      <c r="O376" s="131"/>
      <c r="P376" s="131"/>
      <c r="Q376" s="131"/>
      <c r="R376" s="131"/>
      <c r="S376" s="131"/>
      <c r="T376" s="131"/>
      <c r="U376" s="132"/>
      <c r="V376" s="132"/>
      <c r="W376" s="132"/>
      <c r="X376" s="132"/>
      <c r="Y376" s="132"/>
      <c r="Z376" s="132"/>
      <c r="AA376" s="132"/>
      <c r="AB376" s="132"/>
      <c r="AC376" s="132"/>
      <c r="AD376" s="131"/>
      <c r="AE376" s="153"/>
      <c r="AF376" s="174"/>
      <c r="AG376" s="191"/>
    </row>
    <row r="377" spans="1:38" ht="13">
      <c r="A377" s="133"/>
      <c r="B377" s="134" t="s">
        <v>239</v>
      </c>
      <c r="C377" s="177"/>
      <c r="D377" s="186"/>
      <c r="E377" s="181"/>
      <c r="F377" s="147"/>
      <c r="G377" s="156"/>
      <c r="H377" s="165"/>
      <c r="I377" s="172">
        <f t="shared" si="326"/>
        <v>0</v>
      </c>
      <c r="J377" s="159"/>
      <c r="K377" s="135"/>
      <c r="L377" s="135"/>
      <c r="M377" s="135"/>
      <c r="N377" s="135"/>
      <c r="O377" s="135"/>
      <c r="P377" s="135"/>
      <c r="Q377" s="135"/>
      <c r="R377" s="135"/>
      <c r="S377" s="135"/>
      <c r="T377" s="135"/>
      <c r="U377" s="136"/>
      <c r="V377" s="136"/>
      <c r="W377" s="136"/>
      <c r="X377" s="136"/>
      <c r="Y377" s="136"/>
      <c r="Z377" s="136"/>
      <c r="AA377" s="136"/>
      <c r="AB377" s="136"/>
      <c r="AC377" s="136"/>
      <c r="AD377" s="135"/>
      <c r="AE377" s="154"/>
      <c r="AF377" s="174"/>
      <c r="AG377" s="191"/>
    </row>
    <row r="378" spans="1:38" ht="14">
      <c r="A378" s="137">
        <v>1</v>
      </c>
      <c r="B378" s="138" t="s">
        <v>288</v>
      </c>
      <c r="C378" s="178">
        <v>1</v>
      </c>
      <c r="D378" s="186">
        <v>466480</v>
      </c>
      <c r="E378" s="180">
        <v>4100000</v>
      </c>
      <c r="F378" s="146">
        <v>4283000</v>
      </c>
      <c r="G378" s="155">
        <v>466480</v>
      </c>
      <c r="H378" s="164">
        <f>+'678-2024 IPC'!H378</f>
        <v>488152.31141600001</v>
      </c>
      <c r="I378" s="172">
        <f t="shared" si="326"/>
        <v>0</v>
      </c>
      <c r="J378" s="160">
        <f t="shared" ref="J378:L383" si="373">+D378/IF($H378&lt;&gt;"",$H378,MIN($D378:$F378))-1</f>
        <v>-4.4396617426914142E-2</v>
      </c>
      <c r="K378" s="139">
        <f t="shared" si="373"/>
        <v>7.3990178969080169</v>
      </c>
      <c r="L378" s="139">
        <f t="shared" si="373"/>
        <v>7.7739008908431799</v>
      </c>
      <c r="M378" s="140">
        <f t="shared" ref="M378:M383" si="374">ROUND(GEOMEAN(D378:F378),0)</f>
        <v>2015835</v>
      </c>
      <c r="N378" s="140">
        <f t="shared" ref="N378:N383" si="375">ROUND(AVERAGE(D378:F378),0)</f>
        <v>2949827</v>
      </c>
      <c r="O378" s="140" t="e">
        <f t="shared" ref="O378:O383" si="376">ROUND(GEOMEAN(D378:I378),0)</f>
        <v>#NUM!</v>
      </c>
      <c r="P378" s="140">
        <f t="shared" ref="P378:P383" si="377">ROUND(AVERAGE(D378:I378),0)</f>
        <v>1634019</v>
      </c>
      <c r="Q378" s="140" t="e" cm="1">
        <f t="array" ref="Q378">ROUND(GEOMEAN(SMALL(D378:I378,{1;2;3})),0)</f>
        <v>#NUM!</v>
      </c>
      <c r="R378" s="140" cm="1">
        <f t="array" ref="R378">ROUND(AVERAGE(SMALL(D378:I378,{1;2;3})),0)</f>
        <v>310987</v>
      </c>
      <c r="S378" s="140" t="e" cm="1">
        <f t="array" ref="S378">ROUND(GEOMEAN(SMALL(D378:I378,{1;2})),0)</f>
        <v>#NUM!</v>
      </c>
      <c r="T378" s="140" cm="1">
        <f t="array" ref="T378">ROUND(AVERAGE(SMALL(D378:I378,{1;2})),0)</f>
        <v>233240</v>
      </c>
      <c r="U378" s="141">
        <f t="shared" ref="U378:AB383" si="378">+M378/IF($H378&lt;&gt;"",$H378,MIN($D378:$F378))-1</f>
        <v>3.1295205468813592</v>
      </c>
      <c r="V378" s="141">
        <f t="shared" si="378"/>
        <v>5.042841406288411</v>
      </c>
      <c r="W378" s="141" t="e">
        <f t="shared" si="378"/>
        <v>#NUM!</v>
      </c>
      <c r="X378" s="141">
        <f t="shared" si="378"/>
        <v>2.3473548353384737</v>
      </c>
      <c r="Y378" s="141" t="e">
        <f t="shared" si="378"/>
        <v>#NUM!</v>
      </c>
      <c r="Z378" s="141">
        <f t="shared" si="378"/>
        <v>-0.36293039543762595</v>
      </c>
      <c r="AA378" s="141" t="e">
        <f t="shared" si="378"/>
        <v>#NUM!</v>
      </c>
      <c r="AB378" s="141">
        <f t="shared" si="378"/>
        <v>-0.52219830871345707</v>
      </c>
      <c r="AC378" s="141" t="e" cm="1">
        <f t="array" ref="AC378">MIN(IF(U378:AB378&gt;0,U378:AB378))</f>
        <v>#NUM!</v>
      </c>
      <c r="AD378" s="140" t="str">
        <f t="shared" ref="AD378:AD383" si="379">+IFERROR(_xlfn.XLOOKUP(AC378,U378:AB378,$U$3:$AB$3,,0),"Sin medida de tendencia central")</f>
        <v>Sin medida de tendencia central</v>
      </c>
      <c r="AE378" s="173" t="str">
        <f t="shared" ref="AE378:AE383" si="380">+IFERROR(_xlfn.XLOOKUP(AD378,$M$3:$T$3,M378:T378,,0),"Pendiente")</f>
        <v>Pendiente</v>
      </c>
      <c r="AF378" s="168">
        <f t="shared" ref="AF378:AF383" si="381">+AVERAGE(G378:H378)</f>
        <v>477316.15570800001</v>
      </c>
      <c r="AG378" s="192" t="s">
        <v>79</v>
      </c>
      <c r="AJ378" s="130">
        <v>466480</v>
      </c>
      <c r="AL378" s="130">
        <v>477316.15570800001</v>
      </c>
    </row>
    <row r="379" spans="1:38" ht="14">
      <c r="A379" s="137">
        <f>+A378+1</f>
        <v>2</v>
      </c>
      <c r="B379" s="138" t="s">
        <v>289</v>
      </c>
      <c r="C379" s="178">
        <v>1</v>
      </c>
      <c r="D379" s="186">
        <v>932960</v>
      </c>
      <c r="E379" s="180">
        <v>9100000</v>
      </c>
      <c r="F379" s="146">
        <v>9523000</v>
      </c>
      <c r="G379" s="155">
        <v>932960</v>
      </c>
      <c r="H379" s="164">
        <f>+'678-2024 IPC'!H379</f>
        <v>371987.72394</v>
      </c>
      <c r="I379" s="172">
        <f t="shared" si="326"/>
        <v>0</v>
      </c>
      <c r="J379" s="160">
        <f t="shared" si="373"/>
        <v>1.5080397549637481</v>
      </c>
      <c r="K379" s="139">
        <f t="shared" si="373"/>
        <v>23.463172880048564</v>
      </c>
      <c r="L379" s="139">
        <f t="shared" si="373"/>
        <v>24.600307179857417</v>
      </c>
      <c r="M379" s="140">
        <f t="shared" si="374"/>
        <v>4324070</v>
      </c>
      <c r="N379" s="140">
        <f t="shared" si="375"/>
        <v>6518653</v>
      </c>
      <c r="O379" s="140" t="e">
        <f t="shared" si="376"/>
        <v>#NUM!</v>
      </c>
      <c r="P379" s="140">
        <f t="shared" si="377"/>
        <v>3476818</v>
      </c>
      <c r="Q379" s="140" t="e" cm="1">
        <f t="array" ref="Q379">ROUND(GEOMEAN(SMALL(D379:I379,{1;2;3})),0)</f>
        <v>#NUM!</v>
      </c>
      <c r="R379" s="140" cm="1">
        <f t="array" ref="R379">ROUND(AVERAGE(SMALL(D379:I379,{1;2;3})),0)</f>
        <v>434983</v>
      </c>
      <c r="S379" s="140" t="e" cm="1">
        <f t="array" ref="S379">ROUND(GEOMEAN(SMALL(D379:I379,{1;2})),0)</f>
        <v>#NUM!</v>
      </c>
      <c r="T379" s="140" cm="1">
        <f t="array" ref="T379">ROUND(AVERAGE(SMALL(D379:I379,{1;2})),0)</f>
        <v>185994</v>
      </c>
      <c r="U379" s="141">
        <f t="shared" si="378"/>
        <v>10.624227687410066</v>
      </c>
      <c r="V379" s="141">
        <f t="shared" si="378"/>
        <v>16.52383904220299</v>
      </c>
      <c r="W379" s="141" t="e">
        <f t="shared" si="378"/>
        <v>#NUM!</v>
      </c>
      <c r="X379" s="141">
        <f t="shared" si="378"/>
        <v>8.3465933853257894</v>
      </c>
      <c r="Y379" s="141" t="e">
        <f t="shared" si="378"/>
        <v>#NUM!</v>
      </c>
      <c r="Z379" s="141">
        <f t="shared" si="378"/>
        <v>0.16934772844858959</v>
      </c>
      <c r="AA379" s="141" t="e">
        <f t="shared" si="378"/>
        <v>#NUM!</v>
      </c>
      <c r="AB379" s="141">
        <f t="shared" si="378"/>
        <v>-0.49999962893936789</v>
      </c>
      <c r="AC379" s="141" t="e" cm="1">
        <f t="array" ref="AC379">MIN(IF(U379:AB379&gt;0,U379:AB379))</f>
        <v>#NUM!</v>
      </c>
      <c r="AD379" s="140" t="str">
        <f t="shared" si="379"/>
        <v>Sin medida de tendencia central</v>
      </c>
      <c r="AE379" s="173" t="str">
        <f t="shared" si="380"/>
        <v>Pendiente</v>
      </c>
      <c r="AF379" s="168">
        <f t="shared" si="381"/>
        <v>652473.86196999997</v>
      </c>
      <c r="AG379" s="192" t="s">
        <v>79</v>
      </c>
      <c r="AJ379" s="130">
        <v>932960</v>
      </c>
      <c r="AL379" s="130">
        <v>652473.86196999997</v>
      </c>
    </row>
    <row r="380" spans="1:38" ht="13">
      <c r="A380" s="137">
        <f>+A379+1</f>
        <v>3</v>
      </c>
      <c r="B380" s="138" t="s">
        <v>290</v>
      </c>
      <c r="C380" s="178">
        <v>1</v>
      </c>
      <c r="D380" s="186">
        <v>629748</v>
      </c>
      <c r="E380" s="180">
        <v>3750000</v>
      </c>
      <c r="F380" s="146">
        <v>3922500</v>
      </c>
      <c r="G380" s="155">
        <v>629748</v>
      </c>
      <c r="H380" s="164">
        <f>+'678-2024 IPC'!H380</f>
        <v>371987.72394</v>
      </c>
      <c r="I380" s="172">
        <f t="shared" si="326"/>
        <v>0</v>
      </c>
      <c r="J380" s="160">
        <f t="shared" si="373"/>
        <v>0.69292683460052995</v>
      </c>
      <c r="K380" s="139">
        <f t="shared" si="373"/>
        <v>9.0809778351848482</v>
      </c>
      <c r="L380" s="139">
        <f t="shared" si="373"/>
        <v>9.5447028156033511</v>
      </c>
      <c r="M380" s="140">
        <f t="shared" si="374"/>
        <v>2100166</v>
      </c>
      <c r="N380" s="140">
        <f t="shared" si="375"/>
        <v>2767416</v>
      </c>
      <c r="O380" s="140" t="e">
        <f t="shared" si="376"/>
        <v>#NUM!</v>
      </c>
      <c r="P380" s="140">
        <f t="shared" si="377"/>
        <v>1550664</v>
      </c>
      <c r="Q380" s="140" t="e" cm="1">
        <f t="array" ref="Q380">ROUND(GEOMEAN(SMALL(D380:I380,{1;2;3})),0)</f>
        <v>#NUM!</v>
      </c>
      <c r="R380" s="140" cm="1">
        <f t="array" ref="R380">ROUND(AVERAGE(SMALL(D380:I380,{1;2;3})),0)</f>
        <v>333912</v>
      </c>
      <c r="S380" s="140" t="e" cm="1">
        <f t="array" ref="S380">ROUND(GEOMEAN(SMALL(D380:I380,{1;2})),0)</f>
        <v>#NUM!</v>
      </c>
      <c r="T380" s="140" cm="1">
        <f t="array" ref="T380">ROUND(AVERAGE(SMALL(D380:I380,{1;2})),0)</f>
        <v>185994</v>
      </c>
      <c r="U380" s="141">
        <f t="shared" si="378"/>
        <v>4.645793838989019</v>
      </c>
      <c r="V380" s="141">
        <f t="shared" si="378"/>
        <v>6.4395358284629101</v>
      </c>
      <c r="W380" s="141" t="e">
        <f t="shared" si="378"/>
        <v>#NUM!</v>
      </c>
      <c r="X380" s="141">
        <f t="shared" si="378"/>
        <v>3.1685891770184202</v>
      </c>
      <c r="Y380" s="141" t="e">
        <f t="shared" si="378"/>
        <v>#NUM!</v>
      </c>
      <c r="Z380" s="141">
        <f t="shared" si="378"/>
        <v>-0.10235747442606857</v>
      </c>
      <c r="AA380" s="141" t="e">
        <f t="shared" si="378"/>
        <v>#NUM!</v>
      </c>
      <c r="AB380" s="141">
        <f t="shared" si="378"/>
        <v>-0.49999962893936789</v>
      </c>
      <c r="AC380" s="141" t="e" cm="1">
        <f t="array" ref="AC380">MIN(IF(U380:AB380&gt;0,U380:AB380))</f>
        <v>#NUM!</v>
      </c>
      <c r="AD380" s="140" t="str">
        <f t="shared" si="379"/>
        <v>Sin medida de tendencia central</v>
      </c>
      <c r="AE380" s="173" t="str">
        <f t="shared" si="380"/>
        <v>Pendiente</v>
      </c>
      <c r="AF380" s="168">
        <f t="shared" si="381"/>
        <v>500867.86196999997</v>
      </c>
      <c r="AG380" s="198" t="s">
        <v>260</v>
      </c>
      <c r="AJ380" s="130">
        <v>629748</v>
      </c>
      <c r="AL380" s="130">
        <v>500867.86196999997</v>
      </c>
    </row>
    <row r="381" spans="1:38" ht="14">
      <c r="A381" s="137">
        <f t="shared" ref="A381:A383" si="382">+A380+1</f>
        <v>4</v>
      </c>
      <c r="B381" s="138" t="s">
        <v>291</v>
      </c>
      <c r="C381" s="178">
        <v>1</v>
      </c>
      <c r="D381" s="186">
        <v>233240</v>
      </c>
      <c r="E381" s="180">
        <v>415000</v>
      </c>
      <c r="F381" s="146">
        <v>435450</v>
      </c>
      <c r="G381" s="155">
        <v>233240</v>
      </c>
      <c r="H381" s="164">
        <f>+'678-2024 IPC'!H381</f>
        <v>62650.564032000002</v>
      </c>
      <c r="I381" s="172">
        <f t="shared" si="326"/>
        <v>0</v>
      </c>
      <c r="J381" s="160">
        <f t="shared" si="373"/>
        <v>2.7228715112743136</v>
      </c>
      <c r="K381" s="139">
        <f t="shared" si="373"/>
        <v>5.6240425192027104</v>
      </c>
      <c r="L381" s="139">
        <f t="shared" si="373"/>
        <v>5.9504561806911331</v>
      </c>
      <c r="M381" s="140">
        <f t="shared" si="374"/>
        <v>348014</v>
      </c>
      <c r="N381" s="140">
        <f t="shared" si="375"/>
        <v>361230</v>
      </c>
      <c r="O381" s="140" t="e">
        <f t="shared" si="376"/>
        <v>#NUM!</v>
      </c>
      <c r="P381" s="140">
        <f t="shared" si="377"/>
        <v>229930</v>
      </c>
      <c r="Q381" s="140" t="e" cm="1">
        <f t="array" ref="Q381">ROUND(GEOMEAN(SMALL(D381:I381,{1;2;3})),0)</f>
        <v>#NUM!</v>
      </c>
      <c r="R381" s="140" cm="1">
        <f t="array" ref="R381">ROUND(AVERAGE(SMALL(D381:I381,{1;2;3})),0)</f>
        <v>98630</v>
      </c>
      <c r="S381" s="140" t="e" cm="1">
        <f t="array" ref="S381">ROUND(GEOMEAN(SMALL(D381:I381,{1;2})),0)</f>
        <v>#NUM!</v>
      </c>
      <c r="T381" s="140" cm="1">
        <f t="array" ref="T381">ROUND(AVERAGE(SMALL(D381:I381,{1;2})),0)</f>
        <v>31325</v>
      </c>
      <c r="U381" s="141">
        <f t="shared" si="378"/>
        <v>4.5548422488621974</v>
      </c>
      <c r="V381" s="141">
        <f t="shared" si="378"/>
        <v>4.7657900703893858</v>
      </c>
      <c r="W381" s="141" t="e">
        <f t="shared" si="378"/>
        <v>#NUM!</v>
      </c>
      <c r="X381" s="141">
        <f t="shared" si="378"/>
        <v>2.6700387866030821</v>
      </c>
      <c r="Y381" s="141" t="e">
        <f t="shared" si="378"/>
        <v>#NUM!</v>
      </c>
      <c r="Z381" s="141">
        <f t="shared" si="378"/>
        <v>0.57428750281677909</v>
      </c>
      <c r="AA381" s="141" t="e">
        <f t="shared" si="378"/>
        <v>#NUM!</v>
      </c>
      <c r="AB381" s="141">
        <f t="shared" si="378"/>
        <v>-0.50000450141198827</v>
      </c>
      <c r="AC381" s="141" t="e" cm="1">
        <f t="array" ref="AC381">MIN(IF(U381:AB381&gt;0,U381:AB381))</f>
        <v>#NUM!</v>
      </c>
      <c r="AD381" s="140" t="str">
        <f t="shared" si="379"/>
        <v>Sin medida de tendencia central</v>
      </c>
      <c r="AE381" s="173" t="str">
        <f t="shared" si="380"/>
        <v>Pendiente</v>
      </c>
      <c r="AF381" s="168">
        <f t="shared" si="381"/>
        <v>147945.28201600001</v>
      </c>
      <c r="AG381" s="192" t="s">
        <v>79</v>
      </c>
      <c r="AJ381" s="130">
        <v>233240</v>
      </c>
      <c r="AL381" s="130">
        <v>147945.28201600001</v>
      </c>
    </row>
    <row r="382" spans="1:38" ht="14">
      <c r="A382" s="137">
        <f t="shared" si="382"/>
        <v>5</v>
      </c>
      <c r="B382" s="138" t="s">
        <v>292</v>
      </c>
      <c r="C382" s="178">
        <v>1</v>
      </c>
      <c r="D382" s="186">
        <v>174930</v>
      </c>
      <c r="E382" s="180">
        <v>600000</v>
      </c>
      <c r="F382" s="146">
        <v>626000</v>
      </c>
      <c r="G382" s="155">
        <v>174930</v>
      </c>
      <c r="H382" s="164">
        <f>+'678-2024 IPC'!H382</f>
        <v>74397.544788000014</v>
      </c>
      <c r="I382" s="172">
        <f t="shared" si="326"/>
        <v>0</v>
      </c>
      <c r="J382" s="160">
        <f t="shared" si="373"/>
        <v>1.3512872702785135</v>
      </c>
      <c r="K382" s="139">
        <f t="shared" si="373"/>
        <v>7.0647822681478765</v>
      </c>
      <c r="L382" s="139">
        <f t="shared" si="373"/>
        <v>7.414256166434285</v>
      </c>
      <c r="M382" s="140">
        <f t="shared" si="374"/>
        <v>403518</v>
      </c>
      <c r="N382" s="140">
        <f t="shared" si="375"/>
        <v>466977</v>
      </c>
      <c r="O382" s="140" t="e">
        <f t="shared" si="376"/>
        <v>#NUM!</v>
      </c>
      <c r="P382" s="140">
        <f t="shared" si="377"/>
        <v>275043</v>
      </c>
      <c r="Q382" s="140" t="e" cm="1">
        <f t="array" ref="Q382">ROUND(GEOMEAN(SMALL(D382:I382,{1;2;3})),0)</f>
        <v>#NUM!</v>
      </c>
      <c r="R382" s="140" cm="1">
        <f t="array" ref="R382">ROUND(AVERAGE(SMALL(D382:I382,{1;2;3})),0)</f>
        <v>83109</v>
      </c>
      <c r="S382" s="140" t="e" cm="1">
        <f t="array" ref="S382">ROUND(GEOMEAN(SMALL(D382:I382,{1;2})),0)</f>
        <v>#NUM!</v>
      </c>
      <c r="T382" s="140" cm="1">
        <f t="array" ref="T382">ROUND(AVERAGE(SMALL(D382:I382,{1;2})),0)</f>
        <v>37199</v>
      </c>
      <c r="U382" s="141">
        <f t="shared" si="378"/>
        <v>4.4238080187974917</v>
      </c>
      <c r="V382" s="141">
        <f t="shared" si="378"/>
        <v>5.2767797153881517</v>
      </c>
      <c r="W382" s="141" t="e">
        <f t="shared" si="378"/>
        <v>#NUM!</v>
      </c>
      <c r="X382" s="141">
        <f t="shared" si="378"/>
        <v>2.6969365156303273</v>
      </c>
      <c r="Y382" s="141" t="e">
        <f t="shared" si="378"/>
        <v>#NUM!</v>
      </c>
      <c r="Z382" s="141">
        <f t="shared" si="378"/>
        <v>0.11709331587250316</v>
      </c>
      <c r="AA382" s="141" t="e">
        <f t="shared" si="378"/>
        <v>#NUM!</v>
      </c>
      <c r="AB382" s="141">
        <f t="shared" si="378"/>
        <v>-0.49999694067861189</v>
      </c>
      <c r="AC382" s="141" t="e" cm="1">
        <f t="array" ref="AC382">MIN(IF(U382:AB382&gt;0,U382:AB382))</f>
        <v>#NUM!</v>
      </c>
      <c r="AD382" s="140" t="str">
        <f t="shared" si="379"/>
        <v>Sin medida de tendencia central</v>
      </c>
      <c r="AE382" s="173" t="str">
        <f t="shared" si="380"/>
        <v>Pendiente</v>
      </c>
      <c r="AF382" s="168">
        <f t="shared" si="381"/>
        <v>124663.772394</v>
      </c>
      <c r="AG382" s="192" t="s">
        <v>79</v>
      </c>
      <c r="AJ382" s="130">
        <v>174930</v>
      </c>
      <c r="AL382" s="130">
        <v>124663.772394</v>
      </c>
    </row>
    <row r="383" spans="1:38" ht="14">
      <c r="A383" s="137">
        <f t="shared" si="382"/>
        <v>6</v>
      </c>
      <c r="B383" s="138" t="s">
        <v>293</v>
      </c>
      <c r="C383" s="178">
        <v>1</v>
      </c>
      <c r="D383" s="186">
        <v>174930</v>
      </c>
      <c r="E383" s="180">
        <v>1370000</v>
      </c>
      <c r="F383" s="146">
        <v>1436100</v>
      </c>
      <c r="G383" s="155">
        <v>174930</v>
      </c>
      <c r="H383" s="164">
        <f>+'678-2024 IPC'!H383</f>
        <v>365461.62351999996</v>
      </c>
      <c r="I383" s="172">
        <f t="shared" si="326"/>
        <v>0</v>
      </c>
      <c r="J383" s="160">
        <f t="shared" si="373"/>
        <v>-0.52134509140758811</v>
      </c>
      <c r="K383" s="139">
        <f t="shared" si="373"/>
        <v>2.7486836149980229</v>
      </c>
      <c r="L383" s="139">
        <f t="shared" si="373"/>
        <v>2.9295507587581469</v>
      </c>
      <c r="M383" s="140">
        <f t="shared" si="374"/>
        <v>700793</v>
      </c>
      <c r="N383" s="140">
        <f t="shared" si="375"/>
        <v>993677</v>
      </c>
      <c r="O383" s="140" t="e">
        <f t="shared" si="376"/>
        <v>#NUM!</v>
      </c>
      <c r="P383" s="140">
        <f t="shared" si="377"/>
        <v>586904</v>
      </c>
      <c r="Q383" s="140" t="e" cm="1">
        <f t="array" ref="Q383">ROUND(GEOMEAN(SMALL(D383:I383,{1;2;3})),0)</f>
        <v>#NUM!</v>
      </c>
      <c r="R383" s="140" cm="1">
        <f t="array" ref="R383">ROUND(AVERAGE(SMALL(D383:I383,{1;2;3})),0)</f>
        <v>116620</v>
      </c>
      <c r="S383" s="140" t="e" cm="1">
        <f t="array" ref="S383">ROUND(GEOMEAN(SMALL(D383:I383,{1;2})),0)</f>
        <v>#NUM!</v>
      </c>
      <c r="T383" s="140" cm="1">
        <f t="array" ref="T383">ROUND(AVERAGE(SMALL(D383:I383,{1;2})),0)</f>
        <v>87465</v>
      </c>
      <c r="U383" s="141">
        <f t="shared" si="378"/>
        <v>0.9175556471571602</v>
      </c>
      <c r="V383" s="141">
        <f t="shared" si="378"/>
        <v>1.7189640062046645</v>
      </c>
      <c r="W383" s="141" t="e">
        <f t="shared" si="378"/>
        <v>#NUM!</v>
      </c>
      <c r="X383" s="141">
        <f t="shared" si="378"/>
        <v>0.60592511560350348</v>
      </c>
      <c r="Y383" s="141" t="e">
        <f t="shared" si="378"/>
        <v>#NUM!</v>
      </c>
      <c r="Z383" s="141">
        <f t="shared" si="378"/>
        <v>-0.68089672760505882</v>
      </c>
      <c r="AA383" s="141" t="e">
        <f t="shared" si="378"/>
        <v>#NUM!</v>
      </c>
      <c r="AB383" s="141">
        <f t="shared" si="378"/>
        <v>-0.76067254570379406</v>
      </c>
      <c r="AC383" s="141" t="e" cm="1">
        <f t="array" ref="AC383">MIN(IF(U383:AB383&gt;0,U383:AB383))</f>
        <v>#NUM!</v>
      </c>
      <c r="AD383" s="140" t="str">
        <f t="shared" si="379"/>
        <v>Sin medida de tendencia central</v>
      </c>
      <c r="AE383" s="173" t="str">
        <f t="shared" si="380"/>
        <v>Pendiente</v>
      </c>
      <c r="AF383" s="168">
        <f t="shared" si="381"/>
        <v>270195.81175999995</v>
      </c>
      <c r="AG383" s="192" t="s">
        <v>79</v>
      </c>
      <c r="AJ383" s="130">
        <v>174930</v>
      </c>
      <c r="AL383" s="130">
        <v>270195.81175999995</v>
      </c>
    </row>
    <row r="384" spans="1:38" ht="26" customHeight="1">
      <c r="A384" s="220" t="s">
        <v>294</v>
      </c>
      <c r="B384" s="220"/>
      <c r="C384" s="220"/>
      <c r="D384" s="188"/>
      <c r="E384" s="182"/>
      <c r="F384" s="148"/>
      <c r="G384" s="157"/>
      <c r="H384" s="166"/>
      <c r="I384" s="172">
        <f t="shared" si="326"/>
        <v>0</v>
      </c>
      <c r="J384" s="158"/>
      <c r="K384" s="131"/>
      <c r="L384" s="131"/>
      <c r="M384" s="131"/>
      <c r="N384" s="131"/>
      <c r="O384" s="131"/>
      <c r="P384" s="131"/>
      <c r="Q384" s="131"/>
      <c r="R384" s="131"/>
      <c r="S384" s="131"/>
      <c r="T384" s="131"/>
      <c r="U384" s="132"/>
      <c r="V384" s="132"/>
      <c r="W384" s="132"/>
      <c r="X384" s="132"/>
      <c r="Y384" s="132"/>
      <c r="Z384" s="132"/>
      <c r="AA384" s="132"/>
      <c r="AB384" s="132"/>
      <c r="AC384" s="132"/>
      <c r="AD384" s="131"/>
      <c r="AE384" s="153"/>
      <c r="AF384" s="174"/>
      <c r="AG384" s="191"/>
    </row>
    <row r="385" spans="1:38" ht="13">
      <c r="A385" s="133"/>
      <c r="B385" s="134" t="s">
        <v>239</v>
      </c>
      <c r="C385" s="177"/>
      <c r="D385" s="186"/>
      <c r="E385" s="181"/>
      <c r="F385" s="147"/>
      <c r="G385" s="156"/>
      <c r="H385" s="165"/>
      <c r="I385" s="172">
        <f t="shared" si="326"/>
        <v>0</v>
      </c>
      <c r="J385" s="159"/>
      <c r="K385" s="135"/>
      <c r="L385" s="135"/>
      <c r="M385" s="135"/>
      <c r="N385" s="135"/>
      <c r="O385" s="135"/>
      <c r="P385" s="135"/>
      <c r="Q385" s="135"/>
      <c r="R385" s="135"/>
      <c r="S385" s="135"/>
      <c r="T385" s="135"/>
      <c r="U385" s="136"/>
      <c r="V385" s="136"/>
      <c r="W385" s="136"/>
      <c r="X385" s="136"/>
      <c r="Y385" s="136"/>
      <c r="Z385" s="136"/>
      <c r="AA385" s="136"/>
      <c r="AB385" s="136"/>
      <c r="AC385" s="136"/>
      <c r="AD385" s="135"/>
      <c r="AE385" s="154"/>
      <c r="AF385" s="174"/>
      <c r="AG385" s="191"/>
    </row>
    <row r="386" spans="1:38" ht="13">
      <c r="A386" s="137">
        <v>1</v>
      </c>
      <c r="B386" s="138" t="s">
        <v>81</v>
      </c>
      <c r="C386" s="178">
        <v>1</v>
      </c>
      <c r="D386" s="186">
        <v>408170</v>
      </c>
      <c r="E386" s="180">
        <v>1600000</v>
      </c>
      <c r="F386" s="146">
        <v>1650000</v>
      </c>
      <c r="G386" s="155">
        <v>708170</v>
      </c>
      <c r="H386" s="164"/>
      <c r="I386" s="172">
        <f t="shared" si="326"/>
        <v>-300000</v>
      </c>
      <c r="J386" s="160">
        <f t="shared" ref="J386:J399" si="383">+D386/IF($H386&lt;&gt;"",$H386,MIN($D386:$F386))-1</f>
        <v>0</v>
      </c>
      <c r="K386" s="139">
        <f t="shared" ref="K386:K399" si="384">+E386/IF($H386&lt;&gt;"",$H386,MIN($D386:$F386))-1</f>
        <v>2.9199353210672023</v>
      </c>
      <c r="L386" s="139">
        <f t="shared" ref="L386:L399" si="385">+F386/IF($H386&lt;&gt;"",$H386,MIN($D386:$F386))-1</f>
        <v>3.0424332998505523</v>
      </c>
      <c r="M386" s="140">
        <f t="shared" ref="M386:M399" si="386">ROUND(GEOMEAN(D386:F386),0)</f>
        <v>1025215</v>
      </c>
      <c r="N386" s="140">
        <f t="shared" ref="N386:N399" si="387">ROUND(AVERAGE(D386:F386),0)</f>
        <v>1219390</v>
      </c>
      <c r="O386" s="140" t="e">
        <f t="shared" ref="O386:O399" si="388">ROUND(GEOMEAN(D386:I386),0)</f>
        <v>#NUM!</v>
      </c>
      <c r="P386" s="140">
        <f t="shared" ref="P386:P399" si="389">ROUND(AVERAGE(D386:I386),0)</f>
        <v>813268</v>
      </c>
      <c r="Q386" s="140" t="e" cm="1">
        <f t="array" ref="Q386">ROUND(GEOMEAN(SMALL(D386:I386,{1;2;3})),0)</f>
        <v>#NUM!</v>
      </c>
      <c r="R386" s="140" cm="1">
        <f t="array" ref="R386">ROUND(AVERAGE(SMALL(D386:I386,{1;2;3})),0)</f>
        <v>272113</v>
      </c>
      <c r="S386" s="140" t="e" cm="1">
        <f t="array" ref="S386">ROUND(GEOMEAN(SMALL(D386:I386,{1;2})),0)</f>
        <v>#NUM!</v>
      </c>
      <c r="T386" s="140" cm="1">
        <f t="array" ref="T386">ROUND(AVERAGE(SMALL(D386:I386,{1;2})),0)</f>
        <v>54085</v>
      </c>
      <c r="U386" s="141">
        <f t="shared" ref="U386:U399" si="390">+M386/IF($H386&lt;&gt;"",$H386,MIN($D386:$F386))-1</f>
        <v>1.511735306367445</v>
      </c>
      <c r="V386" s="141">
        <f t="shared" ref="V386:V399" si="391">+N386/IF($H386&lt;&gt;"",$H386,MIN($D386:$F386))-1</f>
        <v>1.9874562069725847</v>
      </c>
      <c r="W386" s="141" t="e">
        <f t="shared" ref="W386:W399" si="392">+O386/IF($H386&lt;&gt;"",$H386,MIN($D386:$F386))-1</f>
        <v>#NUM!</v>
      </c>
      <c r="X386" s="141">
        <f t="shared" ref="X386:X399" si="393">+P386/IF($H386&lt;&gt;"",$H386,MIN($D386:$F386))-1</f>
        <v>0.99247372418355106</v>
      </c>
      <c r="Y386" s="141" t="e">
        <f t="shared" ref="Y386:Y399" si="394">+Q386/IF($H386&lt;&gt;"",$H386,MIN($D386:$F386))-1</f>
        <v>#NUM!</v>
      </c>
      <c r="Z386" s="141">
        <f t="shared" ref="Z386:Z399" si="395">+R386/IF($H386&lt;&gt;"",$H386,MIN($D386:$F386))-1</f>
        <v>-0.33333414998652522</v>
      </c>
      <c r="AA386" s="141" t="e">
        <f t="shared" ref="AA386:AA399" si="396">+S386/IF($H386&lt;&gt;"",$H386,MIN($D386:$F386))-1</f>
        <v>#NUM!</v>
      </c>
      <c r="AB386" s="141">
        <f t="shared" ref="AB386:AB399" si="397">+T386/IF($H386&lt;&gt;"",$H386,MIN($D386:$F386))-1</f>
        <v>-0.86749393635005023</v>
      </c>
      <c r="AC386" s="141" t="e" cm="1">
        <f t="array" ref="AC386">MIN(IF(U386:AB386&gt;0,U386:AB386))</f>
        <v>#NUM!</v>
      </c>
      <c r="AD386" s="140" t="str">
        <f>+IFERROR(_xlfn.XLOOKUP(AC386,U386:AB386,$U$3:$AB$3,,0),"Sin medida de tendencia central")</f>
        <v>Sin medida de tendencia central</v>
      </c>
      <c r="AE386" s="173" t="str">
        <f>+IFERROR(_xlfn.XLOOKUP(AD386,$M$3:$T$3,M386:T386,,0),"Pendiente")</f>
        <v>Pendiente</v>
      </c>
      <c r="AF386" s="168">
        <f t="shared" ref="AF386:AF398" si="398">+AVERAGE(G386:H386)</f>
        <v>708170</v>
      </c>
      <c r="AG386" s="195" t="s">
        <v>100</v>
      </c>
      <c r="AJ386" s="130">
        <v>408170</v>
      </c>
      <c r="AL386" s="130">
        <v>708170</v>
      </c>
    </row>
    <row r="387" spans="1:38" ht="13">
      <c r="A387" s="137">
        <f>+A386+1</f>
        <v>2</v>
      </c>
      <c r="B387" s="138" t="s">
        <v>78</v>
      </c>
      <c r="C387" s="178">
        <v>1</v>
      </c>
      <c r="D387" s="186">
        <v>478142</v>
      </c>
      <c r="E387" s="180">
        <v>2152000</v>
      </c>
      <c r="F387" s="146">
        <v>2235600</v>
      </c>
      <c r="G387" s="155">
        <v>478142</v>
      </c>
      <c r="H387" s="164"/>
      <c r="I387" s="172">
        <f t="shared" si="326"/>
        <v>0</v>
      </c>
      <c r="J387" s="160">
        <f t="shared" si="383"/>
        <v>0</v>
      </c>
      <c r="K387" s="139">
        <f t="shared" si="384"/>
        <v>3.5007550058350869</v>
      </c>
      <c r="L387" s="139">
        <f t="shared" si="385"/>
        <v>3.6755984623814681</v>
      </c>
      <c r="M387" s="140">
        <f t="shared" si="386"/>
        <v>1320072</v>
      </c>
      <c r="N387" s="140">
        <f t="shared" si="387"/>
        <v>1621914</v>
      </c>
      <c r="O387" s="140" t="e">
        <f t="shared" si="388"/>
        <v>#NUM!</v>
      </c>
      <c r="P387" s="140">
        <f t="shared" si="389"/>
        <v>1068777</v>
      </c>
      <c r="Q387" s="140" t="e" cm="1">
        <f t="array" ref="Q387">ROUND(GEOMEAN(SMALL(D387:I387,{1;2;3})),0)</f>
        <v>#NUM!</v>
      </c>
      <c r="R387" s="140" cm="1">
        <f t="array" ref="R387">ROUND(AVERAGE(SMALL(D387:I387,{1;2;3})),0)</f>
        <v>318761</v>
      </c>
      <c r="S387" s="140" t="e" cm="1">
        <f t="array" ref="S387">ROUND(GEOMEAN(SMALL(D387:I387,{1;2})),0)</f>
        <v>#NUM!</v>
      </c>
      <c r="T387" s="140" cm="1">
        <f t="array" ref="T387">ROUND(AVERAGE(SMALL(D387:I387,{1;2})),0)</f>
        <v>239071</v>
      </c>
      <c r="U387" s="141">
        <f t="shared" si="390"/>
        <v>1.7608367388767352</v>
      </c>
      <c r="V387" s="141">
        <f t="shared" si="391"/>
        <v>2.3921178227388515</v>
      </c>
      <c r="W387" s="141" t="e">
        <f t="shared" si="392"/>
        <v>#NUM!</v>
      </c>
      <c r="X387" s="141">
        <f t="shared" si="393"/>
        <v>1.2352711119290922</v>
      </c>
      <c r="Y387" s="141" t="e">
        <f t="shared" si="394"/>
        <v>#NUM!</v>
      </c>
      <c r="Z387" s="141">
        <f t="shared" si="395"/>
        <v>-0.33333403047630206</v>
      </c>
      <c r="AA387" s="141" t="e">
        <f t="shared" si="396"/>
        <v>#NUM!</v>
      </c>
      <c r="AB387" s="141">
        <f t="shared" si="397"/>
        <v>-0.5</v>
      </c>
      <c r="AC387" s="141" t="e" cm="1">
        <f t="array" ref="AC387">MIN(IF(U387:AB387&gt;0,U387:AB387))</f>
        <v>#NUM!</v>
      </c>
      <c r="AD387" s="140" t="str">
        <f>+IFERROR(_xlfn.XLOOKUP(AC387,U387:AB387,$U$3:$AB$3,,0),"Sin medida de tendencia central")</f>
        <v>Sin medida de tendencia central</v>
      </c>
      <c r="AE387" s="173" t="str">
        <f>+IFERROR(_xlfn.XLOOKUP(AD387,$M$3:$T$3,M387:T387,,0),"Pendiente")</f>
        <v>Pendiente</v>
      </c>
      <c r="AF387" s="168">
        <f t="shared" si="398"/>
        <v>478142</v>
      </c>
      <c r="AG387" s="195" t="s">
        <v>100</v>
      </c>
      <c r="AJ387" s="130">
        <v>478142</v>
      </c>
      <c r="AL387" s="130">
        <v>478142</v>
      </c>
    </row>
    <row r="388" spans="1:38" ht="14">
      <c r="A388" s="137">
        <f t="shared" ref="A388:A399" si="399">+A387+1</f>
        <v>3</v>
      </c>
      <c r="B388" s="138" t="s">
        <v>295</v>
      </c>
      <c r="C388" s="178">
        <v>1</v>
      </c>
      <c r="D388" s="186">
        <v>3872736</v>
      </c>
      <c r="E388" s="180">
        <v>2000000</v>
      </c>
      <c r="F388" s="146">
        <v>2072000</v>
      </c>
      <c r="G388" s="155">
        <v>3872736</v>
      </c>
      <c r="H388" s="164">
        <f>+'678-2024 IPC'!H388</f>
        <v>463353.12981999997</v>
      </c>
      <c r="I388" s="172">
        <f t="shared" si="326"/>
        <v>0</v>
      </c>
      <c r="J388" s="160">
        <f t="shared" si="383"/>
        <v>7.3580659129343786</v>
      </c>
      <c r="K388" s="139">
        <f t="shared" si="384"/>
        <v>3.3163623406988645</v>
      </c>
      <c r="L388" s="139">
        <f t="shared" si="385"/>
        <v>3.4717513849640236</v>
      </c>
      <c r="M388" s="140">
        <f t="shared" si="386"/>
        <v>2522392</v>
      </c>
      <c r="N388" s="140">
        <f t="shared" si="387"/>
        <v>2648245</v>
      </c>
      <c r="O388" s="140" t="e">
        <f t="shared" si="388"/>
        <v>#NUM!</v>
      </c>
      <c r="P388" s="140">
        <f t="shared" si="389"/>
        <v>2046804</v>
      </c>
      <c r="Q388" s="140" t="e" cm="1">
        <f t="array" ref="Q388">ROUND(GEOMEAN(SMALL(D388:I388,{1;2;3})),0)</f>
        <v>#NUM!</v>
      </c>
      <c r="R388" s="140" cm="1">
        <f t="array" ref="R388">ROUND(AVERAGE(SMALL(D388:I388,{1;2;3})),0)</f>
        <v>821118</v>
      </c>
      <c r="S388" s="140" t="e" cm="1">
        <f t="array" ref="S388">ROUND(GEOMEAN(SMALL(D388:I388,{1;2})),0)</f>
        <v>#NUM!</v>
      </c>
      <c r="T388" s="140" cm="1">
        <f t="array" ref="T388">ROUND(AVERAGE(SMALL(D388:I388,{1;2})),0)</f>
        <v>231677</v>
      </c>
      <c r="U388" s="141">
        <f t="shared" si="390"/>
        <v>4.4437789186400449</v>
      </c>
      <c r="V388" s="141">
        <f t="shared" si="391"/>
        <v>4.7153924934720326</v>
      </c>
      <c r="W388" s="141" t="e">
        <f t="shared" si="392"/>
        <v>#NUM!</v>
      </c>
      <c r="X388" s="141">
        <f t="shared" si="393"/>
        <v>3.4173738521958992</v>
      </c>
      <c r="Y388" s="141" t="e">
        <f t="shared" si="394"/>
        <v>#NUM!</v>
      </c>
      <c r="Z388" s="141">
        <f t="shared" si="395"/>
        <v>0.77212140623498526</v>
      </c>
      <c r="AA388" s="141" t="e">
        <f t="shared" si="396"/>
        <v>#NUM!</v>
      </c>
      <c r="AB388" s="141">
        <f t="shared" si="397"/>
        <v>-0.49999906099695457</v>
      </c>
      <c r="AC388" s="141" t="e" cm="1">
        <f t="array" ref="AC388">MIN(IF(U388:AB388&gt;0,U388:AB388))</f>
        <v>#NUM!</v>
      </c>
      <c r="AD388" s="140" t="str">
        <f>+IFERROR(_xlfn.XLOOKUP(AC388,U388:AB388,$U$3:$AB$3,,0),"Sin medida de tendencia central")</f>
        <v>Sin medida de tendencia central</v>
      </c>
      <c r="AE388" s="173" t="str">
        <f>+IFERROR(_xlfn.XLOOKUP(AD388,$M$3:$T$3,M388:T388,,0),"Pendiente")</f>
        <v>Pendiente</v>
      </c>
      <c r="AF388" s="168">
        <f>+H388</f>
        <v>463353.12981999997</v>
      </c>
      <c r="AG388" s="192" t="s">
        <v>193</v>
      </c>
      <c r="AJ388" s="130">
        <v>3872736</v>
      </c>
      <c r="AL388" s="130">
        <v>463353.12981999997</v>
      </c>
    </row>
    <row r="389" spans="1:38" ht="13">
      <c r="A389" s="137">
        <f t="shared" si="399"/>
        <v>4</v>
      </c>
      <c r="B389" s="138" t="s">
        <v>136</v>
      </c>
      <c r="C389" s="178">
        <v>1</v>
      </c>
      <c r="D389" s="186">
        <v>314874</v>
      </c>
      <c r="E389" s="180">
        <v>520000</v>
      </c>
      <c r="F389" s="146">
        <v>541200</v>
      </c>
      <c r="G389" s="155">
        <v>314874</v>
      </c>
      <c r="H389" s="164"/>
      <c r="I389" s="172">
        <f t="shared" si="326"/>
        <v>0</v>
      </c>
      <c r="J389" s="160">
        <f t="shared" si="383"/>
        <v>0</v>
      </c>
      <c r="K389" s="139">
        <f t="shared" si="384"/>
        <v>0.65145423248664547</v>
      </c>
      <c r="L389" s="139">
        <f t="shared" si="385"/>
        <v>0.71878275119571633</v>
      </c>
      <c r="M389" s="140">
        <f t="shared" si="386"/>
        <v>445827</v>
      </c>
      <c r="N389" s="140">
        <f t="shared" si="387"/>
        <v>458691</v>
      </c>
      <c r="O389" s="140" t="e">
        <f t="shared" si="388"/>
        <v>#NUM!</v>
      </c>
      <c r="P389" s="140">
        <f t="shared" si="389"/>
        <v>338190</v>
      </c>
      <c r="Q389" s="140" t="e" cm="1">
        <f t="array" ref="Q389">ROUND(GEOMEAN(SMALL(D389:I389,{1;2;3})),0)</f>
        <v>#NUM!</v>
      </c>
      <c r="R389" s="140" cm="1">
        <f t="array" ref="R389">ROUND(AVERAGE(SMALL(D389:I389,{1;2;3})),0)</f>
        <v>209916</v>
      </c>
      <c r="S389" s="140" t="e" cm="1">
        <f t="array" ref="S389">ROUND(GEOMEAN(SMALL(D389:I389,{1;2})),0)</f>
        <v>#NUM!</v>
      </c>
      <c r="T389" s="140" cm="1">
        <f t="array" ref="T389">ROUND(AVERAGE(SMALL(D389:I389,{1;2})),0)</f>
        <v>157437</v>
      </c>
      <c r="U389" s="141">
        <f t="shared" si="390"/>
        <v>0.41589016559004555</v>
      </c>
      <c r="V389" s="141">
        <f t="shared" si="391"/>
        <v>0.45674460260294603</v>
      </c>
      <c r="W389" s="141" t="e">
        <f t="shared" si="392"/>
        <v>#NUM!</v>
      </c>
      <c r="X389" s="141">
        <f t="shared" si="393"/>
        <v>7.4048667085881981E-2</v>
      </c>
      <c r="Y389" s="141" t="e">
        <f t="shared" si="394"/>
        <v>#NUM!</v>
      </c>
      <c r="Z389" s="141">
        <f t="shared" si="395"/>
        <v>-0.33333333333333337</v>
      </c>
      <c r="AA389" s="141" t="e">
        <f t="shared" si="396"/>
        <v>#NUM!</v>
      </c>
      <c r="AB389" s="141">
        <f t="shared" si="397"/>
        <v>-0.5</v>
      </c>
      <c r="AC389" s="141" t="e" cm="1">
        <f t="array" ref="AC389">MIN(IF(U389:AB389&gt;0,U389:AB389))</f>
        <v>#NUM!</v>
      </c>
      <c r="AD389" s="140" t="str">
        <f t="shared" ref="AD389:AD399" si="400">+IFERROR(_xlfn.XLOOKUP(AC389,U389:AB389,$U$3:$AB$3,,0),"Sin medida de tendencia central")</f>
        <v>Sin medida de tendencia central</v>
      </c>
      <c r="AE389" s="173" t="str">
        <f t="shared" ref="AE389:AE399" si="401">+IFERROR(_xlfn.XLOOKUP(AD389,$M$3:$T$3,M389:T389,,0),"Pendiente")</f>
        <v>Pendiente</v>
      </c>
      <c r="AF389" s="168">
        <f t="shared" si="398"/>
        <v>314874</v>
      </c>
      <c r="AG389" s="195" t="s">
        <v>100</v>
      </c>
      <c r="AJ389" s="130">
        <v>314874</v>
      </c>
      <c r="AL389" s="130">
        <v>314874</v>
      </c>
    </row>
    <row r="390" spans="1:38" ht="13">
      <c r="A390" s="137">
        <f t="shared" si="399"/>
        <v>5</v>
      </c>
      <c r="B390" s="138" t="s">
        <v>137</v>
      </c>
      <c r="C390" s="178">
        <v>1</v>
      </c>
      <c r="D390" s="186">
        <v>198254</v>
      </c>
      <c r="E390" s="180">
        <v>490000</v>
      </c>
      <c r="F390" s="146">
        <v>509700</v>
      </c>
      <c r="G390" s="155">
        <v>198254</v>
      </c>
      <c r="H390" s="164"/>
      <c r="I390" s="172">
        <f t="shared" ref="I390:I399" si="402">+D390-G390</f>
        <v>0</v>
      </c>
      <c r="J390" s="160">
        <f t="shared" si="383"/>
        <v>0</v>
      </c>
      <c r="K390" s="139">
        <f t="shared" si="384"/>
        <v>1.4715768660405337</v>
      </c>
      <c r="L390" s="139">
        <f t="shared" si="385"/>
        <v>1.5709443441242041</v>
      </c>
      <c r="M390" s="140">
        <f t="shared" si="386"/>
        <v>367207</v>
      </c>
      <c r="N390" s="140">
        <f t="shared" si="387"/>
        <v>399318</v>
      </c>
      <c r="O390" s="140" t="e">
        <f t="shared" si="388"/>
        <v>#NUM!</v>
      </c>
      <c r="P390" s="140">
        <f t="shared" si="389"/>
        <v>279242</v>
      </c>
      <c r="Q390" s="140" t="e" cm="1">
        <f t="array" ref="Q390">ROUND(GEOMEAN(SMALL(D390:I390,{1;2;3})),0)</f>
        <v>#NUM!</v>
      </c>
      <c r="R390" s="140" cm="1">
        <f t="array" ref="R390">ROUND(AVERAGE(SMALL(D390:I390,{1;2;3})),0)</f>
        <v>132169</v>
      </c>
      <c r="S390" s="140" t="e" cm="1">
        <f t="array" ref="S390">ROUND(GEOMEAN(SMALL(D390:I390,{1;2})),0)</f>
        <v>#NUM!</v>
      </c>
      <c r="T390" s="140" cm="1">
        <f t="array" ref="T390">ROUND(AVERAGE(SMALL(D390:I390,{1;2})),0)</f>
        <v>99127</v>
      </c>
      <c r="U390" s="141">
        <f t="shared" si="390"/>
        <v>0.85220474744519659</v>
      </c>
      <c r="V390" s="141">
        <f t="shared" si="391"/>
        <v>1.0141737367215793</v>
      </c>
      <c r="W390" s="141" t="e">
        <f t="shared" si="392"/>
        <v>#NUM!</v>
      </c>
      <c r="X390" s="141">
        <f t="shared" si="393"/>
        <v>0.40850625964671572</v>
      </c>
      <c r="Y390" s="141" t="e">
        <f t="shared" si="394"/>
        <v>#NUM!</v>
      </c>
      <c r="Z390" s="141">
        <f t="shared" si="395"/>
        <v>-0.3333350146781402</v>
      </c>
      <c r="AA390" s="141" t="e">
        <f t="shared" si="396"/>
        <v>#NUM!</v>
      </c>
      <c r="AB390" s="141">
        <f t="shared" si="397"/>
        <v>-0.5</v>
      </c>
      <c r="AC390" s="141" t="e" cm="1">
        <f t="array" ref="AC390">MIN(IF(U390:AB390&gt;0,U390:AB390))</f>
        <v>#NUM!</v>
      </c>
      <c r="AD390" s="140" t="str">
        <f t="shared" si="400"/>
        <v>Sin medida de tendencia central</v>
      </c>
      <c r="AE390" s="173" t="str">
        <f t="shared" si="401"/>
        <v>Pendiente</v>
      </c>
      <c r="AF390" s="168">
        <f t="shared" si="398"/>
        <v>198254</v>
      </c>
      <c r="AG390" s="195" t="s">
        <v>100</v>
      </c>
      <c r="AJ390" s="130">
        <v>198254</v>
      </c>
      <c r="AL390" s="130">
        <v>198254</v>
      </c>
    </row>
    <row r="391" spans="1:38" ht="13">
      <c r="A391" s="137">
        <f t="shared" si="399"/>
        <v>6</v>
      </c>
      <c r="B391" s="138" t="s">
        <v>138</v>
      </c>
      <c r="C391" s="178">
        <v>1</v>
      </c>
      <c r="D391" s="186">
        <v>163268</v>
      </c>
      <c r="E391" s="180">
        <v>490000</v>
      </c>
      <c r="F391" s="146">
        <v>509700</v>
      </c>
      <c r="G391" s="155">
        <v>163268</v>
      </c>
      <c r="H391" s="164"/>
      <c r="I391" s="172">
        <f t="shared" si="402"/>
        <v>0</v>
      </c>
      <c r="J391" s="160">
        <f t="shared" si="383"/>
        <v>0</v>
      </c>
      <c r="K391" s="139">
        <f t="shared" si="384"/>
        <v>2.0012004801920766</v>
      </c>
      <c r="L391" s="139">
        <f t="shared" si="385"/>
        <v>2.1218609892936766</v>
      </c>
      <c r="M391" s="140">
        <f t="shared" si="386"/>
        <v>344195</v>
      </c>
      <c r="N391" s="140">
        <f t="shared" si="387"/>
        <v>387656</v>
      </c>
      <c r="O391" s="140" t="e">
        <f t="shared" si="388"/>
        <v>#NUM!</v>
      </c>
      <c r="P391" s="140">
        <f t="shared" si="389"/>
        <v>265247</v>
      </c>
      <c r="Q391" s="140" t="e" cm="1">
        <f t="array" ref="Q391">ROUND(GEOMEAN(SMALL(D391:I391,{1;2;3})),0)</f>
        <v>#NUM!</v>
      </c>
      <c r="R391" s="140" cm="1">
        <f t="array" ref="R391">ROUND(AVERAGE(SMALL(D391:I391,{1;2;3})),0)</f>
        <v>108845</v>
      </c>
      <c r="S391" s="140" t="e" cm="1">
        <f t="array" ref="S391">ROUND(GEOMEAN(SMALL(D391:I391,{1;2})),0)</f>
        <v>#NUM!</v>
      </c>
      <c r="T391" s="140" cm="1">
        <f t="array" ref="T391">ROUND(AVERAGE(SMALL(D391:I391,{1;2})),0)</f>
        <v>81634</v>
      </c>
      <c r="U391" s="141">
        <f t="shared" si="390"/>
        <v>1.1081595903667592</v>
      </c>
      <c r="V391" s="141">
        <f t="shared" si="391"/>
        <v>1.3743538231619179</v>
      </c>
      <c r="W391" s="141" t="e">
        <f t="shared" si="392"/>
        <v>#NUM!</v>
      </c>
      <c r="X391" s="141">
        <f t="shared" si="393"/>
        <v>0.62461106891736295</v>
      </c>
      <c r="Y391" s="141" t="e">
        <f t="shared" si="394"/>
        <v>#NUM!</v>
      </c>
      <c r="Z391" s="141">
        <f t="shared" si="395"/>
        <v>-0.33333537496631305</v>
      </c>
      <c r="AA391" s="141" t="e">
        <f t="shared" si="396"/>
        <v>#NUM!</v>
      </c>
      <c r="AB391" s="141">
        <f t="shared" si="397"/>
        <v>-0.5</v>
      </c>
      <c r="AC391" s="141" t="e" cm="1">
        <f t="array" ref="AC391">MIN(IF(U391:AB391&gt;0,U391:AB391))</f>
        <v>#NUM!</v>
      </c>
      <c r="AD391" s="140" t="str">
        <f t="shared" si="400"/>
        <v>Sin medida de tendencia central</v>
      </c>
      <c r="AE391" s="173" t="str">
        <f t="shared" si="401"/>
        <v>Pendiente</v>
      </c>
      <c r="AF391" s="168">
        <f t="shared" si="398"/>
        <v>163268</v>
      </c>
      <c r="AG391" s="195" t="s">
        <v>100</v>
      </c>
      <c r="AJ391" s="130">
        <v>163268</v>
      </c>
      <c r="AL391" s="130">
        <v>163268</v>
      </c>
    </row>
    <row r="392" spans="1:38" ht="14">
      <c r="A392" s="137">
        <f t="shared" si="399"/>
        <v>7</v>
      </c>
      <c r="B392" s="138" t="s">
        <v>296</v>
      </c>
      <c r="C392" s="178">
        <v>1</v>
      </c>
      <c r="D392" s="186">
        <v>1586032</v>
      </c>
      <c r="E392" s="180">
        <v>1100000</v>
      </c>
      <c r="F392" s="146">
        <v>1135000</v>
      </c>
      <c r="G392" s="155">
        <v>1586032</v>
      </c>
      <c r="H392" s="164">
        <f>+'678-2024 IPC'!H392</f>
        <v>104417.60672000001</v>
      </c>
      <c r="I392" s="172">
        <f t="shared" si="402"/>
        <v>0</v>
      </c>
      <c r="J392" s="160">
        <f t="shared" si="383"/>
        <v>14.189315765999199</v>
      </c>
      <c r="K392" s="139">
        <f t="shared" si="384"/>
        <v>9.5346218377681655</v>
      </c>
      <c r="L392" s="139">
        <f t="shared" si="385"/>
        <v>9.8698143507880616</v>
      </c>
      <c r="M392" s="140">
        <f t="shared" si="386"/>
        <v>1255741</v>
      </c>
      <c r="N392" s="140">
        <f t="shared" si="387"/>
        <v>1273677</v>
      </c>
      <c r="O392" s="140" t="e">
        <f t="shared" si="388"/>
        <v>#NUM!</v>
      </c>
      <c r="P392" s="140">
        <f t="shared" si="389"/>
        <v>918580</v>
      </c>
      <c r="Q392" s="140" t="e" cm="1">
        <f t="array" ref="Q392">ROUND(GEOMEAN(SMALL(D392:I392,{1;2;3})),0)</f>
        <v>#NUM!</v>
      </c>
      <c r="R392" s="140" cm="1">
        <f t="array" ref="R392">ROUND(AVERAGE(SMALL(D392:I392,{1;2;3})),0)</f>
        <v>401473</v>
      </c>
      <c r="S392" s="140" t="e" cm="1">
        <f t="array" ref="S392">ROUND(GEOMEAN(SMALL(D392:I392,{1;2})),0)</f>
        <v>#NUM!</v>
      </c>
      <c r="T392" s="140" cm="1">
        <f t="array" ref="T392">ROUND(AVERAGE(SMALL(D392:I392,{1;2})),0)</f>
        <v>52209</v>
      </c>
      <c r="U392" s="141">
        <f t="shared" si="390"/>
        <v>11.026142328346213</v>
      </c>
      <c r="V392" s="141">
        <f t="shared" si="391"/>
        <v>11.197914125875494</v>
      </c>
      <c r="W392" s="141" t="e">
        <f t="shared" si="392"/>
        <v>#NUM!</v>
      </c>
      <c r="X392" s="141">
        <f t="shared" si="393"/>
        <v>7.7971753888518922</v>
      </c>
      <c r="Y392" s="141" t="e">
        <f t="shared" si="394"/>
        <v>#NUM!</v>
      </c>
      <c r="Z392" s="141">
        <f t="shared" si="395"/>
        <v>2.8448783937039077</v>
      </c>
      <c r="AA392" s="141" t="e">
        <f t="shared" si="396"/>
        <v>#NUM!</v>
      </c>
      <c r="AB392" s="141">
        <f t="shared" si="397"/>
        <v>-0.49999811679269257</v>
      </c>
      <c r="AC392" s="141" t="e" cm="1">
        <f t="array" ref="AC392">MIN(IF(U392:AB392&gt;0,U392:AB392))</f>
        <v>#NUM!</v>
      </c>
      <c r="AD392" s="140" t="str">
        <f t="shared" si="400"/>
        <v>Sin medida de tendencia central</v>
      </c>
      <c r="AE392" s="173" t="str">
        <f t="shared" si="401"/>
        <v>Pendiente</v>
      </c>
      <c r="AF392" s="168">
        <f t="shared" si="398"/>
        <v>845224.80336000002</v>
      </c>
      <c r="AG392" s="197" t="s">
        <v>79</v>
      </c>
      <c r="AJ392" s="130">
        <v>1586032</v>
      </c>
      <c r="AL392" s="130">
        <v>845224.80336000002</v>
      </c>
    </row>
    <row r="393" spans="1:38" ht="14">
      <c r="A393" s="137">
        <f t="shared" si="399"/>
        <v>8</v>
      </c>
      <c r="B393" s="138" t="s">
        <v>297</v>
      </c>
      <c r="C393" s="178">
        <v>1</v>
      </c>
      <c r="D393" s="186">
        <v>373184</v>
      </c>
      <c r="E393" s="180">
        <v>2100000</v>
      </c>
      <c r="F393" s="146">
        <v>2169000</v>
      </c>
      <c r="G393" s="155">
        <v>373184</v>
      </c>
      <c r="H393" s="164">
        <f>+'678-2024 IPC'!H393</f>
        <v>156626.41008</v>
      </c>
      <c r="I393" s="172">
        <f t="shared" si="402"/>
        <v>0</v>
      </c>
      <c r="J393" s="160">
        <f t="shared" si="383"/>
        <v>1.3826377672155608</v>
      </c>
      <c r="K393" s="139">
        <f t="shared" si="384"/>
        <v>12.407700520795848</v>
      </c>
      <c r="L393" s="139">
        <f t="shared" si="385"/>
        <v>12.848239252193425</v>
      </c>
      <c r="M393" s="140">
        <f t="shared" si="386"/>
        <v>1193440</v>
      </c>
      <c r="N393" s="140">
        <f t="shared" si="387"/>
        <v>1547395</v>
      </c>
      <c r="O393" s="140" t="e">
        <f t="shared" si="388"/>
        <v>#NUM!</v>
      </c>
      <c r="P393" s="140">
        <f t="shared" si="389"/>
        <v>861999</v>
      </c>
      <c r="Q393" s="140" t="e" cm="1">
        <f t="array" ref="Q393">ROUND(GEOMEAN(SMALL(D393:I393,{1;2;3})),0)</f>
        <v>#NUM!</v>
      </c>
      <c r="R393" s="140" cm="1">
        <f t="array" ref="R393">ROUND(AVERAGE(SMALL(D393:I393,{1;2;3})),0)</f>
        <v>176603</v>
      </c>
      <c r="S393" s="140" t="e" cm="1">
        <f t="array" ref="S393">ROUND(GEOMEAN(SMALL(D393:I393,{1;2})),0)</f>
        <v>#NUM!</v>
      </c>
      <c r="T393" s="140" cm="1">
        <f t="array" ref="T393">ROUND(AVERAGE(SMALL(D393:I393,{1;2})),0)</f>
        <v>78313</v>
      </c>
      <c r="U393" s="141">
        <f t="shared" si="390"/>
        <v>6.6196600521612359</v>
      </c>
      <c r="V393" s="141">
        <f t="shared" si="391"/>
        <v>8.8795279749413769</v>
      </c>
      <c r="W393" s="141" t="e">
        <f t="shared" si="392"/>
        <v>#NUM!</v>
      </c>
      <c r="X393" s="141">
        <f t="shared" si="393"/>
        <v>4.5035354482026193</v>
      </c>
      <c r="Y393" s="141" t="e">
        <f t="shared" si="394"/>
        <v>#NUM!</v>
      </c>
      <c r="Z393" s="141">
        <f t="shared" si="395"/>
        <v>0.12754292146386148</v>
      </c>
      <c r="AA393" s="141" t="e">
        <f t="shared" si="396"/>
        <v>#NUM!</v>
      </c>
      <c r="AB393" s="141">
        <f t="shared" si="397"/>
        <v>-0.50000130910234031</v>
      </c>
      <c r="AC393" s="141" t="e" cm="1">
        <f t="array" ref="AC393">MIN(IF(U393:AB393&gt;0,U393:AB393))</f>
        <v>#NUM!</v>
      </c>
      <c r="AD393" s="140" t="str">
        <f t="shared" si="400"/>
        <v>Sin medida de tendencia central</v>
      </c>
      <c r="AE393" s="173" t="str">
        <f t="shared" si="401"/>
        <v>Pendiente</v>
      </c>
      <c r="AF393" s="168">
        <f t="shared" si="398"/>
        <v>264905.20504000003</v>
      </c>
      <c r="AG393" s="197" t="s">
        <v>79</v>
      </c>
      <c r="AJ393" s="130">
        <v>373184</v>
      </c>
      <c r="AL393" s="130">
        <v>264905.20504000003</v>
      </c>
    </row>
    <row r="394" spans="1:38" ht="13">
      <c r="A394" s="137">
        <f t="shared" si="399"/>
        <v>9</v>
      </c>
      <c r="B394" s="138" t="s">
        <v>118</v>
      </c>
      <c r="C394" s="178">
        <v>1</v>
      </c>
      <c r="D394" s="186">
        <v>20770260</v>
      </c>
      <c r="E394" s="180">
        <v>6140000</v>
      </c>
      <c r="F394" s="146">
        <v>6438600</v>
      </c>
      <c r="G394" s="155">
        <v>20770260</v>
      </c>
      <c r="H394" s="164"/>
      <c r="I394" s="172">
        <f t="shared" si="402"/>
        <v>0</v>
      </c>
      <c r="J394" s="160">
        <f t="shared" si="383"/>
        <v>2.3827785016286644</v>
      </c>
      <c r="K394" s="139">
        <f t="shared" si="384"/>
        <v>0</v>
      </c>
      <c r="L394" s="139">
        <f t="shared" si="385"/>
        <v>4.8631921824104252E-2</v>
      </c>
      <c r="M394" s="140">
        <f t="shared" si="386"/>
        <v>9364126</v>
      </c>
      <c r="N394" s="140">
        <f t="shared" si="387"/>
        <v>11116287</v>
      </c>
      <c r="O394" s="140" t="e">
        <f t="shared" si="388"/>
        <v>#NUM!</v>
      </c>
      <c r="P394" s="140">
        <f t="shared" si="389"/>
        <v>10823824</v>
      </c>
      <c r="Q394" s="140" t="e" cm="1">
        <f t="array" ref="Q394">ROUND(GEOMEAN(SMALL(D394:I394,{1;2;3})),0)</f>
        <v>#NUM!</v>
      </c>
      <c r="R394" s="140" cm="1">
        <f t="array" ref="R394">ROUND(AVERAGE(SMALL(D394:I394,{1;2;3})),0)</f>
        <v>4192867</v>
      </c>
      <c r="S394" s="140" t="e" cm="1">
        <f t="array" ref="S394">ROUND(GEOMEAN(SMALL(D394:I394,{1;2})),0)</f>
        <v>#NUM!</v>
      </c>
      <c r="T394" s="140" cm="1">
        <f t="array" ref="T394">ROUND(AVERAGE(SMALL(D394:I394,{1;2})),0)</f>
        <v>3070000</v>
      </c>
      <c r="U394" s="141">
        <f t="shared" si="390"/>
        <v>0.52510195439739404</v>
      </c>
      <c r="V394" s="141">
        <f t="shared" si="391"/>
        <v>0.8104701954397393</v>
      </c>
      <c r="W394" s="141" t="e">
        <f t="shared" si="392"/>
        <v>#NUM!</v>
      </c>
      <c r="X394" s="141">
        <f t="shared" si="393"/>
        <v>0.76283778501628663</v>
      </c>
      <c r="Y394" s="141" t="e">
        <f t="shared" si="394"/>
        <v>#NUM!</v>
      </c>
      <c r="Z394" s="141">
        <f t="shared" si="395"/>
        <v>-0.31712263843648203</v>
      </c>
      <c r="AA394" s="141" t="e">
        <f t="shared" si="396"/>
        <v>#NUM!</v>
      </c>
      <c r="AB394" s="141">
        <f t="shared" si="397"/>
        <v>-0.5</v>
      </c>
      <c r="AC394" s="141" t="e" cm="1">
        <f t="array" ref="AC394">MIN(IF(U394:AB394&gt;0,U394:AB394))</f>
        <v>#NUM!</v>
      </c>
      <c r="AD394" s="140" t="str">
        <f t="shared" si="400"/>
        <v>Sin medida de tendencia central</v>
      </c>
      <c r="AE394" s="173" t="str">
        <f t="shared" si="401"/>
        <v>Pendiente</v>
      </c>
      <c r="AF394" s="168">
        <f>+E394</f>
        <v>6140000</v>
      </c>
      <c r="AG394" s="191" t="s">
        <v>189</v>
      </c>
      <c r="AJ394" s="130">
        <v>20770260</v>
      </c>
      <c r="AL394" s="130">
        <v>6140000</v>
      </c>
    </row>
    <row r="395" spans="1:38" ht="13">
      <c r="A395" s="137">
        <f t="shared" si="399"/>
        <v>10</v>
      </c>
      <c r="B395" s="138" t="s">
        <v>112</v>
      </c>
      <c r="C395" s="178">
        <v>1</v>
      </c>
      <c r="D395" s="186">
        <v>342958</v>
      </c>
      <c r="E395" s="180">
        <v>80000</v>
      </c>
      <c r="F395" s="146">
        <v>83200</v>
      </c>
      <c r="G395" s="155">
        <v>342958</v>
      </c>
      <c r="H395" s="164"/>
      <c r="I395" s="172">
        <f t="shared" si="402"/>
        <v>0</v>
      </c>
      <c r="J395" s="160">
        <f t="shared" si="383"/>
        <v>3.286975</v>
      </c>
      <c r="K395" s="139">
        <f t="shared" si="384"/>
        <v>0</v>
      </c>
      <c r="L395" s="139">
        <f t="shared" si="385"/>
        <v>4.0000000000000036E-2</v>
      </c>
      <c r="M395" s="140">
        <f t="shared" si="386"/>
        <v>131669</v>
      </c>
      <c r="N395" s="140">
        <f t="shared" si="387"/>
        <v>168719</v>
      </c>
      <c r="O395" s="140" t="e">
        <f t="shared" si="388"/>
        <v>#NUM!</v>
      </c>
      <c r="P395" s="140">
        <f t="shared" si="389"/>
        <v>169823</v>
      </c>
      <c r="Q395" s="140" t="e" cm="1">
        <f t="array" ref="Q395">ROUND(GEOMEAN(SMALL(D395:I395,{1;2;3})),0)</f>
        <v>#NUM!</v>
      </c>
      <c r="R395" s="140" cm="1">
        <f t="array" ref="R395">ROUND(AVERAGE(SMALL(D395:I395,{1;2;3})),0)</f>
        <v>54400</v>
      </c>
      <c r="S395" s="140" t="e" cm="1">
        <f t="array" ref="S395">ROUND(GEOMEAN(SMALL(D395:I395,{1;2})),0)</f>
        <v>#NUM!</v>
      </c>
      <c r="T395" s="140" cm="1">
        <f t="array" ref="T395">ROUND(AVERAGE(SMALL(D395:I395,{1;2})),0)</f>
        <v>40000</v>
      </c>
      <c r="U395" s="141">
        <f t="shared" si="390"/>
        <v>0.64586250000000001</v>
      </c>
      <c r="V395" s="141">
        <f t="shared" si="391"/>
        <v>1.1089875</v>
      </c>
      <c r="W395" s="141" t="e">
        <f t="shared" si="392"/>
        <v>#NUM!</v>
      </c>
      <c r="X395" s="141">
        <f t="shared" si="393"/>
        <v>1.1227874999999998</v>
      </c>
      <c r="Y395" s="141" t="e">
        <f t="shared" si="394"/>
        <v>#NUM!</v>
      </c>
      <c r="Z395" s="141">
        <f t="shared" si="395"/>
        <v>-0.31999999999999995</v>
      </c>
      <c r="AA395" s="141" t="e">
        <f t="shared" si="396"/>
        <v>#NUM!</v>
      </c>
      <c r="AB395" s="141">
        <f t="shared" si="397"/>
        <v>-0.5</v>
      </c>
      <c r="AC395" s="141" t="e" cm="1">
        <f t="array" ref="AC395">MIN(IF(U395:AB395&gt;0,U395:AB395))</f>
        <v>#NUM!</v>
      </c>
      <c r="AD395" s="140" t="str">
        <f t="shared" si="400"/>
        <v>Sin medida de tendencia central</v>
      </c>
      <c r="AE395" s="173" t="str">
        <f t="shared" si="401"/>
        <v>Pendiente</v>
      </c>
      <c r="AF395" s="168">
        <f t="shared" si="398"/>
        <v>342958</v>
      </c>
      <c r="AG395" s="195" t="s">
        <v>100</v>
      </c>
      <c r="AJ395" s="130">
        <v>342958</v>
      </c>
      <c r="AL395" s="130">
        <v>342958</v>
      </c>
    </row>
    <row r="396" spans="1:38" ht="13">
      <c r="A396" s="137">
        <f t="shared" si="399"/>
        <v>11</v>
      </c>
      <c r="B396" s="138" t="s">
        <v>113</v>
      </c>
      <c r="C396" s="178">
        <v>1</v>
      </c>
      <c r="D396" s="186">
        <v>650930</v>
      </c>
      <c r="E396" s="180">
        <v>490000</v>
      </c>
      <c r="F396" s="146">
        <v>509700</v>
      </c>
      <c r="G396" s="155">
        <v>650930</v>
      </c>
      <c r="H396" s="164"/>
      <c r="I396" s="172">
        <f t="shared" si="402"/>
        <v>0</v>
      </c>
      <c r="J396" s="160">
        <f t="shared" si="383"/>
        <v>0.32842857142857151</v>
      </c>
      <c r="K396" s="139">
        <f t="shared" si="384"/>
        <v>0</v>
      </c>
      <c r="L396" s="139">
        <f t="shared" si="385"/>
        <v>4.0204081632652988E-2</v>
      </c>
      <c r="M396" s="140">
        <f t="shared" si="386"/>
        <v>545777</v>
      </c>
      <c r="N396" s="140">
        <f t="shared" si="387"/>
        <v>550210</v>
      </c>
      <c r="O396" s="140" t="e">
        <f t="shared" si="388"/>
        <v>#NUM!</v>
      </c>
      <c r="P396" s="140">
        <f t="shared" si="389"/>
        <v>460312</v>
      </c>
      <c r="Q396" s="140" t="e" cm="1">
        <f t="array" ref="Q396">ROUND(GEOMEAN(SMALL(D396:I396,{1;2;3})),0)</f>
        <v>#NUM!</v>
      </c>
      <c r="R396" s="140" cm="1">
        <f t="array" ref="R396">ROUND(AVERAGE(SMALL(D396:I396,{1;2;3})),0)</f>
        <v>333233</v>
      </c>
      <c r="S396" s="140" t="e" cm="1">
        <f t="array" ref="S396">ROUND(GEOMEAN(SMALL(D396:I396,{1;2})),0)</f>
        <v>#NUM!</v>
      </c>
      <c r="T396" s="140" cm="1">
        <f t="array" ref="T396">ROUND(AVERAGE(SMALL(D396:I396,{1;2})),0)</f>
        <v>245000</v>
      </c>
      <c r="U396" s="141">
        <f t="shared" si="390"/>
        <v>0.11383061224489799</v>
      </c>
      <c r="V396" s="141">
        <f t="shared" si="391"/>
        <v>0.12287755102040809</v>
      </c>
      <c r="W396" s="141" t="e">
        <f t="shared" si="392"/>
        <v>#NUM!</v>
      </c>
      <c r="X396" s="141">
        <f t="shared" si="393"/>
        <v>-6.0587755102040841E-2</v>
      </c>
      <c r="Y396" s="141" t="e">
        <f t="shared" si="394"/>
        <v>#NUM!</v>
      </c>
      <c r="Z396" s="141">
        <f t="shared" si="395"/>
        <v>-0.31993265306122454</v>
      </c>
      <c r="AA396" s="141" t="e">
        <f t="shared" si="396"/>
        <v>#NUM!</v>
      </c>
      <c r="AB396" s="141">
        <f t="shared" si="397"/>
        <v>-0.5</v>
      </c>
      <c r="AC396" s="141" t="e" cm="1">
        <f t="array" ref="AC396">MIN(IF(U396:AB396&gt;0,U396:AB396))</f>
        <v>#NUM!</v>
      </c>
      <c r="AD396" s="140" t="str">
        <f t="shared" si="400"/>
        <v>Sin medida de tendencia central</v>
      </c>
      <c r="AE396" s="173" t="str">
        <f t="shared" si="401"/>
        <v>Pendiente</v>
      </c>
      <c r="AF396" s="168">
        <f t="shared" si="398"/>
        <v>650930</v>
      </c>
      <c r="AG396" s="195" t="s">
        <v>100</v>
      </c>
      <c r="AJ396" s="130">
        <v>650930</v>
      </c>
      <c r="AL396" s="130">
        <v>650930</v>
      </c>
    </row>
    <row r="397" spans="1:38" ht="13">
      <c r="A397" s="137">
        <f t="shared" si="399"/>
        <v>12</v>
      </c>
      <c r="B397" s="138" t="s">
        <v>114</v>
      </c>
      <c r="C397" s="178">
        <v>1</v>
      </c>
      <c r="D397" s="186">
        <v>513128</v>
      </c>
      <c r="E397" s="180">
        <v>3000000</v>
      </c>
      <c r="F397" s="146">
        <v>3126000</v>
      </c>
      <c r="G397" s="155">
        <v>513128</v>
      </c>
      <c r="H397" s="164"/>
      <c r="I397" s="172">
        <f t="shared" si="402"/>
        <v>0</v>
      </c>
      <c r="J397" s="160">
        <f t="shared" si="383"/>
        <v>0</v>
      </c>
      <c r="K397" s="139">
        <f t="shared" si="384"/>
        <v>4.8464944419326175</v>
      </c>
      <c r="L397" s="139">
        <f t="shared" si="385"/>
        <v>5.0920472084937876</v>
      </c>
      <c r="M397" s="140">
        <f t="shared" si="386"/>
        <v>1688283</v>
      </c>
      <c r="N397" s="140">
        <f t="shared" si="387"/>
        <v>2213043</v>
      </c>
      <c r="O397" s="140" t="e">
        <f t="shared" si="388"/>
        <v>#NUM!</v>
      </c>
      <c r="P397" s="140">
        <f t="shared" si="389"/>
        <v>1430451</v>
      </c>
      <c r="Q397" s="140" t="e" cm="1">
        <f t="array" ref="Q397">ROUND(GEOMEAN(SMALL(D397:I397,{1;2;3})),0)</f>
        <v>#NUM!</v>
      </c>
      <c r="R397" s="140" cm="1">
        <f t="array" ref="R397">ROUND(AVERAGE(SMALL(D397:I397,{1;2;3})),0)</f>
        <v>342085</v>
      </c>
      <c r="S397" s="140" t="e" cm="1">
        <f t="array" ref="S397">ROUND(GEOMEAN(SMALL(D397:I397,{1;2})),0)</f>
        <v>#NUM!</v>
      </c>
      <c r="T397" s="140" cm="1">
        <f t="array" ref="T397">ROUND(AVERAGE(SMALL(D397:I397,{1;2})),0)</f>
        <v>256564</v>
      </c>
      <c r="U397" s="141">
        <f t="shared" si="390"/>
        <v>2.2901790586364417</v>
      </c>
      <c r="V397" s="141">
        <f t="shared" si="391"/>
        <v>3.3128478664192951</v>
      </c>
      <c r="W397" s="141" t="e">
        <f t="shared" si="392"/>
        <v>#NUM!</v>
      </c>
      <c r="X397" s="141">
        <f t="shared" si="393"/>
        <v>1.7877079403189846</v>
      </c>
      <c r="Y397" s="141" t="e">
        <f t="shared" si="394"/>
        <v>#NUM!</v>
      </c>
      <c r="Z397" s="141">
        <f t="shared" si="395"/>
        <v>-0.33333398294382688</v>
      </c>
      <c r="AA397" s="141" t="e">
        <f t="shared" si="396"/>
        <v>#NUM!</v>
      </c>
      <c r="AB397" s="141">
        <f t="shared" si="397"/>
        <v>-0.5</v>
      </c>
      <c r="AC397" s="141" t="e" cm="1">
        <f t="array" ref="AC397">MIN(IF(U397:AB397&gt;0,U397:AB397))</f>
        <v>#NUM!</v>
      </c>
      <c r="AD397" s="140" t="str">
        <f t="shared" si="400"/>
        <v>Sin medida de tendencia central</v>
      </c>
      <c r="AE397" s="173" t="str">
        <f t="shared" si="401"/>
        <v>Pendiente</v>
      </c>
      <c r="AF397" s="168">
        <f t="shared" si="398"/>
        <v>513128</v>
      </c>
      <c r="AG397" s="195" t="s">
        <v>100</v>
      </c>
      <c r="AJ397" s="130">
        <v>513128</v>
      </c>
      <c r="AL397" s="130">
        <v>513128</v>
      </c>
    </row>
    <row r="398" spans="1:38" ht="13">
      <c r="A398" s="137">
        <f t="shared" si="399"/>
        <v>13</v>
      </c>
      <c r="B398" s="138" t="s">
        <v>116</v>
      </c>
      <c r="C398" s="178">
        <v>1</v>
      </c>
      <c r="D398" s="186">
        <v>198254</v>
      </c>
      <c r="E398" s="180">
        <v>940000</v>
      </c>
      <c r="F398" s="146">
        <v>982200</v>
      </c>
      <c r="G398" s="155">
        <v>198254</v>
      </c>
      <c r="H398" s="164"/>
      <c r="I398" s="172">
        <f t="shared" si="402"/>
        <v>0</v>
      </c>
      <c r="J398" s="160">
        <f t="shared" si="383"/>
        <v>0</v>
      </c>
      <c r="K398" s="139">
        <f t="shared" si="384"/>
        <v>3.7413923552614321</v>
      </c>
      <c r="L398" s="139">
        <f t="shared" si="385"/>
        <v>3.9542506078061477</v>
      </c>
      <c r="M398" s="140">
        <f t="shared" si="386"/>
        <v>567784</v>
      </c>
      <c r="N398" s="140">
        <f t="shared" si="387"/>
        <v>706818</v>
      </c>
      <c r="O398" s="140" t="e">
        <f t="shared" si="388"/>
        <v>#NUM!</v>
      </c>
      <c r="P398" s="140">
        <f t="shared" si="389"/>
        <v>463742</v>
      </c>
      <c r="Q398" s="140" t="e" cm="1">
        <f t="array" ref="Q398">ROUND(GEOMEAN(SMALL(D398:I398,{1;2;3})),0)</f>
        <v>#NUM!</v>
      </c>
      <c r="R398" s="140" cm="1">
        <f t="array" ref="R398">ROUND(AVERAGE(SMALL(D398:I398,{1;2;3})),0)</f>
        <v>132169</v>
      </c>
      <c r="S398" s="140" t="e" cm="1">
        <f t="array" ref="S398">ROUND(GEOMEAN(SMALL(D398:I398,{1;2})),0)</f>
        <v>#NUM!</v>
      </c>
      <c r="T398" s="140" cm="1">
        <f t="array" ref="T398">ROUND(AVERAGE(SMALL(D398:I398,{1;2})),0)</f>
        <v>99127</v>
      </c>
      <c r="U398" s="141">
        <f t="shared" si="390"/>
        <v>1.863922039403997</v>
      </c>
      <c r="V398" s="141">
        <f t="shared" si="391"/>
        <v>2.5652143210225264</v>
      </c>
      <c r="W398" s="141" t="e">
        <f t="shared" si="392"/>
        <v>#NUM!</v>
      </c>
      <c r="X398" s="141">
        <f t="shared" si="393"/>
        <v>1.3391306102272842</v>
      </c>
      <c r="Y398" s="141" t="e">
        <f t="shared" si="394"/>
        <v>#NUM!</v>
      </c>
      <c r="Z398" s="141">
        <f t="shared" si="395"/>
        <v>-0.3333350146781402</v>
      </c>
      <c r="AA398" s="141" t="e">
        <f t="shared" si="396"/>
        <v>#NUM!</v>
      </c>
      <c r="AB398" s="141">
        <f t="shared" si="397"/>
        <v>-0.5</v>
      </c>
      <c r="AC398" s="141" t="e" cm="1">
        <f t="array" ref="AC398">MIN(IF(U398:AB398&gt;0,U398:AB398))</f>
        <v>#NUM!</v>
      </c>
      <c r="AD398" s="140" t="str">
        <f t="shared" si="400"/>
        <v>Sin medida de tendencia central</v>
      </c>
      <c r="AE398" s="173" t="str">
        <f t="shared" si="401"/>
        <v>Pendiente</v>
      </c>
      <c r="AF398" s="168">
        <f t="shared" si="398"/>
        <v>198254</v>
      </c>
      <c r="AG398" s="195" t="s">
        <v>100</v>
      </c>
      <c r="AJ398" s="130">
        <v>198254</v>
      </c>
      <c r="AL398" s="130">
        <v>198254</v>
      </c>
    </row>
    <row r="399" spans="1:38" ht="13">
      <c r="A399" s="137">
        <f t="shared" si="399"/>
        <v>14</v>
      </c>
      <c r="B399" s="138" t="s">
        <v>298</v>
      </c>
      <c r="C399" s="178">
        <v>1</v>
      </c>
      <c r="D399" s="186">
        <v>8119608</v>
      </c>
      <c r="E399" s="180">
        <v>5100000</v>
      </c>
      <c r="F399" s="146">
        <v>5265000</v>
      </c>
      <c r="G399" s="155">
        <v>10119608</v>
      </c>
      <c r="H399" s="164"/>
      <c r="I399" s="172">
        <f t="shared" si="402"/>
        <v>-2000000</v>
      </c>
      <c r="J399" s="160">
        <f t="shared" si="383"/>
        <v>0.59207999999999994</v>
      </c>
      <c r="K399" s="139">
        <f t="shared" si="384"/>
        <v>0</v>
      </c>
      <c r="L399" s="139">
        <f t="shared" si="385"/>
        <v>3.2352941176470695E-2</v>
      </c>
      <c r="M399" s="140">
        <f t="shared" si="386"/>
        <v>6018679</v>
      </c>
      <c r="N399" s="140">
        <f t="shared" si="387"/>
        <v>6161536</v>
      </c>
      <c r="O399" s="140" t="e">
        <f t="shared" si="388"/>
        <v>#NUM!</v>
      </c>
      <c r="P399" s="140">
        <f t="shared" si="389"/>
        <v>5320843</v>
      </c>
      <c r="Q399" s="140" t="e" cm="1">
        <f t="array" ref="Q399">ROUND(GEOMEAN(SMALL(D399:I399,{1;2;3})),0)</f>
        <v>#NUM!</v>
      </c>
      <c r="R399" s="140" cm="1">
        <f t="array" ref="R399">ROUND(AVERAGE(SMALL(D399:I399,{1;2;3})),0)</f>
        <v>2788333</v>
      </c>
      <c r="S399" s="140" t="e" cm="1">
        <f t="array" ref="S399">ROUND(GEOMEAN(SMALL(D399:I399,{1;2})),0)</f>
        <v>#NUM!</v>
      </c>
      <c r="T399" s="140" cm="1">
        <f t="array" ref="T399">ROUND(AVERAGE(SMALL(D399:I399,{1;2})),0)</f>
        <v>1550000</v>
      </c>
      <c r="U399" s="141">
        <f t="shared" si="390"/>
        <v>0.18013313725490199</v>
      </c>
      <c r="V399" s="141">
        <f t="shared" si="391"/>
        <v>0.20814431372549014</v>
      </c>
      <c r="W399" s="141" t="e">
        <f t="shared" si="392"/>
        <v>#NUM!</v>
      </c>
      <c r="X399" s="141">
        <f t="shared" si="393"/>
        <v>4.330254901960795E-2</v>
      </c>
      <c r="Y399" s="141" t="e">
        <f t="shared" si="394"/>
        <v>#NUM!</v>
      </c>
      <c r="Z399" s="141">
        <f t="shared" si="395"/>
        <v>-0.45326803921568626</v>
      </c>
      <c r="AA399" s="141" t="e">
        <f t="shared" si="396"/>
        <v>#NUM!</v>
      </c>
      <c r="AB399" s="141">
        <f t="shared" si="397"/>
        <v>-0.69607843137254899</v>
      </c>
      <c r="AC399" s="141" t="e" cm="1">
        <f t="array" ref="AC399">MIN(IF(U399:AB399&gt;0,U399:AB399))</f>
        <v>#NUM!</v>
      </c>
      <c r="AD399" s="140" t="str">
        <f t="shared" si="400"/>
        <v>Sin medida de tendencia central</v>
      </c>
      <c r="AE399" s="173" t="str">
        <f t="shared" si="401"/>
        <v>Pendiente</v>
      </c>
      <c r="AF399" s="168">
        <f>+E399</f>
        <v>5100000</v>
      </c>
      <c r="AG399" s="191" t="s">
        <v>189</v>
      </c>
      <c r="AJ399" s="130">
        <v>8119608</v>
      </c>
      <c r="AL399" s="130">
        <v>5100000</v>
      </c>
    </row>
    <row r="400" spans="1:38">
      <c r="A400" s="150"/>
      <c r="B400" s="151"/>
      <c r="C400" s="151"/>
    </row>
    <row r="401" spans="1:38" ht="15" customHeight="1">
      <c r="A401" s="221" t="s">
        <v>299</v>
      </c>
      <c r="B401" s="221"/>
      <c r="C401" s="222"/>
      <c r="D401" s="190">
        <f>SUM(D386:D399,D378:D383,D375,D371:D373,D366:D369,D354:D364,D349:D352,D327:D347,D322:D324,D317:D320,D313:D315,D305:D311,D297:D303,D295,D287:D293,D284:D285,D279:D282,D271:D277,D267:D268,D263:D265,D259:D261,D255:D257,D252:D253,D245:D250,D227:D243,D222:D225,D214:D220,D208:D211,D202:D206,D188:D200,D186,D178:D184,D176,D173:D174,D166:D171,D160:D163,D154:D158,D145:D152,D139:D143,D126:D137,D114:D124,D112,D109:D110,D101:D107,D87:D98,D79:D84,D72:D77,D67:D70,D62:D65,D56:D60,D54,D50:D52,D47:D48,D33:D45,D30:D31,D23:D28,D13:D21,D6:D11)</f>
        <v>606383510.67200017</v>
      </c>
      <c r="E401" s="183">
        <f>SUM(E386:E399,E378:E383,E375,E371:E373,E366:E369,E354:E364,E349:E352,E327:E347,E322:E324,E317:E320,E313:E315,E305:E311,E297:E303,E295,E287:E293,E284:E285,E279:E282,E271:E277,E267:E268,E263:E265,E259:E261,E255:E257,E252:E253,E245:E250,E227:E243,E222:E225,E214:E220,E208:E211,E202:E206,E188:E200,E186,E178:E184,E176,E173:E174,E166:E171,E160:E163,E154:E158,E145:E152,E139:E143,E126:E137,E114:E124,E112,E109:E110,E101:E107,E87:E98,E79:E84,E72:E77,E67:E70,E62:E65,E56:E60,E54,E50:E52,E47:E48,E33:E45,E30:E31,E23:E28,E13:E21,E6:E11)</f>
        <v>1517115380</v>
      </c>
      <c r="F401" s="168">
        <f>SUM(F386:F399,F378:F383,F375,F371:F373,F366:F369,F354:F364,F349:F352,F327:F347,F322:F324,F317:F320,F313:F315,F305:F311,F297:F303,F295,F287:F293,F284:F285,F279:F282,F271:F277,F267:F268,F263:F265,F259:F261,F255:F257,F252:F253,F245:F250,F227:F243,F222:F225,F214:F220,F208:F211,F202:F206,F188:F200,F186,F178:F184,F176,F173:F174,F166:F171,F160:F163,F154:F158,F145:F152,F139:F143,F126:F137,F114:F124,F112,F109:F110,F101:F107,F87:F98,F79:F84,F72:F77,F67:F70,F62:F65,F56:F60,F54,F50:F52,F47:F48,F33:F45,F30:F31,F23:F28,F13:F21,F6:F11)</f>
        <v>1581845981.4000001</v>
      </c>
      <c r="G401" s="168">
        <f>SUM(G386:G399,G378:G383,G375,G371:G373,G366:G369,G354:G364,G349:G352,G327:G347,G322:G324,G317:G320,G313:G315,G305:G311,G297:G303,G295,G287:G293,G284:G285,G279:G282,G271:G277,G267:G268,G263:G265,G259:G261,G255:G257,G252:G253,G245:G250,G227:G243,G222:G225,G214:G220,G208:G211,G202:G206,G188:G200,G186,G178:G184,G176,G173:G174,G166:G171,G160:G163,G154:G158,G145:G152,G139:G143,G126:G137,G114:G124,G112,G109:G110,G101:G107,G87:G98,G79:G84,G72:G77,G67:G70,G62:G65,G56:G60,G54,G50:G52,G47:G48,G33:G45,G30:G31,G23:G28,G13:G21,G6:G11)</f>
        <v>592272902</v>
      </c>
      <c r="H401" s="168">
        <f>SUM(H386:H399,H378:H383,H375,H371:H373,H366:H369,H354:H364,H349:H352,H327:H347,H322:H324,H317:H320,H313:H315,H305:H311,H297:H303,H295,H287:H293,H284:H285,H279:H282,H271:H277,H267:H268,H263:H265,H259:H261,H255:H257,H252:H253,H245:H250,H227:H243,H222:H225,H214:H220,H208:H211,H202:H206,H188:H200,H186,H178:H184,H176,H173:H174,H166:H171,H160:H163,H154:H158,H145:H152,H139:H143,H126:H137,H114:H124,H112,H109:H110,H101:H107,H87:H98,H79:H84,H72:H77,H67:H70,H62:H65,H56:H60,H54,H50:H52,H47:H48,H33:H45,H30:H31,H23:H28,H13:H21,H6:H11)</f>
        <v>271787800.35404897</v>
      </c>
      <c r="I401" s="168"/>
      <c r="M401" s="149">
        <f t="shared" ref="M401:T401" si="403">SUM(M5:M399)</f>
        <v>941243618</v>
      </c>
      <c r="N401" s="149">
        <f t="shared" si="403"/>
        <v>1233957017</v>
      </c>
      <c r="O401" s="149" t="e">
        <f t="shared" si="403"/>
        <v>#NUM!</v>
      </c>
      <c r="P401" s="149">
        <f t="shared" si="403"/>
        <v>818714958</v>
      </c>
      <c r="Q401" s="149" t="e">
        <f t="shared" si="403"/>
        <v>#NUM!</v>
      </c>
      <c r="R401" s="149">
        <f t="shared" si="403"/>
        <v>226588677</v>
      </c>
      <c r="S401" s="149" t="e">
        <f t="shared" si="403"/>
        <v>#NUM!</v>
      </c>
      <c r="T401" s="149">
        <f t="shared" si="403"/>
        <v>149875167</v>
      </c>
      <c r="AE401" s="149">
        <f>SUM(AE5:AE399)</f>
        <v>90329745</v>
      </c>
      <c r="AF401" s="168">
        <f>SUM(AF386:AF399,AF378:AF383,AF375,AF371:AF373,AF366:AF369,AF354:AF364,AF349:AF352,AF327:AF347,AF322:AF324,AF317:AF320,AF313:AF315,AF305:AF311,AF297:AF303,AF295,AF287:AF293,AF284:AF285,AF279:AF282,AF271:AF277,AF267:AF268,AF263:AF265,AF259:AF261,AF255:AF257,AF252:AF253,AF245:AF250,AF227:AF243,AF222:AF225,AF214:AF220,AF208:AF211,AF202:AF206,AF188:AF200,AF186,AF178:AF184,AF176,AF173:AF174,AF166:AF171,AF160:AF163,AF154:AF158,AF145:AF152,AF139:AF143,AF126:AF137,AF114:AF124,AF112,AF109:AF110,AF101:AF107,AF87:AF98,AF79:AF84,AF72:AF77,AF67:AF70,AF62:AF65,AF56:AF60,AF54,AF50:AF52,AF47:AF48,AF33:AF45,AF30:AF31,AF23:AF28,AF13:AF21,AF6:AF11)</f>
        <v>367177714.60122442</v>
      </c>
      <c r="AG401" s="130">
        <v>367177714.60122442</v>
      </c>
      <c r="AJ401" s="130">
        <v>606383510.67200017</v>
      </c>
      <c r="AL401" s="130">
        <v>367177714.60122442</v>
      </c>
    </row>
  </sheetData>
  <autoFilter ref="A3:AI399" xr:uid="{0793ECEC-A881-4346-97FB-2462710AE4C7}">
    <filterColumn colId="0" showButton="0"/>
  </autoFilter>
  <mergeCells count="15">
    <mergeCell ref="A401:C401"/>
    <mergeCell ref="D2:F2"/>
    <mergeCell ref="J2:L2"/>
    <mergeCell ref="M2:T2"/>
    <mergeCell ref="U2:AB2"/>
    <mergeCell ref="A3:B3"/>
    <mergeCell ref="A4:C4"/>
    <mergeCell ref="A85:C85"/>
    <mergeCell ref="A99:C99"/>
    <mergeCell ref="A164:C164"/>
    <mergeCell ref="A212:C212"/>
    <mergeCell ref="A269:C269"/>
    <mergeCell ref="A325:C325"/>
    <mergeCell ref="A376:C376"/>
    <mergeCell ref="A384:C384"/>
  </mergeCells>
  <pageMargins left="0.7" right="0.7" top="0.75" bottom="0.75" header="0.3" footer="0.3"/>
  <pageSetup orientation="portrait" r:id="rId1"/>
  <ignoredErrors>
    <ignoredError sqref="T12 M12:M229 O12:O229 Q12:Q229 N12:N229 P26:P229 R26:R229 T22 T384:T385 T376:T377 T374 T370 T365 T353 T348 T325:T326 T321 T316 T312 T304 T296 T294 T286 T283 T278 T269:T270 T266 T262 T258 T254 T251 T244 T226 T221 T212:T213 T207 T201 T187 T185 T177 T175 T172 T164:T165 T159 T153 T144 T138 T125 T113 T111 T108 T99:T100 T85:T86 T78 T71 T66 T61 T55 T53 T49 T46 T32 T29 S26:T28 S30:T31 S29 S33:T45 S32 S47:T48 S46 S50:T52 S49 S54:T54 S53 S56:T60 S55 S62:T65 S61 S67:T70 S66 S72:T77 S71 S79:T84 S78 S87:T98 S85:S86 S101:T107 S99:S100 S109:T110 S108 S112:T112 S111 S114:T124 S113 S126:T137 S125 S139:T143 S138 S145:T152 S144 S154:T158 S153 S160:T163 S159 S166:T171 S164:S165 S173:T174 S172 S176:T176 S175 S178:T184 S177 S186:T186 S185 S188:T200 S187 S202:T206 S201 S208:T211 S207 S214:T220 S212:S213 S222:T225 S221 S227:T229 S226 S245:T250 S244 S252:T253 S251 S255:T257 S254 S259:T261 S258 S263:T265 S262 S267:T268 S266 S271:T277 S269:S270 S279:T282 S278 S284:T285 S283 S287:T293 S286 S295:T295 S294 S297:T303 S296 S305:T311 S304 S313:T315 S312 S317:T320 S316 S322:T324 S321 S327:T347 S325:S326 S349:T352 S348 S354:T364 S353 S366:T369 S365 S371:T373 S370 S375:T375 S374 S378:T383 S376:S377 S386:T399 S384:S385 M230:M399 O230:O399 Q230:Q399 N230:N399 P230:P399 R230:R399 S230:T24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30CFE-EE94-411D-AEDF-1A3D381353F6}">
  <dimension ref="A1:J403"/>
  <sheetViews>
    <sheetView topLeftCell="B1" zoomScale="115" zoomScaleNormal="115" workbookViewId="0">
      <selection activeCell="D8" sqref="D8"/>
    </sheetView>
  </sheetViews>
  <sheetFormatPr baseColWidth="10" defaultColWidth="9.1640625" defaultRowHeight="15"/>
  <cols>
    <col min="1" max="1" width="6.33203125" customWidth="1"/>
    <col min="2" max="2" width="35.1640625" customWidth="1"/>
    <col min="3" max="3" width="15.5" customWidth="1"/>
    <col min="4" max="4" width="19.1640625" customWidth="1"/>
    <col min="5" max="5" width="15.1640625" customWidth="1"/>
    <col min="6" max="6" width="20.6640625" customWidth="1"/>
    <col min="7" max="7" width="20.33203125" customWidth="1"/>
    <col min="8" max="8" width="29.83203125" customWidth="1"/>
    <col min="10" max="10" width="19.5" style="39" customWidth="1"/>
  </cols>
  <sheetData>
    <row r="1" spans="1:8" ht="16" thickBot="1"/>
    <row r="2" spans="1:8" ht="62.5" customHeight="1" thickBot="1">
      <c r="A2" s="236" t="s">
        <v>56</v>
      </c>
      <c r="B2" s="237"/>
      <c r="C2" s="103" t="s">
        <v>57</v>
      </c>
      <c r="D2" s="128" t="s">
        <v>300</v>
      </c>
      <c r="E2" s="129" t="s">
        <v>301</v>
      </c>
      <c r="F2" s="128" t="s">
        <v>302</v>
      </c>
      <c r="G2" s="129" t="s">
        <v>303</v>
      </c>
      <c r="H2" s="117" t="s">
        <v>61</v>
      </c>
    </row>
    <row r="3" spans="1:8" ht="26" customHeight="1">
      <c r="A3" s="238" t="s">
        <v>76</v>
      </c>
      <c r="B3" s="239"/>
      <c r="C3" s="239"/>
      <c r="D3" s="118"/>
      <c r="E3" s="123"/>
      <c r="F3" s="118"/>
      <c r="G3" s="118"/>
      <c r="H3" s="109"/>
    </row>
    <row r="4" spans="1:8">
      <c r="A4" s="97"/>
      <c r="B4" s="24" t="s">
        <v>77</v>
      </c>
      <c r="C4" s="25"/>
      <c r="D4" s="119"/>
      <c r="E4" s="27"/>
      <c r="F4" s="119"/>
      <c r="G4" s="119"/>
      <c r="H4" s="98"/>
    </row>
    <row r="5" spans="1:8">
      <c r="A5" s="1">
        <f>1</f>
        <v>1</v>
      </c>
      <c r="B5" s="28" t="s">
        <v>78</v>
      </c>
      <c r="C5" s="29">
        <v>1</v>
      </c>
      <c r="D5" s="120">
        <v>330000</v>
      </c>
      <c r="E5" s="31"/>
      <c r="F5" s="120">
        <f>(D5*(1 + 5.1 %) * (1 + 4.36 %))</f>
        <v>361951.788</v>
      </c>
      <c r="G5" s="120"/>
      <c r="H5" s="99">
        <f>+IF(F5="",G5,F5)</f>
        <v>361951.788</v>
      </c>
    </row>
    <row r="6" spans="1:8" ht="45">
      <c r="A6" s="1">
        <f t="shared" ref="A6:A9" si="0">+A5+1</f>
        <v>2</v>
      </c>
      <c r="B6" s="28" t="s">
        <v>80</v>
      </c>
      <c r="C6" s="29">
        <v>1</v>
      </c>
      <c r="D6" s="120">
        <v>230000</v>
      </c>
      <c r="E6" s="31"/>
      <c r="F6" s="120">
        <f t="shared" ref="F6:F10" si="1">(D6*(1 + 5.1 %) * (1 + 4.36 %))</f>
        <v>252269.42799999999</v>
      </c>
      <c r="G6" s="120"/>
      <c r="H6" s="99">
        <f t="shared" ref="H6:H71" si="2">+IF(F6="",G6,F6)</f>
        <v>252269.42799999999</v>
      </c>
    </row>
    <row r="7" spans="1:8">
      <c r="A7" s="1">
        <f t="shared" si="0"/>
        <v>3</v>
      </c>
      <c r="B7" s="28" t="s">
        <v>81</v>
      </c>
      <c r="C7" s="29">
        <v>1</v>
      </c>
      <c r="D7" s="120">
        <v>400000</v>
      </c>
      <c r="E7" s="31"/>
      <c r="F7" s="120">
        <f t="shared" si="1"/>
        <v>438729.44000000006</v>
      </c>
      <c r="G7" s="120"/>
      <c r="H7" s="99">
        <f t="shared" si="2"/>
        <v>438729.44000000006</v>
      </c>
    </row>
    <row r="8" spans="1:8">
      <c r="A8" s="1">
        <f>A7+1</f>
        <v>4</v>
      </c>
      <c r="B8" s="28" t="s">
        <v>82</v>
      </c>
      <c r="C8" s="29">
        <v>1</v>
      </c>
      <c r="D8" s="120">
        <v>460000</v>
      </c>
      <c r="E8" s="31"/>
      <c r="F8" s="120">
        <f t="shared" si="1"/>
        <v>504538.85599999997</v>
      </c>
      <c r="G8" s="120"/>
      <c r="H8" s="99">
        <f t="shared" si="2"/>
        <v>504538.85599999997</v>
      </c>
    </row>
    <row r="9" spans="1:8" ht="30">
      <c r="A9" s="1">
        <f t="shared" si="0"/>
        <v>5</v>
      </c>
      <c r="B9" s="28" t="s">
        <v>83</v>
      </c>
      <c r="C9" s="29">
        <v>1</v>
      </c>
      <c r="D9" s="120">
        <v>900000</v>
      </c>
      <c r="E9" s="31"/>
      <c r="F9" s="120">
        <f t="shared" si="1"/>
        <v>987141.24</v>
      </c>
      <c r="G9" s="120"/>
      <c r="H9" s="99">
        <f t="shared" si="2"/>
        <v>987141.24</v>
      </c>
    </row>
    <row r="10" spans="1:8">
      <c r="A10" s="1">
        <f>A9+1</f>
        <v>6</v>
      </c>
      <c r="B10" s="28" t="s">
        <v>84</v>
      </c>
      <c r="C10" s="29">
        <v>1</v>
      </c>
      <c r="D10" s="120">
        <v>736000</v>
      </c>
      <c r="E10" s="31"/>
      <c r="F10" s="120">
        <f t="shared" si="1"/>
        <v>807262.16960000002</v>
      </c>
      <c r="G10" s="120"/>
      <c r="H10" s="99">
        <f t="shared" si="2"/>
        <v>807262.16960000002</v>
      </c>
    </row>
    <row r="11" spans="1:8">
      <c r="A11" s="97"/>
      <c r="B11" s="24" t="s">
        <v>85</v>
      </c>
      <c r="C11" s="25"/>
      <c r="D11" s="26"/>
      <c r="E11" s="27"/>
      <c r="F11" s="119"/>
      <c r="G11" s="119"/>
      <c r="H11" s="100"/>
    </row>
    <row r="12" spans="1:8">
      <c r="A12" s="1">
        <f>A10+1</f>
        <v>7</v>
      </c>
      <c r="B12" s="28" t="s">
        <v>86</v>
      </c>
      <c r="C12" s="29">
        <v>1</v>
      </c>
      <c r="D12" s="30">
        <v>307300</v>
      </c>
      <c r="E12" s="31"/>
      <c r="F12" s="120">
        <f t="shared" ref="F12:F19" si="3">(D12*(1 + 5.1 %) * (1 + 4.36 %))</f>
        <v>337053.89228000003</v>
      </c>
      <c r="G12" s="120"/>
      <c r="H12" s="99">
        <f t="shared" si="2"/>
        <v>337053.89228000003</v>
      </c>
    </row>
    <row r="13" spans="1:8">
      <c r="A13" s="1">
        <f t="shared" ref="A13:A18" si="4">+A12+1</f>
        <v>8</v>
      </c>
      <c r="B13" s="28" t="s">
        <v>87</v>
      </c>
      <c r="C13" s="29">
        <v>1</v>
      </c>
      <c r="D13" s="30">
        <v>345900</v>
      </c>
      <c r="E13" s="31"/>
      <c r="F13" s="120">
        <f t="shared" si="3"/>
        <v>379391.28324000002</v>
      </c>
      <c r="G13" s="120"/>
      <c r="H13" s="99">
        <f t="shared" si="2"/>
        <v>379391.28324000002</v>
      </c>
    </row>
    <row r="14" spans="1:8">
      <c r="A14" s="1">
        <f t="shared" si="4"/>
        <v>9</v>
      </c>
      <c r="B14" s="28" t="s">
        <v>88</v>
      </c>
      <c r="C14" s="29">
        <v>1</v>
      </c>
      <c r="D14" s="30">
        <v>379000</v>
      </c>
      <c r="E14" s="31"/>
      <c r="F14" s="120">
        <f t="shared" si="3"/>
        <v>415696.14440000005</v>
      </c>
      <c r="G14" s="120"/>
      <c r="H14" s="99">
        <f t="shared" si="2"/>
        <v>415696.14440000005</v>
      </c>
    </row>
    <row r="15" spans="1:8">
      <c r="A15" s="1">
        <f t="shared" si="4"/>
        <v>10</v>
      </c>
      <c r="B15" s="28" t="s">
        <v>89</v>
      </c>
      <c r="C15" s="29">
        <v>1</v>
      </c>
      <c r="D15" s="30">
        <v>325500</v>
      </c>
      <c r="E15" s="31"/>
      <c r="F15" s="120">
        <f t="shared" si="3"/>
        <v>357016.08180000004</v>
      </c>
      <c r="G15" s="120"/>
      <c r="H15" s="99">
        <f t="shared" si="2"/>
        <v>357016.08180000004</v>
      </c>
    </row>
    <row r="16" spans="1:8">
      <c r="A16" s="1">
        <f t="shared" si="4"/>
        <v>11</v>
      </c>
      <c r="B16" s="28" t="s">
        <v>90</v>
      </c>
      <c r="C16" s="29">
        <v>1</v>
      </c>
      <c r="D16" s="30">
        <v>408200</v>
      </c>
      <c r="E16" s="31"/>
      <c r="F16" s="120">
        <f t="shared" si="3"/>
        <v>447723.39351999998</v>
      </c>
      <c r="G16" s="120"/>
      <c r="H16" s="99">
        <f t="shared" si="2"/>
        <v>447723.39351999998</v>
      </c>
    </row>
    <row r="17" spans="1:8" ht="30">
      <c r="A17" s="1">
        <f t="shared" si="4"/>
        <v>12</v>
      </c>
      <c r="B17" s="28" t="s">
        <v>91</v>
      </c>
      <c r="C17" s="29">
        <v>1</v>
      </c>
      <c r="D17" s="30">
        <v>212100</v>
      </c>
      <c r="E17" s="31"/>
      <c r="F17" s="120">
        <f t="shared" si="3"/>
        <v>232636.28555999999</v>
      </c>
      <c r="G17" s="120"/>
      <c r="H17" s="99">
        <f t="shared" si="2"/>
        <v>232636.28555999999</v>
      </c>
    </row>
    <row r="18" spans="1:8">
      <c r="A18" s="1">
        <f t="shared" si="4"/>
        <v>13</v>
      </c>
      <c r="B18" s="28" t="s">
        <v>92</v>
      </c>
      <c r="C18" s="29">
        <v>1</v>
      </c>
      <c r="D18" s="30">
        <v>523000</v>
      </c>
      <c r="E18" s="31"/>
      <c r="F18" s="120">
        <f t="shared" si="3"/>
        <v>573638.74280000001</v>
      </c>
      <c r="G18" s="120"/>
      <c r="H18" s="99">
        <f t="shared" si="2"/>
        <v>573638.74280000001</v>
      </c>
    </row>
    <row r="19" spans="1:8">
      <c r="A19" s="1">
        <f>A18+1</f>
        <v>14</v>
      </c>
      <c r="B19" s="28" t="s">
        <v>93</v>
      </c>
      <c r="C19" s="29">
        <v>1</v>
      </c>
      <c r="D19" s="30">
        <v>850600</v>
      </c>
      <c r="E19" s="31"/>
      <c r="F19" s="120">
        <f t="shared" si="3"/>
        <v>932958.15416000003</v>
      </c>
      <c r="G19" s="120"/>
      <c r="H19" s="99">
        <f t="shared" si="2"/>
        <v>932958.15416000003</v>
      </c>
    </row>
    <row r="20" spans="1:8">
      <c r="A20" s="1">
        <v>15</v>
      </c>
      <c r="B20" s="28" t="s">
        <v>94</v>
      </c>
      <c r="C20" s="29">
        <v>1</v>
      </c>
      <c r="D20" s="30"/>
      <c r="E20" s="120">
        <v>142800</v>
      </c>
      <c r="F20" s="120"/>
      <c r="G20" s="120">
        <f>(E20*(1 + 5.1 %) * (1 + 4.36 %))</f>
        <v>156626.41008</v>
      </c>
      <c r="H20" s="99">
        <f t="shared" si="2"/>
        <v>156626.41008</v>
      </c>
    </row>
    <row r="21" spans="1:8">
      <c r="A21" s="97"/>
      <c r="B21" s="32" t="s">
        <v>95</v>
      </c>
      <c r="C21" s="25"/>
      <c r="D21" s="26"/>
      <c r="E21" s="27"/>
      <c r="F21" s="119"/>
      <c r="G21" s="119"/>
      <c r="H21" s="100"/>
    </row>
    <row r="22" spans="1:8">
      <c r="A22" s="1">
        <f>A19+1</f>
        <v>15</v>
      </c>
      <c r="B22" s="28" t="s">
        <v>96</v>
      </c>
      <c r="C22" s="29">
        <v>1</v>
      </c>
      <c r="D22" s="30">
        <v>174000</v>
      </c>
      <c r="E22" s="31"/>
      <c r="F22" s="120">
        <f t="shared" ref="F22:F24" si="5">(D22*(1 + 5.1 %) * (1 + 4.36 %))</f>
        <v>190847.3064</v>
      </c>
      <c r="G22" s="120"/>
      <c r="H22" s="99">
        <f t="shared" si="2"/>
        <v>190847.3064</v>
      </c>
    </row>
    <row r="23" spans="1:8">
      <c r="A23" s="1">
        <f t="shared" ref="A23:A27" si="6">+A22+1</f>
        <v>16</v>
      </c>
      <c r="B23" s="28" t="s">
        <v>97</v>
      </c>
      <c r="C23" s="29">
        <v>1</v>
      </c>
      <c r="D23" s="30">
        <v>1768800</v>
      </c>
      <c r="E23" s="31"/>
      <c r="F23" s="120">
        <f t="shared" si="5"/>
        <v>1940061.5836799999</v>
      </c>
      <c r="G23" s="120"/>
      <c r="H23" s="99">
        <f t="shared" si="2"/>
        <v>1940061.5836799999</v>
      </c>
    </row>
    <row r="24" spans="1:8">
      <c r="A24" s="1">
        <f t="shared" si="6"/>
        <v>17</v>
      </c>
      <c r="B24" s="28" t="s">
        <v>98</v>
      </c>
      <c r="C24" s="29">
        <v>1</v>
      </c>
      <c r="D24" s="30">
        <v>590300</v>
      </c>
      <c r="E24" s="31"/>
      <c r="F24" s="120">
        <f t="shared" si="5"/>
        <v>647454.97107999993</v>
      </c>
      <c r="G24" s="120"/>
      <c r="H24" s="99">
        <f t="shared" si="2"/>
        <v>647454.97107999993</v>
      </c>
    </row>
    <row r="25" spans="1:8">
      <c r="A25" s="1">
        <f t="shared" si="6"/>
        <v>18</v>
      </c>
      <c r="B25" s="28" t="s">
        <v>99</v>
      </c>
      <c r="C25" s="29">
        <v>1</v>
      </c>
      <c r="D25" s="30"/>
      <c r="E25" s="31"/>
      <c r="F25" s="120"/>
      <c r="G25" s="120"/>
      <c r="H25" s="99">
        <f t="shared" si="2"/>
        <v>0</v>
      </c>
    </row>
    <row r="26" spans="1:8">
      <c r="A26" s="1">
        <f t="shared" si="6"/>
        <v>19</v>
      </c>
      <c r="B26" s="28" t="s">
        <v>101</v>
      </c>
      <c r="C26" s="29">
        <v>1</v>
      </c>
      <c r="D26" s="30"/>
      <c r="E26" s="31"/>
      <c r="F26" s="120"/>
      <c r="G26" s="120"/>
      <c r="H26" s="99">
        <f t="shared" si="2"/>
        <v>0</v>
      </c>
    </row>
    <row r="27" spans="1:8">
      <c r="A27" s="1">
        <f t="shared" si="6"/>
        <v>20</v>
      </c>
      <c r="B27" s="28" t="s">
        <v>102</v>
      </c>
      <c r="C27" s="29">
        <v>1</v>
      </c>
      <c r="D27" s="30"/>
      <c r="E27" s="31"/>
      <c r="F27" s="120"/>
      <c r="G27" s="120"/>
      <c r="H27" s="99">
        <f t="shared" si="2"/>
        <v>0</v>
      </c>
    </row>
    <row r="28" spans="1:8">
      <c r="A28" s="97"/>
      <c r="B28" s="32" t="s">
        <v>103</v>
      </c>
      <c r="C28" s="25"/>
      <c r="D28" s="33"/>
      <c r="E28" s="27"/>
      <c r="F28" s="119"/>
      <c r="G28" s="119"/>
      <c r="H28" s="100"/>
    </row>
    <row r="29" spans="1:8">
      <c r="A29" s="1">
        <f>+A27+1</f>
        <v>21</v>
      </c>
      <c r="B29" s="28" t="s">
        <v>104</v>
      </c>
      <c r="C29" s="29">
        <v>1</v>
      </c>
      <c r="D29" s="30">
        <v>1431500</v>
      </c>
      <c r="E29" s="31"/>
      <c r="F29" s="120">
        <f t="shared" ref="F29:F30" si="7">(D29*(1 + 5.1 %) * (1 + 4.36 %))</f>
        <v>1570102.9834</v>
      </c>
      <c r="G29" s="120"/>
      <c r="H29" s="99">
        <f t="shared" si="2"/>
        <v>1570102.9834</v>
      </c>
    </row>
    <row r="30" spans="1:8">
      <c r="A30" s="1">
        <f>A29+1</f>
        <v>22</v>
      </c>
      <c r="B30" s="28" t="s">
        <v>105</v>
      </c>
      <c r="C30" s="29">
        <v>1</v>
      </c>
      <c r="D30" s="30">
        <v>902700</v>
      </c>
      <c r="E30" s="31"/>
      <c r="F30" s="120">
        <f t="shared" si="7"/>
        <v>990102.66372000007</v>
      </c>
      <c r="G30" s="120"/>
      <c r="H30" s="99">
        <f t="shared" si="2"/>
        <v>990102.66372000007</v>
      </c>
    </row>
    <row r="31" spans="1:8">
      <c r="A31" s="97"/>
      <c r="B31" s="24" t="s">
        <v>106</v>
      </c>
      <c r="C31" s="25"/>
      <c r="D31" s="33"/>
      <c r="E31" s="27"/>
      <c r="F31" s="119"/>
      <c r="G31" s="119"/>
      <c r="H31" s="100"/>
    </row>
    <row r="32" spans="1:8">
      <c r="A32" s="1">
        <f>A30+1</f>
        <v>23</v>
      </c>
      <c r="B32" s="28" t="s">
        <v>107</v>
      </c>
      <c r="C32" s="29">
        <v>1</v>
      </c>
      <c r="D32" s="30">
        <v>2675900</v>
      </c>
      <c r="E32" s="31"/>
      <c r="F32" s="120">
        <f t="shared" ref="F32:F41" si="8">(D32*(1 + 5.1 %) * (1 + 4.36 %))</f>
        <v>2934990.2712400001</v>
      </c>
      <c r="G32" s="120"/>
      <c r="H32" s="99">
        <f t="shared" si="2"/>
        <v>2934990.2712400001</v>
      </c>
    </row>
    <row r="33" spans="1:8">
      <c r="A33" s="1">
        <f>+A32+1</f>
        <v>24</v>
      </c>
      <c r="B33" s="28" t="s">
        <v>108</v>
      </c>
      <c r="C33" s="29">
        <v>1</v>
      </c>
      <c r="D33" s="30">
        <v>569600</v>
      </c>
      <c r="E33" s="31"/>
      <c r="F33" s="120">
        <f t="shared" si="8"/>
        <v>624750.72256000002</v>
      </c>
      <c r="G33" s="120"/>
      <c r="H33" s="99">
        <f t="shared" si="2"/>
        <v>624750.72256000002</v>
      </c>
    </row>
    <row r="34" spans="1:8">
      <c r="A34" s="1">
        <f t="shared" ref="A34:A40" si="9">+A33+1</f>
        <v>25</v>
      </c>
      <c r="B34" s="28" t="s">
        <v>109</v>
      </c>
      <c r="C34" s="29">
        <v>1</v>
      </c>
      <c r="D34" s="30">
        <v>2015100</v>
      </c>
      <c r="E34" s="31"/>
      <c r="F34" s="120">
        <f t="shared" si="8"/>
        <v>2210209.2363600004</v>
      </c>
      <c r="G34" s="120"/>
      <c r="H34" s="99">
        <f t="shared" si="2"/>
        <v>2210209.2363600004</v>
      </c>
    </row>
    <row r="35" spans="1:8">
      <c r="A35" s="1">
        <f t="shared" si="9"/>
        <v>26</v>
      </c>
      <c r="B35" s="28" t="s">
        <v>110</v>
      </c>
      <c r="C35" s="29">
        <v>1</v>
      </c>
      <c r="D35" s="30">
        <v>4075900</v>
      </c>
      <c r="E35" s="31"/>
      <c r="F35" s="120">
        <f t="shared" si="8"/>
        <v>4470543.3112399997</v>
      </c>
      <c r="G35" s="120"/>
      <c r="H35" s="99">
        <f t="shared" si="2"/>
        <v>4470543.3112399997</v>
      </c>
    </row>
    <row r="36" spans="1:8">
      <c r="A36" s="1">
        <f>A35+1</f>
        <v>27</v>
      </c>
      <c r="B36" s="28" t="s">
        <v>111</v>
      </c>
      <c r="C36" s="29">
        <v>1</v>
      </c>
      <c r="D36" s="30">
        <v>39200</v>
      </c>
      <c r="E36" s="31"/>
      <c r="F36" s="120">
        <f t="shared" si="8"/>
        <v>42995.485119999998</v>
      </c>
      <c r="G36" s="120"/>
      <c r="H36" s="99">
        <f t="shared" si="2"/>
        <v>42995.485119999998</v>
      </c>
    </row>
    <row r="37" spans="1:8">
      <c r="A37" s="1">
        <f>A36+1</f>
        <v>28</v>
      </c>
      <c r="B37" s="28" t="s">
        <v>112</v>
      </c>
      <c r="C37" s="29">
        <v>1</v>
      </c>
      <c r="D37" s="30">
        <v>47200</v>
      </c>
      <c r="E37" s="31"/>
      <c r="F37" s="120">
        <f t="shared" si="8"/>
        <v>51770.073920000003</v>
      </c>
      <c r="G37" s="120"/>
      <c r="H37" s="99">
        <f t="shared" si="2"/>
        <v>51770.073920000003</v>
      </c>
    </row>
    <row r="38" spans="1:8">
      <c r="A38" s="1">
        <f t="shared" si="9"/>
        <v>29</v>
      </c>
      <c r="B38" s="28" t="s">
        <v>113</v>
      </c>
      <c r="C38" s="29">
        <v>1</v>
      </c>
      <c r="D38" s="30">
        <v>477700</v>
      </c>
      <c r="E38" s="31"/>
      <c r="F38" s="120">
        <f t="shared" si="8"/>
        <v>523952.63371999998</v>
      </c>
      <c r="G38" s="120"/>
      <c r="H38" s="99">
        <f t="shared" si="2"/>
        <v>523952.63371999998</v>
      </c>
    </row>
    <row r="39" spans="1:8">
      <c r="A39" s="1">
        <f t="shared" si="9"/>
        <v>30</v>
      </c>
      <c r="B39" s="28" t="s">
        <v>114</v>
      </c>
      <c r="C39" s="29">
        <v>1</v>
      </c>
      <c r="D39" s="30">
        <v>568800</v>
      </c>
      <c r="E39" s="31"/>
      <c r="F39" s="120">
        <f t="shared" si="8"/>
        <v>623873.26367999997</v>
      </c>
      <c r="G39" s="120"/>
      <c r="H39" s="99">
        <f t="shared" si="2"/>
        <v>623873.26367999997</v>
      </c>
    </row>
    <row r="40" spans="1:8" ht="30">
      <c r="A40" s="1">
        <f t="shared" si="9"/>
        <v>31</v>
      </c>
      <c r="B40" s="28" t="s">
        <v>115</v>
      </c>
      <c r="C40" s="29">
        <v>1</v>
      </c>
      <c r="D40" s="30">
        <v>500000</v>
      </c>
      <c r="E40" s="31"/>
      <c r="F40" s="120">
        <f t="shared" si="8"/>
        <v>548411.80000000005</v>
      </c>
      <c r="G40" s="120"/>
      <c r="H40" s="99">
        <f t="shared" si="2"/>
        <v>548411.80000000005</v>
      </c>
    </row>
    <row r="41" spans="1:8">
      <c r="A41" s="1">
        <f>A40+1</f>
        <v>32</v>
      </c>
      <c r="B41" s="28" t="s">
        <v>116</v>
      </c>
      <c r="C41" s="29">
        <v>1</v>
      </c>
      <c r="D41" s="30">
        <v>284900</v>
      </c>
      <c r="E41" s="31"/>
      <c r="F41" s="120">
        <f t="shared" si="8"/>
        <v>312485.04363999999</v>
      </c>
      <c r="G41" s="120"/>
      <c r="H41" s="99">
        <f t="shared" si="2"/>
        <v>312485.04363999999</v>
      </c>
    </row>
    <row r="42" spans="1:8">
      <c r="A42" s="1">
        <f t="shared" ref="A42:A44" si="10">A41+1</f>
        <v>33</v>
      </c>
      <c r="B42" s="28" t="s">
        <v>117</v>
      </c>
      <c r="C42" s="29">
        <v>1</v>
      </c>
      <c r="D42" s="30"/>
      <c r="E42" s="31">
        <v>142800</v>
      </c>
      <c r="F42" s="120"/>
      <c r="G42" s="120">
        <f>(E42*(1 + 5.1 %) * (1 + 4.36 %))</f>
        <v>156626.41008</v>
      </c>
      <c r="H42" s="99">
        <f t="shared" si="2"/>
        <v>156626.41008</v>
      </c>
    </row>
    <row r="43" spans="1:8">
      <c r="A43" s="1">
        <f t="shared" si="10"/>
        <v>34</v>
      </c>
      <c r="B43" s="28" t="s">
        <v>118</v>
      </c>
      <c r="C43" s="29">
        <v>1</v>
      </c>
      <c r="D43" s="30"/>
      <c r="E43" s="31"/>
      <c r="F43" s="120"/>
      <c r="G43" s="120"/>
      <c r="H43" s="99">
        <f t="shared" si="2"/>
        <v>0</v>
      </c>
    </row>
    <row r="44" spans="1:8">
      <c r="A44" s="1">
        <f t="shared" si="10"/>
        <v>35</v>
      </c>
      <c r="B44" s="28" t="s">
        <v>119</v>
      </c>
      <c r="C44" s="29">
        <v>1</v>
      </c>
      <c r="D44" s="30"/>
      <c r="E44" s="31"/>
      <c r="F44" s="120"/>
      <c r="G44" s="120"/>
      <c r="H44" s="99">
        <f t="shared" si="2"/>
        <v>0</v>
      </c>
    </row>
    <row r="45" spans="1:8">
      <c r="A45" s="97"/>
      <c r="B45" s="24" t="s">
        <v>120</v>
      </c>
      <c r="C45" s="25"/>
      <c r="D45" s="33"/>
      <c r="E45" s="27"/>
      <c r="F45" s="119"/>
      <c r="G45" s="119"/>
      <c r="H45" s="100"/>
    </row>
    <row r="46" spans="1:8" ht="30">
      <c r="A46" s="1">
        <f>A44+1</f>
        <v>36</v>
      </c>
      <c r="B46" s="28" t="s">
        <v>121</v>
      </c>
      <c r="C46" s="29">
        <v>1</v>
      </c>
      <c r="D46" s="30">
        <v>1256600</v>
      </c>
      <c r="E46" s="31"/>
      <c r="F46" s="120">
        <f t="shared" ref="F46:F47" si="11">(D46*(1 + 5.1 %) * (1 + 4.36 %))</f>
        <v>1378268.5357599999</v>
      </c>
      <c r="G46" s="120"/>
      <c r="H46" s="99">
        <f t="shared" si="2"/>
        <v>1378268.5357599999</v>
      </c>
    </row>
    <row r="47" spans="1:8">
      <c r="A47" s="1">
        <f>A46+1</f>
        <v>37</v>
      </c>
      <c r="B47" s="28" t="s">
        <v>122</v>
      </c>
      <c r="C47" s="29">
        <v>1</v>
      </c>
      <c r="D47" s="30">
        <v>285600</v>
      </c>
      <c r="E47" s="31"/>
      <c r="F47" s="120">
        <f t="shared" si="11"/>
        <v>313252.82016</v>
      </c>
      <c r="G47" s="120"/>
      <c r="H47" s="99">
        <f t="shared" si="2"/>
        <v>313252.82016</v>
      </c>
    </row>
    <row r="48" spans="1:8">
      <c r="A48" s="97"/>
      <c r="B48" s="32" t="s">
        <v>123</v>
      </c>
      <c r="C48" s="25"/>
      <c r="D48" s="33"/>
      <c r="E48" s="27"/>
      <c r="F48" s="119"/>
      <c r="G48" s="119"/>
      <c r="H48" s="100"/>
    </row>
    <row r="49" spans="1:8">
      <c r="A49" s="1">
        <f>A47+1</f>
        <v>38</v>
      </c>
      <c r="B49" s="28" t="s">
        <v>124</v>
      </c>
      <c r="C49" s="29">
        <v>1</v>
      </c>
      <c r="D49" s="30">
        <v>109200</v>
      </c>
      <c r="E49" s="31"/>
      <c r="F49" s="120">
        <f t="shared" ref="F49:F51" si="12">(D49*(1 + 5.1 %) * (1 + 4.36 %))</f>
        <v>119773.13712</v>
      </c>
      <c r="G49" s="120"/>
      <c r="H49" s="99">
        <f t="shared" si="2"/>
        <v>119773.13712</v>
      </c>
    </row>
    <row r="50" spans="1:8">
      <c r="A50" s="1">
        <f>A49+1</f>
        <v>39</v>
      </c>
      <c r="B50" s="28" t="s">
        <v>125</v>
      </c>
      <c r="C50" s="29">
        <v>1</v>
      </c>
      <c r="D50" s="30">
        <v>793700</v>
      </c>
      <c r="E50" s="31"/>
      <c r="F50" s="120">
        <f t="shared" si="12"/>
        <v>870548.89132000005</v>
      </c>
      <c r="G50" s="120"/>
      <c r="H50" s="99">
        <f t="shared" si="2"/>
        <v>870548.89132000005</v>
      </c>
    </row>
    <row r="51" spans="1:8">
      <c r="A51" s="1">
        <f>A50+1</f>
        <v>40</v>
      </c>
      <c r="B51" s="28" t="s">
        <v>126</v>
      </c>
      <c r="C51" s="29">
        <v>1</v>
      </c>
      <c r="D51" s="30">
        <v>800600</v>
      </c>
      <c r="E51" s="31"/>
      <c r="F51" s="120">
        <f t="shared" si="12"/>
        <v>878116.9741600001</v>
      </c>
      <c r="G51" s="120"/>
      <c r="H51" s="99">
        <f t="shared" si="2"/>
        <v>878116.9741600001</v>
      </c>
    </row>
    <row r="52" spans="1:8">
      <c r="A52" s="97"/>
      <c r="B52" s="32" t="s">
        <v>127</v>
      </c>
      <c r="C52" s="25"/>
      <c r="D52" s="33"/>
      <c r="E52" s="27"/>
      <c r="F52" s="119"/>
      <c r="G52" s="119"/>
      <c r="H52" s="100"/>
    </row>
    <row r="53" spans="1:8">
      <c r="A53" s="1">
        <f>A51+1</f>
        <v>41</v>
      </c>
      <c r="B53" s="28" t="s">
        <v>128</v>
      </c>
      <c r="C53" s="29">
        <v>1</v>
      </c>
      <c r="D53" s="30">
        <v>912200</v>
      </c>
      <c r="E53" s="31"/>
      <c r="F53" s="120">
        <f>(D53*(1 + 5.1 %) * (1 + 4.36 %))</f>
        <v>1000522.48792</v>
      </c>
      <c r="G53" s="120"/>
      <c r="H53" s="99">
        <f t="shared" si="2"/>
        <v>1000522.48792</v>
      </c>
    </row>
    <row r="54" spans="1:8">
      <c r="A54" s="97"/>
      <c r="B54" s="32" t="s">
        <v>129</v>
      </c>
      <c r="C54" s="25"/>
      <c r="D54" s="33"/>
      <c r="E54" s="27"/>
      <c r="F54" s="119"/>
      <c r="G54" s="119"/>
      <c r="H54" s="100"/>
    </row>
    <row r="55" spans="1:8">
      <c r="A55" s="1">
        <f>A53+1</f>
        <v>42</v>
      </c>
      <c r="B55" s="28" t="s">
        <v>130</v>
      </c>
      <c r="C55" s="29">
        <v>1</v>
      </c>
      <c r="D55" s="30">
        <v>651200</v>
      </c>
      <c r="E55" s="31"/>
      <c r="F55" s="120">
        <f t="shared" ref="F55:F59" si="13">(D55*(1 + 5.1 %) * (1 + 4.36 %))</f>
        <v>714251.52832000004</v>
      </c>
      <c r="G55" s="120"/>
      <c r="H55" s="99">
        <f t="shared" si="2"/>
        <v>714251.52832000004</v>
      </c>
    </row>
    <row r="56" spans="1:8">
      <c r="A56" s="1">
        <f>+A55+1</f>
        <v>43</v>
      </c>
      <c r="B56" s="28" t="s">
        <v>131</v>
      </c>
      <c r="C56" s="29">
        <v>1</v>
      </c>
      <c r="D56" s="30">
        <v>856800</v>
      </c>
      <c r="E56" s="31"/>
      <c r="F56" s="120">
        <f t="shared" si="13"/>
        <v>939758.46048000001</v>
      </c>
      <c r="G56" s="120"/>
      <c r="H56" s="99">
        <f t="shared" si="2"/>
        <v>939758.46048000001</v>
      </c>
    </row>
    <row r="57" spans="1:8">
      <c r="A57" s="1">
        <f t="shared" ref="A57:A64" si="14">+A56+1</f>
        <v>44</v>
      </c>
      <c r="B57" s="28" t="s">
        <v>132</v>
      </c>
      <c r="C57" s="29">
        <v>1</v>
      </c>
      <c r="D57" s="30">
        <v>1633800</v>
      </c>
      <c r="E57" s="31"/>
      <c r="F57" s="120">
        <f t="shared" si="13"/>
        <v>1791990.3976799999</v>
      </c>
      <c r="G57" s="120"/>
      <c r="H57" s="99">
        <f t="shared" si="2"/>
        <v>1791990.3976799999</v>
      </c>
    </row>
    <row r="58" spans="1:8">
      <c r="A58" s="1">
        <f t="shared" si="14"/>
        <v>45</v>
      </c>
      <c r="B58" s="28" t="s">
        <v>133</v>
      </c>
      <c r="C58" s="29">
        <v>1</v>
      </c>
      <c r="D58" s="30">
        <v>1384200</v>
      </c>
      <c r="E58" s="31"/>
      <c r="F58" s="120">
        <f t="shared" si="13"/>
        <v>1518223.2271200002</v>
      </c>
      <c r="G58" s="120"/>
      <c r="H58" s="99">
        <f t="shared" si="2"/>
        <v>1518223.2271200002</v>
      </c>
    </row>
    <row r="59" spans="1:8">
      <c r="A59" s="1">
        <f t="shared" si="14"/>
        <v>46</v>
      </c>
      <c r="B59" s="28" t="s">
        <v>134</v>
      </c>
      <c r="C59" s="29">
        <v>1</v>
      </c>
      <c r="D59" s="30">
        <v>1475400</v>
      </c>
      <c r="E59" s="31"/>
      <c r="F59" s="120">
        <f t="shared" si="13"/>
        <v>1618253.53944</v>
      </c>
      <c r="G59" s="120"/>
      <c r="H59" s="99">
        <f t="shared" si="2"/>
        <v>1618253.53944</v>
      </c>
    </row>
    <row r="60" spans="1:8">
      <c r="A60" s="97"/>
      <c r="B60" s="24" t="s">
        <v>135</v>
      </c>
      <c r="C60" s="25"/>
      <c r="D60" s="33"/>
      <c r="E60" s="27"/>
      <c r="F60" s="119"/>
      <c r="G60" s="119"/>
      <c r="H60" s="100"/>
    </row>
    <row r="61" spans="1:8">
      <c r="A61" s="1">
        <f>+A59+1</f>
        <v>47</v>
      </c>
      <c r="B61" s="28" t="s">
        <v>136</v>
      </c>
      <c r="C61" s="29">
        <v>1</v>
      </c>
      <c r="D61" s="30"/>
      <c r="E61" s="31">
        <v>45220</v>
      </c>
      <c r="F61" s="120"/>
      <c r="G61" s="120">
        <f>(E61*(1 + 5.1 %) * (1 + 4.36 %))</f>
        <v>49598.363191999997</v>
      </c>
      <c r="H61" s="99">
        <f t="shared" si="2"/>
        <v>49598.363191999997</v>
      </c>
    </row>
    <row r="62" spans="1:8">
      <c r="A62" s="1">
        <f t="shared" si="14"/>
        <v>48</v>
      </c>
      <c r="B62" s="28" t="s">
        <v>137</v>
      </c>
      <c r="C62" s="29">
        <v>1</v>
      </c>
      <c r="D62" s="30"/>
      <c r="E62" s="31"/>
      <c r="F62" s="120"/>
      <c r="G62" s="120"/>
      <c r="H62" s="99">
        <f t="shared" si="2"/>
        <v>0</v>
      </c>
    </row>
    <row r="63" spans="1:8">
      <c r="A63" s="1">
        <f t="shared" si="14"/>
        <v>49</v>
      </c>
      <c r="B63" s="28" t="s">
        <v>138</v>
      </c>
      <c r="C63" s="29">
        <v>1</v>
      </c>
      <c r="D63" s="30"/>
      <c r="E63" s="31"/>
      <c r="F63" s="120"/>
      <c r="G63" s="120"/>
      <c r="H63" s="99">
        <f t="shared" si="2"/>
        <v>0</v>
      </c>
    </row>
    <row r="64" spans="1:8">
      <c r="A64" s="1">
        <f t="shared" si="14"/>
        <v>50</v>
      </c>
      <c r="B64" s="28" t="s">
        <v>139</v>
      </c>
      <c r="C64" s="29">
        <v>1</v>
      </c>
      <c r="D64" s="30"/>
      <c r="E64" s="31">
        <v>12495</v>
      </c>
      <c r="F64" s="120"/>
      <c r="G64" s="120">
        <f>(E64*(1 + 5.1 %) * (1 + 4.36 %))</f>
        <v>13704.810882</v>
      </c>
      <c r="H64" s="99">
        <f t="shared" si="2"/>
        <v>13704.810882</v>
      </c>
    </row>
    <row r="65" spans="1:8">
      <c r="A65" s="97"/>
      <c r="B65" s="24" t="s">
        <v>140</v>
      </c>
      <c r="C65" s="25"/>
      <c r="D65" s="33"/>
      <c r="E65" s="27"/>
      <c r="F65" s="119"/>
      <c r="G65" s="119"/>
      <c r="H65" s="100"/>
    </row>
    <row r="66" spans="1:8">
      <c r="A66" s="1">
        <f>+A64+1</f>
        <v>51</v>
      </c>
      <c r="B66" s="28" t="s">
        <v>141</v>
      </c>
      <c r="C66" s="29">
        <v>1</v>
      </c>
      <c r="D66" s="30"/>
      <c r="E66" s="31">
        <v>2951200</v>
      </c>
      <c r="F66" s="120"/>
      <c r="G66" s="120">
        <f t="shared" ref="G66:G69" si="15">(E66*(1 + 5.1 %) * (1 + 4.36 %))</f>
        <v>3236945.8083199998</v>
      </c>
      <c r="H66" s="99">
        <f t="shared" si="2"/>
        <v>3236945.8083199998</v>
      </c>
    </row>
    <row r="67" spans="1:8">
      <c r="A67" s="1">
        <f t="shared" ref="A67:A69" si="16">+A66+1</f>
        <v>52</v>
      </c>
      <c r="B67" s="28" t="s">
        <v>142</v>
      </c>
      <c r="C67" s="29">
        <v>1</v>
      </c>
      <c r="D67" s="30"/>
      <c r="E67" s="31">
        <v>57120</v>
      </c>
      <c r="F67" s="120"/>
      <c r="G67" s="120">
        <f t="shared" si="15"/>
        <v>62650.564032000002</v>
      </c>
      <c r="H67" s="99">
        <f t="shared" si="2"/>
        <v>62650.564032000002</v>
      </c>
    </row>
    <row r="68" spans="1:8">
      <c r="A68" s="1">
        <f t="shared" si="16"/>
        <v>53</v>
      </c>
      <c r="B68" s="28" t="s">
        <v>143</v>
      </c>
      <c r="C68" s="29">
        <v>1</v>
      </c>
      <c r="D68" s="30"/>
      <c r="E68" s="31">
        <v>285600</v>
      </c>
      <c r="F68" s="120"/>
      <c r="G68" s="120">
        <f t="shared" si="15"/>
        <v>313252.82016</v>
      </c>
      <c r="H68" s="99">
        <f t="shared" si="2"/>
        <v>313252.82016</v>
      </c>
    </row>
    <row r="69" spans="1:8">
      <c r="A69" s="1">
        <f t="shared" si="16"/>
        <v>54</v>
      </c>
      <c r="B69" s="28" t="s">
        <v>144</v>
      </c>
      <c r="C69" s="29">
        <v>1</v>
      </c>
      <c r="D69" s="30"/>
      <c r="E69" s="31">
        <v>928200</v>
      </c>
      <c r="F69" s="120"/>
      <c r="G69" s="120">
        <f t="shared" si="15"/>
        <v>1018071.66552</v>
      </c>
      <c r="H69" s="99">
        <f t="shared" si="2"/>
        <v>1018071.66552</v>
      </c>
    </row>
    <row r="70" spans="1:8">
      <c r="A70" s="97"/>
      <c r="B70" s="24" t="s">
        <v>145</v>
      </c>
      <c r="C70" s="25"/>
      <c r="D70" s="33"/>
      <c r="E70" s="27"/>
      <c r="F70" s="119"/>
      <c r="G70" s="119"/>
      <c r="H70" s="100"/>
    </row>
    <row r="71" spans="1:8" ht="30">
      <c r="A71" s="1">
        <f>+A69+1</f>
        <v>55</v>
      </c>
      <c r="B71" s="28" t="s">
        <v>146</v>
      </c>
      <c r="C71" s="29">
        <v>1</v>
      </c>
      <c r="D71" s="30">
        <v>123100</v>
      </c>
      <c r="E71" s="31"/>
      <c r="F71" s="120">
        <f t="shared" ref="F71:F76" si="17">(D71*(1 + 5.1 %) * (1 + 4.36 %))</f>
        <v>135018.98516000001</v>
      </c>
      <c r="G71" s="120"/>
      <c r="H71" s="99">
        <f t="shared" si="2"/>
        <v>135018.98516000001</v>
      </c>
    </row>
    <row r="72" spans="1:8">
      <c r="A72" s="1">
        <f t="shared" ref="A72" si="18">+A71+1</f>
        <v>56</v>
      </c>
      <c r="B72" s="28" t="s">
        <v>147</v>
      </c>
      <c r="C72" s="29">
        <v>1</v>
      </c>
      <c r="D72" s="30">
        <v>2000000</v>
      </c>
      <c r="E72" s="31"/>
      <c r="F72" s="120">
        <f t="shared" si="17"/>
        <v>2193647.2000000002</v>
      </c>
      <c r="G72" s="120"/>
      <c r="H72" s="99">
        <f t="shared" ref="H72:H76" si="19">+IF(F72="",G72,F72)</f>
        <v>2193647.2000000002</v>
      </c>
    </row>
    <row r="73" spans="1:8">
      <c r="A73" s="1">
        <f>+A72+1</f>
        <v>57</v>
      </c>
      <c r="B73" s="28" t="s">
        <v>148</v>
      </c>
      <c r="C73" s="29">
        <v>1</v>
      </c>
      <c r="D73" s="30">
        <v>2000000</v>
      </c>
      <c r="E73" s="31"/>
      <c r="F73" s="120">
        <f t="shared" si="17"/>
        <v>2193647.2000000002</v>
      </c>
      <c r="G73" s="120"/>
      <c r="H73" s="99">
        <f t="shared" si="19"/>
        <v>2193647.2000000002</v>
      </c>
    </row>
    <row r="74" spans="1:8">
      <c r="A74" s="1">
        <f>+A73+1</f>
        <v>58</v>
      </c>
      <c r="B74" s="28" t="s">
        <v>149</v>
      </c>
      <c r="C74" s="29">
        <v>1</v>
      </c>
      <c r="D74" s="30">
        <v>148500</v>
      </c>
      <c r="E74" s="31"/>
      <c r="F74" s="120">
        <f t="shared" si="17"/>
        <v>162878.3046</v>
      </c>
      <c r="G74" s="120"/>
      <c r="H74" s="99">
        <f t="shared" si="19"/>
        <v>162878.3046</v>
      </c>
    </row>
    <row r="75" spans="1:8">
      <c r="A75" s="1">
        <f>+A74+1</f>
        <v>59</v>
      </c>
      <c r="B75" s="28" t="s">
        <v>150</v>
      </c>
      <c r="C75" s="29">
        <v>1</v>
      </c>
      <c r="D75" s="30">
        <v>285600</v>
      </c>
      <c r="E75" s="31"/>
      <c r="F75" s="120">
        <f t="shared" si="17"/>
        <v>313252.82016</v>
      </c>
      <c r="G75" s="120"/>
      <c r="H75" s="99">
        <f t="shared" si="19"/>
        <v>313252.82016</v>
      </c>
    </row>
    <row r="76" spans="1:8">
      <c r="A76" s="1">
        <f>+A75+1</f>
        <v>60</v>
      </c>
      <c r="B76" s="28" t="s">
        <v>151</v>
      </c>
      <c r="C76" s="29">
        <v>1</v>
      </c>
      <c r="D76" s="30">
        <v>140000</v>
      </c>
      <c r="E76" s="31"/>
      <c r="F76" s="120">
        <f t="shared" si="17"/>
        <v>153555.304</v>
      </c>
      <c r="G76" s="120"/>
      <c r="H76" s="99">
        <f t="shared" si="19"/>
        <v>153555.304</v>
      </c>
    </row>
    <row r="77" spans="1:8">
      <c r="A77" s="97"/>
      <c r="B77" s="32" t="s">
        <v>152</v>
      </c>
      <c r="C77" s="25"/>
      <c r="D77" s="33"/>
      <c r="E77" s="27"/>
      <c r="F77" s="119"/>
      <c r="G77" s="119"/>
      <c r="H77" s="100"/>
    </row>
    <row r="78" spans="1:8">
      <c r="A78" s="1">
        <f>+A76+1</f>
        <v>61</v>
      </c>
      <c r="B78" s="28" t="s">
        <v>153</v>
      </c>
      <c r="C78" s="29">
        <v>1</v>
      </c>
      <c r="D78" s="30">
        <v>1095000</v>
      </c>
      <c r="E78" s="31"/>
      <c r="F78" s="120">
        <f t="shared" ref="F78:F79" si="20">(D78*(1 + 5.1 %) * (1 + 4.36 %))</f>
        <v>1201021.8420000002</v>
      </c>
      <c r="G78" s="120"/>
      <c r="H78" s="99">
        <f t="shared" ref="H78:H83" si="21">+IF(F78="",G78,F78)</f>
        <v>1201021.8420000002</v>
      </c>
    </row>
    <row r="79" spans="1:8" ht="45">
      <c r="A79" s="1">
        <f>+A78+1</f>
        <v>62</v>
      </c>
      <c r="B79" s="28" t="s">
        <v>154</v>
      </c>
      <c r="C79" s="29">
        <v>1</v>
      </c>
      <c r="D79" s="30">
        <v>900000</v>
      </c>
      <c r="E79" s="31"/>
      <c r="F79" s="120">
        <f t="shared" si="20"/>
        <v>987141.24</v>
      </c>
      <c r="G79" s="120"/>
      <c r="H79" s="99">
        <f t="shared" si="21"/>
        <v>987141.24</v>
      </c>
    </row>
    <row r="80" spans="1:8" ht="30">
      <c r="A80" s="1">
        <f t="shared" ref="A80:A83" si="22">+A79+1</f>
        <v>63</v>
      </c>
      <c r="B80" s="28" t="s">
        <v>155</v>
      </c>
      <c r="C80" s="29">
        <v>1</v>
      </c>
      <c r="D80" s="30"/>
      <c r="E80" s="31">
        <v>357000</v>
      </c>
      <c r="F80" s="120"/>
      <c r="G80" s="120">
        <f t="shared" ref="G80:G82" si="23">(E80*(1 + 5.1 %) * (1 + 4.36 %))</f>
        <v>391566.02520000003</v>
      </c>
      <c r="H80" s="99">
        <f t="shared" si="21"/>
        <v>391566.02520000003</v>
      </c>
    </row>
    <row r="81" spans="1:10">
      <c r="A81" s="1">
        <f t="shared" si="22"/>
        <v>64</v>
      </c>
      <c r="B81" s="28" t="s">
        <v>156</v>
      </c>
      <c r="C81" s="29">
        <v>1</v>
      </c>
      <c r="D81" s="30"/>
      <c r="E81" s="31">
        <v>178500</v>
      </c>
      <c r="F81" s="120"/>
      <c r="G81" s="120">
        <f t="shared" si="23"/>
        <v>195783.01260000002</v>
      </c>
      <c r="H81" s="99">
        <f t="shared" si="21"/>
        <v>195783.01260000002</v>
      </c>
    </row>
    <row r="82" spans="1:10" ht="45">
      <c r="A82" s="1">
        <f t="shared" si="22"/>
        <v>65</v>
      </c>
      <c r="B82" s="28" t="s">
        <v>157</v>
      </c>
      <c r="C82" s="29">
        <v>1</v>
      </c>
      <c r="D82" s="30"/>
      <c r="E82" s="31">
        <v>916300</v>
      </c>
      <c r="F82" s="120"/>
      <c r="G82" s="120">
        <f t="shared" si="23"/>
        <v>1005019.46468</v>
      </c>
      <c r="H82" s="99">
        <f t="shared" si="21"/>
        <v>1005019.46468</v>
      </c>
    </row>
    <row r="83" spans="1:10">
      <c r="A83" s="5">
        <f t="shared" si="22"/>
        <v>66</v>
      </c>
      <c r="B83" s="93" t="s">
        <v>158</v>
      </c>
      <c r="C83" s="94">
        <v>1</v>
      </c>
      <c r="D83" s="95"/>
      <c r="E83" s="96"/>
      <c r="F83" s="121"/>
      <c r="G83" s="121"/>
      <c r="H83" s="99">
        <f t="shared" si="21"/>
        <v>0</v>
      </c>
    </row>
    <row r="84" spans="1:10" s="110" customFormat="1" ht="26" customHeight="1">
      <c r="A84" s="230" t="s">
        <v>159</v>
      </c>
      <c r="B84" s="231"/>
      <c r="C84" s="231"/>
      <c r="D84" s="124"/>
      <c r="E84" s="125"/>
      <c r="F84" s="113"/>
      <c r="G84" s="113"/>
      <c r="H84" s="112"/>
      <c r="J84" s="111"/>
    </row>
    <row r="85" spans="1:10">
      <c r="A85" s="97"/>
      <c r="B85" s="24" t="s">
        <v>77</v>
      </c>
      <c r="C85" s="25"/>
      <c r="D85" s="34"/>
      <c r="E85" s="27"/>
      <c r="F85" s="119"/>
      <c r="G85" s="119"/>
      <c r="H85" s="101"/>
    </row>
    <row r="86" spans="1:10">
      <c r="A86" s="1">
        <v>1</v>
      </c>
      <c r="B86" s="28" t="s">
        <v>81</v>
      </c>
      <c r="C86" s="29">
        <v>1</v>
      </c>
      <c r="D86" s="30">
        <v>354100</v>
      </c>
      <c r="E86" s="31"/>
      <c r="F86" s="120">
        <f t="shared" ref="F86:F93" si="24">(D86*(1 + 5.1 %) * (1 + 4.36 %))</f>
        <v>388385.23676</v>
      </c>
      <c r="G86" s="120"/>
      <c r="H86" s="99">
        <f t="shared" ref="H86:H97" si="25">+IF(F86="",G86,F86)</f>
        <v>388385.23676</v>
      </c>
    </row>
    <row r="87" spans="1:10">
      <c r="A87" s="1">
        <f t="shared" ref="A87:A97" si="26">+A86+1</f>
        <v>2</v>
      </c>
      <c r="B87" s="28" t="s">
        <v>160</v>
      </c>
      <c r="C87" s="29">
        <v>1</v>
      </c>
      <c r="D87" s="30">
        <v>274200</v>
      </c>
      <c r="E87" s="31"/>
      <c r="F87" s="120">
        <f t="shared" si="24"/>
        <v>300749.03112</v>
      </c>
      <c r="G87" s="120"/>
      <c r="H87" s="99">
        <f t="shared" si="25"/>
        <v>300749.03112</v>
      </c>
    </row>
    <row r="88" spans="1:10">
      <c r="A88" s="1">
        <f t="shared" si="26"/>
        <v>3</v>
      </c>
      <c r="B88" s="28" t="s">
        <v>161</v>
      </c>
      <c r="C88" s="29">
        <v>1</v>
      </c>
      <c r="D88" s="30">
        <v>559800</v>
      </c>
      <c r="E88" s="31"/>
      <c r="F88" s="120">
        <f t="shared" si="24"/>
        <v>614001.85127999994</v>
      </c>
      <c r="G88" s="120"/>
      <c r="H88" s="99">
        <f t="shared" si="25"/>
        <v>614001.85127999994</v>
      </c>
    </row>
    <row r="89" spans="1:10" ht="30">
      <c r="A89" s="1">
        <f t="shared" si="26"/>
        <v>4</v>
      </c>
      <c r="B89" s="28" t="s">
        <v>162</v>
      </c>
      <c r="C89" s="29">
        <v>1</v>
      </c>
      <c r="D89" s="30">
        <v>900000</v>
      </c>
      <c r="E89" s="31"/>
      <c r="F89" s="120">
        <f t="shared" si="24"/>
        <v>987141.24</v>
      </c>
      <c r="G89" s="120"/>
      <c r="H89" s="99">
        <f t="shared" si="25"/>
        <v>987141.24</v>
      </c>
    </row>
    <row r="90" spans="1:10">
      <c r="A90" s="1">
        <f t="shared" si="26"/>
        <v>5</v>
      </c>
      <c r="B90" s="28" t="s">
        <v>163</v>
      </c>
      <c r="C90" s="29">
        <v>1</v>
      </c>
      <c r="D90" s="30">
        <v>628300</v>
      </c>
      <c r="E90" s="31"/>
      <c r="F90" s="120">
        <f t="shared" si="24"/>
        <v>689134.26787999994</v>
      </c>
      <c r="G90" s="120"/>
      <c r="H90" s="99">
        <f t="shared" si="25"/>
        <v>689134.26787999994</v>
      </c>
    </row>
    <row r="91" spans="1:10">
      <c r="A91" s="1">
        <f t="shared" si="26"/>
        <v>6</v>
      </c>
      <c r="B91" s="28" t="s">
        <v>164</v>
      </c>
      <c r="C91" s="29">
        <v>1</v>
      </c>
      <c r="D91" s="30">
        <v>140000</v>
      </c>
      <c r="E91" s="31"/>
      <c r="F91" s="120">
        <f t="shared" si="24"/>
        <v>153555.304</v>
      </c>
      <c r="G91" s="120"/>
      <c r="H91" s="99">
        <f t="shared" si="25"/>
        <v>153555.304</v>
      </c>
    </row>
    <row r="92" spans="1:10">
      <c r="A92" s="1">
        <f t="shared" si="26"/>
        <v>7</v>
      </c>
      <c r="B92" s="28" t="s">
        <v>165</v>
      </c>
      <c r="C92" s="29">
        <v>1</v>
      </c>
      <c r="D92" s="30">
        <v>1100000</v>
      </c>
      <c r="E92" s="31"/>
      <c r="F92" s="120">
        <f t="shared" si="24"/>
        <v>1206505.9600000002</v>
      </c>
      <c r="G92" s="120"/>
      <c r="H92" s="99">
        <f t="shared" si="25"/>
        <v>1206505.9600000002</v>
      </c>
    </row>
    <row r="93" spans="1:10">
      <c r="A93" s="1">
        <f t="shared" si="26"/>
        <v>8</v>
      </c>
      <c r="B93" s="28" t="s">
        <v>166</v>
      </c>
      <c r="C93" s="29">
        <v>1</v>
      </c>
      <c r="D93" s="30">
        <v>108500</v>
      </c>
      <c r="E93" s="31"/>
      <c r="F93" s="120">
        <f t="shared" si="24"/>
        <v>119005.36060000001</v>
      </c>
      <c r="G93" s="120"/>
      <c r="H93" s="99">
        <f t="shared" si="25"/>
        <v>119005.36060000001</v>
      </c>
    </row>
    <row r="94" spans="1:10">
      <c r="A94" s="1">
        <f t="shared" si="26"/>
        <v>9</v>
      </c>
      <c r="B94" s="28" t="s">
        <v>167</v>
      </c>
      <c r="C94" s="29">
        <v>1</v>
      </c>
      <c r="D94" s="30"/>
      <c r="E94" s="127">
        <v>714000</v>
      </c>
      <c r="F94" s="120"/>
      <c r="G94" s="120">
        <f>(E94*(1 + 5.1 %) * (1 + 4.36 %))</f>
        <v>783132.05040000007</v>
      </c>
      <c r="H94" s="99">
        <f t="shared" si="25"/>
        <v>783132.05040000007</v>
      </c>
    </row>
    <row r="95" spans="1:10">
      <c r="A95" s="1">
        <f t="shared" si="26"/>
        <v>10</v>
      </c>
      <c r="B95" s="28" t="s">
        <v>138</v>
      </c>
      <c r="C95" s="29">
        <v>1</v>
      </c>
      <c r="D95" s="30"/>
      <c r="E95" s="31"/>
      <c r="F95" s="120"/>
      <c r="G95" s="120"/>
      <c r="H95" s="99">
        <f t="shared" si="25"/>
        <v>0</v>
      </c>
    </row>
    <row r="96" spans="1:10">
      <c r="A96" s="1">
        <f t="shared" si="26"/>
        <v>11</v>
      </c>
      <c r="B96" s="28" t="s">
        <v>168</v>
      </c>
      <c r="C96" s="29">
        <v>1</v>
      </c>
      <c r="D96" s="30"/>
      <c r="E96" s="31"/>
      <c r="F96" s="120"/>
      <c r="G96" s="120"/>
      <c r="H96" s="99">
        <f t="shared" si="25"/>
        <v>0</v>
      </c>
    </row>
    <row r="97" spans="1:8">
      <c r="A97" s="5">
        <f t="shared" si="26"/>
        <v>12</v>
      </c>
      <c r="B97" s="93" t="s">
        <v>169</v>
      </c>
      <c r="C97" s="94">
        <v>1</v>
      </c>
      <c r="D97" s="95"/>
      <c r="E97" s="96">
        <v>714000</v>
      </c>
      <c r="F97" s="121"/>
      <c r="G97" s="120">
        <f>(E97*(1 + 5.1 %) * (1 + 4.36 %))</f>
        <v>783132.05040000007</v>
      </c>
      <c r="H97" s="99">
        <f t="shared" si="25"/>
        <v>783132.05040000007</v>
      </c>
    </row>
    <row r="98" spans="1:8" ht="26" customHeight="1">
      <c r="A98" s="230" t="s">
        <v>170</v>
      </c>
      <c r="B98" s="231"/>
      <c r="C98" s="231"/>
      <c r="D98" s="124"/>
      <c r="E98" s="125"/>
      <c r="F98" s="113"/>
      <c r="G98" s="113"/>
      <c r="H98" s="112"/>
    </row>
    <row r="99" spans="1:8">
      <c r="A99" s="97"/>
      <c r="B99" s="24" t="s">
        <v>85</v>
      </c>
      <c r="C99" s="25"/>
      <c r="D99" s="34"/>
      <c r="E99" s="27"/>
      <c r="F99" s="119"/>
      <c r="G99" s="119"/>
      <c r="H99" s="101"/>
    </row>
    <row r="100" spans="1:8">
      <c r="A100" s="1">
        <v>1</v>
      </c>
      <c r="B100" s="28" t="s">
        <v>86</v>
      </c>
      <c r="C100" s="29">
        <v>1</v>
      </c>
      <c r="D100" s="30">
        <v>411600</v>
      </c>
      <c r="E100" s="31"/>
      <c r="F100" s="120">
        <f t="shared" ref="F100:F105" si="27">(D100*(1 + 5.1 %) * (1 + 4.36 %))</f>
        <v>451452.59376000002</v>
      </c>
      <c r="G100" s="120"/>
      <c r="H100" s="99">
        <f t="shared" ref="H100:H106" si="28">+IF(F100="",G100,F100)</f>
        <v>451452.59376000002</v>
      </c>
    </row>
    <row r="101" spans="1:8">
      <c r="A101" s="1">
        <f t="shared" ref="A101:A106" si="29">+A100+1</f>
        <v>2</v>
      </c>
      <c r="B101" s="28" t="s">
        <v>171</v>
      </c>
      <c r="C101" s="29">
        <v>1</v>
      </c>
      <c r="D101" s="30">
        <v>623100</v>
      </c>
      <c r="E101" s="31"/>
      <c r="F101" s="120">
        <f t="shared" si="27"/>
        <v>683430.78516000009</v>
      </c>
      <c r="G101" s="120"/>
      <c r="H101" s="99">
        <f t="shared" si="28"/>
        <v>683430.78516000009</v>
      </c>
    </row>
    <row r="102" spans="1:8">
      <c r="A102" s="1">
        <f t="shared" si="29"/>
        <v>3</v>
      </c>
      <c r="B102" s="28" t="s">
        <v>89</v>
      </c>
      <c r="C102" s="29">
        <v>1</v>
      </c>
      <c r="D102" s="30">
        <v>529800</v>
      </c>
      <c r="E102" s="31"/>
      <c r="F102" s="120">
        <f t="shared" si="27"/>
        <v>581097.14327999996</v>
      </c>
      <c r="G102" s="120"/>
      <c r="H102" s="99">
        <f t="shared" si="28"/>
        <v>581097.14327999996</v>
      </c>
    </row>
    <row r="103" spans="1:8">
      <c r="A103" s="1">
        <f t="shared" si="29"/>
        <v>4</v>
      </c>
      <c r="B103" s="28" t="s">
        <v>90</v>
      </c>
      <c r="C103" s="29">
        <v>1</v>
      </c>
      <c r="D103" s="30">
        <v>526800</v>
      </c>
      <c r="E103" s="31"/>
      <c r="F103" s="120">
        <f t="shared" si="27"/>
        <v>577806.67247999995</v>
      </c>
      <c r="G103" s="120"/>
      <c r="H103" s="99">
        <f t="shared" si="28"/>
        <v>577806.67247999995</v>
      </c>
    </row>
    <row r="104" spans="1:8">
      <c r="A104" s="1">
        <f t="shared" si="29"/>
        <v>5</v>
      </c>
      <c r="B104" s="28" t="s">
        <v>172</v>
      </c>
      <c r="C104" s="29">
        <v>1</v>
      </c>
      <c r="D104" s="30">
        <v>395800</v>
      </c>
      <c r="E104" s="31"/>
      <c r="F104" s="120">
        <f t="shared" si="27"/>
        <v>434122.78088000003</v>
      </c>
      <c r="G104" s="120"/>
      <c r="H104" s="99">
        <f t="shared" si="28"/>
        <v>434122.78088000003</v>
      </c>
    </row>
    <row r="105" spans="1:8">
      <c r="A105" s="1">
        <f t="shared" si="29"/>
        <v>6</v>
      </c>
      <c r="B105" s="28" t="s">
        <v>93</v>
      </c>
      <c r="C105" s="29">
        <v>1</v>
      </c>
      <c r="D105" s="30">
        <v>1313800</v>
      </c>
      <c r="E105" s="31"/>
      <c r="F105" s="120">
        <f t="shared" si="27"/>
        <v>1441006.84568</v>
      </c>
      <c r="G105" s="120"/>
      <c r="H105" s="99">
        <f t="shared" si="28"/>
        <v>1441006.84568</v>
      </c>
    </row>
    <row r="106" spans="1:8">
      <c r="A106" s="1">
        <f t="shared" si="29"/>
        <v>7</v>
      </c>
      <c r="B106" s="28" t="s">
        <v>173</v>
      </c>
      <c r="C106" s="29">
        <v>1</v>
      </c>
      <c r="D106" s="30"/>
      <c r="E106" s="31"/>
      <c r="F106" s="120"/>
      <c r="G106" s="120"/>
      <c r="H106" s="99">
        <f t="shared" si="28"/>
        <v>0</v>
      </c>
    </row>
    <row r="107" spans="1:8">
      <c r="A107" s="97"/>
      <c r="B107" s="24" t="s">
        <v>174</v>
      </c>
      <c r="C107" s="25"/>
      <c r="D107" s="34"/>
      <c r="E107" s="27"/>
      <c r="F107" s="119"/>
      <c r="G107" s="119"/>
      <c r="H107" s="101"/>
    </row>
    <row r="108" spans="1:8">
      <c r="A108" s="1">
        <f>A106+1</f>
        <v>8</v>
      </c>
      <c r="B108" s="28" t="s">
        <v>175</v>
      </c>
      <c r="C108" s="29">
        <v>1</v>
      </c>
      <c r="D108" s="30">
        <v>742600</v>
      </c>
      <c r="E108" s="31"/>
      <c r="F108" s="120">
        <f t="shared" ref="F108:F109" si="30">(D108*(1 + 5.1 %) * (1 + 4.36 %))</f>
        <v>814501.20536000002</v>
      </c>
      <c r="G108" s="120"/>
      <c r="H108" s="99">
        <f t="shared" ref="H108:H109" si="31">+IF(F108="",G108,F108)</f>
        <v>814501.20536000002</v>
      </c>
    </row>
    <row r="109" spans="1:8" ht="45">
      <c r="A109" s="1">
        <f>A108+1</f>
        <v>9</v>
      </c>
      <c r="B109" s="28" t="s">
        <v>176</v>
      </c>
      <c r="C109" s="29">
        <v>1</v>
      </c>
      <c r="D109" s="30">
        <v>869800</v>
      </c>
      <c r="E109" s="31"/>
      <c r="F109" s="120">
        <f t="shared" si="30"/>
        <v>954017.16728000005</v>
      </c>
      <c r="G109" s="120"/>
      <c r="H109" s="99">
        <f t="shared" si="31"/>
        <v>954017.16728000005</v>
      </c>
    </row>
    <row r="110" spans="1:8">
      <c r="A110" s="97"/>
      <c r="B110" s="24" t="s">
        <v>120</v>
      </c>
      <c r="C110" s="25"/>
      <c r="D110" s="34"/>
      <c r="E110" s="27"/>
      <c r="F110" s="119"/>
      <c r="G110" s="119"/>
      <c r="H110" s="101"/>
    </row>
    <row r="111" spans="1:8">
      <c r="A111" s="1">
        <f>A109+1</f>
        <v>10</v>
      </c>
      <c r="B111" s="28" t="s">
        <v>177</v>
      </c>
      <c r="C111" s="29">
        <v>1</v>
      </c>
      <c r="D111" s="30">
        <v>1713600</v>
      </c>
      <c r="E111" s="31"/>
      <c r="F111" s="120">
        <f t="shared" ref="F111" si="32">(D111*(1 + 5.1 %) * (1 + 4.36 %))</f>
        <v>1879516.92096</v>
      </c>
      <c r="G111" s="120"/>
      <c r="H111" s="99">
        <f t="shared" ref="H111" si="33">+IF(F111="",G111,F111)</f>
        <v>1879516.92096</v>
      </c>
    </row>
    <row r="112" spans="1:8">
      <c r="A112" s="97"/>
      <c r="B112" s="24" t="s">
        <v>178</v>
      </c>
      <c r="C112" s="25"/>
      <c r="D112" s="34"/>
      <c r="E112" s="27"/>
      <c r="F112" s="119"/>
      <c r="G112" s="119"/>
      <c r="H112" s="101"/>
    </row>
    <row r="113" spans="1:8" ht="30">
      <c r="A113" s="1">
        <f>A111+1</f>
        <v>11</v>
      </c>
      <c r="B113" s="28" t="s">
        <v>179</v>
      </c>
      <c r="C113" s="29">
        <v>1</v>
      </c>
      <c r="D113" s="30">
        <v>1256600</v>
      </c>
      <c r="E113" s="31"/>
      <c r="F113" s="120">
        <f t="shared" ref="F113:F119" si="34">(D113*(1 + 5.1 %) * (1 + 4.36 %))</f>
        <v>1378268.5357599999</v>
      </c>
      <c r="G113" s="120"/>
      <c r="H113" s="99">
        <f t="shared" ref="H113:H123" si="35">+IF(F113="",G113,F113)</f>
        <v>1378268.5357599999</v>
      </c>
    </row>
    <row r="114" spans="1:8">
      <c r="A114" s="1">
        <f>A113+1</f>
        <v>12</v>
      </c>
      <c r="B114" s="28" t="s">
        <v>126</v>
      </c>
      <c r="C114" s="29">
        <v>1</v>
      </c>
      <c r="D114" s="30">
        <v>943200</v>
      </c>
      <c r="E114" s="31"/>
      <c r="F114" s="120">
        <f t="shared" si="34"/>
        <v>1034524.0195200001</v>
      </c>
      <c r="G114" s="120"/>
      <c r="H114" s="99">
        <f t="shared" si="35"/>
        <v>1034524.0195200001</v>
      </c>
    </row>
    <row r="115" spans="1:8">
      <c r="A115" s="1">
        <f t="shared" ref="A115:A123" si="36">A114+1</f>
        <v>13</v>
      </c>
      <c r="B115" s="28" t="s">
        <v>180</v>
      </c>
      <c r="C115" s="29">
        <v>1</v>
      </c>
      <c r="D115" s="30">
        <v>7368500</v>
      </c>
      <c r="E115" s="31"/>
      <c r="F115" s="120">
        <f t="shared" si="34"/>
        <v>8081944.6965999994</v>
      </c>
      <c r="G115" s="120"/>
      <c r="H115" s="99">
        <f t="shared" si="35"/>
        <v>8081944.6965999994</v>
      </c>
    </row>
    <row r="116" spans="1:8" ht="30">
      <c r="A116" s="1">
        <f t="shared" si="36"/>
        <v>14</v>
      </c>
      <c r="B116" s="28" t="s">
        <v>181</v>
      </c>
      <c r="C116" s="29">
        <v>1</v>
      </c>
      <c r="D116" s="30">
        <v>2141200</v>
      </c>
      <c r="E116" s="31"/>
      <c r="F116" s="120">
        <f t="shared" si="34"/>
        <v>2348518.6923199999</v>
      </c>
      <c r="G116" s="120"/>
      <c r="H116" s="99">
        <f t="shared" si="35"/>
        <v>2348518.6923199999</v>
      </c>
    </row>
    <row r="117" spans="1:8">
      <c r="A117" s="1">
        <f>A116+1</f>
        <v>15</v>
      </c>
      <c r="B117" s="28" t="s">
        <v>182</v>
      </c>
      <c r="C117" s="29">
        <v>1</v>
      </c>
      <c r="D117" s="30">
        <v>974200</v>
      </c>
      <c r="E117" s="31"/>
      <c r="F117" s="120">
        <f t="shared" si="34"/>
        <v>1068525.55112</v>
      </c>
      <c r="G117" s="120"/>
      <c r="H117" s="99">
        <f t="shared" si="35"/>
        <v>1068525.55112</v>
      </c>
    </row>
    <row r="118" spans="1:8">
      <c r="A118" s="1">
        <f t="shared" si="36"/>
        <v>16</v>
      </c>
      <c r="B118" s="28" t="s">
        <v>183</v>
      </c>
      <c r="C118" s="29">
        <v>1</v>
      </c>
      <c r="D118" s="30">
        <v>372000</v>
      </c>
      <c r="E118" s="31"/>
      <c r="F118" s="120">
        <f t="shared" si="34"/>
        <v>408018.37920000002</v>
      </c>
      <c r="G118" s="120"/>
      <c r="H118" s="99">
        <f t="shared" si="35"/>
        <v>408018.37920000002</v>
      </c>
    </row>
    <row r="119" spans="1:8" ht="30">
      <c r="A119" s="1">
        <f t="shared" si="36"/>
        <v>17</v>
      </c>
      <c r="B119" s="28" t="s">
        <v>184</v>
      </c>
      <c r="C119" s="29">
        <v>1</v>
      </c>
      <c r="D119" s="30">
        <v>1727000</v>
      </c>
      <c r="E119" s="31"/>
      <c r="F119" s="120">
        <f t="shared" si="34"/>
        <v>1894214.3572000002</v>
      </c>
      <c r="G119" s="120"/>
      <c r="H119" s="99">
        <f t="shared" si="35"/>
        <v>1894214.3572000002</v>
      </c>
    </row>
    <row r="120" spans="1:8" ht="30">
      <c r="A120" s="1">
        <f t="shared" si="36"/>
        <v>18</v>
      </c>
      <c r="B120" s="28" t="s">
        <v>185</v>
      </c>
      <c r="C120" s="29">
        <v>1</v>
      </c>
      <c r="D120" s="30"/>
      <c r="E120" s="31">
        <v>71400</v>
      </c>
      <c r="F120" s="120"/>
      <c r="G120" s="120">
        <f t="shared" ref="G120:G123" si="37">(E120*(1 + 5.1 %) * (1 + 4.36 %))</f>
        <v>78313.205040000001</v>
      </c>
      <c r="H120" s="99">
        <f t="shared" si="35"/>
        <v>78313.205040000001</v>
      </c>
    </row>
    <row r="121" spans="1:8" ht="30">
      <c r="A121" s="1">
        <f t="shared" si="36"/>
        <v>19</v>
      </c>
      <c r="B121" s="28" t="s">
        <v>186</v>
      </c>
      <c r="C121" s="29">
        <v>1</v>
      </c>
      <c r="D121" s="30"/>
      <c r="E121" s="31">
        <v>53550</v>
      </c>
      <c r="F121" s="120"/>
      <c r="G121" s="120">
        <f t="shared" si="37"/>
        <v>58734.903780000001</v>
      </c>
      <c r="H121" s="99">
        <f t="shared" si="35"/>
        <v>58734.903780000001</v>
      </c>
    </row>
    <row r="122" spans="1:8" ht="30">
      <c r="A122" s="1">
        <f t="shared" si="36"/>
        <v>20</v>
      </c>
      <c r="B122" s="28" t="s">
        <v>187</v>
      </c>
      <c r="C122" s="29">
        <v>1</v>
      </c>
      <c r="D122" s="30"/>
      <c r="E122" s="31">
        <v>53550</v>
      </c>
      <c r="F122" s="120"/>
      <c r="G122" s="120">
        <f t="shared" si="37"/>
        <v>58734.903780000001</v>
      </c>
      <c r="H122" s="99">
        <f t="shared" si="35"/>
        <v>58734.903780000001</v>
      </c>
    </row>
    <row r="123" spans="1:8" ht="30">
      <c r="A123" s="1">
        <f t="shared" si="36"/>
        <v>21</v>
      </c>
      <c r="B123" s="28" t="s">
        <v>188</v>
      </c>
      <c r="C123" s="29">
        <v>1</v>
      </c>
      <c r="D123" s="30"/>
      <c r="E123" s="31">
        <v>71400</v>
      </c>
      <c r="F123" s="120"/>
      <c r="G123" s="120">
        <f t="shared" si="37"/>
        <v>78313.205040000001</v>
      </c>
      <c r="H123" s="99">
        <f t="shared" si="35"/>
        <v>78313.205040000001</v>
      </c>
    </row>
    <row r="124" spans="1:8">
      <c r="A124" s="97"/>
      <c r="B124" s="24" t="s">
        <v>106</v>
      </c>
      <c r="C124" s="25"/>
      <c r="D124" s="33"/>
      <c r="E124" s="27"/>
      <c r="F124" s="119"/>
      <c r="G124" s="119"/>
      <c r="H124" s="100"/>
    </row>
    <row r="125" spans="1:8">
      <c r="A125" s="1">
        <f>A123+1</f>
        <v>22</v>
      </c>
      <c r="B125" s="28" t="s">
        <v>118</v>
      </c>
      <c r="C125" s="29">
        <v>1</v>
      </c>
      <c r="D125" s="30"/>
      <c r="E125" s="31"/>
      <c r="F125" s="120"/>
      <c r="G125" s="120"/>
      <c r="H125" s="99">
        <f t="shared" ref="H125:H136" si="38">+IF(F125="",G125,F125)</f>
        <v>0</v>
      </c>
    </row>
    <row r="126" spans="1:8">
      <c r="A126" s="1">
        <f>A125+1</f>
        <v>23</v>
      </c>
      <c r="B126" s="28" t="s">
        <v>107</v>
      </c>
      <c r="C126" s="29">
        <v>1</v>
      </c>
      <c r="D126" s="30"/>
      <c r="E126" s="31"/>
      <c r="F126" s="120"/>
      <c r="G126" s="120"/>
      <c r="H126" s="99">
        <f t="shared" si="38"/>
        <v>0</v>
      </c>
    </row>
    <row r="127" spans="1:8">
      <c r="A127" s="1">
        <f t="shared" ref="A127:A136" si="39">A126+1</f>
        <v>24</v>
      </c>
      <c r="B127" s="28" t="s">
        <v>108</v>
      </c>
      <c r="C127" s="29">
        <v>1</v>
      </c>
      <c r="D127" s="30"/>
      <c r="E127" s="31"/>
      <c r="F127" s="120"/>
      <c r="G127" s="120"/>
      <c r="H127" s="99">
        <f t="shared" si="38"/>
        <v>0</v>
      </c>
    </row>
    <row r="128" spans="1:8">
      <c r="A128" s="1">
        <f t="shared" si="39"/>
        <v>25</v>
      </c>
      <c r="B128" s="28" t="s">
        <v>109</v>
      </c>
      <c r="C128" s="29">
        <v>1</v>
      </c>
      <c r="D128" s="30"/>
      <c r="E128" s="31"/>
      <c r="F128" s="120"/>
      <c r="G128" s="120"/>
      <c r="H128" s="99">
        <f t="shared" si="38"/>
        <v>0</v>
      </c>
    </row>
    <row r="129" spans="1:8">
      <c r="A129" s="1">
        <f t="shared" si="39"/>
        <v>26</v>
      </c>
      <c r="B129" s="28" t="s">
        <v>110</v>
      </c>
      <c r="C129" s="29">
        <v>1</v>
      </c>
      <c r="D129" s="30"/>
      <c r="E129" s="31"/>
      <c r="F129" s="120"/>
      <c r="G129" s="120"/>
      <c r="H129" s="99">
        <f t="shared" si="38"/>
        <v>0</v>
      </c>
    </row>
    <row r="130" spans="1:8">
      <c r="A130" s="1">
        <f t="shared" si="39"/>
        <v>27</v>
      </c>
      <c r="B130" s="28" t="s">
        <v>111</v>
      </c>
      <c r="C130" s="29">
        <v>1</v>
      </c>
      <c r="D130" s="30"/>
      <c r="E130" s="31"/>
      <c r="F130" s="120"/>
      <c r="G130" s="120"/>
      <c r="H130" s="99">
        <f t="shared" si="38"/>
        <v>0</v>
      </c>
    </row>
    <row r="131" spans="1:8">
      <c r="A131" s="1">
        <f t="shared" si="39"/>
        <v>28</v>
      </c>
      <c r="B131" s="28" t="s">
        <v>112</v>
      </c>
      <c r="C131" s="29">
        <v>1</v>
      </c>
      <c r="D131" s="30"/>
      <c r="E131" s="31"/>
      <c r="F131" s="120"/>
      <c r="G131" s="120"/>
      <c r="H131" s="99">
        <f t="shared" si="38"/>
        <v>0</v>
      </c>
    </row>
    <row r="132" spans="1:8">
      <c r="A132" s="1">
        <f t="shared" si="39"/>
        <v>29</v>
      </c>
      <c r="B132" s="28" t="s">
        <v>114</v>
      </c>
      <c r="C132" s="29">
        <v>1</v>
      </c>
      <c r="D132" s="30"/>
      <c r="E132" s="31"/>
      <c r="F132" s="120"/>
      <c r="G132" s="120"/>
      <c r="H132" s="99">
        <f t="shared" si="38"/>
        <v>0</v>
      </c>
    </row>
    <row r="133" spans="1:8" ht="30">
      <c r="A133" s="1">
        <f t="shared" si="39"/>
        <v>30</v>
      </c>
      <c r="B133" s="28" t="s">
        <v>115</v>
      </c>
      <c r="C133" s="29">
        <v>1</v>
      </c>
      <c r="D133" s="30"/>
      <c r="E133" s="31"/>
      <c r="F133" s="120"/>
      <c r="G133" s="120"/>
      <c r="H133" s="99">
        <f t="shared" si="38"/>
        <v>0</v>
      </c>
    </row>
    <row r="134" spans="1:8">
      <c r="A134" s="1">
        <f t="shared" si="39"/>
        <v>31</v>
      </c>
      <c r="B134" s="28" t="s">
        <v>116</v>
      </c>
      <c r="C134" s="29">
        <v>1</v>
      </c>
      <c r="D134" s="30"/>
      <c r="E134" s="31"/>
      <c r="F134" s="120"/>
      <c r="G134" s="120"/>
      <c r="H134" s="99">
        <f t="shared" si="38"/>
        <v>0</v>
      </c>
    </row>
    <row r="135" spans="1:8">
      <c r="A135" s="1">
        <f t="shared" si="39"/>
        <v>32</v>
      </c>
      <c r="B135" s="28" t="s">
        <v>136</v>
      </c>
      <c r="C135" s="29">
        <v>1</v>
      </c>
      <c r="D135" s="30"/>
      <c r="E135" s="31"/>
      <c r="F135" s="120"/>
      <c r="G135" s="120"/>
      <c r="H135" s="99">
        <f t="shared" si="38"/>
        <v>0</v>
      </c>
    </row>
    <row r="136" spans="1:8">
      <c r="A136" s="1">
        <f t="shared" si="39"/>
        <v>33</v>
      </c>
      <c r="B136" s="28" t="s">
        <v>137</v>
      </c>
      <c r="C136" s="29">
        <v>1</v>
      </c>
      <c r="D136" s="30"/>
      <c r="E136" s="31"/>
      <c r="F136" s="120"/>
      <c r="G136" s="120"/>
      <c r="H136" s="99">
        <f t="shared" si="38"/>
        <v>0</v>
      </c>
    </row>
    <row r="137" spans="1:8">
      <c r="A137" s="97"/>
      <c r="B137" s="24" t="s">
        <v>190</v>
      </c>
      <c r="C137" s="25"/>
      <c r="D137" s="34"/>
      <c r="E137" s="27"/>
      <c r="F137" s="119"/>
      <c r="G137" s="119"/>
      <c r="H137" s="101"/>
    </row>
    <row r="138" spans="1:8">
      <c r="A138" s="1">
        <f>A136+1</f>
        <v>34</v>
      </c>
      <c r="B138" s="28" t="s">
        <v>191</v>
      </c>
      <c r="C138" s="29">
        <v>1</v>
      </c>
      <c r="D138" s="30"/>
      <c r="E138" s="31">
        <v>362950</v>
      </c>
      <c r="F138" s="120"/>
      <c r="G138" s="120">
        <f t="shared" ref="G138:G142" si="40">(E138*(1 + 5.1 %) * (1 + 4.36 %))</f>
        <v>398092.12562000001</v>
      </c>
      <c r="H138" s="99">
        <f t="shared" ref="H138:H142" si="41">+IF(F138="",G138,F138)</f>
        <v>398092.12562000001</v>
      </c>
    </row>
    <row r="139" spans="1:8" ht="30">
      <c r="A139" s="1">
        <f>A138+1</f>
        <v>35</v>
      </c>
      <c r="B139" s="28" t="s">
        <v>192</v>
      </c>
      <c r="C139" s="29">
        <v>1</v>
      </c>
      <c r="D139" s="30"/>
      <c r="E139" s="31">
        <v>2499000</v>
      </c>
      <c r="F139" s="120"/>
      <c r="G139" s="120">
        <f t="shared" si="40"/>
        <v>2740962.1764000002</v>
      </c>
      <c r="H139" s="99">
        <f t="shared" si="41"/>
        <v>2740962.1764000002</v>
      </c>
    </row>
    <row r="140" spans="1:8">
      <c r="A140" s="1">
        <f t="shared" ref="A140:A142" si="42">A139+1</f>
        <v>36</v>
      </c>
      <c r="B140" s="28" t="s">
        <v>194</v>
      </c>
      <c r="C140" s="29">
        <v>1</v>
      </c>
      <c r="D140" s="30"/>
      <c r="E140" s="31">
        <v>4165</v>
      </c>
      <c r="F140" s="120"/>
      <c r="G140" s="120">
        <f t="shared" si="40"/>
        <v>4568.2702939999999</v>
      </c>
      <c r="H140" s="99">
        <f t="shared" si="41"/>
        <v>4568.2702939999999</v>
      </c>
    </row>
    <row r="141" spans="1:8">
      <c r="A141" s="1">
        <f t="shared" si="42"/>
        <v>37</v>
      </c>
      <c r="B141" s="28" t="s">
        <v>195</v>
      </c>
      <c r="C141" s="29">
        <v>1</v>
      </c>
      <c r="D141" s="30"/>
      <c r="E141" s="31">
        <v>773.5</v>
      </c>
      <c r="F141" s="120"/>
      <c r="G141" s="120">
        <f t="shared" si="40"/>
        <v>848.39305460000003</v>
      </c>
      <c r="H141" s="99">
        <f t="shared" si="41"/>
        <v>848.39305460000003</v>
      </c>
    </row>
    <row r="142" spans="1:8" ht="30">
      <c r="A142" s="1">
        <f t="shared" si="42"/>
        <v>38</v>
      </c>
      <c r="B142" s="28" t="s">
        <v>196</v>
      </c>
      <c r="C142" s="29">
        <v>1</v>
      </c>
      <c r="D142" s="30"/>
      <c r="E142" s="31">
        <v>404600</v>
      </c>
      <c r="F142" s="120"/>
      <c r="G142" s="120">
        <f t="shared" si="40"/>
        <v>443774.82855999999</v>
      </c>
      <c r="H142" s="99">
        <f t="shared" si="41"/>
        <v>443774.82855999999</v>
      </c>
    </row>
    <row r="143" spans="1:8">
      <c r="A143" s="97"/>
      <c r="B143" s="32" t="s">
        <v>152</v>
      </c>
      <c r="C143" s="25"/>
      <c r="D143" s="33"/>
      <c r="E143" s="27"/>
      <c r="F143" s="119"/>
      <c r="G143" s="119"/>
      <c r="H143" s="100"/>
    </row>
    <row r="144" spans="1:8" ht="30">
      <c r="A144" s="1">
        <f>A142+1</f>
        <v>39</v>
      </c>
      <c r="B144" s="28" t="s">
        <v>197</v>
      </c>
      <c r="C144" s="29">
        <v>1</v>
      </c>
      <c r="D144" s="30"/>
      <c r="E144" s="31">
        <v>130900</v>
      </c>
      <c r="F144" s="120"/>
      <c r="G144" s="120">
        <f t="shared" ref="G144:G150" si="43">(E144*(1 + 5.1 %) * (1 + 4.36 %))</f>
        <v>143574.20924</v>
      </c>
      <c r="H144" s="99">
        <f t="shared" ref="H144:H151" si="44">+IF(F144="",G144,F144)</f>
        <v>143574.20924</v>
      </c>
    </row>
    <row r="145" spans="1:8">
      <c r="A145" s="1">
        <f>A144+1</f>
        <v>40</v>
      </c>
      <c r="B145" s="28" t="s">
        <v>198</v>
      </c>
      <c r="C145" s="29">
        <v>1</v>
      </c>
      <c r="D145" s="30"/>
      <c r="E145" s="31">
        <v>77350</v>
      </c>
      <c r="F145" s="120"/>
      <c r="G145" s="120">
        <f t="shared" si="43"/>
        <v>84839.305460000003</v>
      </c>
      <c r="H145" s="99">
        <f t="shared" si="44"/>
        <v>84839.305460000003</v>
      </c>
    </row>
    <row r="146" spans="1:8">
      <c r="A146" s="1">
        <f t="shared" ref="A146:A151" si="45">A145+1</f>
        <v>41</v>
      </c>
      <c r="B146" s="28" t="s">
        <v>199</v>
      </c>
      <c r="C146" s="29">
        <v>1</v>
      </c>
      <c r="D146" s="30"/>
      <c r="E146" s="31">
        <v>89250</v>
      </c>
      <c r="F146" s="120"/>
      <c r="G146" s="120">
        <f t="shared" si="43"/>
        <v>97891.506300000008</v>
      </c>
      <c r="H146" s="99">
        <f t="shared" si="44"/>
        <v>97891.506300000008</v>
      </c>
    </row>
    <row r="147" spans="1:8">
      <c r="A147" s="1">
        <f t="shared" si="45"/>
        <v>42</v>
      </c>
      <c r="B147" s="28" t="s">
        <v>200</v>
      </c>
      <c r="C147" s="29">
        <v>1</v>
      </c>
      <c r="D147" s="30"/>
      <c r="E147" s="31">
        <v>10710</v>
      </c>
      <c r="F147" s="120"/>
      <c r="G147" s="120">
        <f t="shared" si="43"/>
        <v>11746.980756000001</v>
      </c>
      <c r="H147" s="99">
        <f t="shared" si="44"/>
        <v>11746.980756000001</v>
      </c>
    </row>
    <row r="148" spans="1:8">
      <c r="A148" s="1">
        <f t="shared" si="45"/>
        <v>43</v>
      </c>
      <c r="B148" s="28" t="s">
        <v>201</v>
      </c>
      <c r="C148" s="29">
        <v>1</v>
      </c>
      <c r="D148" s="30"/>
      <c r="E148" s="31">
        <v>29750</v>
      </c>
      <c r="F148" s="120"/>
      <c r="G148" s="120">
        <f t="shared" si="43"/>
        <v>32630.502099999998</v>
      </c>
      <c r="H148" s="99">
        <f t="shared" si="44"/>
        <v>32630.502099999998</v>
      </c>
    </row>
    <row r="149" spans="1:8">
      <c r="A149" s="1">
        <f t="shared" si="45"/>
        <v>44</v>
      </c>
      <c r="B149" s="28" t="s">
        <v>202</v>
      </c>
      <c r="C149" s="29">
        <v>1</v>
      </c>
      <c r="D149" s="30"/>
      <c r="E149" s="31">
        <v>5950</v>
      </c>
      <c r="F149" s="120"/>
      <c r="G149" s="120">
        <f t="shared" si="43"/>
        <v>6526.1004200000007</v>
      </c>
      <c r="H149" s="99">
        <f t="shared" si="44"/>
        <v>6526.1004200000007</v>
      </c>
    </row>
    <row r="150" spans="1:8" ht="30">
      <c r="A150" s="1">
        <f t="shared" si="45"/>
        <v>45</v>
      </c>
      <c r="B150" s="28" t="s">
        <v>203</v>
      </c>
      <c r="C150" s="29">
        <v>1</v>
      </c>
      <c r="D150" s="30"/>
      <c r="E150" s="31">
        <v>1666000</v>
      </c>
      <c r="F150" s="120"/>
      <c r="G150" s="120">
        <f t="shared" si="43"/>
        <v>1827308.1176000002</v>
      </c>
      <c r="H150" s="99">
        <f t="shared" si="44"/>
        <v>1827308.1176000002</v>
      </c>
    </row>
    <row r="151" spans="1:8">
      <c r="A151" s="1">
        <f t="shared" si="45"/>
        <v>46</v>
      </c>
      <c r="B151" s="28" t="s">
        <v>204</v>
      </c>
      <c r="C151" s="29">
        <v>1</v>
      </c>
      <c r="D151" s="30"/>
      <c r="E151" s="31"/>
      <c r="F151" s="120"/>
      <c r="G151" s="120"/>
      <c r="H151" s="99">
        <f t="shared" si="44"/>
        <v>0</v>
      </c>
    </row>
    <row r="152" spans="1:8">
      <c r="A152" s="97"/>
      <c r="B152" s="24" t="s">
        <v>205</v>
      </c>
      <c r="C152" s="25"/>
      <c r="D152" s="34"/>
      <c r="E152" s="27"/>
      <c r="F152" s="119"/>
      <c r="G152" s="119"/>
      <c r="H152" s="100"/>
    </row>
    <row r="153" spans="1:8">
      <c r="A153" s="1">
        <f>A151+1</f>
        <v>47</v>
      </c>
      <c r="B153" s="28" t="s">
        <v>96</v>
      </c>
      <c r="C153" s="29">
        <v>1</v>
      </c>
      <c r="D153" s="30"/>
      <c r="E153" s="31"/>
      <c r="F153" s="120"/>
      <c r="G153" s="120"/>
      <c r="H153" s="99">
        <f t="shared" ref="H153:H157" si="46">+IF(F153="",G153,F153)</f>
        <v>0</v>
      </c>
    </row>
    <row r="154" spans="1:8">
      <c r="A154" s="1">
        <f>A153+1</f>
        <v>48</v>
      </c>
      <c r="B154" s="28" t="s">
        <v>97</v>
      </c>
      <c r="C154" s="29">
        <v>1</v>
      </c>
      <c r="D154" s="30"/>
      <c r="E154" s="31"/>
      <c r="F154" s="120"/>
      <c r="G154" s="120"/>
      <c r="H154" s="99">
        <f t="shared" si="46"/>
        <v>0</v>
      </c>
    </row>
    <row r="155" spans="1:8" ht="16.25" customHeight="1">
      <c r="A155" s="1">
        <f t="shared" ref="A155:A157" si="47">A154+1</f>
        <v>49</v>
      </c>
      <c r="B155" s="28" t="s">
        <v>206</v>
      </c>
      <c r="C155" s="29">
        <v>1</v>
      </c>
      <c r="D155" s="30"/>
      <c r="E155" s="31"/>
      <c r="F155" s="120"/>
      <c r="G155" s="120"/>
      <c r="H155" s="99">
        <f t="shared" si="46"/>
        <v>0</v>
      </c>
    </row>
    <row r="156" spans="1:8">
      <c r="A156" s="1">
        <f t="shared" si="47"/>
        <v>50</v>
      </c>
      <c r="B156" s="28" t="s">
        <v>173</v>
      </c>
      <c r="C156" s="29">
        <v>1</v>
      </c>
      <c r="D156" s="30"/>
      <c r="E156" s="31"/>
      <c r="F156" s="120"/>
      <c r="G156" s="120"/>
      <c r="H156" s="99">
        <f t="shared" si="46"/>
        <v>0</v>
      </c>
    </row>
    <row r="157" spans="1:8">
      <c r="A157" s="1">
        <f t="shared" si="47"/>
        <v>51</v>
      </c>
      <c r="B157" s="28" t="s">
        <v>207</v>
      </c>
      <c r="C157" s="29">
        <v>1</v>
      </c>
      <c r="D157" s="30"/>
      <c r="E157" s="31"/>
      <c r="F157" s="120"/>
      <c r="G157" s="120"/>
      <c r="H157" s="99">
        <f t="shared" si="46"/>
        <v>0</v>
      </c>
    </row>
    <row r="158" spans="1:8">
      <c r="A158" s="97"/>
      <c r="B158" s="24" t="s">
        <v>145</v>
      </c>
      <c r="C158" s="25"/>
      <c r="D158" s="33"/>
      <c r="E158" s="27"/>
      <c r="F158" s="119"/>
      <c r="G158" s="119"/>
      <c r="H158" s="100"/>
    </row>
    <row r="159" spans="1:8" ht="30">
      <c r="A159" s="1">
        <f>A157+1</f>
        <v>52</v>
      </c>
      <c r="B159" s="28" t="s">
        <v>146</v>
      </c>
      <c r="C159" s="29">
        <v>1</v>
      </c>
      <c r="D159" s="30"/>
      <c r="E159" s="31"/>
      <c r="F159" s="120"/>
      <c r="G159" s="120"/>
      <c r="H159" s="99">
        <f t="shared" ref="H159:H162" si="48">+IF(F159="",G159,F159)</f>
        <v>0</v>
      </c>
    </row>
    <row r="160" spans="1:8">
      <c r="A160" s="1">
        <f>A159+1</f>
        <v>53</v>
      </c>
      <c r="B160" s="28" t="s">
        <v>208</v>
      </c>
      <c r="C160" s="29">
        <v>1</v>
      </c>
      <c r="D160" s="30"/>
      <c r="E160" s="31"/>
      <c r="F160" s="120"/>
      <c r="G160" s="120"/>
      <c r="H160" s="99">
        <f t="shared" si="48"/>
        <v>0</v>
      </c>
    </row>
    <row r="161" spans="1:8">
      <c r="A161" s="1">
        <f t="shared" ref="A161:A162" si="49">A160+1</f>
        <v>54</v>
      </c>
      <c r="B161" s="28" t="s">
        <v>149</v>
      </c>
      <c r="C161" s="29">
        <v>1</v>
      </c>
      <c r="D161" s="30"/>
      <c r="E161" s="31"/>
      <c r="F161" s="120"/>
      <c r="G161" s="120"/>
      <c r="H161" s="99">
        <f t="shared" si="48"/>
        <v>0</v>
      </c>
    </row>
    <row r="162" spans="1:8">
      <c r="A162" s="5">
        <f t="shared" si="49"/>
        <v>55</v>
      </c>
      <c r="B162" s="93" t="s">
        <v>151</v>
      </c>
      <c r="C162" s="94">
        <v>1</v>
      </c>
      <c r="D162" s="95"/>
      <c r="E162" s="96"/>
      <c r="F162" s="121"/>
      <c r="G162" s="121"/>
      <c r="H162" s="99">
        <f t="shared" si="48"/>
        <v>0</v>
      </c>
    </row>
    <row r="163" spans="1:8" ht="26" customHeight="1">
      <c r="A163" s="230" t="s">
        <v>34</v>
      </c>
      <c r="B163" s="231"/>
      <c r="C163" s="232"/>
      <c r="D163" s="112"/>
      <c r="E163" s="112"/>
      <c r="F163" s="114"/>
      <c r="G163" s="114"/>
      <c r="H163" s="112"/>
    </row>
    <row r="164" spans="1:8">
      <c r="A164" s="97"/>
      <c r="B164" s="24" t="s">
        <v>85</v>
      </c>
      <c r="C164" s="25"/>
      <c r="D164" s="34"/>
      <c r="E164" s="27"/>
      <c r="F164" s="119"/>
      <c r="G164" s="119"/>
      <c r="H164" s="101"/>
    </row>
    <row r="165" spans="1:8">
      <c r="A165" s="1">
        <v>1</v>
      </c>
      <c r="B165" s="28" t="s">
        <v>86</v>
      </c>
      <c r="C165" s="29">
        <v>1</v>
      </c>
      <c r="D165" s="30">
        <v>346800</v>
      </c>
      <c r="E165" s="31"/>
      <c r="F165" s="120">
        <f t="shared" ref="F165:F170" si="50">(D165*(1 + 5.1 %) * (1 + 4.36 %))</f>
        <v>380378.42448000005</v>
      </c>
      <c r="G165" s="120"/>
      <c r="H165" s="99">
        <f t="shared" ref="H165:H170" si="51">+IF(F165="",G165,F165)</f>
        <v>380378.42448000005</v>
      </c>
    </row>
    <row r="166" spans="1:8">
      <c r="A166" s="1">
        <v>2</v>
      </c>
      <c r="B166" s="28" t="s">
        <v>171</v>
      </c>
      <c r="C166" s="29">
        <v>1</v>
      </c>
      <c r="D166" s="30">
        <v>518500</v>
      </c>
      <c r="E166" s="31"/>
      <c r="F166" s="120">
        <f t="shared" si="50"/>
        <v>568703.03659999999</v>
      </c>
      <c r="G166" s="120"/>
      <c r="H166" s="99">
        <f t="shared" si="51"/>
        <v>568703.03659999999</v>
      </c>
    </row>
    <row r="167" spans="1:8">
      <c r="A167" s="1">
        <v>3</v>
      </c>
      <c r="B167" s="28" t="s">
        <v>89</v>
      </c>
      <c r="C167" s="29">
        <v>1</v>
      </c>
      <c r="D167" s="30">
        <v>444900</v>
      </c>
      <c r="E167" s="31"/>
      <c r="F167" s="120">
        <f t="shared" si="50"/>
        <v>487976.81964</v>
      </c>
      <c r="G167" s="120"/>
      <c r="H167" s="99">
        <f t="shared" si="51"/>
        <v>487976.81964</v>
      </c>
    </row>
    <row r="168" spans="1:8">
      <c r="A168" s="1">
        <v>4</v>
      </c>
      <c r="B168" s="28" t="s">
        <v>90</v>
      </c>
      <c r="C168" s="29">
        <v>1</v>
      </c>
      <c r="D168" s="30">
        <v>456300</v>
      </c>
      <c r="E168" s="31"/>
      <c r="F168" s="120">
        <f t="shared" si="50"/>
        <v>500480.60868</v>
      </c>
      <c r="G168" s="120"/>
      <c r="H168" s="99">
        <f t="shared" si="51"/>
        <v>500480.60868</v>
      </c>
    </row>
    <row r="169" spans="1:8">
      <c r="A169" s="1">
        <v>5</v>
      </c>
      <c r="B169" s="28" t="s">
        <v>172</v>
      </c>
      <c r="C169" s="29">
        <v>1</v>
      </c>
      <c r="D169" s="30">
        <v>395800</v>
      </c>
      <c r="E169" s="31"/>
      <c r="F169" s="120">
        <f t="shared" si="50"/>
        <v>434122.78088000003</v>
      </c>
      <c r="G169" s="120"/>
      <c r="H169" s="99">
        <f t="shared" si="51"/>
        <v>434122.78088000003</v>
      </c>
    </row>
    <row r="170" spans="1:8">
      <c r="A170" s="1">
        <f>A169+1</f>
        <v>6</v>
      </c>
      <c r="B170" s="28" t="s">
        <v>93</v>
      </c>
      <c r="C170" s="29">
        <v>1</v>
      </c>
      <c r="D170" s="30">
        <v>1313800</v>
      </c>
      <c r="E170" s="31"/>
      <c r="F170" s="120">
        <f t="shared" si="50"/>
        <v>1441006.84568</v>
      </c>
      <c r="G170" s="120"/>
      <c r="H170" s="99">
        <f t="shared" si="51"/>
        <v>1441006.84568</v>
      </c>
    </row>
    <row r="171" spans="1:8">
      <c r="A171" s="97"/>
      <c r="B171" s="24" t="s">
        <v>174</v>
      </c>
      <c r="C171" s="25"/>
      <c r="D171" s="34"/>
      <c r="E171" s="27"/>
      <c r="F171" s="119"/>
      <c r="G171" s="119"/>
      <c r="H171" s="101"/>
    </row>
    <row r="172" spans="1:8">
      <c r="A172" s="1">
        <f>A170+1</f>
        <v>7</v>
      </c>
      <c r="B172" s="28" t="s">
        <v>175</v>
      </c>
      <c r="C172" s="29">
        <v>1</v>
      </c>
      <c r="D172" s="30">
        <v>331300</v>
      </c>
      <c r="E172" s="31"/>
      <c r="F172" s="120">
        <f t="shared" ref="F172:F173" si="52">(D172*(1 + 5.1 %) * (1 + 4.36 %))</f>
        <v>363377.65867999999</v>
      </c>
      <c r="G172" s="120"/>
      <c r="H172" s="99">
        <f t="shared" ref="H172:H173" si="53">+IF(F172="",G172,F172)</f>
        <v>363377.65867999999</v>
      </c>
    </row>
    <row r="173" spans="1:8" ht="45">
      <c r="A173" s="1">
        <f>A172+1</f>
        <v>8</v>
      </c>
      <c r="B173" s="28" t="s">
        <v>176</v>
      </c>
      <c r="C173" s="29">
        <v>1</v>
      </c>
      <c r="D173" s="30">
        <v>1930700</v>
      </c>
      <c r="E173" s="31"/>
      <c r="F173" s="120">
        <f t="shared" si="52"/>
        <v>2117637.3245200003</v>
      </c>
      <c r="G173" s="120"/>
      <c r="H173" s="99">
        <f t="shared" si="53"/>
        <v>2117637.3245200003</v>
      </c>
    </row>
    <row r="174" spans="1:8">
      <c r="A174" s="97"/>
      <c r="B174" s="24" t="s">
        <v>120</v>
      </c>
      <c r="C174" s="25"/>
      <c r="D174" s="34"/>
      <c r="E174" s="27"/>
      <c r="F174" s="119"/>
      <c r="G174" s="119"/>
      <c r="H174" s="101"/>
    </row>
    <row r="175" spans="1:8">
      <c r="A175" s="1">
        <f>A173+1</f>
        <v>9</v>
      </c>
      <c r="B175" s="28" t="s">
        <v>177</v>
      </c>
      <c r="C175" s="29">
        <v>1</v>
      </c>
      <c r="D175" s="30">
        <v>5597800</v>
      </c>
      <c r="E175" s="31"/>
      <c r="F175" s="120">
        <f t="shared" ref="F175" si="54">(D175*(1 + 5.1 %) * (1 + 4.36 %))</f>
        <v>6139799.1480800007</v>
      </c>
      <c r="G175" s="120"/>
      <c r="H175" s="99">
        <f t="shared" ref="H175" si="55">+IF(F175="",G175,F175)</f>
        <v>6139799.1480800007</v>
      </c>
    </row>
    <row r="176" spans="1:8">
      <c r="A176" s="97"/>
      <c r="B176" s="24" t="s">
        <v>178</v>
      </c>
      <c r="C176" s="25"/>
      <c r="D176" s="34"/>
      <c r="E176" s="27"/>
      <c r="F176" s="119"/>
      <c r="G176" s="119"/>
      <c r="H176" s="101"/>
    </row>
    <row r="177" spans="1:8" ht="30">
      <c r="A177" s="1">
        <f>A175+1</f>
        <v>10</v>
      </c>
      <c r="B177" s="28" t="s">
        <v>179</v>
      </c>
      <c r="C177" s="29">
        <v>1</v>
      </c>
      <c r="D177" s="30">
        <v>1256600</v>
      </c>
      <c r="E177" s="31"/>
      <c r="F177" s="120">
        <f t="shared" ref="F177:F183" si="56">(D177*(1 + 5.1 %) * (1 + 4.36 %))</f>
        <v>1378268.5357599999</v>
      </c>
      <c r="G177" s="120"/>
      <c r="H177" s="99">
        <f t="shared" ref="H177:H183" si="57">+IF(F177="",G177,F177)</f>
        <v>1378268.5357599999</v>
      </c>
    </row>
    <row r="178" spans="1:8">
      <c r="A178" s="1">
        <f>A177+1</f>
        <v>11</v>
      </c>
      <c r="B178" s="28" t="s">
        <v>126</v>
      </c>
      <c r="C178" s="29">
        <v>1</v>
      </c>
      <c r="D178" s="30">
        <v>965300</v>
      </c>
      <c r="E178" s="31"/>
      <c r="F178" s="120">
        <f t="shared" si="56"/>
        <v>1058763.8210799999</v>
      </c>
      <c r="G178" s="120"/>
      <c r="H178" s="99">
        <f t="shared" si="57"/>
        <v>1058763.8210799999</v>
      </c>
    </row>
    <row r="179" spans="1:8">
      <c r="A179" s="1">
        <f t="shared" ref="A179:A183" si="58">A178+1</f>
        <v>12</v>
      </c>
      <c r="B179" s="28" t="s">
        <v>180</v>
      </c>
      <c r="C179" s="29">
        <v>1</v>
      </c>
      <c r="D179" s="30">
        <v>7368500</v>
      </c>
      <c r="E179" s="31"/>
      <c r="F179" s="120">
        <f t="shared" si="56"/>
        <v>8081944.6965999994</v>
      </c>
      <c r="G179" s="120"/>
      <c r="H179" s="99">
        <f t="shared" si="57"/>
        <v>8081944.6965999994</v>
      </c>
    </row>
    <row r="180" spans="1:8" ht="30">
      <c r="A180" s="1">
        <f t="shared" si="58"/>
        <v>13</v>
      </c>
      <c r="B180" s="28" t="s">
        <v>181</v>
      </c>
      <c r="C180" s="29">
        <v>1</v>
      </c>
      <c r="D180" s="30">
        <v>2506000</v>
      </c>
      <c r="E180" s="31"/>
      <c r="F180" s="120">
        <f t="shared" si="56"/>
        <v>2748639.9416</v>
      </c>
      <c r="G180" s="120"/>
      <c r="H180" s="99">
        <f t="shared" si="57"/>
        <v>2748639.9416</v>
      </c>
    </row>
    <row r="181" spans="1:8">
      <c r="A181" s="1">
        <f>A180+1</f>
        <v>14</v>
      </c>
      <c r="B181" s="28" t="s">
        <v>182</v>
      </c>
      <c r="C181" s="29">
        <v>1</v>
      </c>
      <c r="D181" s="30">
        <v>937200</v>
      </c>
      <c r="E181" s="31"/>
      <c r="F181" s="120">
        <f t="shared" si="56"/>
        <v>1027943.0779200001</v>
      </c>
      <c r="G181" s="120"/>
      <c r="H181" s="99">
        <f t="shared" si="57"/>
        <v>1027943.0779200001</v>
      </c>
    </row>
    <row r="182" spans="1:8">
      <c r="A182" s="1">
        <f t="shared" si="58"/>
        <v>15</v>
      </c>
      <c r="B182" s="28" t="s">
        <v>183</v>
      </c>
      <c r="C182" s="29">
        <v>1</v>
      </c>
      <c r="D182" s="30">
        <v>2662700</v>
      </c>
      <c r="E182" s="31"/>
      <c r="F182" s="120">
        <f t="shared" si="56"/>
        <v>2920512.1997199999</v>
      </c>
      <c r="G182" s="120"/>
      <c r="H182" s="99">
        <f t="shared" si="57"/>
        <v>2920512.1997199999</v>
      </c>
    </row>
    <row r="183" spans="1:8" ht="30">
      <c r="A183" s="1">
        <f t="shared" si="58"/>
        <v>16</v>
      </c>
      <c r="B183" s="28" t="s">
        <v>184</v>
      </c>
      <c r="C183" s="29">
        <v>1</v>
      </c>
      <c r="D183" s="30">
        <v>1256600</v>
      </c>
      <c r="E183" s="31"/>
      <c r="F183" s="120">
        <f t="shared" si="56"/>
        <v>1378268.5357599999</v>
      </c>
      <c r="G183" s="120"/>
      <c r="H183" s="99">
        <f t="shared" si="57"/>
        <v>1378268.5357599999</v>
      </c>
    </row>
    <row r="184" spans="1:8">
      <c r="A184" s="97"/>
      <c r="B184" s="32" t="s">
        <v>152</v>
      </c>
      <c r="C184" s="25"/>
      <c r="D184" s="33"/>
      <c r="E184" s="27"/>
      <c r="F184" s="119"/>
      <c r="G184" s="119"/>
      <c r="H184" s="100"/>
    </row>
    <row r="185" spans="1:8">
      <c r="A185" s="1">
        <f>A183+1</f>
        <v>17</v>
      </c>
      <c r="B185" s="28" t="s">
        <v>204</v>
      </c>
      <c r="C185" s="29">
        <v>1</v>
      </c>
      <c r="D185" s="30"/>
      <c r="E185" s="31"/>
      <c r="F185" s="120"/>
      <c r="G185" s="120"/>
      <c r="H185" s="99">
        <f t="shared" ref="H185" si="59">+IF(F185="",G185,F185)</f>
        <v>0</v>
      </c>
    </row>
    <row r="186" spans="1:8">
      <c r="A186" s="97"/>
      <c r="B186" s="24" t="s">
        <v>106</v>
      </c>
      <c r="C186" s="25"/>
      <c r="D186" s="33"/>
      <c r="E186" s="27"/>
      <c r="F186" s="119"/>
      <c r="G186" s="119"/>
      <c r="H186" s="100"/>
    </row>
    <row r="187" spans="1:8">
      <c r="A187" s="1">
        <f>A185+1</f>
        <v>18</v>
      </c>
      <c r="B187" s="28" t="s">
        <v>118</v>
      </c>
      <c r="C187" s="29">
        <v>1</v>
      </c>
      <c r="D187" s="30"/>
      <c r="E187" s="31"/>
      <c r="F187" s="120"/>
      <c r="G187" s="120"/>
      <c r="H187" s="99">
        <f t="shared" ref="H187:H199" si="60">+IF(F187="",G187,F187)</f>
        <v>0</v>
      </c>
    </row>
    <row r="188" spans="1:8">
      <c r="A188" s="1">
        <f>A187+1</f>
        <v>19</v>
      </c>
      <c r="B188" s="28" t="s">
        <v>107</v>
      </c>
      <c r="C188" s="29">
        <v>1</v>
      </c>
      <c r="D188" s="30"/>
      <c r="E188" s="31"/>
      <c r="F188" s="120"/>
      <c r="G188" s="120"/>
      <c r="H188" s="99">
        <f t="shared" si="60"/>
        <v>0</v>
      </c>
    </row>
    <row r="189" spans="1:8">
      <c r="A189" s="1">
        <f t="shared" ref="A189:A199" si="61">A188+1</f>
        <v>20</v>
      </c>
      <c r="B189" s="28" t="s">
        <v>108</v>
      </c>
      <c r="C189" s="29">
        <v>1</v>
      </c>
      <c r="D189" s="30"/>
      <c r="E189" s="31"/>
      <c r="F189" s="120"/>
      <c r="G189" s="120"/>
      <c r="H189" s="99">
        <f t="shared" si="60"/>
        <v>0</v>
      </c>
    </row>
    <row r="190" spans="1:8">
      <c r="A190" s="1">
        <f t="shared" si="61"/>
        <v>21</v>
      </c>
      <c r="B190" s="28" t="s">
        <v>109</v>
      </c>
      <c r="C190" s="29">
        <v>1</v>
      </c>
      <c r="D190" s="30"/>
      <c r="E190" s="31"/>
      <c r="F190" s="120"/>
      <c r="G190" s="120"/>
      <c r="H190" s="99">
        <f t="shared" si="60"/>
        <v>0</v>
      </c>
    </row>
    <row r="191" spans="1:8">
      <c r="A191" s="1">
        <f t="shared" si="61"/>
        <v>22</v>
      </c>
      <c r="B191" s="28" t="s">
        <v>110</v>
      </c>
      <c r="C191" s="29">
        <v>1</v>
      </c>
      <c r="D191" s="30"/>
      <c r="E191" s="31"/>
      <c r="F191" s="120"/>
      <c r="G191" s="120"/>
      <c r="H191" s="99">
        <f t="shared" si="60"/>
        <v>0</v>
      </c>
    </row>
    <row r="192" spans="1:8">
      <c r="A192" s="1">
        <f t="shared" si="61"/>
        <v>23</v>
      </c>
      <c r="B192" s="28" t="s">
        <v>111</v>
      </c>
      <c r="C192" s="29">
        <v>1</v>
      </c>
      <c r="D192" s="30"/>
      <c r="E192" s="31"/>
      <c r="F192" s="120"/>
      <c r="G192" s="120"/>
      <c r="H192" s="99">
        <f t="shared" si="60"/>
        <v>0</v>
      </c>
    </row>
    <row r="193" spans="1:8">
      <c r="A193" s="1">
        <f t="shared" si="61"/>
        <v>24</v>
      </c>
      <c r="B193" s="28" t="s">
        <v>112</v>
      </c>
      <c r="C193" s="29">
        <v>1</v>
      </c>
      <c r="D193" s="30"/>
      <c r="E193" s="31"/>
      <c r="F193" s="120"/>
      <c r="G193" s="120"/>
      <c r="H193" s="99">
        <f t="shared" si="60"/>
        <v>0</v>
      </c>
    </row>
    <row r="194" spans="1:8">
      <c r="A194" s="1">
        <f t="shared" si="61"/>
        <v>25</v>
      </c>
      <c r="B194" s="28" t="s">
        <v>113</v>
      </c>
      <c r="C194" s="29">
        <v>1</v>
      </c>
      <c r="D194" s="30"/>
      <c r="E194" s="31"/>
      <c r="F194" s="120"/>
      <c r="G194" s="120"/>
      <c r="H194" s="99">
        <f t="shared" si="60"/>
        <v>0</v>
      </c>
    </row>
    <row r="195" spans="1:8">
      <c r="A195" s="1">
        <f t="shared" si="61"/>
        <v>26</v>
      </c>
      <c r="B195" s="28" t="s">
        <v>114</v>
      </c>
      <c r="C195" s="29">
        <v>1</v>
      </c>
      <c r="D195" s="30"/>
      <c r="E195" s="31"/>
      <c r="F195" s="120"/>
      <c r="G195" s="120"/>
      <c r="H195" s="99">
        <f t="shared" si="60"/>
        <v>0</v>
      </c>
    </row>
    <row r="196" spans="1:8" ht="30">
      <c r="A196" s="1">
        <f t="shared" si="61"/>
        <v>27</v>
      </c>
      <c r="B196" s="28" t="s">
        <v>115</v>
      </c>
      <c r="C196" s="29">
        <v>1</v>
      </c>
      <c r="D196" s="30"/>
      <c r="E196" s="31"/>
      <c r="F196" s="120"/>
      <c r="G196" s="120"/>
      <c r="H196" s="99">
        <f t="shared" si="60"/>
        <v>0</v>
      </c>
    </row>
    <row r="197" spans="1:8">
      <c r="A197" s="1">
        <f t="shared" si="61"/>
        <v>28</v>
      </c>
      <c r="B197" s="28" t="s">
        <v>116</v>
      </c>
      <c r="C197" s="29">
        <v>1</v>
      </c>
      <c r="D197" s="30"/>
      <c r="E197" s="31"/>
      <c r="F197" s="120"/>
      <c r="G197" s="120"/>
      <c r="H197" s="99">
        <f t="shared" si="60"/>
        <v>0</v>
      </c>
    </row>
    <row r="198" spans="1:8">
      <c r="A198" s="1">
        <f t="shared" si="61"/>
        <v>29</v>
      </c>
      <c r="B198" s="28" t="s">
        <v>136</v>
      </c>
      <c r="C198" s="29">
        <v>1</v>
      </c>
      <c r="D198" s="30"/>
      <c r="E198" s="31"/>
      <c r="F198" s="120"/>
      <c r="G198" s="120"/>
      <c r="H198" s="99">
        <f t="shared" si="60"/>
        <v>0</v>
      </c>
    </row>
    <row r="199" spans="1:8">
      <c r="A199" s="1">
        <f t="shared" si="61"/>
        <v>30</v>
      </c>
      <c r="B199" s="28" t="s">
        <v>137</v>
      </c>
      <c r="C199" s="29">
        <v>1</v>
      </c>
      <c r="D199" s="30"/>
      <c r="E199" s="31"/>
      <c r="F199" s="120"/>
      <c r="G199" s="120"/>
      <c r="H199" s="99">
        <f t="shared" si="60"/>
        <v>0</v>
      </c>
    </row>
    <row r="200" spans="1:8">
      <c r="A200" s="97"/>
      <c r="B200" s="24" t="s">
        <v>205</v>
      </c>
      <c r="C200" s="25"/>
      <c r="D200" s="34"/>
      <c r="E200" s="27"/>
      <c r="F200" s="119"/>
      <c r="G200" s="119"/>
      <c r="H200" s="100"/>
    </row>
    <row r="201" spans="1:8">
      <c r="A201" s="1">
        <f>A199+1</f>
        <v>31</v>
      </c>
      <c r="B201" s="28" t="s">
        <v>96</v>
      </c>
      <c r="C201" s="29">
        <v>1</v>
      </c>
      <c r="D201" s="30"/>
      <c r="E201" s="31"/>
      <c r="F201" s="120"/>
      <c r="G201" s="120"/>
      <c r="H201" s="99">
        <f t="shared" ref="H201:H205" si="62">+IF(F201="",G201,F201)</f>
        <v>0</v>
      </c>
    </row>
    <row r="202" spans="1:8">
      <c r="A202" s="1">
        <f>A201+1</f>
        <v>32</v>
      </c>
      <c r="B202" s="28" t="s">
        <v>97</v>
      </c>
      <c r="C202" s="29">
        <v>1</v>
      </c>
      <c r="D202" s="30"/>
      <c r="E202" s="31"/>
      <c r="F202" s="120"/>
      <c r="G202" s="120"/>
      <c r="H202" s="99">
        <f t="shared" si="62"/>
        <v>0</v>
      </c>
    </row>
    <row r="203" spans="1:8">
      <c r="A203" s="1">
        <f t="shared" ref="A203:A205" si="63">A202+1</f>
        <v>33</v>
      </c>
      <c r="B203" s="28" t="s">
        <v>206</v>
      </c>
      <c r="C203" s="29">
        <v>1</v>
      </c>
      <c r="D203" s="30"/>
      <c r="E203" s="31"/>
      <c r="F203" s="120"/>
      <c r="G203" s="120"/>
      <c r="H203" s="99">
        <f t="shared" si="62"/>
        <v>0</v>
      </c>
    </row>
    <row r="204" spans="1:8">
      <c r="A204" s="1">
        <f t="shared" si="63"/>
        <v>34</v>
      </c>
      <c r="B204" s="28" t="s">
        <v>207</v>
      </c>
      <c r="C204" s="29">
        <v>1</v>
      </c>
      <c r="D204" s="30"/>
      <c r="E204" s="31"/>
      <c r="F204" s="120"/>
      <c r="G204" s="120"/>
      <c r="H204" s="99">
        <f t="shared" si="62"/>
        <v>0</v>
      </c>
    </row>
    <row r="205" spans="1:8">
      <c r="A205" s="1">
        <f t="shared" si="63"/>
        <v>35</v>
      </c>
      <c r="B205" s="28" t="s">
        <v>173</v>
      </c>
      <c r="C205" s="29">
        <v>1</v>
      </c>
      <c r="D205" s="30"/>
      <c r="E205" s="31"/>
      <c r="F205" s="120"/>
      <c r="G205" s="120"/>
      <c r="H205" s="99">
        <f t="shared" si="62"/>
        <v>0</v>
      </c>
    </row>
    <row r="206" spans="1:8">
      <c r="A206" s="97"/>
      <c r="B206" s="24" t="s">
        <v>145</v>
      </c>
      <c r="C206" s="25"/>
      <c r="D206" s="33"/>
      <c r="E206" s="27"/>
      <c r="F206" s="119"/>
      <c r="G206" s="119"/>
      <c r="H206" s="100"/>
    </row>
    <row r="207" spans="1:8" ht="30">
      <c r="A207" s="1">
        <f>A205+1</f>
        <v>36</v>
      </c>
      <c r="B207" s="28" t="s">
        <v>146</v>
      </c>
      <c r="C207" s="29">
        <v>1</v>
      </c>
      <c r="D207" s="30"/>
      <c r="E207" s="31"/>
      <c r="F207" s="120"/>
      <c r="G207" s="120"/>
      <c r="H207" s="99">
        <f t="shared" ref="H207:H210" si="64">+IF(F207="",G207,F207)</f>
        <v>0</v>
      </c>
    </row>
    <row r="208" spans="1:8">
      <c r="A208" s="1">
        <f>A207+1</f>
        <v>37</v>
      </c>
      <c r="B208" s="28" t="s">
        <v>208</v>
      </c>
      <c r="C208" s="29">
        <v>1</v>
      </c>
      <c r="D208" s="30"/>
      <c r="E208" s="31"/>
      <c r="F208" s="120"/>
      <c r="G208" s="120"/>
      <c r="H208" s="99">
        <f t="shared" si="64"/>
        <v>0</v>
      </c>
    </row>
    <row r="209" spans="1:8">
      <c r="A209" s="1">
        <f t="shared" ref="A209:A210" si="65">A208+1</f>
        <v>38</v>
      </c>
      <c r="B209" s="28" t="s">
        <v>149</v>
      </c>
      <c r="C209" s="29">
        <v>1</v>
      </c>
      <c r="D209" s="30"/>
      <c r="E209" s="31"/>
      <c r="F209" s="120"/>
      <c r="G209" s="120"/>
      <c r="H209" s="99">
        <f t="shared" si="64"/>
        <v>0</v>
      </c>
    </row>
    <row r="210" spans="1:8">
      <c r="A210" s="5">
        <f t="shared" si="65"/>
        <v>39</v>
      </c>
      <c r="B210" s="93" t="s">
        <v>151</v>
      </c>
      <c r="C210" s="94">
        <v>1</v>
      </c>
      <c r="D210" s="95"/>
      <c r="E210" s="96"/>
      <c r="F210" s="121"/>
      <c r="G210" s="121"/>
      <c r="H210" s="99">
        <f t="shared" si="64"/>
        <v>0</v>
      </c>
    </row>
    <row r="211" spans="1:8" ht="26" customHeight="1">
      <c r="A211" s="230" t="s">
        <v>209</v>
      </c>
      <c r="B211" s="231"/>
      <c r="C211" s="232"/>
      <c r="D211" s="112"/>
      <c r="E211" s="112"/>
      <c r="F211" s="114"/>
      <c r="G211" s="114"/>
      <c r="H211" s="112"/>
    </row>
    <row r="212" spans="1:8">
      <c r="A212" s="97"/>
      <c r="B212" s="24" t="s">
        <v>85</v>
      </c>
      <c r="C212" s="25"/>
      <c r="D212" s="34"/>
      <c r="E212" s="27"/>
      <c r="F212" s="119"/>
      <c r="G212" s="119"/>
      <c r="H212" s="100"/>
    </row>
    <row r="213" spans="1:8">
      <c r="A213" s="1">
        <v>1</v>
      </c>
      <c r="B213" s="28" t="s">
        <v>86</v>
      </c>
      <c r="C213" s="29">
        <v>1</v>
      </c>
      <c r="D213" s="30">
        <v>356800</v>
      </c>
      <c r="E213" s="31"/>
      <c r="F213" s="120">
        <f t="shared" ref="F213:F219" si="66">(D213*(1 + 5.1 %) * (1 + 4.36 %))</f>
        <v>391346.66048000002</v>
      </c>
      <c r="G213" s="120"/>
      <c r="H213" s="99">
        <f t="shared" ref="H213:H219" si="67">+IF(F213="",G213,F213)</f>
        <v>391346.66048000002</v>
      </c>
    </row>
    <row r="214" spans="1:8">
      <c r="A214" s="1">
        <v>2</v>
      </c>
      <c r="B214" s="28" t="s">
        <v>171</v>
      </c>
      <c r="C214" s="29">
        <v>1</v>
      </c>
      <c r="D214" s="30">
        <v>543900</v>
      </c>
      <c r="E214" s="31"/>
      <c r="F214" s="120">
        <f t="shared" si="66"/>
        <v>596562.35603999998</v>
      </c>
      <c r="G214" s="120"/>
      <c r="H214" s="99">
        <f t="shared" si="67"/>
        <v>596562.35603999998</v>
      </c>
    </row>
    <row r="215" spans="1:8">
      <c r="A215" s="1">
        <v>3</v>
      </c>
      <c r="B215" s="28" t="s">
        <v>89</v>
      </c>
      <c r="C215" s="29">
        <v>1</v>
      </c>
      <c r="D215" s="30">
        <v>508200</v>
      </c>
      <c r="E215" s="31"/>
      <c r="F215" s="120">
        <f t="shared" si="66"/>
        <v>557405.75352000003</v>
      </c>
      <c r="G215" s="120"/>
      <c r="H215" s="99">
        <f t="shared" si="67"/>
        <v>557405.75352000003</v>
      </c>
    </row>
    <row r="216" spans="1:8">
      <c r="A216" s="1">
        <v>4</v>
      </c>
      <c r="B216" s="28" t="s">
        <v>90</v>
      </c>
      <c r="C216" s="29">
        <v>1</v>
      </c>
      <c r="D216" s="30">
        <v>478800</v>
      </c>
      <c r="E216" s="31"/>
      <c r="F216" s="120">
        <f t="shared" si="66"/>
        <v>525159.13968000002</v>
      </c>
      <c r="G216" s="120"/>
      <c r="H216" s="99">
        <f t="shared" si="67"/>
        <v>525159.13968000002</v>
      </c>
    </row>
    <row r="217" spans="1:8" ht="30">
      <c r="A217" s="1">
        <v>5</v>
      </c>
      <c r="B217" s="28" t="s">
        <v>210</v>
      </c>
      <c r="C217" s="29">
        <v>1</v>
      </c>
      <c r="D217" s="30">
        <v>366300</v>
      </c>
      <c r="E217" s="31"/>
      <c r="F217" s="120">
        <f t="shared" si="66"/>
        <v>401766.48467999999</v>
      </c>
      <c r="G217" s="120"/>
      <c r="H217" s="99">
        <f t="shared" si="67"/>
        <v>401766.48467999999</v>
      </c>
    </row>
    <row r="218" spans="1:8">
      <c r="A218" s="1">
        <v>6</v>
      </c>
      <c r="B218" s="28" t="s">
        <v>92</v>
      </c>
      <c r="C218" s="29">
        <v>1</v>
      </c>
      <c r="D218" s="30">
        <v>320800</v>
      </c>
      <c r="E218" s="31"/>
      <c r="F218" s="120">
        <f t="shared" si="66"/>
        <v>351861.01088000002</v>
      </c>
      <c r="G218" s="120"/>
      <c r="H218" s="99">
        <f t="shared" si="67"/>
        <v>351861.01088000002</v>
      </c>
    </row>
    <row r="219" spans="1:8">
      <c r="A219" s="1">
        <f>A218+1</f>
        <v>7</v>
      </c>
      <c r="B219" s="28" t="s">
        <v>93</v>
      </c>
      <c r="C219" s="29">
        <v>1</v>
      </c>
      <c r="D219" s="30">
        <v>1485100</v>
      </c>
      <c r="E219" s="31"/>
      <c r="F219" s="120">
        <f t="shared" si="66"/>
        <v>1628892.7283600001</v>
      </c>
      <c r="G219" s="120"/>
      <c r="H219" s="99">
        <f t="shared" si="67"/>
        <v>1628892.7283600001</v>
      </c>
    </row>
    <row r="220" spans="1:8">
      <c r="A220" s="97"/>
      <c r="B220" s="24" t="s">
        <v>205</v>
      </c>
      <c r="C220" s="25"/>
      <c r="D220" s="34"/>
      <c r="E220" s="27"/>
      <c r="F220" s="119"/>
      <c r="G220" s="119"/>
      <c r="H220" s="100"/>
    </row>
    <row r="221" spans="1:8">
      <c r="A221" s="1">
        <f>A219+1</f>
        <v>8</v>
      </c>
      <c r="B221" s="28" t="s">
        <v>96</v>
      </c>
      <c r="C221" s="29">
        <v>1</v>
      </c>
      <c r="D221" s="30">
        <v>155400</v>
      </c>
      <c r="E221" s="31"/>
      <c r="F221" s="120">
        <f t="shared" ref="F221:F224" si="68">(D221*(1 + 5.1 %) * (1 + 4.36 %))</f>
        <v>170446.38744000002</v>
      </c>
      <c r="G221" s="120"/>
      <c r="H221" s="99">
        <f t="shared" ref="H221:H224" si="69">+IF(F221="",G221,F221)</f>
        <v>170446.38744000002</v>
      </c>
    </row>
    <row r="222" spans="1:8">
      <c r="A222" s="1">
        <f t="shared" ref="A222:A223" si="70">+A221+1</f>
        <v>9</v>
      </c>
      <c r="B222" s="28" t="s">
        <v>97</v>
      </c>
      <c r="C222" s="29">
        <v>1</v>
      </c>
      <c r="D222" s="30">
        <v>1148600</v>
      </c>
      <c r="E222" s="31"/>
      <c r="F222" s="120">
        <f t="shared" si="68"/>
        <v>1259811.58696</v>
      </c>
      <c r="G222" s="120"/>
      <c r="H222" s="99">
        <f t="shared" si="69"/>
        <v>1259811.58696</v>
      </c>
    </row>
    <row r="223" spans="1:8">
      <c r="A223" s="1">
        <f t="shared" si="70"/>
        <v>10</v>
      </c>
      <c r="B223" s="28" t="s">
        <v>206</v>
      </c>
      <c r="C223" s="29">
        <v>1</v>
      </c>
      <c r="D223" s="30">
        <v>1686200</v>
      </c>
      <c r="E223" s="31"/>
      <c r="F223" s="120">
        <f t="shared" si="68"/>
        <v>1849463.95432</v>
      </c>
      <c r="G223" s="120"/>
      <c r="H223" s="99">
        <f t="shared" si="69"/>
        <v>1849463.95432</v>
      </c>
    </row>
    <row r="224" spans="1:8">
      <c r="A224" s="1">
        <f>A223+1</f>
        <v>11</v>
      </c>
      <c r="B224" s="28" t="s">
        <v>207</v>
      </c>
      <c r="C224" s="29">
        <v>1</v>
      </c>
      <c r="D224" s="30">
        <v>889400</v>
      </c>
      <c r="E224" s="31"/>
      <c r="F224" s="120">
        <f t="shared" si="68"/>
        <v>975514.90983999998</v>
      </c>
      <c r="G224" s="120"/>
      <c r="H224" s="99">
        <f t="shared" si="69"/>
        <v>975514.90983999998</v>
      </c>
    </row>
    <row r="225" spans="1:8">
      <c r="A225" s="97"/>
      <c r="B225" s="24" t="s">
        <v>174</v>
      </c>
      <c r="C225" s="25"/>
      <c r="D225" s="34"/>
      <c r="E225" s="27"/>
      <c r="F225" s="119"/>
      <c r="G225" s="119"/>
      <c r="H225" s="100"/>
    </row>
    <row r="226" spans="1:8">
      <c r="A226" s="1">
        <f>A224+1</f>
        <v>12</v>
      </c>
      <c r="B226" s="28" t="s">
        <v>175</v>
      </c>
      <c r="C226" s="29">
        <v>1</v>
      </c>
      <c r="D226" s="30">
        <v>799700</v>
      </c>
      <c r="E226" s="31"/>
      <c r="F226" s="120">
        <f t="shared" ref="F226:F228" si="71">(D226*(1 + 5.1 %) * (1 + 4.36 %))</f>
        <v>877129.83292000007</v>
      </c>
      <c r="G226" s="120"/>
      <c r="H226" s="99">
        <f t="shared" ref="H226:H268" si="72">+IF(F226="",G226,F226)</f>
        <v>877129.83292000007</v>
      </c>
    </row>
    <row r="227" spans="1:8">
      <c r="A227" s="1">
        <f>A226+1</f>
        <v>13</v>
      </c>
      <c r="B227" s="28" t="s">
        <v>211</v>
      </c>
      <c r="C227" s="29">
        <v>1</v>
      </c>
      <c r="D227" s="30">
        <v>1793200</v>
      </c>
      <c r="E227" s="31"/>
      <c r="F227" s="120">
        <f t="shared" si="71"/>
        <v>1966824.0795200001</v>
      </c>
      <c r="G227" s="120"/>
      <c r="H227" s="99">
        <f t="shared" si="72"/>
        <v>1966824.0795200001</v>
      </c>
    </row>
    <row r="228" spans="1:8">
      <c r="A228" s="1">
        <f>+A227+1</f>
        <v>14</v>
      </c>
      <c r="B228" s="28" t="s">
        <v>212</v>
      </c>
      <c r="C228" s="29">
        <v>1</v>
      </c>
      <c r="D228" s="30">
        <v>2383200</v>
      </c>
      <c r="E228" s="31"/>
      <c r="F228" s="120">
        <f t="shared" si="71"/>
        <v>2613950.0035199998</v>
      </c>
      <c r="G228" s="120"/>
      <c r="H228" s="99">
        <f t="shared" si="72"/>
        <v>2613950.0035199998</v>
      </c>
    </row>
    <row r="229" spans="1:8">
      <c r="A229" s="1">
        <f t="shared" ref="A229:A243" si="73">+A228+1</f>
        <v>15</v>
      </c>
      <c r="B229" s="28" t="s">
        <v>211</v>
      </c>
      <c r="C229" s="29">
        <v>1</v>
      </c>
      <c r="D229" s="30"/>
      <c r="E229" s="31"/>
      <c r="F229" s="120"/>
      <c r="G229" s="120"/>
      <c r="H229" s="99">
        <f t="shared" si="72"/>
        <v>0</v>
      </c>
    </row>
    <row r="230" spans="1:8">
      <c r="A230" s="1">
        <f t="shared" si="73"/>
        <v>16</v>
      </c>
      <c r="B230" s="28" t="s">
        <v>89</v>
      </c>
      <c r="C230" s="29">
        <v>1</v>
      </c>
      <c r="D230" s="30"/>
      <c r="E230" s="31"/>
      <c r="F230" s="120"/>
      <c r="G230" s="120"/>
      <c r="H230" s="99">
        <f t="shared" si="72"/>
        <v>0</v>
      </c>
    </row>
    <row r="231" spans="1:8">
      <c r="A231" s="1">
        <f t="shared" si="73"/>
        <v>17</v>
      </c>
      <c r="B231" s="28" t="s">
        <v>213</v>
      </c>
      <c r="C231" s="29">
        <v>1</v>
      </c>
      <c r="D231" s="30"/>
      <c r="E231" s="31">
        <v>809200</v>
      </c>
      <c r="F231" s="120"/>
      <c r="G231" s="120">
        <f t="shared" ref="G231:G243" si="74">(E231*(1 + 5.1 %) * (1 + 4.36 %))</f>
        <v>887549.65711999999</v>
      </c>
      <c r="H231" s="99">
        <f t="shared" si="72"/>
        <v>887549.65711999999</v>
      </c>
    </row>
    <row r="232" spans="1:8">
      <c r="A232" s="1">
        <f t="shared" si="73"/>
        <v>18</v>
      </c>
      <c r="B232" s="28" t="s">
        <v>214</v>
      </c>
      <c r="C232" s="29">
        <v>1</v>
      </c>
      <c r="D232" s="30"/>
      <c r="E232" s="31">
        <v>392700</v>
      </c>
      <c r="F232" s="120"/>
      <c r="G232" s="120">
        <f t="shared" si="74"/>
        <v>430722.62771999999</v>
      </c>
      <c r="H232" s="99">
        <f t="shared" si="72"/>
        <v>430722.62771999999</v>
      </c>
    </row>
    <row r="233" spans="1:8">
      <c r="A233" s="1">
        <f t="shared" si="73"/>
        <v>19</v>
      </c>
      <c r="B233" s="28" t="s">
        <v>215</v>
      </c>
      <c r="C233" s="29">
        <v>1</v>
      </c>
      <c r="D233" s="30"/>
      <c r="E233" s="31">
        <v>172550</v>
      </c>
      <c r="F233" s="120"/>
      <c r="G233" s="120">
        <f t="shared" si="74"/>
        <v>189256.91218000001</v>
      </c>
      <c r="H233" s="99">
        <f t="shared" si="72"/>
        <v>189256.91218000001</v>
      </c>
    </row>
    <row r="234" spans="1:8">
      <c r="A234" s="1">
        <f t="shared" si="73"/>
        <v>20</v>
      </c>
      <c r="B234" s="28" t="s">
        <v>216</v>
      </c>
      <c r="C234" s="29">
        <v>1</v>
      </c>
      <c r="D234" s="30"/>
      <c r="E234" s="31">
        <v>202300</v>
      </c>
      <c r="F234" s="120"/>
      <c r="G234" s="120">
        <f t="shared" si="74"/>
        <v>221887.41428</v>
      </c>
      <c r="H234" s="99">
        <f t="shared" si="72"/>
        <v>221887.41428</v>
      </c>
    </row>
    <row r="235" spans="1:8" ht="30">
      <c r="A235" s="1">
        <f t="shared" si="73"/>
        <v>21</v>
      </c>
      <c r="B235" s="28" t="s">
        <v>217</v>
      </c>
      <c r="C235" s="29">
        <v>1</v>
      </c>
      <c r="D235" s="30"/>
      <c r="E235" s="31">
        <v>3034500</v>
      </c>
      <c r="F235" s="120"/>
      <c r="G235" s="120">
        <f t="shared" si="74"/>
        <v>3328311.2142000003</v>
      </c>
      <c r="H235" s="99">
        <f t="shared" si="72"/>
        <v>3328311.2142000003</v>
      </c>
    </row>
    <row r="236" spans="1:8" ht="30">
      <c r="A236" s="1">
        <f t="shared" si="73"/>
        <v>22</v>
      </c>
      <c r="B236" s="28" t="s">
        <v>218</v>
      </c>
      <c r="C236" s="29">
        <v>1</v>
      </c>
      <c r="D236" s="30"/>
      <c r="E236" s="31">
        <v>535500</v>
      </c>
      <c r="F236" s="120"/>
      <c r="G236" s="120">
        <f t="shared" si="74"/>
        <v>587349.03780000005</v>
      </c>
      <c r="H236" s="99">
        <f t="shared" si="72"/>
        <v>587349.03780000005</v>
      </c>
    </row>
    <row r="237" spans="1:8" ht="30">
      <c r="A237" s="1">
        <f t="shared" si="73"/>
        <v>23</v>
      </c>
      <c r="B237" s="28" t="s">
        <v>219</v>
      </c>
      <c r="C237" s="29">
        <v>1</v>
      </c>
      <c r="D237" s="30"/>
      <c r="E237" s="31">
        <v>178500</v>
      </c>
      <c r="F237" s="120"/>
      <c r="G237" s="120">
        <f t="shared" si="74"/>
        <v>195783.01260000002</v>
      </c>
      <c r="H237" s="99">
        <f t="shared" si="72"/>
        <v>195783.01260000002</v>
      </c>
    </row>
    <row r="238" spans="1:8" ht="30">
      <c r="A238" s="1">
        <f t="shared" si="73"/>
        <v>24</v>
      </c>
      <c r="B238" s="28" t="s">
        <v>220</v>
      </c>
      <c r="C238" s="29">
        <v>1</v>
      </c>
      <c r="D238" s="30"/>
      <c r="E238" s="31">
        <v>261800</v>
      </c>
      <c r="F238" s="120"/>
      <c r="G238" s="120">
        <f t="shared" si="74"/>
        <v>287148.41847999999</v>
      </c>
      <c r="H238" s="99">
        <f t="shared" si="72"/>
        <v>287148.41847999999</v>
      </c>
    </row>
    <row r="239" spans="1:8" ht="30">
      <c r="A239" s="1">
        <f t="shared" si="73"/>
        <v>25</v>
      </c>
      <c r="B239" s="28" t="s">
        <v>221</v>
      </c>
      <c r="C239" s="29">
        <v>1</v>
      </c>
      <c r="D239" s="30"/>
      <c r="E239" s="31">
        <v>916300</v>
      </c>
      <c r="F239" s="120"/>
      <c r="G239" s="120">
        <f t="shared" si="74"/>
        <v>1005019.46468</v>
      </c>
      <c r="H239" s="99">
        <f t="shared" si="72"/>
        <v>1005019.46468</v>
      </c>
    </row>
    <row r="240" spans="1:8">
      <c r="A240" s="1">
        <f t="shared" si="73"/>
        <v>26</v>
      </c>
      <c r="B240" s="28" t="s">
        <v>222</v>
      </c>
      <c r="C240" s="29">
        <v>1</v>
      </c>
      <c r="D240" s="30"/>
      <c r="E240" s="31">
        <v>23800</v>
      </c>
      <c r="F240" s="120"/>
      <c r="G240" s="120">
        <f t="shared" si="74"/>
        <v>26104.401680000003</v>
      </c>
      <c r="H240" s="99">
        <f t="shared" si="72"/>
        <v>26104.401680000003</v>
      </c>
    </row>
    <row r="241" spans="1:8">
      <c r="A241" s="1">
        <f t="shared" si="73"/>
        <v>27</v>
      </c>
      <c r="B241" s="28" t="s">
        <v>223</v>
      </c>
      <c r="C241" s="29">
        <v>1</v>
      </c>
      <c r="D241" s="30"/>
      <c r="E241" s="31">
        <v>416500</v>
      </c>
      <c r="F241" s="120"/>
      <c r="G241" s="120">
        <f t="shared" si="74"/>
        <v>456827.02940000006</v>
      </c>
      <c r="H241" s="99">
        <f t="shared" si="72"/>
        <v>456827.02940000006</v>
      </c>
    </row>
    <row r="242" spans="1:8">
      <c r="A242" s="1">
        <f t="shared" si="73"/>
        <v>28</v>
      </c>
      <c r="B242" s="28" t="s">
        <v>224</v>
      </c>
      <c r="C242" s="29">
        <v>1</v>
      </c>
      <c r="D242" s="30"/>
      <c r="E242" s="31">
        <v>452200</v>
      </c>
      <c r="F242" s="120"/>
      <c r="G242" s="120">
        <f t="shared" si="74"/>
        <v>495983.63192000001</v>
      </c>
      <c r="H242" s="99">
        <f t="shared" si="72"/>
        <v>495983.63192000001</v>
      </c>
    </row>
    <row r="243" spans="1:8">
      <c r="A243" s="1">
        <f t="shared" si="73"/>
        <v>29</v>
      </c>
      <c r="B243" s="28" t="s">
        <v>225</v>
      </c>
      <c r="C243" s="29">
        <v>1</v>
      </c>
      <c r="D243" s="30"/>
      <c r="E243" s="31">
        <v>2383200</v>
      </c>
      <c r="F243" s="120"/>
      <c r="G243" s="120">
        <f t="shared" si="74"/>
        <v>2613950.0035199998</v>
      </c>
      <c r="H243" s="99">
        <f t="shared" si="72"/>
        <v>2613950.0035199998</v>
      </c>
    </row>
    <row r="244" spans="1:8">
      <c r="A244" s="97"/>
      <c r="B244" s="24" t="s">
        <v>106</v>
      </c>
      <c r="C244" s="25"/>
      <c r="D244" s="34"/>
      <c r="E244" s="27"/>
      <c r="F244" s="119"/>
      <c r="G244" s="119"/>
      <c r="H244" s="100"/>
    </row>
    <row r="245" spans="1:8">
      <c r="A245" s="1">
        <f>A243+1</f>
        <v>30</v>
      </c>
      <c r="B245" s="28" t="s">
        <v>226</v>
      </c>
      <c r="C245" s="29">
        <v>1</v>
      </c>
      <c r="D245" s="30">
        <v>2756600</v>
      </c>
      <c r="E245" s="31"/>
      <c r="F245" s="120">
        <f t="shared" ref="F245:F249" si="75">(D245*(1 + 5.1 %) * (1 + 4.36 %))</f>
        <v>3023503.9357599998</v>
      </c>
      <c r="G245" s="120"/>
      <c r="H245" s="99">
        <f t="shared" si="72"/>
        <v>3023503.9357599998</v>
      </c>
    </row>
    <row r="246" spans="1:8">
      <c r="A246" s="1">
        <f>+A245+1</f>
        <v>31</v>
      </c>
      <c r="B246" s="28" t="s">
        <v>227</v>
      </c>
      <c r="C246" s="29">
        <v>1</v>
      </c>
      <c r="D246" s="30">
        <v>923000</v>
      </c>
      <c r="E246" s="31"/>
      <c r="F246" s="120">
        <f t="shared" si="75"/>
        <v>1012368.1828</v>
      </c>
      <c r="G246" s="120"/>
      <c r="H246" s="99">
        <f t="shared" si="72"/>
        <v>1012368.1828</v>
      </c>
    </row>
    <row r="247" spans="1:8">
      <c r="A247" s="1">
        <f t="shared" ref="A247" si="76">+A246+1</f>
        <v>32</v>
      </c>
      <c r="B247" s="28" t="s">
        <v>110</v>
      </c>
      <c r="C247" s="29">
        <v>1</v>
      </c>
      <c r="D247" s="30">
        <v>4180100</v>
      </c>
      <c r="E247" s="31"/>
      <c r="F247" s="120">
        <f t="shared" si="75"/>
        <v>4584832.33036</v>
      </c>
      <c r="G247" s="120"/>
      <c r="H247" s="99">
        <f t="shared" si="72"/>
        <v>4584832.33036</v>
      </c>
    </row>
    <row r="248" spans="1:8">
      <c r="A248" s="1">
        <f>A247+1</f>
        <v>33</v>
      </c>
      <c r="B248" s="28" t="s">
        <v>112</v>
      </c>
      <c r="C248" s="29">
        <v>1</v>
      </c>
      <c r="D248" s="30">
        <v>112400</v>
      </c>
      <c r="E248" s="31"/>
      <c r="F248" s="120">
        <f t="shared" si="75"/>
        <v>123282.97264000001</v>
      </c>
      <c r="G248" s="120"/>
      <c r="H248" s="99">
        <f t="shared" si="72"/>
        <v>123282.97264000001</v>
      </c>
    </row>
    <row r="249" spans="1:8" ht="30">
      <c r="A249" s="1">
        <f>A248+1</f>
        <v>34</v>
      </c>
      <c r="B249" s="28" t="s">
        <v>115</v>
      </c>
      <c r="C249" s="29">
        <v>1</v>
      </c>
      <c r="D249" s="30">
        <v>702600</v>
      </c>
      <c r="E249" s="31"/>
      <c r="F249" s="120">
        <f t="shared" si="75"/>
        <v>770628.26136</v>
      </c>
      <c r="G249" s="120"/>
      <c r="H249" s="99">
        <f t="shared" si="72"/>
        <v>770628.26136</v>
      </c>
    </row>
    <row r="250" spans="1:8">
      <c r="A250" s="1">
        <f>A249+1</f>
        <v>35</v>
      </c>
      <c r="B250" s="28" t="s">
        <v>228</v>
      </c>
      <c r="C250" s="29">
        <v>1</v>
      </c>
      <c r="D250" s="30"/>
      <c r="E250" s="31"/>
      <c r="F250" s="120"/>
      <c r="G250" s="120"/>
      <c r="H250" s="99">
        <f t="shared" si="72"/>
        <v>0</v>
      </c>
    </row>
    <row r="251" spans="1:8">
      <c r="A251" s="97"/>
      <c r="B251" s="24" t="s">
        <v>229</v>
      </c>
      <c r="C251" s="25"/>
      <c r="D251" s="34"/>
      <c r="E251" s="27"/>
      <c r="F251" s="119"/>
      <c r="G251" s="119"/>
      <c r="H251" s="100"/>
    </row>
    <row r="252" spans="1:8" ht="30">
      <c r="A252" s="1">
        <f>A250+1</f>
        <v>36</v>
      </c>
      <c r="B252" s="28" t="s">
        <v>230</v>
      </c>
      <c r="C252" s="29">
        <v>1</v>
      </c>
      <c r="D252" s="30">
        <v>342500</v>
      </c>
      <c r="E252" s="31"/>
      <c r="F252" s="120">
        <f t="shared" ref="F252:F253" si="77">(D252*(1 + 5.1 %) * (1 + 4.36 %))</f>
        <v>375662.08300000004</v>
      </c>
      <c r="G252" s="120"/>
      <c r="H252" s="99">
        <f t="shared" si="72"/>
        <v>375662.08300000004</v>
      </c>
    </row>
    <row r="253" spans="1:8">
      <c r="A253" s="1">
        <f>A252+1</f>
        <v>37</v>
      </c>
      <c r="B253" s="28" t="s">
        <v>231</v>
      </c>
      <c r="C253" s="29">
        <v>1</v>
      </c>
      <c r="D253" s="30">
        <v>10281600</v>
      </c>
      <c r="E253" s="31"/>
      <c r="F253" s="120">
        <f t="shared" si="77"/>
        <v>11277101.525760001</v>
      </c>
      <c r="G253" s="120"/>
      <c r="H253" s="99">
        <f t="shared" si="72"/>
        <v>11277101.525760001</v>
      </c>
    </row>
    <row r="254" spans="1:8">
      <c r="A254" s="97"/>
      <c r="B254" s="24" t="s">
        <v>178</v>
      </c>
      <c r="C254" s="25"/>
      <c r="D254" s="34"/>
      <c r="E254" s="27"/>
      <c r="F254" s="119"/>
      <c r="G254" s="119"/>
      <c r="H254" s="100"/>
    </row>
    <row r="255" spans="1:8">
      <c r="A255" s="1">
        <f>A253+1</f>
        <v>38</v>
      </c>
      <c r="B255" s="28" t="s">
        <v>126</v>
      </c>
      <c r="C255" s="29">
        <v>1</v>
      </c>
      <c r="D255" s="30">
        <v>823400</v>
      </c>
      <c r="E255" s="31"/>
      <c r="F255" s="120">
        <f t="shared" ref="F255:F257" si="78">(D255*(1 + 5.1 %) * (1 + 4.36 %))</f>
        <v>903124.55223999999</v>
      </c>
      <c r="G255" s="120"/>
      <c r="H255" s="99">
        <f t="shared" si="72"/>
        <v>903124.55223999999</v>
      </c>
    </row>
    <row r="256" spans="1:8" ht="30">
      <c r="A256" s="1">
        <f>+A255+1</f>
        <v>39</v>
      </c>
      <c r="B256" s="28" t="s">
        <v>232</v>
      </c>
      <c r="C256" s="29">
        <v>1</v>
      </c>
      <c r="D256" s="30">
        <v>10395800</v>
      </c>
      <c r="E256" s="31"/>
      <c r="F256" s="120">
        <f t="shared" si="78"/>
        <v>11402358.78088</v>
      </c>
      <c r="G256" s="120"/>
      <c r="H256" s="99">
        <f t="shared" si="72"/>
        <v>11402358.78088</v>
      </c>
    </row>
    <row r="257" spans="1:8" ht="30">
      <c r="A257" s="1">
        <f>+A256+1</f>
        <v>40</v>
      </c>
      <c r="B257" s="28" t="s">
        <v>233</v>
      </c>
      <c r="C257" s="29">
        <v>1</v>
      </c>
      <c r="D257" s="30">
        <v>368200</v>
      </c>
      <c r="E257" s="31"/>
      <c r="F257" s="120">
        <f t="shared" si="78"/>
        <v>403850.44951999997</v>
      </c>
      <c r="G257" s="120"/>
      <c r="H257" s="99">
        <f t="shared" si="72"/>
        <v>403850.44951999997</v>
      </c>
    </row>
    <row r="258" spans="1:8">
      <c r="A258" s="97"/>
      <c r="B258" s="24" t="s">
        <v>234</v>
      </c>
      <c r="C258" s="25"/>
      <c r="D258" s="34"/>
      <c r="E258" s="27"/>
      <c r="F258" s="119"/>
      <c r="G258" s="119"/>
      <c r="H258" s="100"/>
    </row>
    <row r="259" spans="1:8">
      <c r="A259" s="1">
        <f>A257+1</f>
        <v>41</v>
      </c>
      <c r="B259" s="28" t="s">
        <v>235</v>
      </c>
      <c r="C259" s="29">
        <v>1</v>
      </c>
      <c r="D259" s="30">
        <v>3427200</v>
      </c>
      <c r="E259" s="31"/>
      <c r="F259" s="120">
        <f t="shared" ref="F259:F261" si="79">(D259*(1 + 5.1 %) * (1 + 4.36 %))</f>
        <v>3759033.84192</v>
      </c>
      <c r="G259" s="120"/>
      <c r="H259" s="99">
        <f t="shared" si="72"/>
        <v>3759033.84192</v>
      </c>
    </row>
    <row r="260" spans="1:8">
      <c r="A260" s="1">
        <f>+A259+1</f>
        <v>42</v>
      </c>
      <c r="B260" s="28" t="s">
        <v>236</v>
      </c>
      <c r="C260" s="29">
        <v>1</v>
      </c>
      <c r="D260" s="30">
        <v>5540600</v>
      </c>
      <c r="E260" s="31"/>
      <c r="F260" s="120">
        <f t="shared" si="79"/>
        <v>6077060.8381599998</v>
      </c>
      <c r="G260" s="120"/>
      <c r="H260" s="99">
        <f t="shared" si="72"/>
        <v>6077060.8381599998</v>
      </c>
    </row>
    <row r="261" spans="1:8">
      <c r="A261" s="1">
        <f>+A260+1</f>
        <v>43</v>
      </c>
      <c r="B261" s="28" t="s">
        <v>237</v>
      </c>
      <c r="C261" s="29">
        <v>1</v>
      </c>
      <c r="D261" s="30">
        <v>5197900</v>
      </c>
      <c r="E261" s="31"/>
      <c r="F261" s="120">
        <f t="shared" si="79"/>
        <v>5701179.3904400002</v>
      </c>
      <c r="G261" s="120"/>
      <c r="H261" s="99">
        <f t="shared" si="72"/>
        <v>5701179.3904400002</v>
      </c>
    </row>
    <row r="262" spans="1:8">
      <c r="A262" s="102"/>
      <c r="B262" s="24" t="s">
        <v>145</v>
      </c>
      <c r="C262" s="25"/>
      <c r="D262" s="34"/>
      <c r="E262" s="27"/>
      <c r="F262" s="119"/>
      <c r="G262" s="119"/>
      <c r="H262" s="100"/>
    </row>
    <row r="263" spans="1:8" ht="30">
      <c r="A263" s="1">
        <f>+A261+1</f>
        <v>44</v>
      </c>
      <c r="B263" s="28" t="s">
        <v>146</v>
      </c>
      <c r="C263" s="29">
        <v>1</v>
      </c>
      <c r="D263" s="30">
        <v>51400</v>
      </c>
      <c r="E263" s="31"/>
      <c r="F263" s="120">
        <f t="shared" ref="F263:F265" si="80">(D263*(1 + 5.1 %) * (1 + 4.36 %))</f>
        <v>56376.733039999999</v>
      </c>
      <c r="G263" s="120"/>
      <c r="H263" s="99">
        <f t="shared" si="72"/>
        <v>56376.733039999999</v>
      </c>
    </row>
    <row r="264" spans="1:8">
      <c r="A264" s="1">
        <f>+A263+1</f>
        <v>45</v>
      </c>
      <c r="B264" s="28" t="s">
        <v>238</v>
      </c>
      <c r="C264" s="29">
        <v>1</v>
      </c>
      <c r="D264" s="30">
        <v>4091800</v>
      </c>
      <c r="E264" s="31"/>
      <c r="F264" s="120">
        <f t="shared" si="80"/>
        <v>4487982.8064799998</v>
      </c>
      <c r="G264" s="120"/>
      <c r="H264" s="99">
        <f t="shared" si="72"/>
        <v>4487982.8064799998</v>
      </c>
    </row>
    <row r="265" spans="1:8">
      <c r="A265" s="1">
        <f>+A264+1</f>
        <v>46</v>
      </c>
      <c r="B265" s="28" t="s">
        <v>149</v>
      </c>
      <c r="C265" s="29">
        <v>1</v>
      </c>
      <c r="D265" s="30">
        <v>287900</v>
      </c>
      <c r="E265" s="31"/>
      <c r="F265" s="120">
        <f t="shared" si="80"/>
        <v>315775.51444</v>
      </c>
      <c r="G265" s="120"/>
      <c r="H265" s="99">
        <f t="shared" si="72"/>
        <v>315775.51444</v>
      </c>
    </row>
    <row r="266" spans="1:8">
      <c r="A266" s="102"/>
      <c r="B266" s="24" t="s">
        <v>239</v>
      </c>
      <c r="C266" s="25"/>
      <c r="D266" s="34"/>
      <c r="E266" s="27"/>
      <c r="F266" s="119"/>
      <c r="G266" s="119"/>
      <c r="H266" s="100"/>
    </row>
    <row r="267" spans="1:8">
      <c r="A267" s="1">
        <f>A265+1</f>
        <v>47</v>
      </c>
      <c r="B267" s="28" t="s">
        <v>81</v>
      </c>
      <c r="C267" s="29">
        <v>1</v>
      </c>
      <c r="D267" s="30">
        <v>639700</v>
      </c>
      <c r="E267" s="31"/>
      <c r="F267" s="120">
        <f t="shared" ref="F267:F268" si="81">(D267*(1 + 5.1 %) * (1 + 4.36 %))</f>
        <v>701638.05692</v>
      </c>
      <c r="G267" s="120"/>
      <c r="H267" s="99">
        <f t="shared" si="72"/>
        <v>701638.05692</v>
      </c>
    </row>
    <row r="268" spans="1:8" ht="57.5" customHeight="1">
      <c r="A268" s="5">
        <f>+A267+1</f>
        <v>48</v>
      </c>
      <c r="B268" s="93" t="s">
        <v>240</v>
      </c>
      <c r="C268" s="94">
        <v>1</v>
      </c>
      <c r="D268" s="95">
        <v>325900</v>
      </c>
      <c r="E268" s="96"/>
      <c r="F268" s="120">
        <f t="shared" si="81"/>
        <v>357454.81124000001</v>
      </c>
      <c r="G268" s="121"/>
      <c r="H268" s="99">
        <f t="shared" si="72"/>
        <v>357454.81124000001</v>
      </c>
    </row>
    <row r="269" spans="1:8" ht="26" customHeight="1">
      <c r="A269" s="230" t="s">
        <v>241</v>
      </c>
      <c r="B269" s="231"/>
      <c r="C269" s="232"/>
      <c r="D269" s="112"/>
      <c r="E269" s="112"/>
      <c r="F269" s="114"/>
      <c r="G269" s="114"/>
      <c r="H269" s="112"/>
    </row>
    <row r="270" spans="1:8">
      <c r="A270" s="115"/>
      <c r="B270" s="24" t="s">
        <v>85</v>
      </c>
      <c r="C270" s="25"/>
      <c r="D270" s="34"/>
      <c r="E270" s="27"/>
      <c r="F270" s="27"/>
      <c r="G270" s="27"/>
      <c r="H270" s="27"/>
    </row>
    <row r="271" spans="1:8">
      <c r="A271" s="1">
        <v>1</v>
      </c>
      <c r="B271" s="28" t="s">
        <v>86</v>
      </c>
      <c r="C271" s="29">
        <v>1</v>
      </c>
      <c r="D271" s="30">
        <v>354000</v>
      </c>
      <c r="E271" s="31"/>
      <c r="F271" s="120">
        <f t="shared" ref="F271:F277" si="82">(D271*(1 + 5.1 %) * (1 + 4.36 %))</f>
        <v>388275.55440000002</v>
      </c>
      <c r="G271" s="120"/>
      <c r="H271" s="99">
        <f t="shared" ref="H271:H277" si="83">+IF(F271="",G271,F271)</f>
        <v>388275.55440000002</v>
      </c>
    </row>
    <row r="272" spans="1:8">
      <c r="A272" s="1">
        <f>+A271+1</f>
        <v>2</v>
      </c>
      <c r="B272" s="28" t="s">
        <v>242</v>
      </c>
      <c r="C272" s="29">
        <v>1</v>
      </c>
      <c r="D272" s="30">
        <v>489700</v>
      </c>
      <c r="E272" s="31"/>
      <c r="F272" s="120">
        <f t="shared" si="82"/>
        <v>537114.51691999997</v>
      </c>
      <c r="G272" s="120"/>
      <c r="H272" s="99">
        <f t="shared" si="83"/>
        <v>537114.51691999997</v>
      </c>
    </row>
    <row r="273" spans="1:8">
      <c r="A273" s="1">
        <f>+A272+1</f>
        <v>3</v>
      </c>
      <c r="B273" s="28" t="s">
        <v>243</v>
      </c>
      <c r="C273" s="29">
        <v>1</v>
      </c>
      <c r="D273" s="30">
        <v>523300</v>
      </c>
      <c r="E273" s="31"/>
      <c r="F273" s="120">
        <f t="shared" si="82"/>
        <v>573967.78987999994</v>
      </c>
      <c r="G273" s="120"/>
      <c r="H273" s="99">
        <f t="shared" si="83"/>
        <v>573967.78987999994</v>
      </c>
    </row>
    <row r="274" spans="1:8">
      <c r="A274" s="1">
        <f t="shared" ref="A274:A277" si="84">+A273+1</f>
        <v>4</v>
      </c>
      <c r="B274" s="28" t="s">
        <v>89</v>
      </c>
      <c r="C274" s="29">
        <v>1</v>
      </c>
      <c r="D274" s="30">
        <v>479400</v>
      </c>
      <c r="E274" s="31"/>
      <c r="F274" s="120">
        <f t="shared" si="82"/>
        <v>525817.23384</v>
      </c>
      <c r="G274" s="120"/>
      <c r="H274" s="99">
        <f t="shared" si="83"/>
        <v>525817.23384</v>
      </c>
    </row>
    <row r="275" spans="1:8">
      <c r="A275" s="1">
        <f t="shared" si="84"/>
        <v>5</v>
      </c>
      <c r="B275" s="28" t="s">
        <v>244</v>
      </c>
      <c r="C275" s="29">
        <v>1</v>
      </c>
      <c r="D275" s="30">
        <v>519600</v>
      </c>
      <c r="E275" s="31"/>
      <c r="F275" s="120">
        <f t="shared" si="82"/>
        <v>569909.54255999997</v>
      </c>
      <c r="G275" s="120"/>
      <c r="H275" s="99">
        <f t="shared" si="83"/>
        <v>569909.54255999997</v>
      </c>
    </row>
    <row r="276" spans="1:8" ht="30">
      <c r="A276" s="1">
        <f t="shared" si="84"/>
        <v>6</v>
      </c>
      <c r="B276" s="28" t="s">
        <v>91</v>
      </c>
      <c r="C276" s="29">
        <v>1</v>
      </c>
      <c r="D276" s="30">
        <v>361500</v>
      </c>
      <c r="E276" s="31"/>
      <c r="F276" s="120">
        <f t="shared" si="82"/>
        <v>396501.73140000005</v>
      </c>
      <c r="G276" s="120"/>
      <c r="H276" s="99">
        <f t="shared" si="83"/>
        <v>396501.73140000005</v>
      </c>
    </row>
    <row r="277" spans="1:8">
      <c r="A277" s="1">
        <f t="shared" si="84"/>
        <v>7</v>
      </c>
      <c r="B277" s="28" t="s">
        <v>92</v>
      </c>
      <c r="C277" s="29">
        <v>1</v>
      </c>
      <c r="D277" s="30">
        <v>411300</v>
      </c>
      <c r="E277" s="31"/>
      <c r="F277" s="120">
        <f t="shared" si="82"/>
        <v>451123.54668000003</v>
      </c>
      <c r="G277" s="120"/>
      <c r="H277" s="99">
        <f t="shared" si="83"/>
        <v>451123.54668000003</v>
      </c>
    </row>
    <row r="278" spans="1:8">
      <c r="A278" s="97"/>
      <c r="B278" s="24" t="s">
        <v>205</v>
      </c>
      <c r="C278" s="25"/>
      <c r="D278" s="34"/>
      <c r="E278" s="27"/>
      <c r="F278" s="119"/>
      <c r="G278" s="119"/>
      <c r="H278" s="100"/>
    </row>
    <row r="279" spans="1:8">
      <c r="A279" s="1">
        <f>A277+1</f>
        <v>8</v>
      </c>
      <c r="B279" s="28" t="s">
        <v>96</v>
      </c>
      <c r="C279" s="29">
        <v>1</v>
      </c>
      <c r="D279" s="30">
        <v>84800</v>
      </c>
      <c r="E279" s="31"/>
      <c r="F279" s="120">
        <f t="shared" ref="F279:F280" si="85">(D279*(1 + 5.1 %) * (1 + 4.36 %))</f>
        <v>93010.641279999996</v>
      </c>
      <c r="G279" s="120"/>
      <c r="H279" s="99">
        <f t="shared" ref="H279:H282" si="86">+IF(F279="",G279,F279)</f>
        <v>93010.641279999996</v>
      </c>
    </row>
    <row r="280" spans="1:8">
      <c r="A280" s="5">
        <f>+A279+1</f>
        <v>9</v>
      </c>
      <c r="B280" s="28" t="s">
        <v>97</v>
      </c>
      <c r="C280" s="29">
        <v>1</v>
      </c>
      <c r="D280" s="30">
        <v>2101500</v>
      </c>
      <c r="E280" s="31"/>
      <c r="F280" s="120">
        <f t="shared" si="85"/>
        <v>2304974.7954000002</v>
      </c>
      <c r="G280" s="120"/>
      <c r="H280" s="99">
        <f t="shared" si="86"/>
        <v>2304974.7954000002</v>
      </c>
    </row>
    <row r="281" spans="1:8">
      <c r="A281" s="5">
        <f t="shared" ref="A281:A282" si="87">+A280+1</f>
        <v>10</v>
      </c>
      <c r="B281" s="28" t="s">
        <v>206</v>
      </c>
      <c r="C281" s="29">
        <v>1</v>
      </c>
      <c r="D281" s="30"/>
      <c r="E281" s="31"/>
      <c r="F281" s="120"/>
      <c r="G281" s="120"/>
      <c r="H281" s="99">
        <f t="shared" si="86"/>
        <v>0</v>
      </c>
    </row>
    <row r="282" spans="1:8">
      <c r="A282" s="5">
        <f t="shared" si="87"/>
        <v>11</v>
      </c>
      <c r="B282" s="28" t="s">
        <v>207</v>
      </c>
      <c r="C282" s="29">
        <v>1</v>
      </c>
      <c r="D282" s="30"/>
      <c r="E282" s="31"/>
      <c r="F282" s="120"/>
      <c r="G282" s="120"/>
      <c r="H282" s="99">
        <f t="shared" si="86"/>
        <v>0</v>
      </c>
    </row>
    <row r="283" spans="1:8">
      <c r="A283" s="97"/>
      <c r="B283" s="24" t="s">
        <v>174</v>
      </c>
      <c r="C283" s="25"/>
      <c r="D283" s="34"/>
      <c r="E283" s="27"/>
      <c r="F283" s="119"/>
      <c r="G283" s="119"/>
      <c r="H283" s="100"/>
    </row>
    <row r="284" spans="1:8">
      <c r="A284" s="1">
        <f>A282+1</f>
        <v>12</v>
      </c>
      <c r="B284" s="28" t="s">
        <v>175</v>
      </c>
      <c r="C284" s="29">
        <v>1</v>
      </c>
      <c r="D284" s="30">
        <v>799700</v>
      </c>
      <c r="E284" s="31"/>
      <c r="F284" s="120">
        <f t="shared" ref="F284:F285" si="88">(D284*(1 + 5.1 %) * (1 + 4.36 %))</f>
        <v>877129.83292000007</v>
      </c>
      <c r="G284" s="120"/>
      <c r="H284" s="99">
        <f t="shared" ref="H284:H285" si="89">+IF(F284="",G284,F284)</f>
        <v>877129.83292000007</v>
      </c>
    </row>
    <row r="285" spans="1:8">
      <c r="A285" s="1">
        <f>A284+1</f>
        <v>13</v>
      </c>
      <c r="B285" s="28" t="s">
        <v>212</v>
      </c>
      <c r="C285" s="29">
        <v>1</v>
      </c>
      <c r="D285" s="30">
        <v>6957200</v>
      </c>
      <c r="E285" s="31"/>
      <c r="F285" s="120">
        <f t="shared" si="88"/>
        <v>7630821.1499199998</v>
      </c>
      <c r="G285" s="120"/>
      <c r="H285" s="99">
        <f t="shared" si="89"/>
        <v>7630821.1499199998</v>
      </c>
    </row>
    <row r="286" spans="1:8">
      <c r="A286" s="97"/>
      <c r="B286" s="24" t="s">
        <v>106</v>
      </c>
      <c r="C286" s="25"/>
      <c r="D286" s="34"/>
      <c r="E286" s="27"/>
      <c r="F286" s="119"/>
      <c r="G286" s="119"/>
      <c r="H286" s="100"/>
    </row>
    <row r="287" spans="1:8">
      <c r="A287" s="1">
        <f>A285+1</f>
        <v>14</v>
      </c>
      <c r="B287" s="28" t="s">
        <v>107</v>
      </c>
      <c r="C287" s="29">
        <v>1</v>
      </c>
      <c r="D287" s="30">
        <v>2838000</v>
      </c>
      <c r="E287" s="31"/>
      <c r="F287" s="120">
        <f t="shared" ref="F287:F292" si="90">(D287*(1 + 5.1 %) * (1 + 4.36 %))</f>
        <v>3112785.3768000002</v>
      </c>
      <c r="G287" s="120"/>
      <c r="H287" s="99">
        <f t="shared" ref="H287:H293" si="91">+IF(F287="",G287,F287)</f>
        <v>3112785.3768000002</v>
      </c>
    </row>
    <row r="288" spans="1:8">
      <c r="A288" s="5">
        <f>+A287+1</f>
        <v>15</v>
      </c>
      <c r="B288" s="28" t="s">
        <v>108</v>
      </c>
      <c r="C288" s="29">
        <v>1</v>
      </c>
      <c r="D288" s="30">
        <v>812900</v>
      </c>
      <c r="E288" s="31"/>
      <c r="F288" s="120">
        <f t="shared" si="90"/>
        <v>891607.90443999995</v>
      </c>
      <c r="G288" s="120"/>
      <c r="H288" s="99">
        <f t="shared" si="91"/>
        <v>891607.90443999995</v>
      </c>
    </row>
    <row r="289" spans="1:8">
      <c r="A289" s="1">
        <f t="shared" ref="A289:A290" si="92">+A288+1</f>
        <v>16</v>
      </c>
      <c r="B289" s="28" t="s">
        <v>245</v>
      </c>
      <c r="C289" s="29">
        <v>1</v>
      </c>
      <c r="D289" s="30">
        <v>435100</v>
      </c>
      <c r="E289" s="31"/>
      <c r="F289" s="120">
        <f t="shared" si="90"/>
        <v>477227.94836000004</v>
      </c>
      <c r="G289" s="120"/>
      <c r="H289" s="99">
        <f t="shared" si="91"/>
        <v>477227.94836000004</v>
      </c>
    </row>
    <row r="290" spans="1:8">
      <c r="A290" s="1">
        <f t="shared" si="92"/>
        <v>17</v>
      </c>
      <c r="B290" s="28" t="s">
        <v>110</v>
      </c>
      <c r="C290" s="29">
        <v>1</v>
      </c>
      <c r="D290" s="30">
        <v>4543400</v>
      </c>
      <c r="E290" s="31"/>
      <c r="F290" s="120">
        <f t="shared" si="90"/>
        <v>4983308.3442399995</v>
      </c>
      <c r="G290" s="120"/>
      <c r="H290" s="99">
        <f t="shared" si="91"/>
        <v>4983308.3442399995</v>
      </c>
    </row>
    <row r="291" spans="1:8">
      <c r="A291" s="1">
        <f>A290+1</f>
        <v>18</v>
      </c>
      <c r="B291" s="28" t="s">
        <v>112</v>
      </c>
      <c r="C291" s="29">
        <v>1</v>
      </c>
      <c r="D291" s="30">
        <v>35300</v>
      </c>
      <c r="E291" s="31"/>
      <c r="F291" s="120">
        <f t="shared" si="90"/>
        <v>38717.873079999998</v>
      </c>
      <c r="G291" s="120"/>
      <c r="H291" s="99">
        <f t="shared" si="91"/>
        <v>38717.873079999998</v>
      </c>
    </row>
    <row r="292" spans="1:8" ht="30">
      <c r="A292" s="1">
        <f>A291+1</f>
        <v>19</v>
      </c>
      <c r="B292" s="28" t="s">
        <v>115</v>
      </c>
      <c r="C292" s="29">
        <v>1</v>
      </c>
      <c r="D292" s="30">
        <v>1827800</v>
      </c>
      <c r="E292" s="31"/>
      <c r="F292" s="120">
        <f t="shared" si="90"/>
        <v>2004774.1760799999</v>
      </c>
      <c r="G292" s="120"/>
      <c r="H292" s="99">
        <f t="shared" si="91"/>
        <v>2004774.1760799999</v>
      </c>
    </row>
    <row r="293" spans="1:8">
      <c r="A293" s="1">
        <f>A292+1</f>
        <v>20</v>
      </c>
      <c r="B293" s="28" t="s">
        <v>118</v>
      </c>
      <c r="C293" s="29">
        <v>1</v>
      </c>
      <c r="D293" s="30"/>
      <c r="E293" s="31"/>
      <c r="F293" s="120"/>
      <c r="G293" s="120"/>
      <c r="H293" s="99">
        <f t="shared" si="91"/>
        <v>0</v>
      </c>
    </row>
    <row r="294" spans="1:8">
      <c r="A294" s="97"/>
      <c r="B294" s="24" t="s">
        <v>229</v>
      </c>
      <c r="C294" s="25"/>
      <c r="D294" s="34"/>
      <c r="E294" s="27"/>
      <c r="F294" s="119"/>
      <c r="G294" s="119"/>
      <c r="H294" s="100"/>
    </row>
    <row r="295" spans="1:8" ht="30">
      <c r="A295" s="1">
        <f>A293+1</f>
        <v>21</v>
      </c>
      <c r="B295" s="28" t="s">
        <v>246</v>
      </c>
      <c r="C295" s="29">
        <v>1</v>
      </c>
      <c r="D295" s="30">
        <v>623900</v>
      </c>
      <c r="E295" s="31"/>
      <c r="F295" s="120">
        <f t="shared" ref="F295" si="93">(D295*(1 + 5.1 %) * (1 + 4.36 %))</f>
        <v>684308.2440399999</v>
      </c>
      <c r="G295" s="120"/>
      <c r="H295" s="99">
        <f t="shared" ref="H295" si="94">+IF(F295="",G295,F295)</f>
        <v>684308.2440399999</v>
      </c>
    </row>
    <row r="296" spans="1:8">
      <c r="A296" s="97"/>
      <c r="B296" s="24" t="s">
        <v>178</v>
      </c>
      <c r="C296" s="25"/>
      <c r="D296" s="34"/>
      <c r="E296" s="27"/>
      <c r="F296" s="119"/>
      <c r="G296" s="119"/>
      <c r="H296" s="100"/>
    </row>
    <row r="297" spans="1:8">
      <c r="A297" s="1">
        <f>A295+1</f>
        <v>22</v>
      </c>
      <c r="B297" s="28" t="s">
        <v>247</v>
      </c>
      <c r="C297" s="29">
        <v>1</v>
      </c>
      <c r="D297" s="30">
        <v>407600</v>
      </c>
      <c r="E297" s="31"/>
      <c r="F297" s="120">
        <f t="shared" ref="F297:F303" si="95">(D297*(1 + 5.1 %) * (1 + 4.36 %))</f>
        <v>447065.29936</v>
      </c>
      <c r="G297" s="120"/>
      <c r="H297" s="99">
        <f t="shared" ref="H297:H303" si="96">+IF(F297="",G297,F297)</f>
        <v>447065.29936</v>
      </c>
    </row>
    <row r="298" spans="1:8">
      <c r="A298" s="1">
        <f t="shared" ref="A298:A303" si="97">+A297+1</f>
        <v>23</v>
      </c>
      <c r="B298" s="28" t="s">
        <v>248</v>
      </c>
      <c r="C298" s="29">
        <v>1</v>
      </c>
      <c r="D298" s="30">
        <v>419100</v>
      </c>
      <c r="E298" s="31"/>
      <c r="F298" s="120">
        <f t="shared" si="95"/>
        <v>459678.77075999998</v>
      </c>
      <c r="G298" s="120"/>
      <c r="H298" s="99">
        <f t="shared" si="96"/>
        <v>459678.77075999998</v>
      </c>
    </row>
    <row r="299" spans="1:8">
      <c r="A299" s="1">
        <f t="shared" si="97"/>
        <v>24</v>
      </c>
      <c r="B299" s="28" t="s">
        <v>249</v>
      </c>
      <c r="C299" s="29">
        <v>1</v>
      </c>
      <c r="D299" s="30">
        <v>431700</v>
      </c>
      <c r="E299" s="31"/>
      <c r="F299" s="120">
        <f t="shared" si="95"/>
        <v>473498.74812</v>
      </c>
      <c r="G299" s="120"/>
      <c r="H299" s="99">
        <f t="shared" si="96"/>
        <v>473498.74812</v>
      </c>
    </row>
    <row r="300" spans="1:8" ht="30">
      <c r="A300" s="1">
        <f t="shared" si="97"/>
        <v>25</v>
      </c>
      <c r="B300" s="28" t="s">
        <v>250</v>
      </c>
      <c r="C300" s="29">
        <v>1</v>
      </c>
      <c r="D300" s="30">
        <v>3427200</v>
      </c>
      <c r="E300" s="31"/>
      <c r="F300" s="120">
        <f t="shared" si="95"/>
        <v>3759033.84192</v>
      </c>
      <c r="G300" s="120"/>
      <c r="H300" s="99">
        <f t="shared" si="96"/>
        <v>3759033.84192</v>
      </c>
    </row>
    <row r="301" spans="1:8" ht="30">
      <c r="A301" s="1">
        <f t="shared" si="97"/>
        <v>26</v>
      </c>
      <c r="B301" s="28" t="s">
        <v>251</v>
      </c>
      <c r="C301" s="29">
        <v>1</v>
      </c>
      <c r="D301" s="30">
        <v>3427200</v>
      </c>
      <c r="E301" s="31"/>
      <c r="F301" s="120">
        <f t="shared" si="95"/>
        <v>3759033.84192</v>
      </c>
      <c r="G301" s="120"/>
      <c r="H301" s="99">
        <f t="shared" si="96"/>
        <v>3759033.84192</v>
      </c>
    </row>
    <row r="302" spans="1:8">
      <c r="A302" s="1">
        <f>A301+1</f>
        <v>27</v>
      </c>
      <c r="B302" s="28" t="s">
        <v>252</v>
      </c>
      <c r="C302" s="29">
        <v>1</v>
      </c>
      <c r="D302" s="30">
        <v>5255000</v>
      </c>
      <c r="E302" s="31"/>
      <c r="F302" s="120">
        <f t="shared" si="95"/>
        <v>5763808.0180000002</v>
      </c>
      <c r="G302" s="120"/>
      <c r="H302" s="99">
        <f t="shared" si="96"/>
        <v>5763808.0180000002</v>
      </c>
    </row>
    <row r="303" spans="1:8">
      <c r="A303" s="1">
        <f t="shared" si="97"/>
        <v>28</v>
      </c>
      <c r="B303" s="28" t="s">
        <v>253</v>
      </c>
      <c r="C303" s="29">
        <v>1</v>
      </c>
      <c r="D303" s="30">
        <v>349200</v>
      </c>
      <c r="E303" s="31"/>
      <c r="F303" s="120">
        <f t="shared" si="95"/>
        <v>383010.80111999996</v>
      </c>
      <c r="G303" s="120"/>
      <c r="H303" s="99">
        <f t="shared" si="96"/>
        <v>383010.80111999996</v>
      </c>
    </row>
    <row r="304" spans="1:8">
      <c r="A304" s="97"/>
      <c r="B304" s="24" t="s">
        <v>254</v>
      </c>
      <c r="C304" s="25"/>
      <c r="D304" s="34"/>
      <c r="E304" s="27"/>
      <c r="F304" s="119"/>
      <c r="G304" s="119"/>
      <c r="H304" s="100"/>
    </row>
    <row r="305" spans="1:8">
      <c r="A305" s="1">
        <f>A303+1</f>
        <v>29</v>
      </c>
      <c r="B305" s="28" t="s">
        <v>255</v>
      </c>
      <c r="C305" s="29">
        <v>1</v>
      </c>
      <c r="D305" s="30">
        <v>443300</v>
      </c>
      <c r="E305" s="31"/>
      <c r="F305" s="120">
        <f t="shared" ref="F305:F306" si="98">(D305*(1 + 5.1 %) * (1 + 4.36 %))</f>
        <v>486221.90188000002</v>
      </c>
      <c r="G305" s="120"/>
      <c r="H305" s="99">
        <f t="shared" ref="H305:H311" si="99">+IF(F305="",G305,F305)</f>
        <v>486221.90188000002</v>
      </c>
    </row>
    <row r="306" spans="1:8">
      <c r="A306" s="1">
        <f t="shared" ref="A306:A311" si="100">+A305+1</f>
        <v>30</v>
      </c>
      <c r="B306" s="28" t="s">
        <v>256</v>
      </c>
      <c r="C306" s="29">
        <v>1</v>
      </c>
      <c r="D306" s="39">
        <v>595000</v>
      </c>
      <c r="E306" s="31"/>
      <c r="F306" s="120">
        <f t="shared" si="98"/>
        <v>652610.04200000002</v>
      </c>
      <c r="G306" s="120"/>
      <c r="H306" s="99">
        <f t="shared" si="99"/>
        <v>652610.04200000002</v>
      </c>
    </row>
    <row r="307" spans="1:8" ht="45">
      <c r="A307" s="1">
        <f t="shared" si="100"/>
        <v>31</v>
      </c>
      <c r="B307" s="28" t="s">
        <v>257</v>
      </c>
      <c r="C307" s="29">
        <v>1</v>
      </c>
      <c r="D307" s="30"/>
      <c r="E307" s="31">
        <v>3187307.9</v>
      </c>
      <c r="F307" s="120"/>
      <c r="G307" s="120">
        <f t="shared" ref="G307:G311" si="101">(E307*(1 + 5.1 %) * (1 + 4.36 %))</f>
        <v>3495914.52518644</v>
      </c>
      <c r="H307" s="99">
        <f t="shared" si="99"/>
        <v>3495914.52518644</v>
      </c>
    </row>
    <row r="308" spans="1:8">
      <c r="A308" s="1">
        <f t="shared" si="100"/>
        <v>32</v>
      </c>
      <c r="B308" s="28" t="s">
        <v>258</v>
      </c>
      <c r="C308" s="29">
        <v>1</v>
      </c>
      <c r="D308" s="30"/>
      <c r="E308" s="31">
        <v>12019</v>
      </c>
      <c r="F308" s="120"/>
      <c r="G308" s="120">
        <f t="shared" si="101"/>
        <v>13182.722848400001</v>
      </c>
      <c r="H308" s="99">
        <f t="shared" si="99"/>
        <v>13182.722848400001</v>
      </c>
    </row>
    <row r="309" spans="1:8">
      <c r="A309" s="1">
        <f t="shared" si="100"/>
        <v>33</v>
      </c>
      <c r="B309" s="28" t="s">
        <v>259</v>
      </c>
      <c r="C309" s="29">
        <v>1</v>
      </c>
      <c r="D309" s="30"/>
      <c r="E309" s="31">
        <v>11900</v>
      </c>
      <c r="F309" s="120"/>
      <c r="G309" s="120">
        <f t="shared" si="101"/>
        <v>13052.200840000001</v>
      </c>
      <c r="H309" s="99">
        <f t="shared" si="99"/>
        <v>13052.200840000001</v>
      </c>
    </row>
    <row r="310" spans="1:8">
      <c r="A310" s="1">
        <f t="shared" si="100"/>
        <v>34</v>
      </c>
      <c r="B310" s="28" t="s">
        <v>261</v>
      </c>
      <c r="C310" s="29">
        <v>1</v>
      </c>
      <c r="D310" s="30"/>
      <c r="E310" s="31">
        <v>18802</v>
      </c>
      <c r="F310" s="120"/>
      <c r="G310" s="120">
        <f t="shared" si="101"/>
        <v>20622.477327199998</v>
      </c>
      <c r="H310" s="99">
        <f t="shared" si="99"/>
        <v>20622.477327199998</v>
      </c>
    </row>
    <row r="311" spans="1:8">
      <c r="A311" s="1">
        <f t="shared" si="100"/>
        <v>35</v>
      </c>
      <c r="B311" s="28" t="s">
        <v>262</v>
      </c>
      <c r="C311" s="29">
        <v>1</v>
      </c>
      <c r="D311" s="30"/>
      <c r="E311" s="31">
        <v>814079</v>
      </c>
      <c r="F311" s="120"/>
      <c r="G311" s="120">
        <f t="shared" si="101"/>
        <v>892901.05946440005</v>
      </c>
      <c r="H311" s="99">
        <f t="shared" si="99"/>
        <v>892901.05946440005</v>
      </c>
    </row>
    <row r="312" spans="1:8">
      <c r="A312" s="97"/>
      <c r="B312" s="24" t="s">
        <v>234</v>
      </c>
      <c r="C312" s="25"/>
      <c r="D312" s="34"/>
      <c r="E312" s="27"/>
      <c r="F312" s="119"/>
      <c r="G312" s="119"/>
      <c r="H312" s="100"/>
    </row>
    <row r="313" spans="1:8">
      <c r="A313" s="1">
        <f>A311+1</f>
        <v>36</v>
      </c>
      <c r="B313" s="28" t="s">
        <v>204</v>
      </c>
      <c r="C313" s="29">
        <v>1</v>
      </c>
      <c r="D313" s="30">
        <v>1747900</v>
      </c>
      <c r="E313" s="31"/>
      <c r="F313" s="120">
        <f t="shared" ref="F313:F315" si="102">(D313*(1 + 5.1 %) * (1 + 4.36 %))</f>
        <v>1917137.9704400001</v>
      </c>
      <c r="G313" s="120"/>
      <c r="H313" s="99">
        <f t="shared" ref="H313:H315" si="103">+IF(F313="",G313,F313)</f>
        <v>1917137.9704400001</v>
      </c>
    </row>
    <row r="314" spans="1:8">
      <c r="A314" s="1">
        <f>+A313+1</f>
        <v>37</v>
      </c>
      <c r="B314" s="28" t="s">
        <v>236</v>
      </c>
      <c r="C314" s="29">
        <v>1</v>
      </c>
      <c r="D314" s="30">
        <v>3941300</v>
      </c>
      <c r="E314" s="31"/>
      <c r="F314" s="120">
        <f t="shared" si="102"/>
        <v>4322910.8546799999</v>
      </c>
      <c r="G314" s="120"/>
      <c r="H314" s="99">
        <f t="shared" si="103"/>
        <v>4322910.8546799999</v>
      </c>
    </row>
    <row r="315" spans="1:8">
      <c r="A315" s="1">
        <f>+A314+1</f>
        <v>38</v>
      </c>
      <c r="B315" s="28" t="s">
        <v>263</v>
      </c>
      <c r="C315" s="29">
        <v>1</v>
      </c>
      <c r="D315" s="30">
        <v>3255800</v>
      </c>
      <c r="E315" s="31"/>
      <c r="F315" s="120">
        <f t="shared" si="102"/>
        <v>3571038.2768800003</v>
      </c>
      <c r="G315" s="120"/>
      <c r="H315" s="99">
        <f t="shared" si="103"/>
        <v>3571038.2768800003</v>
      </c>
    </row>
    <row r="316" spans="1:8">
      <c r="A316" s="102"/>
      <c r="B316" s="24" t="s">
        <v>145</v>
      </c>
      <c r="C316" s="25"/>
      <c r="D316" s="34"/>
      <c r="E316" s="27"/>
      <c r="F316" s="119"/>
      <c r="G316" s="119"/>
      <c r="H316" s="100"/>
    </row>
    <row r="317" spans="1:8" ht="30">
      <c r="A317" s="1">
        <f>+A315+1</f>
        <v>39</v>
      </c>
      <c r="B317" s="28" t="s">
        <v>146</v>
      </c>
      <c r="C317" s="29">
        <v>1</v>
      </c>
      <c r="D317" s="30">
        <v>82800</v>
      </c>
      <c r="E317" s="31"/>
      <c r="F317" s="120">
        <f t="shared" ref="F317:F319" si="104">(D317*(1 + 5.1 %) * (1 + 4.36 %))</f>
        <v>90816.994079999989</v>
      </c>
      <c r="G317" s="120"/>
      <c r="H317" s="99">
        <f t="shared" ref="H317:H320" si="105">+IF(F317="",G317,F317)</f>
        <v>90816.994079999989</v>
      </c>
    </row>
    <row r="318" spans="1:8">
      <c r="A318" s="1">
        <f>+A317+1</f>
        <v>40</v>
      </c>
      <c r="B318" s="28" t="s">
        <v>264</v>
      </c>
      <c r="C318" s="29">
        <v>1</v>
      </c>
      <c r="D318" s="30">
        <v>3121400</v>
      </c>
      <c r="E318" s="31"/>
      <c r="F318" s="120">
        <f t="shared" si="104"/>
        <v>3423625.1850400004</v>
      </c>
      <c r="G318" s="120"/>
      <c r="H318" s="99">
        <f t="shared" si="105"/>
        <v>3423625.1850400004</v>
      </c>
    </row>
    <row r="319" spans="1:8">
      <c r="A319" s="1">
        <f>+A318+1</f>
        <v>41</v>
      </c>
      <c r="B319" s="28" t="s">
        <v>149</v>
      </c>
      <c r="C319" s="29">
        <v>1</v>
      </c>
      <c r="D319" s="30">
        <v>287900</v>
      </c>
      <c r="E319" s="31"/>
      <c r="F319" s="120">
        <f t="shared" si="104"/>
        <v>315775.51444</v>
      </c>
      <c r="G319" s="120"/>
      <c r="H319" s="99">
        <f t="shared" si="105"/>
        <v>315775.51444</v>
      </c>
    </row>
    <row r="320" spans="1:8">
      <c r="A320" s="1"/>
      <c r="B320" s="28" t="s">
        <v>265</v>
      </c>
      <c r="C320" s="29">
        <v>1</v>
      </c>
      <c r="D320" s="30"/>
      <c r="E320" s="31"/>
      <c r="F320" s="120"/>
      <c r="G320" s="120"/>
      <c r="H320" s="99">
        <f t="shared" si="105"/>
        <v>0</v>
      </c>
    </row>
    <row r="321" spans="1:8">
      <c r="A321" s="102"/>
      <c r="B321" s="24" t="s">
        <v>239</v>
      </c>
      <c r="C321" s="25"/>
      <c r="D321" s="34"/>
      <c r="E321" s="27"/>
      <c r="F321" s="119"/>
      <c r="G321" s="119"/>
      <c r="H321" s="100"/>
    </row>
    <row r="322" spans="1:8">
      <c r="A322" s="1">
        <f>A319+1</f>
        <v>42</v>
      </c>
      <c r="B322" s="28" t="s">
        <v>81</v>
      </c>
      <c r="C322" s="29">
        <v>1</v>
      </c>
      <c r="D322" s="30">
        <v>639700</v>
      </c>
      <c r="E322" s="31"/>
      <c r="F322" s="120">
        <f t="shared" ref="F322:F324" si="106">(D322*(1 + 5.1 %) * (1 + 4.36 %))</f>
        <v>701638.05692</v>
      </c>
      <c r="G322" s="120"/>
      <c r="H322" s="99">
        <f t="shared" ref="H322:H324" si="107">+IF(F322="",G322,F322)</f>
        <v>701638.05692</v>
      </c>
    </row>
    <row r="323" spans="1:8" ht="45">
      <c r="A323" s="1">
        <f>A322+1</f>
        <v>43</v>
      </c>
      <c r="B323" s="28" t="s">
        <v>80</v>
      </c>
      <c r="C323" s="29">
        <v>1</v>
      </c>
      <c r="D323" s="30">
        <v>325900</v>
      </c>
      <c r="E323" s="31"/>
      <c r="F323" s="120">
        <f t="shared" si="106"/>
        <v>357454.81124000001</v>
      </c>
      <c r="G323" s="120"/>
      <c r="H323" s="99">
        <f t="shared" si="107"/>
        <v>357454.81124000001</v>
      </c>
    </row>
    <row r="324" spans="1:8">
      <c r="A324" s="5">
        <f>+A323+1</f>
        <v>44</v>
      </c>
      <c r="B324" s="93" t="s">
        <v>78</v>
      </c>
      <c r="C324" s="94">
        <v>1</v>
      </c>
      <c r="D324" s="95">
        <v>429600</v>
      </c>
      <c r="E324" s="96"/>
      <c r="F324" s="120">
        <f t="shared" si="106"/>
        <v>471195.41856000002</v>
      </c>
      <c r="G324" s="121"/>
      <c r="H324" s="99">
        <f t="shared" si="107"/>
        <v>471195.41856000002</v>
      </c>
    </row>
    <row r="325" spans="1:8" ht="26" customHeight="1">
      <c r="A325" s="230" t="s">
        <v>266</v>
      </c>
      <c r="B325" s="231"/>
      <c r="C325" s="232"/>
      <c r="D325" s="112"/>
      <c r="E325" s="112"/>
      <c r="F325" s="114"/>
      <c r="G325" s="114"/>
      <c r="H325" s="112"/>
    </row>
    <row r="326" spans="1:8">
      <c r="A326" s="97"/>
      <c r="B326" s="24" t="s">
        <v>85</v>
      </c>
      <c r="C326" s="25"/>
      <c r="D326" s="34"/>
      <c r="E326" s="27"/>
      <c r="F326" s="119"/>
      <c r="G326" s="119"/>
      <c r="H326" s="100"/>
    </row>
    <row r="327" spans="1:8">
      <c r="A327" s="1">
        <v>1</v>
      </c>
      <c r="B327" s="28" t="s">
        <v>87</v>
      </c>
      <c r="C327" s="29">
        <v>1</v>
      </c>
      <c r="D327" s="30"/>
      <c r="E327" s="31">
        <v>113050</v>
      </c>
      <c r="F327" s="120"/>
      <c r="G327" s="120">
        <f t="shared" ref="G327:G347" si="108">(E327*(1 + 5.1 %) * (1 + 4.36 %))</f>
        <v>123995.90798</v>
      </c>
      <c r="H327" s="99">
        <f t="shared" ref="H327:H347" si="109">+IF(F327="",G327,F327)</f>
        <v>123995.90798</v>
      </c>
    </row>
    <row r="328" spans="1:8">
      <c r="A328" s="1">
        <f>+A327+1</f>
        <v>2</v>
      </c>
      <c r="B328" s="28" t="s">
        <v>88</v>
      </c>
      <c r="C328" s="29">
        <v>1</v>
      </c>
      <c r="D328" s="30"/>
      <c r="E328" s="31">
        <v>61880</v>
      </c>
      <c r="F328" s="120"/>
      <c r="G328" s="120">
        <f t="shared" si="108"/>
        <v>67871.444367999997</v>
      </c>
      <c r="H328" s="99">
        <f t="shared" si="109"/>
        <v>67871.444367999997</v>
      </c>
    </row>
    <row r="329" spans="1:8">
      <c r="A329" s="1">
        <f>+A328+1</f>
        <v>3</v>
      </c>
      <c r="B329" s="28" t="s">
        <v>182</v>
      </c>
      <c r="C329" s="29">
        <v>1</v>
      </c>
      <c r="D329" s="30"/>
      <c r="E329" s="31">
        <v>577150</v>
      </c>
      <c r="F329" s="120"/>
      <c r="G329" s="120">
        <f t="shared" si="108"/>
        <v>633031.74073999992</v>
      </c>
      <c r="H329" s="99">
        <f t="shared" si="109"/>
        <v>633031.74073999992</v>
      </c>
    </row>
    <row r="330" spans="1:8">
      <c r="A330" s="1">
        <f t="shared" ref="A330:A347" si="110">+A329+1</f>
        <v>4</v>
      </c>
      <c r="B330" s="28" t="s">
        <v>267</v>
      </c>
      <c r="C330" s="29">
        <v>1</v>
      </c>
      <c r="D330" s="30"/>
      <c r="E330" s="31">
        <v>148750</v>
      </c>
      <c r="F330" s="120"/>
      <c r="G330" s="120">
        <f t="shared" si="108"/>
        <v>163152.5105</v>
      </c>
      <c r="H330" s="99">
        <f t="shared" si="109"/>
        <v>163152.5105</v>
      </c>
    </row>
    <row r="331" spans="1:8">
      <c r="A331" s="1">
        <f t="shared" si="110"/>
        <v>5</v>
      </c>
      <c r="B331" s="28" t="s">
        <v>268</v>
      </c>
      <c r="C331" s="29">
        <v>1</v>
      </c>
      <c r="D331" s="30"/>
      <c r="E331" s="31">
        <v>45220</v>
      </c>
      <c r="F331" s="120"/>
      <c r="G331" s="120">
        <f t="shared" si="108"/>
        <v>49598.363191999997</v>
      </c>
      <c r="H331" s="99">
        <f t="shared" si="109"/>
        <v>49598.363191999997</v>
      </c>
    </row>
    <row r="332" spans="1:8">
      <c r="A332" s="1">
        <f t="shared" si="110"/>
        <v>6</v>
      </c>
      <c r="B332" s="28" t="s">
        <v>269</v>
      </c>
      <c r="C332" s="29">
        <v>1</v>
      </c>
      <c r="D332" s="30"/>
      <c r="E332" s="31">
        <v>128520</v>
      </c>
      <c r="F332" s="120"/>
      <c r="G332" s="120">
        <f t="shared" si="108"/>
        <v>140963.769072</v>
      </c>
      <c r="H332" s="99">
        <f t="shared" si="109"/>
        <v>140963.769072</v>
      </c>
    </row>
    <row r="333" spans="1:8">
      <c r="A333" s="1">
        <f t="shared" si="110"/>
        <v>7</v>
      </c>
      <c r="B333" s="28" t="s">
        <v>259</v>
      </c>
      <c r="C333" s="29">
        <v>1</v>
      </c>
      <c r="D333" s="30"/>
      <c r="E333" s="31">
        <v>11900</v>
      </c>
      <c r="F333" s="120"/>
      <c r="G333" s="120">
        <f t="shared" si="108"/>
        <v>13052.200840000001</v>
      </c>
      <c r="H333" s="99">
        <f t="shared" si="109"/>
        <v>13052.200840000001</v>
      </c>
    </row>
    <row r="334" spans="1:8">
      <c r="A334" s="1">
        <f t="shared" si="110"/>
        <v>8</v>
      </c>
      <c r="B334" s="28" t="s">
        <v>270</v>
      </c>
      <c r="C334" s="29">
        <v>1</v>
      </c>
      <c r="D334" s="30"/>
      <c r="E334" s="31">
        <v>214200</v>
      </c>
      <c r="F334" s="120"/>
      <c r="G334" s="120">
        <f t="shared" si="108"/>
        <v>234939.61512</v>
      </c>
      <c r="H334" s="99">
        <f t="shared" si="109"/>
        <v>234939.61512</v>
      </c>
    </row>
    <row r="335" spans="1:8">
      <c r="A335" s="1">
        <f t="shared" si="110"/>
        <v>9</v>
      </c>
      <c r="B335" s="28" t="s">
        <v>271</v>
      </c>
      <c r="C335" s="29">
        <v>1</v>
      </c>
      <c r="D335" s="30"/>
      <c r="E335" s="31">
        <v>666400</v>
      </c>
      <c r="F335" s="120"/>
      <c r="G335" s="120">
        <f t="shared" si="108"/>
        <v>730923.24703999993</v>
      </c>
      <c r="H335" s="99">
        <f t="shared" si="109"/>
        <v>730923.24703999993</v>
      </c>
    </row>
    <row r="336" spans="1:8">
      <c r="A336" s="1">
        <f t="shared" si="110"/>
        <v>10</v>
      </c>
      <c r="B336" s="28" t="s">
        <v>272</v>
      </c>
      <c r="C336" s="29">
        <v>1</v>
      </c>
      <c r="D336" s="30"/>
      <c r="E336" s="31">
        <v>214200</v>
      </c>
      <c r="F336" s="120"/>
      <c r="G336" s="120">
        <f t="shared" si="108"/>
        <v>234939.61512</v>
      </c>
      <c r="H336" s="99">
        <f t="shared" si="109"/>
        <v>234939.61512</v>
      </c>
    </row>
    <row r="337" spans="1:8">
      <c r="A337" s="1">
        <f t="shared" si="110"/>
        <v>11</v>
      </c>
      <c r="B337" s="28" t="s">
        <v>273</v>
      </c>
      <c r="C337" s="29">
        <v>1</v>
      </c>
      <c r="D337" s="30"/>
      <c r="E337" s="31">
        <v>14875</v>
      </c>
      <c r="F337" s="120"/>
      <c r="G337" s="120">
        <f t="shared" si="108"/>
        <v>16315.251049999999</v>
      </c>
      <c r="H337" s="99">
        <f t="shared" si="109"/>
        <v>16315.251049999999</v>
      </c>
    </row>
    <row r="338" spans="1:8">
      <c r="A338" s="1">
        <f t="shared" si="110"/>
        <v>12</v>
      </c>
      <c r="B338" s="28" t="s">
        <v>274</v>
      </c>
      <c r="C338" s="29">
        <v>1</v>
      </c>
      <c r="D338" s="30"/>
      <c r="E338" s="31">
        <v>17850</v>
      </c>
      <c r="F338" s="120"/>
      <c r="G338" s="120">
        <f t="shared" si="108"/>
        <v>19578.30126</v>
      </c>
      <c r="H338" s="99">
        <f t="shared" si="109"/>
        <v>19578.30126</v>
      </c>
    </row>
    <row r="339" spans="1:8">
      <c r="A339" s="1">
        <f t="shared" si="110"/>
        <v>13</v>
      </c>
      <c r="B339" s="28" t="s">
        <v>275</v>
      </c>
      <c r="C339" s="29">
        <v>1</v>
      </c>
      <c r="D339" s="30"/>
      <c r="E339" s="31">
        <v>261800</v>
      </c>
      <c r="F339" s="120"/>
      <c r="G339" s="120">
        <f t="shared" si="108"/>
        <v>287148.41847999999</v>
      </c>
      <c r="H339" s="99">
        <f t="shared" si="109"/>
        <v>287148.41847999999</v>
      </c>
    </row>
    <row r="340" spans="1:8">
      <c r="A340" s="1">
        <f t="shared" si="110"/>
        <v>14</v>
      </c>
      <c r="B340" s="28" t="s">
        <v>276</v>
      </c>
      <c r="C340" s="29">
        <v>1</v>
      </c>
      <c r="D340" s="30"/>
      <c r="E340" s="31">
        <v>2261000</v>
      </c>
      <c r="F340" s="120"/>
      <c r="G340" s="120">
        <f t="shared" si="108"/>
        <v>2479918.1596000004</v>
      </c>
      <c r="H340" s="99">
        <f t="shared" si="109"/>
        <v>2479918.1596000004</v>
      </c>
    </row>
    <row r="341" spans="1:8">
      <c r="A341" s="1">
        <f t="shared" si="110"/>
        <v>15</v>
      </c>
      <c r="B341" s="28" t="s">
        <v>277</v>
      </c>
      <c r="C341" s="29">
        <v>1</v>
      </c>
      <c r="D341" s="30"/>
      <c r="E341" s="31">
        <v>154700</v>
      </c>
      <c r="F341" s="120"/>
      <c r="G341" s="120">
        <f t="shared" si="108"/>
        <v>169678.61092000001</v>
      </c>
      <c r="H341" s="99">
        <f t="shared" si="109"/>
        <v>169678.61092000001</v>
      </c>
    </row>
    <row r="342" spans="1:8">
      <c r="A342" s="1">
        <f t="shared" si="110"/>
        <v>16</v>
      </c>
      <c r="B342" s="28" t="s">
        <v>278</v>
      </c>
      <c r="C342" s="29">
        <v>1</v>
      </c>
      <c r="D342" s="30"/>
      <c r="E342" s="31">
        <v>142800</v>
      </c>
      <c r="F342" s="120"/>
      <c r="G342" s="120">
        <f t="shared" si="108"/>
        <v>156626.41008</v>
      </c>
      <c r="H342" s="99">
        <f t="shared" si="109"/>
        <v>156626.41008</v>
      </c>
    </row>
    <row r="343" spans="1:8">
      <c r="A343" s="1">
        <f t="shared" si="110"/>
        <v>17</v>
      </c>
      <c r="B343" s="28" t="s">
        <v>279</v>
      </c>
      <c r="C343" s="29">
        <v>1</v>
      </c>
      <c r="D343" s="30"/>
      <c r="E343" s="31">
        <v>345100</v>
      </c>
      <c r="F343" s="120"/>
      <c r="G343" s="120">
        <f t="shared" si="108"/>
        <v>378513.82436000003</v>
      </c>
      <c r="H343" s="99">
        <f t="shared" si="109"/>
        <v>378513.82436000003</v>
      </c>
    </row>
    <row r="344" spans="1:8">
      <c r="A344" s="1">
        <f t="shared" si="110"/>
        <v>18</v>
      </c>
      <c r="B344" s="28" t="s">
        <v>280</v>
      </c>
      <c r="C344" s="29">
        <v>1</v>
      </c>
      <c r="D344" s="30"/>
      <c r="E344" s="31">
        <v>214200</v>
      </c>
      <c r="F344" s="120"/>
      <c r="G344" s="120">
        <f t="shared" si="108"/>
        <v>234939.61512</v>
      </c>
      <c r="H344" s="99">
        <f t="shared" si="109"/>
        <v>234939.61512</v>
      </c>
    </row>
    <row r="345" spans="1:8">
      <c r="A345" s="1">
        <f t="shared" si="110"/>
        <v>19</v>
      </c>
      <c r="B345" s="28" t="s">
        <v>281</v>
      </c>
      <c r="C345" s="29">
        <v>1</v>
      </c>
      <c r="D345" s="30"/>
      <c r="E345" s="31">
        <v>214200</v>
      </c>
      <c r="F345" s="120"/>
      <c r="G345" s="120">
        <f t="shared" si="108"/>
        <v>234939.61512</v>
      </c>
      <c r="H345" s="99">
        <f t="shared" si="109"/>
        <v>234939.61512</v>
      </c>
    </row>
    <row r="346" spans="1:8">
      <c r="A346" s="1">
        <f t="shared" si="110"/>
        <v>20</v>
      </c>
      <c r="B346" s="28" t="s">
        <v>282</v>
      </c>
      <c r="C346" s="29">
        <v>1</v>
      </c>
      <c r="D346" s="30"/>
      <c r="E346" s="31">
        <v>107100</v>
      </c>
      <c r="F346" s="120"/>
      <c r="G346" s="120">
        <f t="shared" si="108"/>
        <v>117469.80756</v>
      </c>
      <c r="H346" s="99">
        <f t="shared" si="109"/>
        <v>117469.80756</v>
      </c>
    </row>
    <row r="347" spans="1:8">
      <c r="A347" s="1">
        <f t="shared" si="110"/>
        <v>21</v>
      </c>
      <c r="B347" s="28" t="s">
        <v>283</v>
      </c>
      <c r="C347" s="29">
        <v>1</v>
      </c>
      <c r="D347" s="30"/>
      <c r="E347" s="31">
        <v>214200</v>
      </c>
      <c r="F347" s="120"/>
      <c r="G347" s="120">
        <f t="shared" si="108"/>
        <v>234939.61512</v>
      </c>
      <c r="H347" s="99">
        <f t="shared" si="109"/>
        <v>234939.61512</v>
      </c>
    </row>
    <row r="348" spans="1:8">
      <c r="A348" s="97"/>
      <c r="B348" s="24" t="s">
        <v>178</v>
      </c>
      <c r="C348" s="25"/>
      <c r="D348" s="34"/>
      <c r="E348" s="27"/>
      <c r="F348" s="119"/>
      <c r="G348" s="119"/>
      <c r="H348" s="100"/>
    </row>
    <row r="349" spans="1:8">
      <c r="A349" s="1">
        <f>A347+1</f>
        <v>22</v>
      </c>
      <c r="B349" s="28" t="s">
        <v>284</v>
      </c>
      <c r="C349" s="29">
        <v>1</v>
      </c>
      <c r="D349" s="30"/>
      <c r="E349" s="31"/>
      <c r="F349" s="120"/>
      <c r="G349" s="120"/>
      <c r="H349" s="99">
        <f t="shared" ref="H349:H352" si="111">+IF(F349="",G349,F349)</f>
        <v>0</v>
      </c>
    </row>
    <row r="350" spans="1:8">
      <c r="A350" s="1">
        <f>A349+1</f>
        <v>23</v>
      </c>
      <c r="B350" s="28" t="s">
        <v>247</v>
      </c>
      <c r="C350" s="29">
        <v>1</v>
      </c>
      <c r="D350" s="30"/>
      <c r="E350" s="31"/>
      <c r="F350" s="120"/>
      <c r="G350" s="120"/>
      <c r="H350" s="99">
        <f t="shared" si="111"/>
        <v>0</v>
      </c>
    </row>
    <row r="351" spans="1:8">
      <c r="A351" s="1">
        <f t="shared" ref="A351:A352" si="112">A350+1</f>
        <v>24</v>
      </c>
      <c r="B351" s="28" t="s">
        <v>248</v>
      </c>
      <c r="C351" s="29">
        <v>1</v>
      </c>
      <c r="D351" s="30"/>
      <c r="E351" s="31"/>
      <c r="F351" s="120"/>
      <c r="G351" s="120"/>
      <c r="H351" s="99">
        <f t="shared" si="111"/>
        <v>0</v>
      </c>
    </row>
    <row r="352" spans="1:8">
      <c r="A352" s="1">
        <f t="shared" si="112"/>
        <v>25</v>
      </c>
      <c r="B352" s="28" t="s">
        <v>249</v>
      </c>
      <c r="C352" s="29">
        <v>1</v>
      </c>
      <c r="D352" s="30"/>
      <c r="E352" s="31"/>
      <c r="F352" s="120"/>
      <c r="G352" s="120"/>
      <c r="H352" s="99">
        <f t="shared" si="111"/>
        <v>0</v>
      </c>
    </row>
    <row r="353" spans="1:8">
      <c r="A353" s="97"/>
      <c r="B353" s="24" t="s">
        <v>106</v>
      </c>
      <c r="C353" s="25"/>
      <c r="D353" s="33"/>
      <c r="E353" s="27"/>
      <c r="F353" s="119"/>
      <c r="G353" s="119"/>
      <c r="H353" s="100"/>
    </row>
    <row r="354" spans="1:8">
      <c r="A354" s="1">
        <f>A352+1</f>
        <v>26</v>
      </c>
      <c r="B354" s="28" t="s">
        <v>118</v>
      </c>
      <c r="C354" s="29">
        <v>1</v>
      </c>
      <c r="D354" s="30"/>
      <c r="E354" s="31"/>
      <c r="F354" s="120"/>
      <c r="G354" s="120"/>
      <c r="H354" s="99">
        <f t="shared" ref="H354:H364" si="113">+IF(F354="",G354,F354)</f>
        <v>0</v>
      </c>
    </row>
    <row r="355" spans="1:8">
      <c r="A355" s="1">
        <f>A354+1</f>
        <v>27</v>
      </c>
      <c r="B355" s="28" t="s">
        <v>107</v>
      </c>
      <c r="C355" s="29">
        <v>1</v>
      </c>
      <c r="D355" s="30"/>
      <c r="E355" s="31"/>
      <c r="F355" s="120"/>
      <c r="G355" s="120"/>
      <c r="H355" s="99">
        <f t="shared" si="113"/>
        <v>0</v>
      </c>
    </row>
    <row r="356" spans="1:8">
      <c r="A356" s="1">
        <f t="shared" ref="A356:A364" si="114">A355+1</f>
        <v>28</v>
      </c>
      <c r="B356" s="28" t="s">
        <v>108</v>
      </c>
      <c r="C356" s="29">
        <v>1</v>
      </c>
      <c r="D356" s="30"/>
      <c r="E356" s="31"/>
      <c r="F356" s="120"/>
      <c r="G356" s="120"/>
      <c r="H356" s="99">
        <f t="shared" si="113"/>
        <v>0</v>
      </c>
    </row>
    <row r="357" spans="1:8">
      <c r="A357" s="1">
        <f t="shared" si="114"/>
        <v>29</v>
      </c>
      <c r="B357" s="28" t="s">
        <v>109</v>
      </c>
      <c r="C357" s="29">
        <v>1</v>
      </c>
      <c r="D357" s="30"/>
      <c r="E357" s="31"/>
      <c r="F357" s="120"/>
      <c r="G357" s="120"/>
      <c r="H357" s="99">
        <f t="shared" si="113"/>
        <v>0</v>
      </c>
    </row>
    <row r="358" spans="1:8">
      <c r="A358" s="1">
        <f t="shared" si="114"/>
        <v>30</v>
      </c>
      <c r="B358" s="28" t="s">
        <v>110</v>
      </c>
      <c r="C358" s="29">
        <v>1</v>
      </c>
      <c r="D358" s="30"/>
      <c r="E358" s="31"/>
      <c r="F358" s="120"/>
      <c r="G358" s="120"/>
      <c r="H358" s="99">
        <f t="shared" si="113"/>
        <v>0</v>
      </c>
    </row>
    <row r="359" spans="1:8">
      <c r="A359" s="1">
        <f t="shared" si="114"/>
        <v>31</v>
      </c>
      <c r="B359" s="28" t="s">
        <v>111</v>
      </c>
      <c r="C359" s="29">
        <v>1</v>
      </c>
      <c r="D359" s="30"/>
      <c r="E359" s="31">
        <v>27965</v>
      </c>
      <c r="F359" s="120"/>
      <c r="G359" s="120">
        <f>(E359*(1 + 5.1 %) * (1 + 4.36 %))</f>
        <v>30672.671973999997</v>
      </c>
      <c r="H359" s="99">
        <f t="shared" si="113"/>
        <v>30672.671973999997</v>
      </c>
    </row>
    <row r="360" spans="1:8">
      <c r="A360" s="1">
        <f t="shared" si="114"/>
        <v>32</v>
      </c>
      <c r="B360" s="28" t="s">
        <v>112</v>
      </c>
      <c r="C360" s="29">
        <v>1</v>
      </c>
      <c r="D360" s="30"/>
      <c r="E360" s="31"/>
      <c r="F360" s="120"/>
      <c r="G360" s="120"/>
      <c r="H360" s="99">
        <f t="shared" si="113"/>
        <v>0</v>
      </c>
    </row>
    <row r="361" spans="1:8">
      <c r="A361" s="1">
        <f t="shared" si="114"/>
        <v>33</v>
      </c>
      <c r="B361" s="28" t="s">
        <v>114</v>
      </c>
      <c r="C361" s="29">
        <v>1</v>
      </c>
      <c r="D361" s="30"/>
      <c r="E361" s="31"/>
      <c r="F361" s="120"/>
      <c r="G361" s="120"/>
      <c r="H361" s="99">
        <f t="shared" si="113"/>
        <v>0</v>
      </c>
    </row>
    <row r="362" spans="1:8" ht="30">
      <c r="A362" s="1">
        <f t="shared" si="114"/>
        <v>34</v>
      </c>
      <c r="B362" s="28" t="s">
        <v>115</v>
      </c>
      <c r="C362" s="29">
        <v>1</v>
      </c>
      <c r="D362" s="30"/>
      <c r="E362" s="31"/>
      <c r="F362" s="120"/>
      <c r="G362" s="120"/>
      <c r="H362" s="99">
        <f t="shared" si="113"/>
        <v>0</v>
      </c>
    </row>
    <row r="363" spans="1:8">
      <c r="A363" s="1">
        <f t="shared" si="114"/>
        <v>35</v>
      </c>
      <c r="B363" s="28" t="s">
        <v>285</v>
      </c>
      <c r="C363" s="29">
        <v>1</v>
      </c>
      <c r="D363" s="30"/>
      <c r="E363" s="31">
        <v>529550</v>
      </c>
      <c r="F363" s="120"/>
      <c r="G363" s="120">
        <f t="shared" ref="G363:G364" si="115">(E363*(1 + 5.1 %) * (1 + 4.36 %))</f>
        <v>580822.93738000002</v>
      </c>
      <c r="H363" s="99">
        <f t="shared" si="113"/>
        <v>580822.93738000002</v>
      </c>
    </row>
    <row r="364" spans="1:8">
      <c r="A364" s="1">
        <f t="shared" si="114"/>
        <v>36</v>
      </c>
      <c r="B364" s="28" t="s">
        <v>286</v>
      </c>
      <c r="C364" s="29">
        <v>1</v>
      </c>
      <c r="D364" s="30"/>
      <c r="E364" s="31">
        <v>297500</v>
      </c>
      <c r="F364" s="120"/>
      <c r="G364" s="120">
        <f t="shared" si="115"/>
        <v>326305.02100000001</v>
      </c>
      <c r="H364" s="99">
        <f t="shared" si="113"/>
        <v>326305.02100000001</v>
      </c>
    </row>
    <row r="365" spans="1:8">
      <c r="A365" s="97"/>
      <c r="B365" s="24" t="s">
        <v>205</v>
      </c>
      <c r="C365" s="25"/>
      <c r="D365" s="34"/>
      <c r="E365" s="27"/>
      <c r="F365" s="119"/>
      <c r="G365" s="119"/>
      <c r="H365" s="100"/>
    </row>
    <row r="366" spans="1:8">
      <c r="A366" s="1">
        <f>A364+1</f>
        <v>37</v>
      </c>
      <c r="B366" s="28" t="s">
        <v>96</v>
      </c>
      <c r="C366" s="29">
        <v>1</v>
      </c>
      <c r="D366" s="30"/>
      <c r="E366" s="31"/>
      <c r="F366" s="120"/>
      <c r="G366" s="120"/>
      <c r="H366" s="99">
        <f t="shared" ref="H366:H369" si="116">+IF(F366="",G366,F366)</f>
        <v>0</v>
      </c>
    </row>
    <row r="367" spans="1:8">
      <c r="A367" s="1">
        <f>A366+1</f>
        <v>38</v>
      </c>
      <c r="B367" s="28" t="s">
        <v>97</v>
      </c>
      <c r="C367" s="29">
        <v>1</v>
      </c>
      <c r="D367" s="30"/>
      <c r="E367" s="31"/>
      <c r="F367" s="120"/>
      <c r="G367" s="120"/>
      <c r="H367" s="99">
        <f t="shared" si="116"/>
        <v>0</v>
      </c>
    </row>
    <row r="368" spans="1:8">
      <c r="A368" s="1">
        <f t="shared" ref="A368:A369" si="117">A367+1</f>
        <v>39</v>
      </c>
      <c r="B368" s="28" t="s">
        <v>206</v>
      </c>
      <c r="C368" s="29">
        <v>1</v>
      </c>
      <c r="D368" s="30"/>
      <c r="E368" s="31"/>
      <c r="F368" s="120"/>
      <c r="G368" s="120"/>
      <c r="H368" s="99">
        <f t="shared" si="116"/>
        <v>0</v>
      </c>
    </row>
    <row r="369" spans="1:10">
      <c r="A369" s="1">
        <f t="shared" si="117"/>
        <v>40</v>
      </c>
      <c r="B369" s="28" t="s">
        <v>207</v>
      </c>
      <c r="C369" s="29">
        <v>1</v>
      </c>
      <c r="D369" s="30"/>
      <c r="E369" s="31"/>
      <c r="F369" s="120"/>
      <c r="G369" s="120"/>
      <c r="H369" s="99">
        <f t="shared" si="116"/>
        <v>0</v>
      </c>
    </row>
    <row r="370" spans="1:10">
      <c r="A370" s="102"/>
      <c r="B370" s="24" t="s">
        <v>145</v>
      </c>
      <c r="C370" s="25"/>
      <c r="D370" s="34"/>
      <c r="E370" s="27"/>
      <c r="F370" s="119"/>
      <c r="G370" s="119"/>
      <c r="H370" s="100"/>
    </row>
    <row r="371" spans="1:10">
      <c r="A371" s="1">
        <f>A369+1</f>
        <v>41</v>
      </c>
      <c r="B371" s="28" t="s">
        <v>287</v>
      </c>
      <c r="C371" s="29">
        <v>1</v>
      </c>
      <c r="D371" s="30"/>
      <c r="E371" s="31">
        <v>1975400</v>
      </c>
      <c r="F371" s="120"/>
      <c r="G371" s="120">
        <f>(E371*(1 + 5.1 %) * (1 + 4.36 %))</f>
        <v>2166665.3394400002</v>
      </c>
      <c r="H371" s="99">
        <f t="shared" ref="H371:H373" si="118">+IF(F371="",G371,F371)</f>
        <v>2166665.3394400002</v>
      </c>
    </row>
    <row r="372" spans="1:10" ht="30">
      <c r="A372" s="1">
        <f>A371+1</f>
        <v>42</v>
      </c>
      <c r="B372" s="28" t="s">
        <v>146</v>
      </c>
      <c r="C372" s="29">
        <v>1</v>
      </c>
      <c r="D372" s="30"/>
      <c r="E372" s="31"/>
      <c r="F372" s="120"/>
      <c r="G372" s="120"/>
      <c r="H372" s="99">
        <f t="shared" si="118"/>
        <v>0</v>
      </c>
    </row>
    <row r="373" spans="1:10">
      <c r="A373" s="1">
        <f>A372+1</f>
        <v>43</v>
      </c>
      <c r="B373" s="28" t="s">
        <v>149</v>
      </c>
      <c r="C373" s="29">
        <v>1</v>
      </c>
      <c r="D373" s="30"/>
      <c r="E373" s="31"/>
      <c r="F373" s="120"/>
      <c r="G373" s="120"/>
      <c r="H373" s="99">
        <f t="shared" si="118"/>
        <v>0</v>
      </c>
    </row>
    <row r="374" spans="1:10">
      <c r="A374" s="97"/>
      <c r="B374" s="24" t="s">
        <v>234</v>
      </c>
      <c r="C374" s="25"/>
      <c r="D374" s="34"/>
      <c r="E374" s="27"/>
      <c r="F374" s="119"/>
      <c r="G374" s="119"/>
      <c r="H374" s="100"/>
    </row>
    <row r="375" spans="1:10">
      <c r="A375" s="5">
        <f>A373+1</f>
        <v>44</v>
      </c>
      <c r="B375" s="93" t="s">
        <v>235</v>
      </c>
      <c r="C375" s="94">
        <v>1</v>
      </c>
      <c r="D375" s="95"/>
      <c r="E375" s="96"/>
      <c r="F375" s="121"/>
      <c r="G375" s="121"/>
      <c r="H375" s="99">
        <f t="shared" ref="H375" si="119">+IF(F375="",G375,F375)</f>
        <v>0</v>
      </c>
    </row>
    <row r="376" spans="1:10" ht="26" customHeight="1">
      <c r="A376" s="230" t="s">
        <v>46</v>
      </c>
      <c r="B376" s="231"/>
      <c r="C376" s="232"/>
      <c r="D376" s="112"/>
      <c r="E376" s="112"/>
      <c r="F376" s="114"/>
      <c r="G376" s="114"/>
      <c r="H376" s="112"/>
    </row>
    <row r="377" spans="1:10">
      <c r="A377" s="97"/>
      <c r="B377" s="24" t="s">
        <v>239</v>
      </c>
      <c r="C377" s="25"/>
      <c r="D377" s="34"/>
      <c r="E377" s="27"/>
      <c r="F377" s="119"/>
      <c r="G377" s="119"/>
      <c r="H377" s="100"/>
    </row>
    <row r="378" spans="1:10">
      <c r="A378" s="1">
        <v>1</v>
      </c>
      <c r="B378" s="28" t="s">
        <v>288</v>
      </c>
      <c r="C378" s="29">
        <v>1</v>
      </c>
      <c r="D378" s="30"/>
      <c r="E378" s="31">
        <v>445060</v>
      </c>
      <c r="F378" s="120"/>
      <c r="G378" s="120">
        <f t="shared" ref="G378:G383" si="120">(E378*(1 + 5.1 %) * (1 + 4.36 %))</f>
        <v>488152.31141600001</v>
      </c>
      <c r="H378" s="99">
        <f t="shared" ref="H378:H383" si="121">+IF(F378="",G378,F378)</f>
        <v>488152.31141600001</v>
      </c>
    </row>
    <row r="379" spans="1:10">
      <c r="A379" s="1">
        <f>+A378+1</f>
        <v>2</v>
      </c>
      <c r="B379" s="28" t="s">
        <v>289</v>
      </c>
      <c r="C379" s="29">
        <v>1</v>
      </c>
      <c r="D379" s="30"/>
      <c r="E379" s="31">
        <v>339150</v>
      </c>
      <c r="F379" s="120"/>
      <c r="G379" s="120">
        <f t="shared" si="120"/>
        <v>371987.72394</v>
      </c>
      <c r="H379" s="99">
        <f t="shared" si="121"/>
        <v>371987.72394</v>
      </c>
    </row>
    <row r="380" spans="1:10">
      <c r="A380" s="1">
        <f>+A379+1</f>
        <v>3</v>
      </c>
      <c r="B380" s="28" t="s">
        <v>290</v>
      </c>
      <c r="C380" s="29">
        <v>1</v>
      </c>
      <c r="D380" s="30"/>
      <c r="E380" s="31">
        <v>339150</v>
      </c>
      <c r="F380" s="120"/>
      <c r="G380" s="120">
        <f t="shared" si="120"/>
        <v>371987.72394</v>
      </c>
      <c r="H380" s="99">
        <f t="shared" si="121"/>
        <v>371987.72394</v>
      </c>
    </row>
    <row r="381" spans="1:10">
      <c r="A381" s="1">
        <f t="shared" ref="A381:A383" si="122">+A380+1</f>
        <v>4</v>
      </c>
      <c r="B381" s="28" t="s">
        <v>291</v>
      </c>
      <c r="C381" s="29">
        <v>1</v>
      </c>
      <c r="D381" s="30"/>
      <c r="E381" s="31">
        <v>57120</v>
      </c>
      <c r="F381" s="120"/>
      <c r="G381" s="120">
        <f t="shared" si="120"/>
        <v>62650.564032000002</v>
      </c>
      <c r="H381" s="99">
        <f t="shared" si="121"/>
        <v>62650.564032000002</v>
      </c>
    </row>
    <row r="382" spans="1:10">
      <c r="A382" s="1">
        <f t="shared" si="122"/>
        <v>5</v>
      </c>
      <c r="B382" s="28" t="s">
        <v>292</v>
      </c>
      <c r="C382" s="29">
        <v>1</v>
      </c>
      <c r="D382" s="30"/>
      <c r="E382" s="31">
        <v>67830</v>
      </c>
      <c r="F382" s="120"/>
      <c r="G382" s="120">
        <f t="shared" si="120"/>
        <v>74397.544788000014</v>
      </c>
      <c r="H382" s="99">
        <f t="shared" si="121"/>
        <v>74397.544788000014</v>
      </c>
    </row>
    <row r="383" spans="1:10" ht="30">
      <c r="A383" s="5">
        <f t="shared" si="122"/>
        <v>6</v>
      </c>
      <c r="B383" s="93" t="s">
        <v>293</v>
      </c>
      <c r="C383" s="94">
        <v>1</v>
      </c>
      <c r="D383" s="95"/>
      <c r="E383" s="96">
        <v>333200</v>
      </c>
      <c r="F383" s="121"/>
      <c r="G383" s="120">
        <f t="shared" si="120"/>
        <v>365461.62351999996</v>
      </c>
      <c r="H383" s="99">
        <f t="shared" si="121"/>
        <v>365461.62351999996</v>
      </c>
    </row>
    <row r="384" spans="1:10" ht="26" customHeight="1">
      <c r="A384" s="230" t="s">
        <v>294</v>
      </c>
      <c r="B384" s="231"/>
      <c r="C384" s="232"/>
      <c r="D384" s="112"/>
      <c r="E384" s="112"/>
      <c r="F384" s="114"/>
      <c r="G384" s="114"/>
      <c r="H384" s="112"/>
      <c r="J384" s="54"/>
    </row>
    <row r="385" spans="1:8">
      <c r="A385" s="97"/>
      <c r="B385" s="24" t="s">
        <v>239</v>
      </c>
      <c r="C385" s="25"/>
      <c r="D385" s="34"/>
      <c r="E385" s="27"/>
      <c r="F385" s="119"/>
      <c r="G385" s="119"/>
      <c r="H385" s="100"/>
    </row>
    <row r="386" spans="1:8">
      <c r="A386" s="1">
        <v>1</v>
      </c>
      <c r="B386" s="28" t="s">
        <v>81</v>
      </c>
      <c r="C386" s="29">
        <v>1</v>
      </c>
      <c r="D386" s="30"/>
      <c r="E386" s="31"/>
      <c r="F386" s="120"/>
      <c r="G386" s="120"/>
      <c r="H386" s="99">
        <f t="shared" ref="H386:H399" si="123">+IF(F386="",G386,F386)</f>
        <v>0</v>
      </c>
    </row>
    <row r="387" spans="1:8">
      <c r="A387" s="1">
        <f>+A386+1</f>
        <v>2</v>
      </c>
      <c r="B387" s="28" t="s">
        <v>78</v>
      </c>
      <c r="C387" s="29">
        <v>1</v>
      </c>
      <c r="D387" s="30"/>
      <c r="E387" s="31"/>
      <c r="F387" s="120"/>
      <c r="G387" s="120"/>
      <c r="H387" s="99">
        <f t="shared" si="123"/>
        <v>0</v>
      </c>
    </row>
    <row r="388" spans="1:8" ht="30">
      <c r="A388" s="1">
        <f t="shared" ref="A388:A399" si="124">+A387+1</f>
        <v>3</v>
      </c>
      <c r="B388" s="28" t="s">
        <v>295</v>
      </c>
      <c r="C388" s="29">
        <v>1</v>
      </c>
      <c r="D388" s="30"/>
      <c r="E388" s="31">
        <v>422450</v>
      </c>
      <c r="F388" s="120"/>
      <c r="G388" s="120">
        <f>(E388*(1 + 5.1 %) * (1 + 4.36 %))</f>
        <v>463353.12981999997</v>
      </c>
      <c r="H388" s="99">
        <f t="shared" si="123"/>
        <v>463353.12981999997</v>
      </c>
    </row>
    <row r="389" spans="1:8">
      <c r="A389" s="1">
        <f t="shared" si="124"/>
        <v>4</v>
      </c>
      <c r="B389" s="28" t="s">
        <v>136</v>
      </c>
      <c r="C389" s="29">
        <v>1</v>
      </c>
      <c r="D389" s="30"/>
      <c r="E389" s="31"/>
      <c r="F389" s="120"/>
      <c r="G389" s="120"/>
      <c r="H389" s="99">
        <f t="shared" si="123"/>
        <v>0</v>
      </c>
    </row>
    <row r="390" spans="1:8">
      <c r="A390" s="1">
        <f t="shared" si="124"/>
        <v>5</v>
      </c>
      <c r="B390" s="28" t="s">
        <v>137</v>
      </c>
      <c r="C390" s="29">
        <v>1</v>
      </c>
      <c r="D390" s="30"/>
      <c r="E390" s="31"/>
      <c r="F390" s="120"/>
      <c r="G390" s="120"/>
      <c r="H390" s="99">
        <f t="shared" si="123"/>
        <v>0</v>
      </c>
    </row>
    <row r="391" spans="1:8">
      <c r="A391" s="1">
        <f t="shared" si="124"/>
        <v>6</v>
      </c>
      <c r="B391" s="28" t="s">
        <v>138</v>
      </c>
      <c r="C391" s="29">
        <v>1</v>
      </c>
      <c r="D391" s="30"/>
      <c r="E391" s="31"/>
      <c r="F391" s="120"/>
      <c r="G391" s="120"/>
      <c r="H391" s="99">
        <f t="shared" si="123"/>
        <v>0</v>
      </c>
    </row>
    <row r="392" spans="1:8">
      <c r="A392" s="1">
        <f t="shared" si="124"/>
        <v>7</v>
      </c>
      <c r="B392" s="28" t="s">
        <v>296</v>
      </c>
      <c r="C392" s="29">
        <v>1</v>
      </c>
      <c r="D392" s="30"/>
      <c r="E392" s="31">
        <v>95200</v>
      </c>
      <c r="F392" s="120"/>
      <c r="G392" s="120">
        <f t="shared" ref="G392:G393" si="125">(E392*(1 + 5.1 %) * (1 + 4.36 %))</f>
        <v>104417.60672000001</v>
      </c>
      <c r="H392" s="99">
        <f t="shared" si="123"/>
        <v>104417.60672000001</v>
      </c>
    </row>
    <row r="393" spans="1:8">
      <c r="A393" s="1">
        <f t="shared" si="124"/>
        <v>8</v>
      </c>
      <c r="B393" s="28" t="s">
        <v>297</v>
      </c>
      <c r="C393" s="29">
        <v>1</v>
      </c>
      <c r="D393" s="30"/>
      <c r="E393" s="31">
        <v>142800</v>
      </c>
      <c r="F393" s="120"/>
      <c r="G393" s="120">
        <f t="shared" si="125"/>
        <v>156626.41008</v>
      </c>
      <c r="H393" s="99">
        <f t="shared" si="123"/>
        <v>156626.41008</v>
      </c>
    </row>
    <row r="394" spans="1:8">
      <c r="A394" s="1">
        <f t="shared" si="124"/>
        <v>9</v>
      </c>
      <c r="B394" s="28" t="s">
        <v>118</v>
      </c>
      <c r="C394" s="29">
        <v>1</v>
      </c>
      <c r="D394" s="30"/>
      <c r="E394" s="31"/>
      <c r="F394" s="120"/>
      <c r="G394" s="120"/>
      <c r="H394" s="99">
        <f t="shared" si="123"/>
        <v>0</v>
      </c>
    </row>
    <row r="395" spans="1:8">
      <c r="A395" s="1">
        <f t="shared" si="124"/>
        <v>10</v>
      </c>
      <c r="B395" s="28" t="s">
        <v>112</v>
      </c>
      <c r="C395" s="29">
        <v>1</v>
      </c>
      <c r="D395" s="30"/>
      <c r="E395" s="31"/>
      <c r="F395" s="120"/>
      <c r="G395" s="120"/>
      <c r="H395" s="99">
        <f t="shared" si="123"/>
        <v>0</v>
      </c>
    </row>
    <row r="396" spans="1:8">
      <c r="A396" s="1">
        <f t="shared" si="124"/>
        <v>11</v>
      </c>
      <c r="B396" s="28" t="s">
        <v>113</v>
      </c>
      <c r="C396" s="29">
        <v>1</v>
      </c>
      <c r="D396" s="30"/>
      <c r="E396" s="31"/>
      <c r="F396" s="120"/>
      <c r="G396" s="120"/>
      <c r="H396" s="99">
        <f t="shared" si="123"/>
        <v>0</v>
      </c>
    </row>
    <row r="397" spans="1:8">
      <c r="A397" s="1">
        <f t="shared" si="124"/>
        <v>12</v>
      </c>
      <c r="B397" s="28" t="s">
        <v>114</v>
      </c>
      <c r="C397" s="29">
        <v>1</v>
      </c>
      <c r="D397" s="30"/>
      <c r="E397" s="31"/>
      <c r="F397" s="120"/>
      <c r="G397" s="120"/>
      <c r="H397" s="99">
        <f t="shared" si="123"/>
        <v>0</v>
      </c>
    </row>
    <row r="398" spans="1:8">
      <c r="A398" s="1">
        <f t="shared" si="124"/>
        <v>13</v>
      </c>
      <c r="B398" s="28" t="s">
        <v>116</v>
      </c>
      <c r="C398" s="29">
        <v>1</v>
      </c>
      <c r="D398" s="30"/>
      <c r="E398" s="31"/>
      <c r="F398" s="120"/>
      <c r="G398" s="120"/>
      <c r="H398" s="99">
        <f t="shared" si="123"/>
        <v>0</v>
      </c>
    </row>
    <row r="399" spans="1:8" ht="16" thickBot="1">
      <c r="A399" s="1">
        <f t="shared" si="124"/>
        <v>14</v>
      </c>
      <c r="B399" s="93" t="s">
        <v>298</v>
      </c>
      <c r="C399" s="94">
        <v>1</v>
      </c>
      <c r="D399" s="95"/>
      <c r="E399" s="96"/>
      <c r="F399" s="121"/>
      <c r="G399" s="121"/>
      <c r="H399" s="99">
        <f t="shared" si="123"/>
        <v>0</v>
      </c>
    </row>
    <row r="400" spans="1:8" ht="16" thickBot="1">
      <c r="A400" s="233"/>
      <c r="B400" s="234"/>
      <c r="C400" s="234"/>
      <c r="D400" s="234"/>
      <c r="E400" s="234"/>
      <c r="F400" s="234"/>
      <c r="G400" s="234"/>
      <c r="H400" s="235"/>
    </row>
    <row r="401" spans="1:8" ht="25" thickBot="1">
      <c r="A401" s="116"/>
      <c r="B401" s="228" t="s">
        <v>299</v>
      </c>
      <c r="C401" s="228"/>
      <c r="D401" s="228"/>
      <c r="E401" s="229"/>
      <c r="F401" s="122"/>
      <c r="G401" s="122"/>
      <c r="H401" s="23">
        <f>SUM(H4:H399)</f>
        <v>271787800.35404891</v>
      </c>
    </row>
    <row r="402" spans="1:8">
      <c r="A402" s="4"/>
      <c r="B402" s="4"/>
      <c r="C402" s="4"/>
      <c r="D402" s="4"/>
      <c r="E402" s="4"/>
      <c r="F402" s="4"/>
      <c r="G402" s="4"/>
      <c r="H402" s="4"/>
    </row>
    <row r="403" spans="1:8" hidden="1">
      <c r="D403" s="126">
        <f>+SUM(D5:D399)</f>
        <v>209794200</v>
      </c>
      <c r="E403" s="126">
        <f>+SUM(E5:E399)</f>
        <v>38001161.399999999</v>
      </c>
      <c r="F403" s="126">
        <f>+SUM(F5:F399)</f>
        <v>230107229.70311993</v>
      </c>
      <c r="G403" s="126"/>
    </row>
  </sheetData>
  <mergeCells count="12">
    <mergeCell ref="A211:C211"/>
    <mergeCell ref="A2:B2"/>
    <mergeCell ref="A3:C3"/>
    <mergeCell ref="A84:C84"/>
    <mergeCell ref="A98:C98"/>
    <mergeCell ref="A163:C163"/>
    <mergeCell ref="B401:E401"/>
    <mergeCell ref="A269:C269"/>
    <mergeCell ref="A325:C325"/>
    <mergeCell ref="A376:C376"/>
    <mergeCell ref="A384:C384"/>
    <mergeCell ref="A400:H40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DDC52-B74C-421E-A916-81B841C6454F}">
  <dimension ref="A2:J404"/>
  <sheetViews>
    <sheetView showGridLines="0" tabSelected="1" zoomScale="93" zoomScaleNormal="93" workbookViewId="0">
      <selection activeCell="H11" sqref="H11"/>
    </sheetView>
  </sheetViews>
  <sheetFormatPr baseColWidth="10" defaultColWidth="9.1640625" defaultRowHeight="12"/>
  <cols>
    <col min="1" max="1" width="6.33203125" style="130" customWidth="1"/>
    <col min="2" max="2" width="48.5" style="130" customWidth="1"/>
    <col min="3" max="3" width="9.1640625" style="130" customWidth="1"/>
    <col min="4" max="4" width="15.5" style="130" customWidth="1"/>
    <col min="5" max="5" width="13.5" style="130" customWidth="1"/>
    <col min="6" max="6" width="11.33203125" style="130" customWidth="1"/>
    <col min="7" max="7" width="11.5" style="167" customWidth="1"/>
    <col min="8" max="8" width="15.5" style="130" customWidth="1"/>
    <col min="9" max="9" width="46.1640625" style="130" customWidth="1"/>
    <col min="10" max="16384" width="9.1640625" style="130"/>
  </cols>
  <sheetData>
    <row r="2" spans="1:9" ht="42" customHeight="1">
      <c r="D2" s="218"/>
      <c r="E2" s="218"/>
      <c r="F2" s="152"/>
      <c r="G2" s="161" t="s">
        <v>52</v>
      </c>
    </row>
    <row r="3" spans="1:9" s="217" customFormat="1" ht="68" customHeight="1">
      <c r="A3" s="219" t="s">
        <v>56</v>
      </c>
      <c r="B3" s="219"/>
      <c r="C3" s="176" t="s">
        <v>57</v>
      </c>
      <c r="D3" s="205" t="s">
        <v>59</v>
      </c>
      <c r="E3" s="200" t="s">
        <v>60</v>
      </c>
      <c r="F3" s="200" t="s">
        <v>58</v>
      </c>
      <c r="G3" s="206" t="s">
        <v>61</v>
      </c>
      <c r="H3" s="215" t="s">
        <v>356</v>
      </c>
      <c r="I3" s="216" t="s">
        <v>75</v>
      </c>
    </row>
    <row r="4" spans="1:9" ht="26" customHeight="1">
      <c r="A4" s="220" t="s">
        <v>76</v>
      </c>
      <c r="B4" s="220"/>
      <c r="C4" s="220"/>
      <c r="D4" s="179"/>
      <c r="E4" s="131"/>
      <c r="F4" s="153"/>
      <c r="G4" s="162"/>
      <c r="H4" s="214"/>
      <c r="I4" s="191"/>
    </row>
    <row r="5" spans="1:9" ht="13">
      <c r="A5" s="133"/>
      <c r="B5" s="134" t="s">
        <v>77</v>
      </c>
      <c r="C5" s="208"/>
      <c r="D5" s="159"/>
      <c r="E5" s="135"/>
      <c r="F5" s="154"/>
      <c r="G5" s="163"/>
      <c r="H5" s="214"/>
      <c r="I5" s="191"/>
    </row>
    <row r="6" spans="1:9" ht="14">
      <c r="A6" s="137">
        <f>1</f>
        <v>1</v>
      </c>
      <c r="B6" s="138" t="s">
        <v>78</v>
      </c>
      <c r="C6" s="209">
        <v>1</v>
      </c>
      <c r="D6" s="180">
        <v>2152000</v>
      </c>
      <c r="E6" s="146">
        <v>2235600</v>
      </c>
      <c r="F6" s="155">
        <v>423379</v>
      </c>
      <c r="G6" s="164">
        <f>+'678-2024 IPC'!H5</f>
        <v>361951.788</v>
      </c>
      <c r="H6" s="213">
        <f>ROUND(AVERAGE(F6:G6),0)</f>
        <v>392665</v>
      </c>
      <c r="I6" s="192" t="s">
        <v>354</v>
      </c>
    </row>
    <row r="7" spans="1:9" ht="26">
      <c r="A7" s="137">
        <f t="shared" ref="A7:A8" si="0">+A6+1</f>
        <v>2</v>
      </c>
      <c r="B7" s="138" t="s">
        <v>80</v>
      </c>
      <c r="C7" s="209">
        <v>1</v>
      </c>
      <c r="D7" s="180">
        <v>952000</v>
      </c>
      <c r="E7" s="146">
        <v>999600</v>
      </c>
      <c r="F7" s="155">
        <v>112987</v>
      </c>
      <c r="G7" s="164">
        <f>+'678-2024 IPC'!H6</f>
        <v>252269.42799999999</v>
      </c>
      <c r="H7" s="213">
        <f t="shared" ref="H7:H11" si="1">ROUND(AVERAGE(F7:G7),0)</f>
        <v>182628</v>
      </c>
      <c r="I7" s="192" t="s">
        <v>354</v>
      </c>
    </row>
    <row r="8" spans="1:9" ht="14">
      <c r="A8" s="137">
        <f t="shared" si="0"/>
        <v>3</v>
      </c>
      <c r="B8" s="138" t="s">
        <v>81</v>
      </c>
      <c r="C8" s="209">
        <v>1</v>
      </c>
      <c r="D8" s="180">
        <v>1600000</v>
      </c>
      <c r="E8" s="146">
        <v>1650000</v>
      </c>
      <c r="F8" s="155">
        <v>352310</v>
      </c>
      <c r="G8" s="164">
        <f>+'678-2024 IPC'!H7</f>
        <v>438729.44000000006</v>
      </c>
      <c r="H8" s="213">
        <f t="shared" si="1"/>
        <v>395520</v>
      </c>
      <c r="I8" s="192" t="s">
        <v>354</v>
      </c>
    </row>
    <row r="9" spans="1:9" ht="14">
      <c r="A9" s="137">
        <f>A8+1</f>
        <v>4</v>
      </c>
      <c r="B9" s="138" t="s">
        <v>82</v>
      </c>
      <c r="C9" s="209">
        <v>1</v>
      </c>
      <c r="D9" s="180">
        <v>1052000</v>
      </c>
      <c r="E9" s="146">
        <v>1085560</v>
      </c>
      <c r="F9" s="155">
        <v>152586</v>
      </c>
      <c r="G9" s="164">
        <f>+'678-2024 IPC'!H8</f>
        <v>504538.85599999997</v>
      </c>
      <c r="H9" s="213">
        <f t="shared" si="1"/>
        <v>328562</v>
      </c>
      <c r="I9" s="192" t="s">
        <v>354</v>
      </c>
    </row>
    <row r="10" spans="1:9" ht="14">
      <c r="A10" s="137">
        <f t="shared" ref="A10" si="2">+A9+1</f>
        <v>5</v>
      </c>
      <c r="B10" s="138" t="s">
        <v>83</v>
      </c>
      <c r="C10" s="209">
        <v>1</v>
      </c>
      <c r="D10" s="180">
        <v>2000000</v>
      </c>
      <c r="E10" s="146">
        <v>2062000</v>
      </c>
      <c r="F10" s="155">
        <v>211386</v>
      </c>
      <c r="G10" s="164">
        <f>+'678-2024 IPC'!H9</f>
        <v>987141.24</v>
      </c>
      <c r="H10" s="213">
        <f t="shared" si="1"/>
        <v>599264</v>
      </c>
      <c r="I10" s="192" t="s">
        <v>354</v>
      </c>
    </row>
    <row r="11" spans="1:9" ht="14">
      <c r="A11" s="137">
        <f>A10+1</f>
        <v>6</v>
      </c>
      <c r="B11" s="138" t="s">
        <v>84</v>
      </c>
      <c r="C11" s="209">
        <v>1</v>
      </c>
      <c r="D11" s="180">
        <v>3100000</v>
      </c>
      <c r="E11" s="146">
        <v>3195000</v>
      </c>
      <c r="F11" s="155">
        <v>614558</v>
      </c>
      <c r="G11" s="164">
        <f>+'678-2024 IPC'!H10</f>
        <v>807262.16960000002</v>
      </c>
      <c r="H11" s="213">
        <f t="shared" si="1"/>
        <v>710910</v>
      </c>
      <c r="I11" s="192" t="s">
        <v>354</v>
      </c>
    </row>
    <row r="12" spans="1:9" ht="13">
      <c r="A12" s="133"/>
      <c r="B12" s="134" t="s">
        <v>85</v>
      </c>
      <c r="C12" s="208"/>
      <c r="D12" s="181"/>
      <c r="E12" s="147"/>
      <c r="F12" s="156"/>
      <c r="G12" s="165"/>
      <c r="H12" s="214"/>
      <c r="I12" s="191"/>
    </row>
    <row r="13" spans="1:9" ht="14">
      <c r="A13" s="137">
        <f>A11+1</f>
        <v>7</v>
      </c>
      <c r="B13" s="138" t="s">
        <v>86</v>
      </c>
      <c r="C13" s="209">
        <v>1</v>
      </c>
      <c r="D13" s="180">
        <v>1128000</v>
      </c>
      <c r="E13" s="146">
        <v>1180400</v>
      </c>
      <c r="F13" s="146">
        <v>442723</v>
      </c>
      <c r="G13" s="164">
        <f>+'678-2024 IPC'!H12</f>
        <v>337053.89228000003</v>
      </c>
      <c r="H13" s="213">
        <f t="shared" ref="H13:H21" si="3">ROUND(AVERAGE(F13:G13),0)</f>
        <v>389888</v>
      </c>
      <c r="I13" s="192" t="s">
        <v>354</v>
      </c>
    </row>
    <row r="14" spans="1:9" ht="14">
      <c r="A14" s="137">
        <f t="shared" ref="A14:A19" si="4">+A13+1</f>
        <v>8</v>
      </c>
      <c r="B14" s="138" t="s">
        <v>87</v>
      </c>
      <c r="C14" s="209">
        <v>1</v>
      </c>
      <c r="D14" s="180">
        <v>1225000</v>
      </c>
      <c r="E14" s="146">
        <v>1282250</v>
      </c>
      <c r="F14" s="146">
        <v>433686</v>
      </c>
      <c r="G14" s="164">
        <f>+'678-2024 IPC'!H13</f>
        <v>379391.28324000002</v>
      </c>
      <c r="H14" s="213">
        <f t="shared" si="3"/>
        <v>406539</v>
      </c>
      <c r="I14" s="192" t="s">
        <v>354</v>
      </c>
    </row>
    <row r="15" spans="1:9" ht="14">
      <c r="A15" s="137">
        <f t="shared" si="4"/>
        <v>9</v>
      </c>
      <c r="B15" s="138" t="s">
        <v>88</v>
      </c>
      <c r="C15" s="209">
        <v>1</v>
      </c>
      <c r="D15" s="180">
        <v>1265000</v>
      </c>
      <c r="E15" s="146">
        <v>1323450</v>
      </c>
      <c r="F15" s="146">
        <v>510656</v>
      </c>
      <c r="G15" s="164">
        <f>+'678-2024 IPC'!H14</f>
        <v>415696.14440000005</v>
      </c>
      <c r="H15" s="213">
        <f t="shared" si="3"/>
        <v>463176</v>
      </c>
      <c r="I15" s="192" t="s">
        <v>354</v>
      </c>
    </row>
    <row r="16" spans="1:9" ht="14">
      <c r="A16" s="137">
        <f t="shared" si="4"/>
        <v>10</v>
      </c>
      <c r="B16" s="138" t="s">
        <v>89</v>
      </c>
      <c r="C16" s="209">
        <v>1</v>
      </c>
      <c r="D16" s="180">
        <v>1310000</v>
      </c>
      <c r="E16" s="146">
        <v>1370700</v>
      </c>
      <c r="F16" s="146">
        <v>384706</v>
      </c>
      <c r="G16" s="164">
        <f>+'678-2024 IPC'!H15</f>
        <v>357016.08180000004</v>
      </c>
      <c r="H16" s="213">
        <f t="shared" si="3"/>
        <v>370861</v>
      </c>
      <c r="I16" s="192" t="s">
        <v>354</v>
      </c>
    </row>
    <row r="17" spans="1:9" ht="14">
      <c r="A17" s="137">
        <f t="shared" si="4"/>
        <v>11</v>
      </c>
      <c r="B17" s="138" t="s">
        <v>90</v>
      </c>
      <c r="C17" s="209">
        <v>1</v>
      </c>
      <c r="D17" s="180">
        <v>1310000</v>
      </c>
      <c r="E17" s="146">
        <v>1370700</v>
      </c>
      <c r="F17" s="146">
        <v>433100</v>
      </c>
      <c r="G17" s="164">
        <f>+'678-2024 IPC'!H16</f>
        <v>447723.39351999998</v>
      </c>
      <c r="H17" s="213">
        <f t="shared" si="3"/>
        <v>440412</v>
      </c>
      <c r="I17" s="192" t="s">
        <v>354</v>
      </c>
    </row>
    <row r="18" spans="1:9" ht="14">
      <c r="A18" s="137">
        <f t="shared" si="4"/>
        <v>12</v>
      </c>
      <c r="B18" s="138" t="s">
        <v>91</v>
      </c>
      <c r="C18" s="209">
        <v>1</v>
      </c>
      <c r="D18" s="180">
        <v>1370000</v>
      </c>
      <c r="E18" s="146">
        <v>1436100</v>
      </c>
      <c r="F18" s="146">
        <v>346508</v>
      </c>
      <c r="G18" s="164">
        <f>+'678-2024 IPC'!H17</f>
        <v>232636.28555999999</v>
      </c>
      <c r="H18" s="213">
        <f t="shared" si="3"/>
        <v>289572</v>
      </c>
      <c r="I18" s="192" t="s">
        <v>354</v>
      </c>
    </row>
    <row r="19" spans="1:9" ht="14">
      <c r="A19" s="137">
        <f t="shared" si="4"/>
        <v>13</v>
      </c>
      <c r="B19" s="138" t="s">
        <v>92</v>
      </c>
      <c r="C19" s="209">
        <v>1</v>
      </c>
      <c r="D19" s="180">
        <v>900000</v>
      </c>
      <c r="E19" s="146">
        <v>929000</v>
      </c>
      <c r="F19" s="146">
        <v>549972</v>
      </c>
      <c r="G19" s="164">
        <f>+'678-2024 IPC'!H18</f>
        <v>573638.74280000001</v>
      </c>
      <c r="H19" s="213">
        <f t="shared" si="3"/>
        <v>561805</v>
      </c>
      <c r="I19" s="192" t="s">
        <v>354</v>
      </c>
    </row>
    <row r="20" spans="1:9" ht="14">
      <c r="A20" s="137">
        <f>A19+1</f>
        <v>14</v>
      </c>
      <c r="B20" s="138" t="s">
        <v>93</v>
      </c>
      <c r="C20" s="209">
        <v>1</v>
      </c>
      <c r="D20" s="180">
        <v>3250000</v>
      </c>
      <c r="E20" s="146">
        <v>3352500</v>
      </c>
      <c r="F20" s="146">
        <v>790958</v>
      </c>
      <c r="G20" s="164">
        <f>+'678-2024 IPC'!H19</f>
        <v>932958.15416000003</v>
      </c>
      <c r="H20" s="213">
        <f t="shared" si="3"/>
        <v>861958</v>
      </c>
      <c r="I20" s="192" t="s">
        <v>354</v>
      </c>
    </row>
    <row r="21" spans="1:9" ht="14">
      <c r="A21" s="137">
        <v>15</v>
      </c>
      <c r="B21" s="138" t="s">
        <v>94</v>
      </c>
      <c r="C21" s="209">
        <v>1</v>
      </c>
      <c r="D21" s="180">
        <v>1325380</v>
      </c>
      <c r="E21" s="146">
        <v>1374941.4</v>
      </c>
      <c r="F21" s="146">
        <v>420224</v>
      </c>
      <c r="G21" s="164">
        <f>+'678-2024 IPC'!H20</f>
        <v>156626.41008</v>
      </c>
      <c r="H21" s="213">
        <f t="shared" si="3"/>
        <v>288425</v>
      </c>
      <c r="I21" s="192" t="s">
        <v>354</v>
      </c>
    </row>
    <row r="22" spans="1:9" ht="13">
      <c r="A22" s="133"/>
      <c r="B22" s="142" t="s">
        <v>95</v>
      </c>
      <c r="C22" s="208"/>
      <c r="D22" s="181"/>
      <c r="E22" s="147"/>
      <c r="F22" s="146"/>
      <c r="G22" s="165"/>
      <c r="H22" s="214"/>
      <c r="I22" s="191"/>
    </row>
    <row r="23" spans="1:9" ht="21" customHeight="1">
      <c r="A23" s="137">
        <f>A20+1</f>
        <v>15</v>
      </c>
      <c r="B23" s="138" t="s">
        <v>96</v>
      </c>
      <c r="C23" s="209">
        <v>1</v>
      </c>
      <c r="D23" s="180">
        <v>1000000</v>
      </c>
      <c r="E23" s="146">
        <v>1044000</v>
      </c>
      <c r="F23" s="155">
        <v>259578</v>
      </c>
      <c r="G23" s="164">
        <f>+'678-2024 IPC'!H22</f>
        <v>190847.3064</v>
      </c>
      <c r="H23" s="213">
        <f t="shared" ref="H23:H25" si="5">ROUND(AVERAGE(F23:G23),0)</f>
        <v>225213</v>
      </c>
      <c r="I23" s="192" t="s">
        <v>354</v>
      </c>
    </row>
    <row r="24" spans="1:9" ht="21" customHeight="1">
      <c r="A24" s="137">
        <f t="shared" ref="A24:A28" si="6">+A23+1</f>
        <v>16</v>
      </c>
      <c r="B24" s="138" t="s">
        <v>97</v>
      </c>
      <c r="C24" s="209">
        <v>1</v>
      </c>
      <c r="D24" s="180">
        <v>5990000</v>
      </c>
      <c r="E24" s="146">
        <v>6193500</v>
      </c>
      <c r="F24" s="155">
        <v>929888</v>
      </c>
      <c r="G24" s="164">
        <f>+'678-2024 IPC'!H23</f>
        <v>1940061.5836799999</v>
      </c>
      <c r="H24" s="213">
        <f t="shared" si="5"/>
        <v>1434975</v>
      </c>
      <c r="I24" s="192" t="s">
        <v>354</v>
      </c>
    </row>
    <row r="25" spans="1:9" ht="21" customHeight="1">
      <c r="A25" s="137">
        <f t="shared" si="6"/>
        <v>17</v>
      </c>
      <c r="B25" s="138" t="s">
        <v>98</v>
      </c>
      <c r="C25" s="209">
        <v>1</v>
      </c>
      <c r="D25" s="180">
        <v>3950000</v>
      </c>
      <c r="E25" s="146">
        <v>4116500</v>
      </c>
      <c r="F25" s="155">
        <v>596232</v>
      </c>
      <c r="G25" s="164">
        <f>+'678-2024 IPC'!H24</f>
        <v>647454.97107999993</v>
      </c>
      <c r="H25" s="213">
        <f t="shared" si="5"/>
        <v>621843</v>
      </c>
      <c r="I25" s="192" t="s">
        <v>354</v>
      </c>
    </row>
    <row r="26" spans="1:9" ht="21" customHeight="1">
      <c r="A26" s="137">
        <f t="shared" si="6"/>
        <v>18</v>
      </c>
      <c r="B26" s="138" t="s">
        <v>99</v>
      </c>
      <c r="C26" s="209">
        <v>1</v>
      </c>
      <c r="D26" s="180">
        <v>10750000</v>
      </c>
      <c r="E26" s="146">
        <v>11242500</v>
      </c>
      <c r="F26" s="155">
        <v>2554300</v>
      </c>
      <c r="G26" s="164"/>
      <c r="H26" s="212">
        <f>+F26</f>
        <v>2554300</v>
      </c>
      <c r="I26" s="211" t="s">
        <v>355</v>
      </c>
    </row>
    <row r="27" spans="1:9" ht="21" customHeight="1">
      <c r="A27" s="137">
        <f t="shared" si="6"/>
        <v>19</v>
      </c>
      <c r="B27" s="138" t="s">
        <v>101</v>
      </c>
      <c r="C27" s="209">
        <v>1</v>
      </c>
      <c r="D27" s="180">
        <v>2420000</v>
      </c>
      <c r="E27" s="146">
        <v>2529000</v>
      </c>
      <c r="F27" s="155">
        <v>261268</v>
      </c>
      <c r="G27" s="164"/>
      <c r="H27" s="212">
        <f t="shared" ref="H27:H28" si="7">+F27</f>
        <v>261268</v>
      </c>
      <c r="I27" s="211" t="s">
        <v>355</v>
      </c>
    </row>
    <row r="28" spans="1:9" ht="21" customHeight="1">
      <c r="A28" s="137">
        <f t="shared" si="6"/>
        <v>20</v>
      </c>
      <c r="B28" s="138" t="s">
        <v>102</v>
      </c>
      <c r="C28" s="209">
        <v>1</v>
      </c>
      <c r="D28" s="180">
        <v>730000</v>
      </c>
      <c r="E28" s="146">
        <v>761700</v>
      </c>
      <c r="F28" s="155">
        <v>552482</v>
      </c>
      <c r="G28" s="164"/>
      <c r="H28" s="212">
        <f t="shared" si="7"/>
        <v>552482</v>
      </c>
      <c r="I28" s="211" t="s">
        <v>355</v>
      </c>
    </row>
    <row r="29" spans="1:9" ht="13">
      <c r="A29" s="133"/>
      <c r="B29" s="142" t="s">
        <v>103</v>
      </c>
      <c r="C29" s="208"/>
      <c r="D29" s="181"/>
      <c r="E29" s="147"/>
      <c r="F29" s="156"/>
      <c r="G29" s="165"/>
      <c r="H29" s="214"/>
      <c r="I29" s="191"/>
    </row>
    <row r="30" spans="1:9" ht="14">
      <c r="A30" s="137">
        <f>+A28+1</f>
        <v>21</v>
      </c>
      <c r="B30" s="138" t="s">
        <v>104</v>
      </c>
      <c r="C30" s="209">
        <v>1</v>
      </c>
      <c r="D30" s="180">
        <v>4150000</v>
      </c>
      <c r="E30" s="146">
        <v>4324500</v>
      </c>
      <c r="F30" s="155">
        <v>835450</v>
      </c>
      <c r="G30" s="164">
        <f>+'678-2024 IPC'!H29</f>
        <v>1570102.9834</v>
      </c>
      <c r="H30" s="213">
        <f t="shared" ref="H30:H31" si="8">ROUND(AVERAGE(F30:G30),0)</f>
        <v>1202776</v>
      </c>
      <c r="I30" s="192" t="s">
        <v>354</v>
      </c>
    </row>
    <row r="31" spans="1:9" ht="14">
      <c r="A31" s="137">
        <f>A30+1</f>
        <v>22</v>
      </c>
      <c r="B31" s="138" t="s">
        <v>105</v>
      </c>
      <c r="C31" s="209">
        <v>1</v>
      </c>
      <c r="D31" s="180">
        <v>5200000</v>
      </c>
      <c r="E31" s="146">
        <v>5436000</v>
      </c>
      <c r="F31" s="155">
        <v>1062712</v>
      </c>
      <c r="G31" s="164">
        <f>+'678-2024 IPC'!H30</f>
        <v>990102.66372000007</v>
      </c>
      <c r="H31" s="213">
        <f t="shared" si="8"/>
        <v>1026407</v>
      </c>
      <c r="I31" s="192" t="s">
        <v>354</v>
      </c>
    </row>
    <row r="32" spans="1:9" ht="13">
      <c r="A32" s="133"/>
      <c r="B32" s="134" t="s">
        <v>106</v>
      </c>
      <c r="C32" s="208"/>
      <c r="D32" s="181"/>
      <c r="E32" s="147"/>
      <c r="F32" s="156"/>
      <c r="G32" s="165"/>
      <c r="H32" s="214"/>
      <c r="I32" s="191"/>
    </row>
    <row r="33" spans="1:9" ht="14">
      <c r="A33" s="137">
        <f>A31+1</f>
        <v>23</v>
      </c>
      <c r="B33" s="138" t="s">
        <v>107</v>
      </c>
      <c r="C33" s="209">
        <v>1</v>
      </c>
      <c r="D33" s="180">
        <v>18480000</v>
      </c>
      <c r="E33" s="146">
        <v>19320000</v>
      </c>
      <c r="F33" s="155">
        <v>4268300</v>
      </c>
      <c r="G33" s="164">
        <f>+'678-2024 IPC'!H32</f>
        <v>2934990.2712400001</v>
      </c>
      <c r="H33" s="213">
        <f t="shared" ref="H33:H43" si="9">ROUND(AVERAGE(F33:G33),0)</f>
        <v>3601645</v>
      </c>
      <c r="I33" s="192" t="s">
        <v>354</v>
      </c>
    </row>
    <row r="34" spans="1:9" ht="14">
      <c r="A34" s="137">
        <f>+A33+1</f>
        <v>24</v>
      </c>
      <c r="B34" s="138" t="s">
        <v>108</v>
      </c>
      <c r="C34" s="209">
        <v>1</v>
      </c>
      <c r="D34" s="180">
        <v>4350000</v>
      </c>
      <c r="E34" s="146">
        <v>4538500</v>
      </c>
      <c r="F34" s="155">
        <v>809872</v>
      </c>
      <c r="G34" s="164">
        <f>+'678-2024 IPC'!H33</f>
        <v>624750.72256000002</v>
      </c>
      <c r="H34" s="213">
        <f t="shared" si="9"/>
        <v>717311</v>
      </c>
      <c r="I34" s="192" t="s">
        <v>354</v>
      </c>
    </row>
    <row r="35" spans="1:9" ht="14">
      <c r="A35" s="137">
        <f t="shared" ref="A35:A36" si="10">+A34+1</f>
        <v>25</v>
      </c>
      <c r="B35" s="138" t="s">
        <v>109</v>
      </c>
      <c r="C35" s="209">
        <v>1</v>
      </c>
      <c r="D35" s="180">
        <v>7700000</v>
      </c>
      <c r="E35" s="146">
        <v>7945000</v>
      </c>
      <c r="F35" s="155">
        <v>894250</v>
      </c>
      <c r="G35" s="164">
        <f>+'678-2024 IPC'!H34</f>
        <v>2210209.2363600004</v>
      </c>
      <c r="H35" s="213">
        <f t="shared" si="9"/>
        <v>1552230</v>
      </c>
      <c r="I35" s="192" t="s">
        <v>354</v>
      </c>
    </row>
    <row r="36" spans="1:9" ht="14">
      <c r="A36" s="137">
        <f t="shared" si="10"/>
        <v>26</v>
      </c>
      <c r="B36" s="138" t="s">
        <v>110</v>
      </c>
      <c r="C36" s="209">
        <v>1</v>
      </c>
      <c r="D36" s="180">
        <v>17860000</v>
      </c>
      <c r="E36" s="146">
        <v>18729000</v>
      </c>
      <c r="F36" s="155">
        <v>4007220</v>
      </c>
      <c r="G36" s="164">
        <f>+'678-2024 IPC'!H35</f>
        <v>4470543.3112399997</v>
      </c>
      <c r="H36" s="213">
        <f t="shared" si="9"/>
        <v>4238882</v>
      </c>
      <c r="I36" s="192" t="s">
        <v>354</v>
      </c>
    </row>
    <row r="37" spans="1:9" ht="14">
      <c r="A37" s="137">
        <f>A36+1</f>
        <v>27</v>
      </c>
      <c r="B37" s="138" t="s">
        <v>111</v>
      </c>
      <c r="C37" s="209">
        <v>1</v>
      </c>
      <c r="D37" s="180">
        <v>490000</v>
      </c>
      <c r="E37" s="146">
        <v>509700</v>
      </c>
      <c r="F37" s="155">
        <v>153958</v>
      </c>
      <c r="G37" s="164">
        <f>+'678-2024 IPC'!H36</f>
        <v>42995.485119999998</v>
      </c>
      <c r="H37" s="213">
        <f t="shared" si="9"/>
        <v>98477</v>
      </c>
      <c r="I37" s="192" t="s">
        <v>354</v>
      </c>
    </row>
    <row r="38" spans="1:9" ht="14">
      <c r="A38" s="137">
        <f>A37+1</f>
        <v>28</v>
      </c>
      <c r="B38" s="138" t="s">
        <v>112</v>
      </c>
      <c r="C38" s="209">
        <v>1</v>
      </c>
      <c r="D38" s="180">
        <v>80000</v>
      </c>
      <c r="E38" s="146">
        <v>83200</v>
      </c>
      <c r="F38" s="155">
        <v>97510</v>
      </c>
      <c r="G38" s="164">
        <f>+'678-2024 IPC'!H37</f>
        <v>51770.073920000003</v>
      </c>
      <c r="H38" s="213">
        <f t="shared" si="9"/>
        <v>74640</v>
      </c>
      <c r="I38" s="192" t="s">
        <v>354</v>
      </c>
    </row>
    <row r="39" spans="1:9" ht="14">
      <c r="A39" s="137">
        <f t="shared" ref="A39:A41" si="11">+A38+1</f>
        <v>29</v>
      </c>
      <c r="B39" s="138" t="s">
        <v>113</v>
      </c>
      <c r="C39" s="209">
        <v>1</v>
      </c>
      <c r="D39" s="180">
        <v>490000</v>
      </c>
      <c r="E39" s="146">
        <v>509700</v>
      </c>
      <c r="F39" s="155">
        <v>163758</v>
      </c>
      <c r="G39" s="164">
        <f>+'678-2024 IPC'!H38</f>
        <v>523952.63371999998</v>
      </c>
      <c r="H39" s="213">
        <f t="shared" si="9"/>
        <v>343855</v>
      </c>
      <c r="I39" s="192" t="s">
        <v>354</v>
      </c>
    </row>
    <row r="40" spans="1:9" ht="14">
      <c r="A40" s="137">
        <f t="shared" si="11"/>
        <v>30</v>
      </c>
      <c r="B40" s="138" t="s">
        <v>114</v>
      </c>
      <c r="C40" s="209">
        <v>1</v>
      </c>
      <c r="D40" s="180">
        <v>3000000</v>
      </c>
      <c r="E40" s="146">
        <v>3126000</v>
      </c>
      <c r="F40" s="155">
        <v>481603</v>
      </c>
      <c r="G40" s="164">
        <f>+'678-2024 IPC'!H39</f>
        <v>623873.26367999997</v>
      </c>
      <c r="H40" s="213">
        <f t="shared" si="9"/>
        <v>552738</v>
      </c>
      <c r="I40" s="192" t="s">
        <v>354</v>
      </c>
    </row>
    <row r="41" spans="1:9" ht="14">
      <c r="A41" s="137">
        <f t="shared" si="11"/>
        <v>31</v>
      </c>
      <c r="B41" s="138" t="s">
        <v>115</v>
      </c>
      <c r="C41" s="209">
        <v>1</v>
      </c>
      <c r="D41" s="180">
        <v>1090000</v>
      </c>
      <c r="E41" s="146">
        <v>1127500</v>
      </c>
      <c r="F41" s="155">
        <v>515550</v>
      </c>
      <c r="G41" s="164">
        <f>+'678-2024 IPC'!H40</f>
        <v>548411.80000000005</v>
      </c>
      <c r="H41" s="213">
        <f t="shared" si="9"/>
        <v>531981</v>
      </c>
      <c r="I41" s="192" t="s">
        <v>354</v>
      </c>
    </row>
    <row r="42" spans="1:9" ht="14">
      <c r="A42" s="137">
        <f>A41+1</f>
        <v>32</v>
      </c>
      <c r="B42" s="138" t="s">
        <v>116</v>
      </c>
      <c r="C42" s="209">
        <v>1</v>
      </c>
      <c r="D42" s="180">
        <v>940000</v>
      </c>
      <c r="E42" s="146">
        <v>982200</v>
      </c>
      <c r="F42" s="155">
        <v>188944</v>
      </c>
      <c r="G42" s="164">
        <f>+'678-2024 IPC'!H41</f>
        <v>312485.04363999999</v>
      </c>
      <c r="H42" s="213">
        <f t="shared" si="9"/>
        <v>250715</v>
      </c>
      <c r="I42" s="192" t="s">
        <v>354</v>
      </c>
    </row>
    <row r="43" spans="1:9" ht="14">
      <c r="A43" s="137">
        <f t="shared" ref="A43:A45" si="12">A42+1</f>
        <v>33</v>
      </c>
      <c r="B43" s="138" t="s">
        <v>117</v>
      </c>
      <c r="C43" s="209">
        <v>1</v>
      </c>
      <c r="D43" s="180">
        <v>1690000</v>
      </c>
      <c r="E43" s="146">
        <v>1745500</v>
      </c>
      <c r="F43" s="155">
        <v>613480</v>
      </c>
      <c r="G43" s="164">
        <f>+'678-2024 IPC'!H42</f>
        <v>156626.41008</v>
      </c>
      <c r="H43" s="213">
        <f t="shared" si="9"/>
        <v>385053</v>
      </c>
      <c r="I43" s="192" t="s">
        <v>354</v>
      </c>
    </row>
    <row r="44" spans="1:9" ht="13">
      <c r="A44" s="137">
        <f t="shared" si="12"/>
        <v>34</v>
      </c>
      <c r="B44" s="138" t="s">
        <v>118</v>
      </c>
      <c r="C44" s="209">
        <v>1</v>
      </c>
      <c r="D44" s="180">
        <v>6140000</v>
      </c>
      <c r="E44" s="146">
        <v>6438600</v>
      </c>
      <c r="F44" s="155">
        <v>1864272</v>
      </c>
      <c r="G44" s="164"/>
      <c r="H44" s="212">
        <f t="shared" ref="H44:H45" si="13">+F44</f>
        <v>1864272</v>
      </c>
      <c r="I44" s="211" t="s">
        <v>355</v>
      </c>
    </row>
    <row r="45" spans="1:9" ht="13">
      <c r="A45" s="137">
        <f t="shared" si="12"/>
        <v>35</v>
      </c>
      <c r="B45" s="138" t="s">
        <v>119</v>
      </c>
      <c r="C45" s="209">
        <v>1</v>
      </c>
      <c r="D45" s="180">
        <v>5950000</v>
      </c>
      <c r="E45" s="146">
        <v>6218500</v>
      </c>
      <c r="F45" s="155">
        <v>358288</v>
      </c>
      <c r="G45" s="164"/>
      <c r="H45" s="212">
        <f t="shared" si="13"/>
        <v>358288</v>
      </c>
      <c r="I45" s="211" t="s">
        <v>355</v>
      </c>
    </row>
    <row r="46" spans="1:9" ht="13">
      <c r="A46" s="133"/>
      <c r="B46" s="134" t="s">
        <v>120</v>
      </c>
      <c r="C46" s="208"/>
      <c r="D46" s="181"/>
      <c r="E46" s="147"/>
      <c r="F46" s="156"/>
      <c r="G46" s="165"/>
      <c r="H46" s="214"/>
      <c r="I46" s="191"/>
    </row>
    <row r="47" spans="1:9" ht="14">
      <c r="A47" s="137">
        <f>A45+1</f>
        <v>36</v>
      </c>
      <c r="B47" s="138" t="s">
        <v>121</v>
      </c>
      <c r="C47" s="209">
        <v>1</v>
      </c>
      <c r="D47" s="180">
        <v>3950000</v>
      </c>
      <c r="E47" s="146">
        <v>4118500</v>
      </c>
      <c r="F47" s="155">
        <v>2005872</v>
      </c>
      <c r="G47" s="164">
        <f>+'678-2024 IPC'!H46</f>
        <v>1378268.5357599999</v>
      </c>
      <c r="H47" s="213">
        <f t="shared" ref="H47:H48" si="14">ROUND(AVERAGE(F47:G47),0)</f>
        <v>1692070</v>
      </c>
      <c r="I47" s="192" t="s">
        <v>354</v>
      </c>
    </row>
    <row r="48" spans="1:9" ht="14">
      <c r="A48" s="137">
        <f>A47+1</f>
        <v>37</v>
      </c>
      <c r="B48" s="138" t="s">
        <v>122</v>
      </c>
      <c r="C48" s="209">
        <v>1</v>
      </c>
      <c r="D48" s="180">
        <v>1120000</v>
      </c>
      <c r="E48" s="146">
        <v>1154600</v>
      </c>
      <c r="F48" s="155">
        <v>650300</v>
      </c>
      <c r="G48" s="164">
        <f>+'678-2024 IPC'!H47</f>
        <v>313252.82016</v>
      </c>
      <c r="H48" s="213">
        <f t="shared" si="14"/>
        <v>481776</v>
      </c>
      <c r="I48" s="192" t="s">
        <v>354</v>
      </c>
    </row>
    <row r="49" spans="1:9" ht="13">
      <c r="A49" s="133"/>
      <c r="B49" s="142" t="s">
        <v>123</v>
      </c>
      <c r="C49" s="208"/>
      <c r="D49" s="181"/>
      <c r="E49" s="147"/>
      <c r="F49" s="156"/>
      <c r="G49" s="165"/>
      <c r="H49" s="214"/>
      <c r="I49" s="191"/>
    </row>
    <row r="50" spans="1:9" ht="14">
      <c r="A50" s="137">
        <f>A48+1</f>
        <v>38</v>
      </c>
      <c r="B50" s="138" t="s">
        <v>124</v>
      </c>
      <c r="C50" s="209">
        <v>1</v>
      </c>
      <c r="D50" s="180">
        <v>920000</v>
      </c>
      <c r="E50" s="146">
        <v>963600</v>
      </c>
      <c r="F50" s="155">
        <v>566500</v>
      </c>
      <c r="G50" s="164">
        <f>+'678-2024 IPC'!H49</f>
        <v>119773.13712</v>
      </c>
      <c r="H50" s="213">
        <f t="shared" ref="H50:H52" si="15">ROUND(AVERAGE(F50:G50),0)</f>
        <v>343137</v>
      </c>
      <c r="I50" s="192" t="s">
        <v>354</v>
      </c>
    </row>
    <row r="51" spans="1:9" ht="14">
      <c r="A51" s="137">
        <f>A50+1</f>
        <v>39</v>
      </c>
      <c r="B51" s="138" t="s">
        <v>125</v>
      </c>
      <c r="C51" s="209">
        <v>1</v>
      </c>
      <c r="D51" s="180">
        <v>1570000</v>
      </c>
      <c r="E51" s="146">
        <v>1619500</v>
      </c>
      <c r="F51" s="155">
        <v>596232</v>
      </c>
      <c r="G51" s="164">
        <f>+'678-2024 IPC'!H50</f>
        <v>870548.89132000005</v>
      </c>
      <c r="H51" s="213">
        <f t="shared" si="15"/>
        <v>733390</v>
      </c>
      <c r="I51" s="192" t="s">
        <v>354</v>
      </c>
    </row>
    <row r="52" spans="1:9" ht="14">
      <c r="A52" s="137">
        <f>A51+1</f>
        <v>40</v>
      </c>
      <c r="B52" s="138" t="s">
        <v>126</v>
      </c>
      <c r="C52" s="209">
        <v>1</v>
      </c>
      <c r="D52" s="180">
        <v>1800000</v>
      </c>
      <c r="E52" s="146">
        <v>1888000</v>
      </c>
      <c r="F52" s="155">
        <v>537432</v>
      </c>
      <c r="G52" s="164">
        <f>+'678-2024 IPC'!H51</f>
        <v>878116.9741600001</v>
      </c>
      <c r="H52" s="213">
        <f t="shared" si="15"/>
        <v>707774</v>
      </c>
      <c r="I52" s="192" t="s">
        <v>354</v>
      </c>
    </row>
    <row r="53" spans="1:9" ht="13">
      <c r="A53" s="133"/>
      <c r="B53" s="142" t="s">
        <v>127</v>
      </c>
      <c r="C53" s="208"/>
      <c r="D53" s="181"/>
      <c r="E53" s="147"/>
      <c r="F53" s="156"/>
      <c r="G53" s="165"/>
      <c r="H53" s="214"/>
      <c r="I53" s="191"/>
    </row>
    <row r="54" spans="1:9" ht="14">
      <c r="A54" s="137">
        <f>A52+1</f>
        <v>41</v>
      </c>
      <c r="B54" s="138" t="s">
        <v>128</v>
      </c>
      <c r="C54" s="209">
        <v>1</v>
      </c>
      <c r="D54" s="180">
        <v>6600000</v>
      </c>
      <c r="E54" s="146">
        <v>6842000</v>
      </c>
      <c r="F54" s="155">
        <v>961736</v>
      </c>
      <c r="G54" s="164">
        <f>+'678-2024 IPC'!H53</f>
        <v>1000522.48792</v>
      </c>
      <c r="H54" s="213">
        <f>ROUND(AVERAGE(F54:G54),0)</f>
        <v>981129</v>
      </c>
      <c r="I54" s="192" t="s">
        <v>354</v>
      </c>
    </row>
    <row r="55" spans="1:9" ht="13">
      <c r="A55" s="133"/>
      <c r="B55" s="142" t="s">
        <v>129</v>
      </c>
      <c r="C55" s="208"/>
      <c r="D55" s="181"/>
      <c r="E55" s="147"/>
      <c r="F55" s="156"/>
      <c r="G55" s="165"/>
      <c r="H55" s="214"/>
      <c r="I55" s="191"/>
    </row>
    <row r="56" spans="1:9" ht="14">
      <c r="A56" s="137">
        <f>A54+1</f>
        <v>42</v>
      </c>
      <c r="B56" s="138" t="s">
        <v>130</v>
      </c>
      <c r="C56" s="209">
        <v>1</v>
      </c>
      <c r="D56" s="180">
        <v>4750000</v>
      </c>
      <c r="E56" s="146">
        <v>4917500</v>
      </c>
      <c r="F56" s="155">
        <v>863625</v>
      </c>
      <c r="G56" s="164">
        <f>+'678-2024 IPC'!H55</f>
        <v>714251.52832000004</v>
      </c>
      <c r="H56" s="213">
        <f t="shared" ref="H56:H60" si="16">ROUND(AVERAGE(F56:G56),0)</f>
        <v>788938</v>
      </c>
      <c r="I56" s="192" t="s">
        <v>354</v>
      </c>
    </row>
    <row r="57" spans="1:9" ht="14">
      <c r="A57" s="137">
        <f>+A56+1</f>
        <v>43</v>
      </c>
      <c r="B57" s="138" t="s">
        <v>131</v>
      </c>
      <c r="C57" s="209">
        <v>1</v>
      </c>
      <c r="D57" s="180">
        <v>5000000</v>
      </c>
      <c r="E57" s="146">
        <v>5180000</v>
      </c>
      <c r="F57" s="155">
        <v>655032</v>
      </c>
      <c r="G57" s="164">
        <f>+'678-2024 IPC'!H56</f>
        <v>939758.46048000001</v>
      </c>
      <c r="H57" s="213">
        <f t="shared" si="16"/>
        <v>797395</v>
      </c>
      <c r="I57" s="192" t="s">
        <v>354</v>
      </c>
    </row>
    <row r="58" spans="1:9" ht="14">
      <c r="A58" s="137">
        <f t="shared" ref="A58:A60" si="17">+A57+1</f>
        <v>44</v>
      </c>
      <c r="B58" s="138" t="s">
        <v>132</v>
      </c>
      <c r="C58" s="209">
        <v>1</v>
      </c>
      <c r="D58" s="180">
        <v>11500000</v>
      </c>
      <c r="E58" s="146">
        <v>11985000</v>
      </c>
      <c r="F58" s="155">
        <v>1020768</v>
      </c>
      <c r="G58" s="164">
        <f>+'678-2024 IPC'!H57</f>
        <v>1791990.3976799999</v>
      </c>
      <c r="H58" s="213">
        <f t="shared" si="16"/>
        <v>1406379</v>
      </c>
      <c r="I58" s="192" t="s">
        <v>354</v>
      </c>
    </row>
    <row r="59" spans="1:9" ht="14">
      <c r="A59" s="137">
        <f t="shared" si="17"/>
        <v>45</v>
      </c>
      <c r="B59" s="138" t="s">
        <v>133</v>
      </c>
      <c r="C59" s="209">
        <v>1</v>
      </c>
      <c r="D59" s="180">
        <v>10500000</v>
      </c>
      <c r="E59" s="146">
        <v>10935000</v>
      </c>
      <c r="F59" s="155">
        <v>974120</v>
      </c>
      <c r="G59" s="164">
        <f>+'678-2024 IPC'!H58</f>
        <v>1518223.2271200002</v>
      </c>
      <c r="H59" s="213">
        <f t="shared" si="16"/>
        <v>1246172</v>
      </c>
      <c r="I59" s="192" t="s">
        <v>354</v>
      </c>
    </row>
    <row r="60" spans="1:9" ht="14">
      <c r="A60" s="137">
        <f t="shared" si="17"/>
        <v>46</v>
      </c>
      <c r="B60" s="138" t="s">
        <v>134</v>
      </c>
      <c r="C60" s="209">
        <v>1</v>
      </c>
      <c r="D60" s="180">
        <v>11500000</v>
      </c>
      <c r="E60" s="146">
        <v>11985000</v>
      </c>
      <c r="F60" s="155">
        <v>1180312</v>
      </c>
      <c r="G60" s="164">
        <f>+'678-2024 IPC'!H59</f>
        <v>1618253.53944</v>
      </c>
      <c r="H60" s="213">
        <f t="shared" si="16"/>
        <v>1399283</v>
      </c>
      <c r="I60" s="192" t="s">
        <v>354</v>
      </c>
    </row>
    <row r="61" spans="1:9" ht="13">
      <c r="A61" s="133"/>
      <c r="B61" s="134" t="s">
        <v>135</v>
      </c>
      <c r="C61" s="208"/>
      <c r="D61" s="181"/>
      <c r="E61" s="147"/>
      <c r="F61" s="156"/>
      <c r="G61" s="165"/>
      <c r="H61" s="214"/>
      <c r="I61" s="191"/>
    </row>
    <row r="62" spans="1:9" ht="14">
      <c r="A62" s="137">
        <f>+A60+1</f>
        <v>47</v>
      </c>
      <c r="B62" s="138" t="s">
        <v>136</v>
      </c>
      <c r="C62" s="209">
        <v>1</v>
      </c>
      <c r="D62" s="180">
        <v>520000</v>
      </c>
      <c r="E62" s="146">
        <v>541200</v>
      </c>
      <c r="F62" s="155">
        <v>283050</v>
      </c>
      <c r="G62" s="164">
        <f>+'678-2024 IPC'!H61</f>
        <v>49598.363191999997</v>
      </c>
      <c r="H62" s="213">
        <f>ROUND(AVERAGE(F62:G62),0)</f>
        <v>166324</v>
      </c>
      <c r="I62" s="192" t="s">
        <v>354</v>
      </c>
    </row>
    <row r="63" spans="1:9" ht="13">
      <c r="A63" s="137">
        <f t="shared" ref="A63:A65" si="18">+A62+1</f>
        <v>48</v>
      </c>
      <c r="B63" s="138" t="s">
        <v>137</v>
      </c>
      <c r="C63" s="209">
        <v>1</v>
      </c>
      <c r="D63" s="180">
        <v>440000</v>
      </c>
      <c r="E63" s="146">
        <v>457200</v>
      </c>
      <c r="F63" s="155">
        <v>187082</v>
      </c>
      <c r="G63" s="164"/>
      <c r="H63" s="212">
        <f t="shared" ref="H63:H64" si="19">+F63</f>
        <v>187082</v>
      </c>
      <c r="I63" s="211" t="s">
        <v>355</v>
      </c>
    </row>
    <row r="64" spans="1:9" ht="13">
      <c r="A64" s="137">
        <f t="shared" si="18"/>
        <v>49</v>
      </c>
      <c r="B64" s="138" t="s">
        <v>138</v>
      </c>
      <c r="C64" s="209">
        <v>1</v>
      </c>
      <c r="D64" s="180">
        <v>490000</v>
      </c>
      <c r="E64" s="146">
        <v>509700</v>
      </c>
      <c r="F64" s="155">
        <v>153958</v>
      </c>
      <c r="G64" s="164"/>
      <c r="H64" s="212">
        <f t="shared" si="19"/>
        <v>153958</v>
      </c>
      <c r="I64" s="211" t="s">
        <v>355</v>
      </c>
    </row>
    <row r="65" spans="1:9" ht="14">
      <c r="A65" s="137">
        <f t="shared" si="18"/>
        <v>50</v>
      </c>
      <c r="B65" s="138" t="s">
        <v>139</v>
      </c>
      <c r="C65" s="209">
        <v>1</v>
      </c>
      <c r="D65" s="180">
        <v>540000</v>
      </c>
      <c r="E65" s="146">
        <v>562200</v>
      </c>
      <c r="F65" s="155">
        <v>71383</v>
      </c>
      <c r="G65" s="164">
        <f>+'678-2024 IPC'!H64</f>
        <v>13704.810882</v>
      </c>
      <c r="H65" s="213">
        <f>ROUND(AVERAGE(F65:G65),0)</f>
        <v>42544</v>
      </c>
      <c r="I65" s="192" t="s">
        <v>354</v>
      </c>
    </row>
    <row r="66" spans="1:9" ht="13">
      <c r="A66" s="133"/>
      <c r="B66" s="134" t="s">
        <v>140</v>
      </c>
      <c r="C66" s="208"/>
      <c r="D66" s="181"/>
      <c r="E66" s="147"/>
      <c r="F66" s="156"/>
      <c r="G66" s="165"/>
      <c r="H66" s="214"/>
      <c r="I66" s="191"/>
    </row>
    <row r="67" spans="1:9" ht="14">
      <c r="A67" s="137">
        <f>+A65+1</f>
        <v>51</v>
      </c>
      <c r="B67" s="138" t="s">
        <v>141</v>
      </c>
      <c r="C67" s="209">
        <v>1</v>
      </c>
      <c r="D67" s="180">
        <v>23000000</v>
      </c>
      <c r="E67" s="146">
        <v>23970000</v>
      </c>
      <c r="F67" s="155">
        <v>5080980</v>
      </c>
      <c r="G67" s="164">
        <f>+'678-2024 IPC'!H66</f>
        <v>3236945.8083199998</v>
      </c>
      <c r="H67" s="213">
        <f t="shared" ref="H67:H70" si="20">ROUND(AVERAGE(F67:G67),0)</f>
        <v>4158963</v>
      </c>
      <c r="I67" s="192" t="s">
        <v>354</v>
      </c>
    </row>
    <row r="68" spans="1:9" ht="14">
      <c r="A68" s="137">
        <f t="shared" ref="A68:A70" si="21">+A67+1</f>
        <v>52</v>
      </c>
      <c r="B68" s="138" t="s">
        <v>142</v>
      </c>
      <c r="C68" s="209">
        <v>1</v>
      </c>
      <c r="D68" s="180">
        <v>9000000</v>
      </c>
      <c r="E68" s="146">
        <v>9390000</v>
      </c>
      <c r="F68" s="155">
        <v>655032</v>
      </c>
      <c r="G68" s="164">
        <f>+'678-2024 IPC'!H67</f>
        <v>62650.564032000002</v>
      </c>
      <c r="H68" s="213">
        <f t="shared" si="20"/>
        <v>358841</v>
      </c>
      <c r="I68" s="192" t="s">
        <v>354</v>
      </c>
    </row>
    <row r="69" spans="1:9" ht="14">
      <c r="A69" s="137">
        <f t="shared" si="21"/>
        <v>53</v>
      </c>
      <c r="B69" s="138" t="s">
        <v>143</v>
      </c>
      <c r="C69" s="209">
        <v>1</v>
      </c>
      <c r="D69" s="180">
        <v>3620000</v>
      </c>
      <c r="E69" s="146">
        <v>3731000</v>
      </c>
      <c r="F69" s="155">
        <v>686000</v>
      </c>
      <c r="G69" s="164">
        <f>+'678-2024 IPC'!H68</f>
        <v>313252.82016</v>
      </c>
      <c r="H69" s="213">
        <f t="shared" si="20"/>
        <v>499626</v>
      </c>
      <c r="I69" s="192" t="s">
        <v>354</v>
      </c>
    </row>
    <row r="70" spans="1:9" ht="14">
      <c r="A70" s="137">
        <f t="shared" si="21"/>
        <v>54</v>
      </c>
      <c r="B70" s="138" t="s">
        <v>144</v>
      </c>
      <c r="C70" s="209">
        <v>1</v>
      </c>
      <c r="D70" s="180">
        <v>5620000</v>
      </c>
      <c r="E70" s="146">
        <v>5791000</v>
      </c>
      <c r="F70" s="155">
        <v>2105810</v>
      </c>
      <c r="G70" s="164">
        <f>+'678-2024 IPC'!H69</f>
        <v>1018071.66552</v>
      </c>
      <c r="H70" s="213">
        <f t="shared" si="20"/>
        <v>1561941</v>
      </c>
      <c r="I70" s="192" t="s">
        <v>354</v>
      </c>
    </row>
    <row r="71" spans="1:9" ht="13">
      <c r="A71" s="133"/>
      <c r="B71" s="134" t="s">
        <v>145</v>
      </c>
      <c r="C71" s="208"/>
      <c r="D71" s="181"/>
      <c r="E71" s="147"/>
      <c r="F71" s="156"/>
      <c r="G71" s="165"/>
      <c r="H71" s="214"/>
      <c r="I71" s="191"/>
    </row>
    <row r="72" spans="1:9" ht="14">
      <c r="A72" s="137">
        <f>+A70+1</f>
        <v>55</v>
      </c>
      <c r="B72" s="138" t="s">
        <v>146</v>
      </c>
      <c r="C72" s="209">
        <v>1</v>
      </c>
      <c r="D72" s="180">
        <v>720000</v>
      </c>
      <c r="E72" s="146">
        <v>744000</v>
      </c>
      <c r="F72" s="155">
        <v>125989</v>
      </c>
      <c r="G72" s="164">
        <f>+'678-2024 IPC'!H71</f>
        <v>135018.98516000001</v>
      </c>
      <c r="H72" s="213">
        <f t="shared" ref="H72:H77" si="22">ROUND(AVERAGE(F72:G72),0)</f>
        <v>130504</v>
      </c>
      <c r="I72" s="192" t="s">
        <v>354</v>
      </c>
    </row>
    <row r="73" spans="1:9" ht="14">
      <c r="A73" s="137">
        <f t="shared" ref="A73" si="23">+A72+1</f>
        <v>56</v>
      </c>
      <c r="B73" s="138" t="s">
        <v>147</v>
      </c>
      <c r="C73" s="209">
        <v>1</v>
      </c>
      <c r="D73" s="180">
        <v>8400000</v>
      </c>
      <c r="E73" s="146">
        <v>8812000</v>
      </c>
      <c r="F73" s="155">
        <v>3393340</v>
      </c>
      <c r="G73" s="164">
        <f>+'678-2024 IPC'!H72</f>
        <v>2193647.2000000002</v>
      </c>
      <c r="H73" s="213">
        <f t="shared" si="22"/>
        <v>2793494</v>
      </c>
      <c r="I73" s="192" t="s">
        <v>354</v>
      </c>
    </row>
    <row r="74" spans="1:9" ht="14">
      <c r="A74" s="137">
        <f>+A73+1</f>
        <v>57</v>
      </c>
      <c r="B74" s="138" t="s">
        <v>148</v>
      </c>
      <c r="C74" s="209">
        <v>1</v>
      </c>
      <c r="D74" s="180">
        <v>8400000</v>
      </c>
      <c r="E74" s="146">
        <v>8812000</v>
      </c>
      <c r="F74" s="155">
        <v>3976440</v>
      </c>
      <c r="G74" s="164">
        <f>+'678-2024 IPC'!H73</f>
        <v>2193647.2000000002</v>
      </c>
      <c r="H74" s="213">
        <f t="shared" si="22"/>
        <v>3085044</v>
      </c>
      <c r="I74" s="192" t="s">
        <v>354</v>
      </c>
    </row>
    <row r="75" spans="1:9" ht="14">
      <c r="A75" s="137">
        <f>+A74+1</f>
        <v>58</v>
      </c>
      <c r="B75" s="138" t="s">
        <v>149</v>
      </c>
      <c r="C75" s="209">
        <v>1</v>
      </c>
      <c r="D75" s="180">
        <v>550000</v>
      </c>
      <c r="E75" s="146">
        <v>569500</v>
      </c>
      <c r="F75" s="155">
        <v>356510</v>
      </c>
      <c r="G75" s="164">
        <f>+'678-2024 IPC'!H74</f>
        <v>162878.3046</v>
      </c>
      <c r="H75" s="213">
        <f t="shared" si="22"/>
        <v>259694</v>
      </c>
      <c r="I75" s="192" t="s">
        <v>354</v>
      </c>
    </row>
    <row r="76" spans="1:9" ht="14">
      <c r="A76" s="137">
        <f>+A75+1</f>
        <v>59</v>
      </c>
      <c r="B76" s="138" t="s">
        <v>150</v>
      </c>
      <c r="C76" s="209">
        <v>1</v>
      </c>
      <c r="D76" s="180">
        <v>1170000</v>
      </c>
      <c r="E76" s="146">
        <v>1207100</v>
      </c>
      <c r="F76" s="155">
        <v>171745</v>
      </c>
      <c r="G76" s="164">
        <f>+'678-2024 IPC'!H75</f>
        <v>313252.82016</v>
      </c>
      <c r="H76" s="213">
        <f t="shared" si="22"/>
        <v>242499</v>
      </c>
      <c r="I76" s="192" t="s">
        <v>354</v>
      </c>
    </row>
    <row r="77" spans="1:9" ht="14">
      <c r="A77" s="137">
        <f>+A76+1</f>
        <v>60</v>
      </c>
      <c r="B77" s="138" t="s">
        <v>151</v>
      </c>
      <c r="C77" s="209">
        <v>1</v>
      </c>
      <c r="D77" s="180">
        <v>1950000</v>
      </c>
      <c r="E77" s="146">
        <v>2013500</v>
      </c>
      <c r="F77" s="155">
        <v>350400</v>
      </c>
      <c r="G77" s="164">
        <f>+'678-2024 IPC'!H76</f>
        <v>153555.304</v>
      </c>
      <c r="H77" s="213">
        <f t="shared" si="22"/>
        <v>251978</v>
      </c>
      <c r="I77" s="192" t="s">
        <v>354</v>
      </c>
    </row>
    <row r="78" spans="1:9" ht="13">
      <c r="A78" s="133"/>
      <c r="B78" s="142" t="s">
        <v>152</v>
      </c>
      <c r="C78" s="208"/>
      <c r="D78" s="181"/>
      <c r="E78" s="147"/>
      <c r="F78" s="156"/>
      <c r="G78" s="165"/>
      <c r="H78" s="214"/>
      <c r="I78" s="191"/>
    </row>
    <row r="79" spans="1:9" ht="14">
      <c r="A79" s="137">
        <f>+A77+1</f>
        <v>61</v>
      </c>
      <c r="B79" s="138" t="s">
        <v>153</v>
      </c>
      <c r="C79" s="209">
        <v>1</v>
      </c>
      <c r="D79" s="180">
        <v>12300000</v>
      </c>
      <c r="E79" s="146">
        <v>12839000</v>
      </c>
      <c r="F79" s="155">
        <v>1332408</v>
      </c>
      <c r="G79" s="164">
        <f>+'678-2024 IPC'!H78</f>
        <v>1201021.8420000002</v>
      </c>
      <c r="H79" s="213">
        <f t="shared" ref="H79:H83" si="24">ROUND(AVERAGE(F79:G79),0)</f>
        <v>1266715</v>
      </c>
      <c r="I79" s="192" t="s">
        <v>354</v>
      </c>
    </row>
    <row r="80" spans="1:9" ht="26">
      <c r="A80" s="137">
        <f>+A79+1</f>
        <v>62</v>
      </c>
      <c r="B80" s="138" t="s">
        <v>154</v>
      </c>
      <c r="C80" s="209">
        <v>1</v>
      </c>
      <c r="D80" s="180">
        <v>5100000</v>
      </c>
      <c r="E80" s="146">
        <v>5265000</v>
      </c>
      <c r="F80" s="155">
        <v>912800</v>
      </c>
      <c r="G80" s="164">
        <f>+'678-2024 IPC'!H79</f>
        <v>987141.24</v>
      </c>
      <c r="H80" s="213">
        <f t="shared" si="24"/>
        <v>949971</v>
      </c>
      <c r="I80" s="192" t="s">
        <v>354</v>
      </c>
    </row>
    <row r="81" spans="1:10" ht="14">
      <c r="A81" s="137">
        <f t="shared" ref="A81:A84" si="25">+A80+1</f>
        <v>63</v>
      </c>
      <c r="B81" s="138" t="s">
        <v>155</v>
      </c>
      <c r="C81" s="209">
        <v>1</v>
      </c>
      <c r="D81" s="180">
        <v>4570000</v>
      </c>
      <c r="E81" s="146">
        <v>4728500</v>
      </c>
      <c r="F81" s="155">
        <v>1878220</v>
      </c>
      <c r="G81" s="164">
        <f>+'678-2024 IPC'!H80</f>
        <v>391566.02520000003</v>
      </c>
      <c r="H81" s="213">
        <f t="shared" si="24"/>
        <v>1134893</v>
      </c>
      <c r="I81" s="192" t="s">
        <v>354</v>
      </c>
    </row>
    <row r="82" spans="1:10" ht="14">
      <c r="A82" s="137">
        <f t="shared" si="25"/>
        <v>64</v>
      </c>
      <c r="B82" s="138" t="s">
        <v>156</v>
      </c>
      <c r="C82" s="209">
        <v>1</v>
      </c>
      <c r="D82" s="180">
        <v>1320000</v>
      </c>
      <c r="E82" s="146">
        <v>1361600</v>
      </c>
      <c r="F82" s="155">
        <v>415310</v>
      </c>
      <c r="G82" s="164">
        <f>+'678-2024 IPC'!H81</f>
        <v>195783.01260000002</v>
      </c>
      <c r="H82" s="213">
        <f t="shared" si="24"/>
        <v>305547</v>
      </c>
      <c r="I82" s="192" t="s">
        <v>354</v>
      </c>
    </row>
    <row r="83" spans="1:10" ht="26">
      <c r="A83" s="137">
        <f t="shared" si="25"/>
        <v>65</v>
      </c>
      <c r="B83" s="138" t="s">
        <v>157</v>
      </c>
      <c r="C83" s="209">
        <v>1</v>
      </c>
      <c r="D83" s="180">
        <v>7300000</v>
      </c>
      <c r="E83" s="146">
        <v>7555000</v>
      </c>
      <c r="F83" s="155">
        <v>2366560</v>
      </c>
      <c r="G83" s="164">
        <f>+'678-2024 IPC'!H82</f>
        <v>1005019.46468</v>
      </c>
      <c r="H83" s="213">
        <f t="shared" si="24"/>
        <v>1685790</v>
      </c>
      <c r="I83" s="192" t="s">
        <v>354</v>
      </c>
    </row>
    <row r="84" spans="1:10" ht="13">
      <c r="A84" s="137">
        <f t="shared" si="25"/>
        <v>66</v>
      </c>
      <c r="B84" s="138" t="s">
        <v>158</v>
      </c>
      <c r="C84" s="209">
        <v>1</v>
      </c>
      <c r="D84" s="180">
        <v>12300000</v>
      </c>
      <c r="E84" s="146">
        <v>12839000</v>
      </c>
      <c r="F84" s="155">
        <v>1332408</v>
      </c>
      <c r="G84" s="164"/>
      <c r="H84" s="212">
        <f>+F84</f>
        <v>1332408</v>
      </c>
      <c r="I84" s="211" t="s">
        <v>355</v>
      </c>
    </row>
    <row r="85" spans="1:10" s="143" customFormat="1" ht="26" customHeight="1">
      <c r="A85" s="220" t="s">
        <v>159</v>
      </c>
      <c r="B85" s="220"/>
      <c r="C85" s="220"/>
      <c r="D85" s="182"/>
      <c r="E85" s="148"/>
      <c r="F85" s="157"/>
      <c r="G85" s="166"/>
      <c r="H85" s="214"/>
      <c r="I85" s="194"/>
      <c r="J85" s="130"/>
    </row>
    <row r="86" spans="1:10" ht="13">
      <c r="A86" s="133"/>
      <c r="B86" s="134" t="s">
        <v>77</v>
      </c>
      <c r="C86" s="208"/>
      <c r="D86" s="181"/>
      <c r="E86" s="147"/>
      <c r="F86" s="156"/>
      <c r="G86" s="165"/>
      <c r="H86" s="214"/>
      <c r="I86" s="191"/>
    </row>
    <row r="87" spans="1:10" ht="14">
      <c r="A87" s="137">
        <v>1</v>
      </c>
      <c r="B87" s="138" t="s">
        <v>81</v>
      </c>
      <c r="C87" s="209">
        <v>1</v>
      </c>
      <c r="D87" s="180">
        <v>1600000</v>
      </c>
      <c r="E87" s="146">
        <v>1650000</v>
      </c>
      <c r="F87" s="155">
        <v>352310</v>
      </c>
      <c r="G87" s="164">
        <f>+'678-2024 IPC'!H86</f>
        <v>388385.23676</v>
      </c>
      <c r="H87" s="213">
        <f t="shared" ref="H87:H95" si="26">ROUND(AVERAGE(F87:G87),0)</f>
        <v>370348</v>
      </c>
      <c r="I87" s="192" t="s">
        <v>354</v>
      </c>
    </row>
    <row r="88" spans="1:10" ht="14">
      <c r="A88" s="137">
        <f t="shared" ref="A88:A98" si="27">+A87+1</f>
        <v>2</v>
      </c>
      <c r="B88" s="138" t="s">
        <v>160</v>
      </c>
      <c r="C88" s="209">
        <v>1</v>
      </c>
      <c r="D88" s="180">
        <v>2152000</v>
      </c>
      <c r="E88" s="146">
        <v>2235600</v>
      </c>
      <c r="F88" s="155">
        <v>411110</v>
      </c>
      <c r="G88" s="164">
        <f>+'678-2024 IPC'!H87</f>
        <v>300749.03112</v>
      </c>
      <c r="H88" s="213">
        <f t="shared" si="26"/>
        <v>355930</v>
      </c>
      <c r="I88" s="192" t="s">
        <v>354</v>
      </c>
    </row>
    <row r="89" spans="1:10" ht="14">
      <c r="A89" s="137">
        <f t="shared" si="27"/>
        <v>3</v>
      </c>
      <c r="B89" s="138" t="s">
        <v>161</v>
      </c>
      <c r="C89" s="209">
        <v>1</v>
      </c>
      <c r="D89" s="180">
        <v>2000000</v>
      </c>
      <c r="E89" s="146">
        <v>2062000</v>
      </c>
      <c r="F89" s="155">
        <v>387296</v>
      </c>
      <c r="G89" s="164">
        <f>+'678-2024 IPC'!H88</f>
        <v>614001.85127999994</v>
      </c>
      <c r="H89" s="213">
        <f t="shared" si="26"/>
        <v>500649</v>
      </c>
      <c r="I89" s="192" t="s">
        <v>354</v>
      </c>
    </row>
    <row r="90" spans="1:10" ht="14">
      <c r="A90" s="137">
        <f t="shared" si="27"/>
        <v>4</v>
      </c>
      <c r="B90" s="138" t="s">
        <v>162</v>
      </c>
      <c r="C90" s="209">
        <v>1</v>
      </c>
      <c r="D90" s="180">
        <v>3100000</v>
      </c>
      <c r="E90" s="146">
        <v>3195000</v>
      </c>
      <c r="F90" s="155">
        <v>492744</v>
      </c>
      <c r="G90" s="164">
        <f>+'678-2024 IPC'!H89</f>
        <v>987141.24</v>
      </c>
      <c r="H90" s="213">
        <f t="shared" si="26"/>
        <v>739943</v>
      </c>
      <c r="I90" s="192" t="s">
        <v>354</v>
      </c>
    </row>
    <row r="91" spans="1:10" ht="14">
      <c r="A91" s="137">
        <f t="shared" si="27"/>
        <v>5</v>
      </c>
      <c r="B91" s="138" t="s">
        <v>163</v>
      </c>
      <c r="C91" s="209">
        <v>1</v>
      </c>
      <c r="D91" s="180">
        <v>1720000</v>
      </c>
      <c r="E91" s="146">
        <v>1800000</v>
      </c>
      <c r="F91" s="155">
        <v>599832</v>
      </c>
      <c r="G91" s="164">
        <f>+'678-2024 IPC'!H90</f>
        <v>689134.26787999994</v>
      </c>
      <c r="H91" s="213">
        <f t="shared" si="26"/>
        <v>644483</v>
      </c>
      <c r="I91" s="192" t="s">
        <v>354</v>
      </c>
    </row>
    <row r="92" spans="1:10" ht="14">
      <c r="A92" s="137">
        <f t="shared" si="27"/>
        <v>6</v>
      </c>
      <c r="B92" s="138" t="s">
        <v>164</v>
      </c>
      <c r="C92" s="209">
        <v>1</v>
      </c>
      <c r="D92" s="180">
        <v>1950000</v>
      </c>
      <c r="E92" s="146">
        <v>2013500</v>
      </c>
      <c r="F92" s="155">
        <v>350400</v>
      </c>
      <c r="G92" s="164">
        <f>+'678-2024 IPC'!H91</f>
        <v>153555.304</v>
      </c>
      <c r="H92" s="213">
        <f t="shared" si="26"/>
        <v>251978</v>
      </c>
      <c r="I92" s="192" t="s">
        <v>354</v>
      </c>
    </row>
    <row r="93" spans="1:10" ht="14">
      <c r="A93" s="137">
        <f t="shared" si="27"/>
        <v>7</v>
      </c>
      <c r="B93" s="138" t="s">
        <v>165</v>
      </c>
      <c r="C93" s="209">
        <v>1</v>
      </c>
      <c r="D93" s="180">
        <v>8400000</v>
      </c>
      <c r="E93" s="146">
        <v>8812000</v>
      </c>
      <c r="F93" s="155">
        <v>4393340</v>
      </c>
      <c r="G93" s="164">
        <f>+'678-2024 IPC'!H92</f>
        <v>1206505.9600000002</v>
      </c>
      <c r="H93" s="213">
        <f t="shared" si="26"/>
        <v>2799923</v>
      </c>
      <c r="I93" s="192" t="s">
        <v>354</v>
      </c>
    </row>
    <row r="94" spans="1:10" ht="14">
      <c r="A94" s="137">
        <f t="shared" si="27"/>
        <v>8</v>
      </c>
      <c r="B94" s="138" t="s">
        <v>166</v>
      </c>
      <c r="C94" s="209">
        <v>1</v>
      </c>
      <c r="D94" s="180">
        <v>550000</v>
      </c>
      <c r="E94" s="146">
        <v>569500</v>
      </c>
      <c r="F94" s="155">
        <v>356510</v>
      </c>
      <c r="G94" s="164">
        <f>+'678-2024 IPC'!H93</f>
        <v>119005.36060000001</v>
      </c>
      <c r="H94" s="213">
        <f t="shared" si="26"/>
        <v>237758</v>
      </c>
      <c r="I94" s="192" t="s">
        <v>354</v>
      </c>
    </row>
    <row r="95" spans="1:10" ht="14">
      <c r="A95" s="137">
        <f t="shared" si="27"/>
        <v>9</v>
      </c>
      <c r="B95" s="138" t="s">
        <v>167</v>
      </c>
      <c r="C95" s="209">
        <v>1</v>
      </c>
      <c r="D95" s="180">
        <v>8800000</v>
      </c>
      <c r="E95" s="146">
        <v>9164000</v>
      </c>
      <c r="F95" s="155">
        <v>1472352</v>
      </c>
      <c r="G95" s="164">
        <f>+'678-2024 IPC'!H94</f>
        <v>783132.05040000007</v>
      </c>
      <c r="H95" s="213">
        <f t="shared" si="26"/>
        <v>1127742</v>
      </c>
      <c r="I95" s="192" t="s">
        <v>354</v>
      </c>
    </row>
    <row r="96" spans="1:10" ht="13">
      <c r="A96" s="137">
        <f t="shared" si="27"/>
        <v>10</v>
      </c>
      <c r="B96" s="138" t="s">
        <v>138</v>
      </c>
      <c r="C96" s="209">
        <v>1</v>
      </c>
      <c r="D96" s="180">
        <v>490000</v>
      </c>
      <c r="E96" s="146">
        <v>509700</v>
      </c>
      <c r="F96" s="155">
        <v>153958</v>
      </c>
      <c r="G96" s="164"/>
      <c r="H96" s="212">
        <f t="shared" ref="H96:H97" si="28">+F96</f>
        <v>153958</v>
      </c>
      <c r="I96" s="211" t="s">
        <v>355</v>
      </c>
    </row>
    <row r="97" spans="1:9" ht="13">
      <c r="A97" s="137">
        <f t="shared" si="27"/>
        <v>11</v>
      </c>
      <c r="B97" s="138" t="s">
        <v>168</v>
      </c>
      <c r="C97" s="209">
        <v>1</v>
      </c>
      <c r="D97" s="180">
        <v>1720000</v>
      </c>
      <c r="E97" s="146">
        <v>1800000</v>
      </c>
      <c r="F97" s="155">
        <v>436688</v>
      </c>
      <c r="G97" s="164"/>
      <c r="H97" s="212">
        <f t="shared" si="28"/>
        <v>436688</v>
      </c>
      <c r="I97" s="211" t="s">
        <v>355</v>
      </c>
    </row>
    <row r="98" spans="1:9" ht="14">
      <c r="A98" s="137">
        <f t="shared" si="27"/>
        <v>12</v>
      </c>
      <c r="B98" s="138" t="s">
        <v>169</v>
      </c>
      <c r="C98" s="209">
        <v>1</v>
      </c>
      <c r="D98" s="180">
        <v>7400000</v>
      </c>
      <c r="E98" s="146">
        <v>7650000</v>
      </c>
      <c r="F98" s="155">
        <v>711088</v>
      </c>
      <c r="G98" s="164">
        <f>+'678-2024 IPC'!H97</f>
        <v>783132.05040000007</v>
      </c>
      <c r="H98" s="213">
        <f>ROUND(AVERAGE(F98:G98),0)</f>
        <v>747110</v>
      </c>
      <c r="I98" s="192" t="s">
        <v>354</v>
      </c>
    </row>
    <row r="99" spans="1:9" ht="26" customHeight="1">
      <c r="A99" s="220" t="s">
        <v>170</v>
      </c>
      <c r="B99" s="220"/>
      <c r="C99" s="220"/>
      <c r="D99" s="182"/>
      <c r="E99" s="148"/>
      <c r="F99" s="157"/>
      <c r="G99" s="166"/>
      <c r="H99" s="214"/>
      <c r="I99" s="191"/>
    </row>
    <row r="100" spans="1:9" ht="13">
      <c r="A100" s="133"/>
      <c r="B100" s="134" t="s">
        <v>85</v>
      </c>
      <c r="C100" s="208"/>
      <c r="D100" s="181"/>
      <c r="E100" s="147"/>
      <c r="F100" s="156"/>
      <c r="G100" s="165"/>
      <c r="H100" s="214"/>
      <c r="I100" s="191"/>
    </row>
    <row r="101" spans="1:9" ht="13">
      <c r="A101" s="137">
        <v>1</v>
      </c>
      <c r="B101" s="138" t="s">
        <v>86</v>
      </c>
      <c r="C101" s="209">
        <v>1</v>
      </c>
      <c r="D101" s="180">
        <v>1650000</v>
      </c>
      <c r="E101" s="146">
        <v>1728500</v>
      </c>
      <c r="F101" s="155">
        <v>469832</v>
      </c>
      <c r="G101" s="164">
        <f>+'678-2024 IPC'!H100</f>
        <v>451452.59376000002</v>
      </c>
      <c r="H101" s="213">
        <f t="shared" ref="H101:H106" si="29">ROUND(AVERAGE(F101:G101),0)</f>
        <v>460642</v>
      </c>
      <c r="I101" s="191" t="s">
        <v>354</v>
      </c>
    </row>
    <row r="102" spans="1:9" ht="13">
      <c r="A102" s="137">
        <f t="shared" ref="A102:A107" si="30">+A101+1</f>
        <v>2</v>
      </c>
      <c r="B102" s="138" t="s">
        <v>171</v>
      </c>
      <c r="C102" s="209">
        <v>1</v>
      </c>
      <c r="D102" s="180">
        <v>1800000</v>
      </c>
      <c r="E102" s="146">
        <v>1886000</v>
      </c>
      <c r="F102" s="155">
        <v>549720</v>
      </c>
      <c r="G102" s="164">
        <f>+'678-2024 IPC'!H101</f>
        <v>683430.78516000009</v>
      </c>
      <c r="H102" s="213">
        <f t="shared" si="29"/>
        <v>616575</v>
      </c>
      <c r="I102" s="191" t="s">
        <v>354</v>
      </c>
    </row>
    <row r="103" spans="1:9" ht="13">
      <c r="A103" s="137">
        <f t="shared" si="30"/>
        <v>3</v>
      </c>
      <c r="B103" s="138" t="s">
        <v>89</v>
      </c>
      <c r="C103" s="209">
        <v>1</v>
      </c>
      <c r="D103" s="180">
        <v>1750000</v>
      </c>
      <c r="E103" s="146">
        <v>1833500</v>
      </c>
      <c r="F103" s="155">
        <v>399860</v>
      </c>
      <c r="G103" s="164">
        <f>+'678-2024 IPC'!H102</f>
        <v>581097.14327999996</v>
      </c>
      <c r="H103" s="213">
        <f t="shared" si="29"/>
        <v>490479</v>
      </c>
      <c r="I103" s="191" t="s">
        <v>354</v>
      </c>
    </row>
    <row r="104" spans="1:9" ht="13">
      <c r="A104" s="137">
        <f t="shared" si="30"/>
        <v>4</v>
      </c>
      <c r="B104" s="138" t="s">
        <v>90</v>
      </c>
      <c r="C104" s="209">
        <v>1</v>
      </c>
      <c r="D104" s="180">
        <v>1700000</v>
      </c>
      <c r="E104" s="146">
        <v>1781000</v>
      </c>
      <c r="F104" s="155">
        <v>376536</v>
      </c>
      <c r="G104" s="164">
        <f>+'678-2024 IPC'!H103</f>
        <v>577806.67247999995</v>
      </c>
      <c r="H104" s="213">
        <f t="shared" si="29"/>
        <v>477171</v>
      </c>
      <c r="I104" s="191" t="s">
        <v>354</v>
      </c>
    </row>
    <row r="105" spans="1:9" ht="13">
      <c r="A105" s="137">
        <f t="shared" si="30"/>
        <v>5</v>
      </c>
      <c r="B105" s="138" t="s">
        <v>172</v>
      </c>
      <c r="C105" s="209">
        <v>1</v>
      </c>
      <c r="D105" s="180">
        <v>1370000</v>
      </c>
      <c r="E105" s="146">
        <v>1436100</v>
      </c>
      <c r="F105" s="155">
        <v>346508</v>
      </c>
      <c r="G105" s="164">
        <f>+'678-2024 IPC'!H104</f>
        <v>434122.78088000003</v>
      </c>
      <c r="H105" s="213">
        <f t="shared" si="29"/>
        <v>390315</v>
      </c>
      <c r="I105" s="191" t="s">
        <v>354</v>
      </c>
    </row>
    <row r="106" spans="1:9" ht="13">
      <c r="A106" s="137">
        <f t="shared" si="30"/>
        <v>6</v>
      </c>
      <c r="B106" s="138" t="s">
        <v>93</v>
      </c>
      <c r="C106" s="209">
        <v>1</v>
      </c>
      <c r="D106" s="180">
        <v>6250000</v>
      </c>
      <c r="E106" s="146">
        <v>6442500</v>
      </c>
      <c r="F106" s="155">
        <v>790958</v>
      </c>
      <c r="G106" s="164">
        <f>+'678-2024 IPC'!H105</f>
        <v>1441006.84568</v>
      </c>
      <c r="H106" s="213">
        <f t="shared" si="29"/>
        <v>1115982</v>
      </c>
      <c r="I106" s="191" t="s">
        <v>354</v>
      </c>
    </row>
    <row r="107" spans="1:9" ht="13">
      <c r="A107" s="137">
        <f t="shared" si="30"/>
        <v>7</v>
      </c>
      <c r="B107" s="138" t="s">
        <v>173</v>
      </c>
      <c r="C107" s="209">
        <v>1</v>
      </c>
      <c r="D107" s="180">
        <v>5500000</v>
      </c>
      <c r="E107" s="146">
        <v>5675000</v>
      </c>
      <c r="F107" s="155">
        <v>679336</v>
      </c>
      <c r="G107" s="164"/>
      <c r="H107" s="212">
        <f>+F107</f>
        <v>679336</v>
      </c>
      <c r="I107" s="191" t="s">
        <v>355</v>
      </c>
    </row>
    <row r="108" spans="1:9" ht="13">
      <c r="A108" s="133"/>
      <c r="B108" s="134" t="s">
        <v>174</v>
      </c>
      <c r="C108" s="208"/>
      <c r="D108" s="181"/>
      <c r="E108" s="147"/>
      <c r="F108" s="156"/>
      <c r="G108" s="165"/>
      <c r="H108" s="213"/>
      <c r="I108" s="191"/>
    </row>
    <row r="109" spans="1:9" ht="13">
      <c r="A109" s="137">
        <f>A107+1</f>
        <v>8</v>
      </c>
      <c r="B109" s="138" t="s">
        <v>175</v>
      </c>
      <c r="C109" s="209">
        <v>1</v>
      </c>
      <c r="D109" s="180">
        <v>3650000</v>
      </c>
      <c r="E109" s="146">
        <v>3823500</v>
      </c>
      <c r="F109" s="155">
        <v>752405</v>
      </c>
      <c r="G109" s="164">
        <f>+'678-2024 IPC'!H108</f>
        <v>814501.20536000002</v>
      </c>
      <c r="H109" s="213">
        <f t="shared" ref="H109:H110" si="31">ROUND(AVERAGE(F109:G109),0)</f>
        <v>783453</v>
      </c>
      <c r="I109" s="191" t="s">
        <v>354</v>
      </c>
    </row>
    <row r="110" spans="1:9" ht="26">
      <c r="A110" s="137">
        <f>A109+1</f>
        <v>9</v>
      </c>
      <c r="B110" s="138" t="s">
        <v>176</v>
      </c>
      <c r="C110" s="209">
        <v>1</v>
      </c>
      <c r="D110" s="180">
        <v>5400000</v>
      </c>
      <c r="E110" s="146">
        <v>5570000</v>
      </c>
      <c r="F110" s="155">
        <v>1544323</v>
      </c>
      <c r="G110" s="164">
        <f>+'678-2024 IPC'!H109</f>
        <v>954017.16728000005</v>
      </c>
      <c r="H110" s="213">
        <f t="shared" si="31"/>
        <v>1249170</v>
      </c>
      <c r="I110" s="191" t="s">
        <v>354</v>
      </c>
    </row>
    <row r="111" spans="1:9" ht="13">
      <c r="A111" s="133"/>
      <c r="B111" s="134" t="s">
        <v>120</v>
      </c>
      <c r="C111" s="208"/>
      <c r="D111" s="181"/>
      <c r="E111" s="147"/>
      <c r="F111" s="156"/>
      <c r="G111" s="165"/>
      <c r="H111" s="214"/>
      <c r="I111" s="191"/>
    </row>
    <row r="112" spans="1:9" ht="13">
      <c r="A112" s="137">
        <f>A110+1</f>
        <v>10</v>
      </c>
      <c r="B112" s="138" t="s">
        <v>177</v>
      </c>
      <c r="C112" s="209">
        <v>1</v>
      </c>
      <c r="D112" s="180">
        <v>10000000</v>
      </c>
      <c r="E112" s="146">
        <v>10360000</v>
      </c>
      <c r="F112" s="155">
        <v>1099168</v>
      </c>
      <c r="G112" s="164">
        <f>+'678-2024 IPC'!H111</f>
        <v>1879516.92096</v>
      </c>
      <c r="H112" s="213">
        <f>ROUND(AVERAGE(F112:G112),0)</f>
        <v>1489342</v>
      </c>
      <c r="I112" s="191" t="s">
        <v>354</v>
      </c>
    </row>
    <row r="113" spans="1:9" ht="13">
      <c r="A113" s="133"/>
      <c r="B113" s="134" t="s">
        <v>178</v>
      </c>
      <c r="C113" s="208"/>
      <c r="D113" s="181"/>
      <c r="E113" s="147"/>
      <c r="F113" s="156"/>
      <c r="G113" s="165"/>
      <c r="H113" s="214"/>
      <c r="I113" s="191"/>
    </row>
    <row r="114" spans="1:9" ht="13">
      <c r="A114" s="137">
        <f>A112+1</f>
        <v>11</v>
      </c>
      <c r="B114" s="138" t="s">
        <v>179</v>
      </c>
      <c r="C114" s="209">
        <v>1</v>
      </c>
      <c r="D114" s="180">
        <v>3200000</v>
      </c>
      <c r="E114" s="146">
        <v>3300000</v>
      </c>
      <c r="F114" s="155">
        <v>658500</v>
      </c>
      <c r="G114" s="164">
        <f>+'678-2024 IPC'!H113</f>
        <v>1378268.5357599999</v>
      </c>
      <c r="H114" s="213">
        <f t="shared" ref="H114:H115" si="32">ROUND(AVERAGE(F114:G114),0)</f>
        <v>1018384</v>
      </c>
      <c r="I114" s="191" t="s">
        <v>354</v>
      </c>
    </row>
    <row r="115" spans="1:9" ht="13">
      <c r="A115" s="137">
        <f>A114+1</f>
        <v>12</v>
      </c>
      <c r="B115" s="138" t="s">
        <v>126</v>
      </c>
      <c r="C115" s="209">
        <v>1</v>
      </c>
      <c r="D115" s="180">
        <v>1800000</v>
      </c>
      <c r="E115" s="146">
        <v>1888000</v>
      </c>
      <c r="F115" s="155">
        <v>793128</v>
      </c>
      <c r="G115" s="164">
        <f>+'678-2024 IPC'!H114</f>
        <v>1034524.0195200001</v>
      </c>
      <c r="H115" s="213">
        <f t="shared" si="32"/>
        <v>913826</v>
      </c>
      <c r="I115" s="191" t="s">
        <v>354</v>
      </c>
    </row>
    <row r="116" spans="1:9" ht="13">
      <c r="A116" s="137">
        <f t="shared" ref="A116:A117" si="33">A115+1</f>
        <v>13</v>
      </c>
      <c r="B116" s="138" t="s">
        <v>180</v>
      </c>
      <c r="C116" s="209">
        <v>1</v>
      </c>
      <c r="D116" s="180">
        <v>4600000</v>
      </c>
      <c r="E116" s="146">
        <v>4770000</v>
      </c>
      <c r="F116" s="155">
        <v>725984</v>
      </c>
      <c r="G116" s="164">
        <f>+'678-2024 IPC'!H115</f>
        <v>8081944.6965999994</v>
      </c>
      <c r="H116" s="213">
        <f t="shared" ref="H116" si="34">+AVERAGE(F116:G116)</f>
        <v>4403964.3482999997</v>
      </c>
      <c r="I116" s="191" t="s">
        <v>354</v>
      </c>
    </row>
    <row r="117" spans="1:9" ht="13">
      <c r="A117" s="137">
        <f t="shared" si="33"/>
        <v>14</v>
      </c>
      <c r="B117" s="138" t="s">
        <v>181</v>
      </c>
      <c r="C117" s="209">
        <v>1</v>
      </c>
      <c r="D117" s="180">
        <v>8000000</v>
      </c>
      <c r="E117" s="146">
        <v>8340000</v>
      </c>
      <c r="F117" s="155">
        <v>944328</v>
      </c>
      <c r="G117" s="164">
        <f>+'678-2024 IPC'!H116</f>
        <v>2348518.6923199999</v>
      </c>
      <c r="H117" s="213">
        <f t="shared" ref="H117:H124" si="35">ROUND(AVERAGE(F117:G117),0)</f>
        <v>1646423</v>
      </c>
      <c r="I117" s="191" t="s">
        <v>354</v>
      </c>
    </row>
    <row r="118" spans="1:9" ht="13">
      <c r="A118" s="137">
        <f>A117+1</f>
        <v>15</v>
      </c>
      <c r="B118" s="138" t="s">
        <v>182</v>
      </c>
      <c r="C118" s="209">
        <v>1</v>
      </c>
      <c r="D118" s="180">
        <v>3450000</v>
      </c>
      <c r="E118" s="146">
        <v>3617500</v>
      </c>
      <c r="F118" s="155">
        <v>603128</v>
      </c>
      <c r="G118" s="164">
        <f>+'678-2024 IPC'!H117</f>
        <v>1068525.55112</v>
      </c>
      <c r="H118" s="213">
        <f t="shared" si="35"/>
        <v>835827</v>
      </c>
      <c r="I118" s="191" t="s">
        <v>354</v>
      </c>
    </row>
    <row r="119" spans="1:9" ht="13">
      <c r="A119" s="137">
        <f t="shared" ref="A119:A124" si="36">A118+1</f>
        <v>16</v>
      </c>
      <c r="B119" s="138" t="s">
        <v>183</v>
      </c>
      <c r="C119" s="209">
        <v>1</v>
      </c>
      <c r="D119" s="180">
        <v>1370000</v>
      </c>
      <c r="E119" s="146">
        <v>1436100</v>
      </c>
      <c r="F119" s="155">
        <v>266500</v>
      </c>
      <c r="G119" s="164">
        <f>+'678-2024 IPC'!H118</f>
        <v>408018.37920000002</v>
      </c>
      <c r="H119" s="213">
        <f t="shared" si="35"/>
        <v>337259</v>
      </c>
      <c r="I119" s="191" t="s">
        <v>354</v>
      </c>
    </row>
    <row r="120" spans="1:9" ht="13">
      <c r="A120" s="137">
        <f t="shared" si="36"/>
        <v>17</v>
      </c>
      <c r="B120" s="138" t="s">
        <v>184</v>
      </c>
      <c r="C120" s="209">
        <v>1</v>
      </c>
      <c r="D120" s="180">
        <v>5200000</v>
      </c>
      <c r="E120" s="146">
        <v>5384000</v>
      </c>
      <c r="F120" s="155">
        <v>864200</v>
      </c>
      <c r="G120" s="164">
        <f>+'678-2024 IPC'!H119</f>
        <v>1894214.3572000002</v>
      </c>
      <c r="H120" s="213">
        <f t="shared" si="35"/>
        <v>1379207</v>
      </c>
      <c r="I120" s="191" t="s">
        <v>354</v>
      </c>
    </row>
    <row r="121" spans="1:9" ht="13">
      <c r="A121" s="137">
        <f t="shared" si="36"/>
        <v>18</v>
      </c>
      <c r="B121" s="138" t="s">
        <v>185</v>
      </c>
      <c r="C121" s="209">
        <v>1</v>
      </c>
      <c r="D121" s="180">
        <v>650000</v>
      </c>
      <c r="E121" s="146">
        <v>680500</v>
      </c>
      <c r="F121" s="155">
        <v>304200</v>
      </c>
      <c r="G121" s="164">
        <f>+'678-2024 IPC'!H120</f>
        <v>78313.205040000001</v>
      </c>
      <c r="H121" s="213">
        <f t="shared" si="35"/>
        <v>191257</v>
      </c>
      <c r="I121" s="191" t="s">
        <v>354</v>
      </c>
    </row>
    <row r="122" spans="1:9" ht="13">
      <c r="A122" s="137">
        <f t="shared" si="36"/>
        <v>19</v>
      </c>
      <c r="B122" s="138" t="s">
        <v>186</v>
      </c>
      <c r="C122" s="209">
        <v>1</v>
      </c>
      <c r="D122" s="180">
        <v>650000</v>
      </c>
      <c r="E122" s="146">
        <v>680500</v>
      </c>
      <c r="F122" s="155">
        <v>280400</v>
      </c>
      <c r="G122" s="164">
        <f>+'678-2024 IPC'!H121</f>
        <v>58734.903780000001</v>
      </c>
      <c r="H122" s="213">
        <f t="shared" si="35"/>
        <v>169567</v>
      </c>
      <c r="I122" s="191" t="s">
        <v>354</v>
      </c>
    </row>
    <row r="123" spans="1:9" ht="13">
      <c r="A123" s="137">
        <f t="shared" si="36"/>
        <v>20</v>
      </c>
      <c r="B123" s="138" t="s">
        <v>187</v>
      </c>
      <c r="C123" s="209">
        <v>1</v>
      </c>
      <c r="D123" s="180">
        <v>650000</v>
      </c>
      <c r="E123" s="146">
        <v>680500</v>
      </c>
      <c r="F123" s="155">
        <v>280400</v>
      </c>
      <c r="G123" s="164">
        <f>+'678-2024 IPC'!H122</f>
        <v>58734.903780000001</v>
      </c>
      <c r="H123" s="213">
        <f t="shared" si="35"/>
        <v>169567</v>
      </c>
      <c r="I123" s="191" t="s">
        <v>354</v>
      </c>
    </row>
    <row r="124" spans="1:9" ht="13">
      <c r="A124" s="137">
        <f t="shared" si="36"/>
        <v>21</v>
      </c>
      <c r="B124" s="138" t="s">
        <v>188</v>
      </c>
      <c r="C124" s="209">
        <v>1</v>
      </c>
      <c r="D124" s="180">
        <v>650000</v>
      </c>
      <c r="E124" s="146">
        <v>680500</v>
      </c>
      <c r="F124" s="155">
        <v>280400</v>
      </c>
      <c r="G124" s="164">
        <f>+'678-2024 IPC'!H123</f>
        <v>78313.205040000001</v>
      </c>
      <c r="H124" s="213">
        <f t="shared" si="35"/>
        <v>179357</v>
      </c>
      <c r="I124" s="191" t="s">
        <v>354</v>
      </c>
    </row>
    <row r="125" spans="1:9" ht="13">
      <c r="A125" s="133"/>
      <c r="B125" s="134" t="s">
        <v>106</v>
      </c>
      <c r="C125" s="208"/>
      <c r="D125" s="181"/>
      <c r="E125" s="147"/>
      <c r="F125" s="156"/>
      <c r="G125" s="165"/>
      <c r="H125" s="214"/>
      <c r="I125" s="191"/>
    </row>
    <row r="126" spans="1:9" ht="13">
      <c r="A126" s="137">
        <f>A124+1</f>
        <v>22</v>
      </c>
      <c r="B126" s="138" t="s">
        <v>118</v>
      </c>
      <c r="C126" s="209">
        <v>1</v>
      </c>
      <c r="D126" s="180">
        <v>6140000</v>
      </c>
      <c r="E126" s="146">
        <v>6438600</v>
      </c>
      <c r="F126" s="155">
        <v>2041340</v>
      </c>
      <c r="G126" s="164"/>
      <c r="H126" s="213">
        <f>ROUND(AVERAGE(F126:G126),0)</f>
        <v>2041340</v>
      </c>
      <c r="I126" s="191" t="s">
        <v>354</v>
      </c>
    </row>
    <row r="127" spans="1:9" ht="13">
      <c r="A127" s="137">
        <f>A126+1</f>
        <v>23</v>
      </c>
      <c r="B127" s="138" t="s">
        <v>107</v>
      </c>
      <c r="C127" s="209">
        <v>1</v>
      </c>
      <c r="D127" s="180">
        <v>22400000</v>
      </c>
      <c r="E127" s="146">
        <v>23436000</v>
      </c>
      <c r="F127" s="155">
        <v>3384920</v>
      </c>
      <c r="G127" s="164"/>
      <c r="H127" s="212">
        <f t="shared" ref="H127:H131" si="37">+F127</f>
        <v>3384920</v>
      </c>
      <c r="I127" s="191" t="s">
        <v>355</v>
      </c>
    </row>
    <row r="128" spans="1:9" ht="13">
      <c r="A128" s="137">
        <f t="shared" ref="A128:A137" si="38">A127+1</f>
        <v>24</v>
      </c>
      <c r="B128" s="138" t="s">
        <v>108</v>
      </c>
      <c r="C128" s="209">
        <v>1</v>
      </c>
      <c r="D128" s="180">
        <v>5650000</v>
      </c>
      <c r="E128" s="146">
        <v>5903500</v>
      </c>
      <c r="F128" s="155">
        <v>933072</v>
      </c>
      <c r="G128" s="164"/>
      <c r="H128" s="212">
        <f t="shared" si="37"/>
        <v>933072</v>
      </c>
      <c r="I128" s="191" t="s">
        <v>355</v>
      </c>
    </row>
    <row r="129" spans="1:9" ht="13">
      <c r="A129" s="137">
        <f t="shared" si="38"/>
        <v>25</v>
      </c>
      <c r="B129" s="138" t="s">
        <v>109</v>
      </c>
      <c r="C129" s="209">
        <v>1</v>
      </c>
      <c r="D129" s="180">
        <v>7700000</v>
      </c>
      <c r="E129" s="146">
        <v>7945000</v>
      </c>
      <c r="F129" s="155">
        <v>702660</v>
      </c>
      <c r="G129" s="164"/>
      <c r="H129" s="212">
        <f t="shared" si="37"/>
        <v>702660</v>
      </c>
      <c r="I129" s="191" t="s">
        <v>355</v>
      </c>
    </row>
    <row r="130" spans="1:9" ht="13">
      <c r="A130" s="137">
        <f t="shared" si="38"/>
        <v>26</v>
      </c>
      <c r="B130" s="138" t="s">
        <v>110</v>
      </c>
      <c r="C130" s="209">
        <v>1</v>
      </c>
      <c r="D130" s="180">
        <v>23800000</v>
      </c>
      <c r="E130" s="146">
        <v>24954000</v>
      </c>
      <c r="F130" s="155">
        <v>4123840</v>
      </c>
      <c r="G130" s="164"/>
      <c r="H130" s="212">
        <f t="shared" si="37"/>
        <v>4123840</v>
      </c>
      <c r="I130" s="191" t="s">
        <v>355</v>
      </c>
    </row>
    <row r="131" spans="1:9" ht="13">
      <c r="A131" s="137">
        <f t="shared" si="38"/>
        <v>27</v>
      </c>
      <c r="B131" s="138" t="s">
        <v>111</v>
      </c>
      <c r="C131" s="209">
        <v>1</v>
      </c>
      <c r="D131" s="180">
        <v>490000</v>
      </c>
      <c r="E131" s="146">
        <v>509700</v>
      </c>
      <c r="F131" s="155">
        <v>153958</v>
      </c>
      <c r="G131" s="164"/>
      <c r="H131" s="212">
        <f t="shared" si="37"/>
        <v>153958</v>
      </c>
      <c r="I131" s="191" t="s">
        <v>355</v>
      </c>
    </row>
    <row r="132" spans="1:9" ht="13">
      <c r="A132" s="137">
        <f t="shared" si="38"/>
        <v>28</v>
      </c>
      <c r="B132" s="138" t="s">
        <v>112</v>
      </c>
      <c r="C132" s="209">
        <v>1</v>
      </c>
      <c r="D132" s="180">
        <v>80000</v>
      </c>
      <c r="E132" s="146">
        <v>83200</v>
      </c>
      <c r="F132" s="155">
        <v>97510</v>
      </c>
      <c r="G132" s="164"/>
      <c r="H132" s="213">
        <f>+D132</f>
        <v>80000</v>
      </c>
      <c r="I132" s="191" t="s">
        <v>189</v>
      </c>
    </row>
    <row r="133" spans="1:9" ht="13">
      <c r="A133" s="137">
        <f t="shared" si="38"/>
        <v>29</v>
      </c>
      <c r="B133" s="138" t="s">
        <v>114</v>
      </c>
      <c r="C133" s="209">
        <v>1</v>
      </c>
      <c r="D133" s="180">
        <v>3000000</v>
      </c>
      <c r="E133" s="146">
        <v>3126000</v>
      </c>
      <c r="F133" s="155">
        <v>1136408</v>
      </c>
      <c r="G133" s="164"/>
      <c r="H133" s="212">
        <f t="shared" ref="H133:H137" si="39">+F133</f>
        <v>1136408</v>
      </c>
      <c r="I133" s="191" t="s">
        <v>355</v>
      </c>
    </row>
    <row r="134" spans="1:9" ht="13">
      <c r="A134" s="137">
        <f t="shared" si="38"/>
        <v>30</v>
      </c>
      <c r="B134" s="138" t="s">
        <v>115</v>
      </c>
      <c r="C134" s="209">
        <v>1</v>
      </c>
      <c r="D134" s="180">
        <v>1090000</v>
      </c>
      <c r="E134" s="146">
        <v>1127500</v>
      </c>
      <c r="F134" s="155">
        <v>223048</v>
      </c>
      <c r="G134" s="164"/>
      <c r="H134" s="212">
        <f t="shared" si="39"/>
        <v>223048</v>
      </c>
      <c r="I134" s="191" t="s">
        <v>355</v>
      </c>
    </row>
    <row r="135" spans="1:9" ht="13">
      <c r="A135" s="137">
        <f t="shared" si="38"/>
        <v>31</v>
      </c>
      <c r="B135" s="138" t="s">
        <v>116</v>
      </c>
      <c r="C135" s="209">
        <v>1</v>
      </c>
      <c r="D135" s="180">
        <v>1090000</v>
      </c>
      <c r="E135" s="146">
        <v>1139700</v>
      </c>
      <c r="F135" s="155">
        <v>188944</v>
      </c>
      <c r="G135" s="164"/>
      <c r="H135" s="212">
        <f t="shared" si="39"/>
        <v>188944</v>
      </c>
      <c r="I135" s="191" t="s">
        <v>355</v>
      </c>
    </row>
    <row r="136" spans="1:9" ht="13">
      <c r="A136" s="137">
        <f t="shared" si="38"/>
        <v>32</v>
      </c>
      <c r="B136" s="138" t="s">
        <v>136</v>
      </c>
      <c r="C136" s="209">
        <v>1</v>
      </c>
      <c r="D136" s="180">
        <v>520000</v>
      </c>
      <c r="E136" s="146">
        <v>541200</v>
      </c>
      <c r="F136" s="155">
        <v>299978</v>
      </c>
      <c r="G136" s="164"/>
      <c r="H136" s="212">
        <f t="shared" si="39"/>
        <v>299978</v>
      </c>
      <c r="I136" s="191" t="s">
        <v>355</v>
      </c>
    </row>
    <row r="137" spans="1:9" ht="13">
      <c r="A137" s="137">
        <f t="shared" si="38"/>
        <v>33</v>
      </c>
      <c r="B137" s="138" t="s">
        <v>137</v>
      </c>
      <c r="C137" s="209">
        <v>1</v>
      </c>
      <c r="D137" s="180">
        <v>440000</v>
      </c>
      <c r="E137" s="146">
        <v>457200</v>
      </c>
      <c r="F137" s="155">
        <v>187082</v>
      </c>
      <c r="G137" s="164"/>
      <c r="H137" s="212">
        <f t="shared" si="39"/>
        <v>187082</v>
      </c>
      <c r="I137" s="191" t="s">
        <v>355</v>
      </c>
    </row>
    <row r="138" spans="1:9" ht="13">
      <c r="A138" s="133"/>
      <c r="B138" s="134" t="s">
        <v>190</v>
      </c>
      <c r="C138" s="208"/>
      <c r="D138" s="181"/>
      <c r="E138" s="147"/>
      <c r="F138" s="156"/>
      <c r="G138" s="165"/>
      <c r="H138" s="214"/>
      <c r="I138" s="191"/>
    </row>
    <row r="139" spans="1:9" ht="14">
      <c r="A139" s="137">
        <f>A137+1</f>
        <v>34</v>
      </c>
      <c r="B139" s="138" t="s">
        <v>191</v>
      </c>
      <c r="C139" s="209">
        <v>1</v>
      </c>
      <c r="D139" s="180">
        <v>3800000</v>
      </c>
      <c r="E139" s="146">
        <v>3958000</v>
      </c>
      <c r="F139" s="155">
        <v>986717</v>
      </c>
      <c r="G139" s="164">
        <f>+'678-2024 IPC'!H138</f>
        <v>398092.12562000001</v>
      </c>
      <c r="H139" s="213">
        <f>ROUND(AVERAGE(F139:G139),0)</f>
        <v>692405</v>
      </c>
      <c r="I139" s="192" t="s">
        <v>354</v>
      </c>
    </row>
    <row r="140" spans="1:9" ht="14">
      <c r="A140" s="137">
        <f>A139+1</f>
        <v>35</v>
      </c>
      <c r="B140" s="138" t="s">
        <v>192</v>
      </c>
      <c r="C140" s="209">
        <v>1</v>
      </c>
      <c r="D140" s="180">
        <v>13000000</v>
      </c>
      <c r="E140" s="146">
        <v>13570000</v>
      </c>
      <c r="F140" s="155">
        <v>5671417</v>
      </c>
      <c r="G140" s="164">
        <f>+'678-2024 IPC'!H139</f>
        <v>2740962.1764000002</v>
      </c>
      <c r="H140" s="213">
        <f>ROUND(G140,0)</f>
        <v>2740962</v>
      </c>
      <c r="I140" s="192" t="s">
        <v>353</v>
      </c>
    </row>
    <row r="141" spans="1:9" ht="14">
      <c r="A141" s="137">
        <f t="shared" ref="A141:A143" si="40">A140+1</f>
        <v>36</v>
      </c>
      <c r="B141" s="138" t="s">
        <v>194</v>
      </c>
      <c r="C141" s="209">
        <v>1</v>
      </c>
      <c r="D141" s="180">
        <v>110000</v>
      </c>
      <c r="E141" s="146">
        <v>115300</v>
      </c>
      <c r="F141" s="155">
        <v>78659</v>
      </c>
      <c r="G141" s="164">
        <f>+'678-2024 IPC'!H140</f>
        <v>4568.2702939999999</v>
      </c>
      <c r="H141" s="213">
        <f t="shared" ref="H141:H142" si="41">ROUND(AVERAGE(F141:G141),0)</f>
        <v>41614</v>
      </c>
      <c r="I141" s="192" t="s">
        <v>354</v>
      </c>
    </row>
    <row r="142" spans="1:9" ht="14">
      <c r="A142" s="137">
        <f t="shared" si="40"/>
        <v>37</v>
      </c>
      <c r="B142" s="138" t="s">
        <v>195</v>
      </c>
      <c r="C142" s="209">
        <v>1</v>
      </c>
      <c r="D142" s="180">
        <v>90000</v>
      </c>
      <c r="E142" s="146">
        <v>94300</v>
      </c>
      <c r="F142" s="155">
        <v>618659</v>
      </c>
      <c r="G142" s="164">
        <f>+'678-2024 IPC'!H141</f>
        <v>848.39305460000003</v>
      </c>
      <c r="H142" s="213">
        <f t="shared" si="41"/>
        <v>309754</v>
      </c>
      <c r="I142" s="192" t="s">
        <v>354</v>
      </c>
    </row>
    <row r="143" spans="1:9" ht="14">
      <c r="A143" s="137">
        <f t="shared" si="40"/>
        <v>38</v>
      </c>
      <c r="B143" s="138" t="s">
        <v>196</v>
      </c>
      <c r="C143" s="209">
        <v>1</v>
      </c>
      <c r="D143" s="180">
        <v>2500000</v>
      </c>
      <c r="E143" s="146">
        <v>2619000</v>
      </c>
      <c r="F143" s="155">
        <v>992667</v>
      </c>
      <c r="G143" s="164">
        <f>+'678-2024 IPC'!H142</f>
        <v>443774.82855999999</v>
      </c>
      <c r="H143" s="213">
        <f>ROUND(G143,0)</f>
        <v>443775</v>
      </c>
      <c r="I143" s="192" t="s">
        <v>353</v>
      </c>
    </row>
    <row r="144" spans="1:9" ht="13">
      <c r="A144" s="133"/>
      <c r="B144" s="142" t="s">
        <v>152</v>
      </c>
      <c r="C144" s="208"/>
      <c r="D144" s="181"/>
      <c r="E144" s="147"/>
      <c r="F144" s="156"/>
      <c r="G144" s="165"/>
      <c r="H144" s="214"/>
      <c r="I144" s="191"/>
    </row>
    <row r="145" spans="1:9" ht="14">
      <c r="A145" s="137">
        <f>A143+1</f>
        <v>39</v>
      </c>
      <c r="B145" s="138" t="s">
        <v>197</v>
      </c>
      <c r="C145" s="209">
        <v>1</v>
      </c>
      <c r="D145" s="180">
        <v>1100000</v>
      </c>
      <c r="E145" s="146">
        <v>1147000</v>
      </c>
      <c r="F145" s="155">
        <v>287669</v>
      </c>
      <c r="G145" s="164">
        <f>+'678-2024 IPC'!H144</f>
        <v>143574.20924</v>
      </c>
      <c r="H145" s="213">
        <f t="shared" ref="H145:H149" si="42">ROUND(AVERAGE(F145:G145),0)</f>
        <v>215622</v>
      </c>
      <c r="I145" s="192" t="s">
        <v>354</v>
      </c>
    </row>
    <row r="146" spans="1:9" ht="14">
      <c r="A146" s="137">
        <f>A145+1</f>
        <v>40</v>
      </c>
      <c r="B146" s="138" t="s">
        <v>198</v>
      </c>
      <c r="C146" s="209">
        <v>1</v>
      </c>
      <c r="D146" s="180">
        <v>1200000</v>
      </c>
      <c r="E146" s="146">
        <v>1258000</v>
      </c>
      <c r="F146" s="155">
        <v>1554000</v>
      </c>
      <c r="G146" s="164">
        <f>+'678-2024 IPC'!H145</f>
        <v>84839.305460000003</v>
      </c>
      <c r="H146" s="213">
        <f t="shared" si="42"/>
        <v>819420</v>
      </c>
      <c r="I146" s="192" t="s">
        <v>354</v>
      </c>
    </row>
    <row r="147" spans="1:9" ht="14">
      <c r="A147" s="137">
        <f t="shared" ref="A147:A152" si="43">A146+1</f>
        <v>41</v>
      </c>
      <c r="B147" s="138" t="s">
        <v>199</v>
      </c>
      <c r="C147" s="209">
        <v>1</v>
      </c>
      <c r="D147" s="180">
        <v>90000</v>
      </c>
      <c r="E147" s="146">
        <v>93900</v>
      </c>
      <c r="F147" s="155">
        <v>2041900</v>
      </c>
      <c r="G147" s="164">
        <f>+'678-2024 IPC'!H146</f>
        <v>97891.506300000008</v>
      </c>
      <c r="H147" s="213">
        <f t="shared" si="42"/>
        <v>1069896</v>
      </c>
      <c r="I147" s="192" t="s">
        <v>354</v>
      </c>
    </row>
    <row r="148" spans="1:9" ht="14">
      <c r="A148" s="137">
        <f t="shared" si="43"/>
        <v>42</v>
      </c>
      <c r="B148" s="138" t="s">
        <v>200</v>
      </c>
      <c r="C148" s="209">
        <v>1</v>
      </c>
      <c r="D148" s="180">
        <v>75000</v>
      </c>
      <c r="E148" s="146">
        <v>78250</v>
      </c>
      <c r="F148" s="155">
        <v>1407700</v>
      </c>
      <c r="G148" s="164">
        <f>+'678-2024 IPC'!H147</f>
        <v>11746.980756000001</v>
      </c>
      <c r="H148" s="213">
        <f t="shared" si="42"/>
        <v>709723</v>
      </c>
      <c r="I148" s="192" t="s">
        <v>354</v>
      </c>
    </row>
    <row r="149" spans="1:9" ht="14">
      <c r="A149" s="137">
        <f t="shared" si="43"/>
        <v>43</v>
      </c>
      <c r="B149" s="138" t="s">
        <v>201</v>
      </c>
      <c r="C149" s="209">
        <v>1</v>
      </c>
      <c r="D149" s="180">
        <v>280000</v>
      </c>
      <c r="E149" s="146">
        <v>289000</v>
      </c>
      <c r="F149" s="155">
        <v>1834000</v>
      </c>
      <c r="G149" s="164">
        <f>+'678-2024 IPC'!H148</f>
        <v>32630.502099999998</v>
      </c>
      <c r="H149" s="213">
        <f t="shared" si="42"/>
        <v>933315</v>
      </c>
      <c r="I149" s="192" t="s">
        <v>354</v>
      </c>
    </row>
    <row r="150" spans="1:9" ht="14">
      <c r="A150" s="137">
        <f t="shared" si="43"/>
        <v>44</v>
      </c>
      <c r="B150" s="138" t="s">
        <v>202</v>
      </c>
      <c r="C150" s="209">
        <v>1</v>
      </c>
      <c r="D150" s="180">
        <v>75000</v>
      </c>
      <c r="E150" s="146">
        <v>78250</v>
      </c>
      <c r="F150" s="155">
        <v>1217300</v>
      </c>
      <c r="G150" s="164">
        <f>+'678-2024 IPC'!H149</f>
        <v>6526.1004200000007</v>
      </c>
      <c r="H150" s="213">
        <f>ROUND(G150,0)</f>
        <v>6526</v>
      </c>
      <c r="I150" s="192" t="s">
        <v>353</v>
      </c>
    </row>
    <row r="151" spans="1:9" ht="14">
      <c r="A151" s="137">
        <f t="shared" si="43"/>
        <v>45</v>
      </c>
      <c r="B151" s="138" t="s">
        <v>203</v>
      </c>
      <c r="C151" s="209">
        <v>1</v>
      </c>
      <c r="D151" s="180">
        <v>7450000</v>
      </c>
      <c r="E151" s="146">
        <v>7813500</v>
      </c>
      <c r="F151" s="155">
        <v>6952000</v>
      </c>
      <c r="G151" s="164">
        <f>+'678-2024 IPC'!H150</f>
        <v>1827308.1176000002</v>
      </c>
      <c r="H151" s="213">
        <f>ROUND(G151,0)</f>
        <v>1827308</v>
      </c>
      <c r="I151" s="192" t="s">
        <v>353</v>
      </c>
    </row>
    <row r="152" spans="1:9" ht="13">
      <c r="A152" s="137">
        <f t="shared" si="43"/>
        <v>46</v>
      </c>
      <c r="B152" s="138" t="s">
        <v>204</v>
      </c>
      <c r="C152" s="209">
        <v>1</v>
      </c>
      <c r="D152" s="180">
        <v>5100000</v>
      </c>
      <c r="E152" s="146">
        <v>5265000</v>
      </c>
      <c r="F152" s="155">
        <v>88630000</v>
      </c>
      <c r="G152" s="164"/>
      <c r="H152" s="213">
        <f>+D152</f>
        <v>5100000</v>
      </c>
      <c r="I152" s="191" t="s">
        <v>189</v>
      </c>
    </row>
    <row r="153" spans="1:9" ht="13">
      <c r="A153" s="133"/>
      <c r="B153" s="134" t="s">
        <v>205</v>
      </c>
      <c r="C153" s="208"/>
      <c r="D153" s="181"/>
      <c r="E153" s="147"/>
      <c r="F153" s="156"/>
      <c r="G153" s="165"/>
      <c r="H153" s="214"/>
      <c r="I153" s="191"/>
    </row>
    <row r="154" spans="1:9" ht="13">
      <c r="A154" s="137">
        <f>A152+1</f>
        <v>47</v>
      </c>
      <c r="B154" s="138" t="s">
        <v>96</v>
      </c>
      <c r="C154" s="209">
        <v>1</v>
      </c>
      <c r="D154" s="180">
        <v>1000000</v>
      </c>
      <c r="E154" s="146">
        <v>1044000</v>
      </c>
      <c r="F154" s="155">
        <v>245098</v>
      </c>
      <c r="G154" s="164"/>
      <c r="H154" s="212">
        <f t="shared" ref="H154:H158" si="44">+F154</f>
        <v>245098</v>
      </c>
      <c r="I154" s="211" t="s">
        <v>355</v>
      </c>
    </row>
    <row r="155" spans="1:9" ht="13">
      <c r="A155" s="137">
        <f>A154+1</f>
        <v>48</v>
      </c>
      <c r="B155" s="138" t="s">
        <v>97</v>
      </c>
      <c r="C155" s="209">
        <v>1</v>
      </c>
      <c r="D155" s="180">
        <v>5990000</v>
      </c>
      <c r="E155" s="146">
        <v>6193500</v>
      </c>
      <c r="F155" s="155">
        <v>711088</v>
      </c>
      <c r="G155" s="164"/>
      <c r="H155" s="212">
        <f t="shared" si="44"/>
        <v>711088</v>
      </c>
      <c r="I155" s="211" t="s">
        <v>355</v>
      </c>
    </row>
    <row r="156" spans="1:9" ht="16.25" customHeight="1">
      <c r="A156" s="137">
        <f t="shared" ref="A156:A158" si="45">A155+1</f>
        <v>49</v>
      </c>
      <c r="B156" s="138" t="s">
        <v>206</v>
      </c>
      <c r="C156" s="209">
        <v>1</v>
      </c>
      <c r="D156" s="180">
        <v>12750000</v>
      </c>
      <c r="E156" s="146">
        <v>13342500</v>
      </c>
      <c r="F156" s="155">
        <v>1938832</v>
      </c>
      <c r="G156" s="164"/>
      <c r="H156" s="212">
        <f t="shared" si="44"/>
        <v>1938832</v>
      </c>
      <c r="I156" s="211" t="s">
        <v>355</v>
      </c>
    </row>
    <row r="157" spans="1:9" ht="13">
      <c r="A157" s="137">
        <f t="shared" si="45"/>
        <v>50</v>
      </c>
      <c r="B157" s="138" t="s">
        <v>173</v>
      </c>
      <c r="C157" s="209">
        <v>1</v>
      </c>
      <c r="D157" s="180">
        <v>5500000</v>
      </c>
      <c r="E157" s="146">
        <v>5675000</v>
      </c>
      <c r="F157" s="155">
        <v>679336</v>
      </c>
      <c r="G157" s="164"/>
      <c r="H157" s="212">
        <f t="shared" si="44"/>
        <v>679336</v>
      </c>
      <c r="I157" s="211" t="s">
        <v>355</v>
      </c>
    </row>
    <row r="158" spans="1:9" ht="13">
      <c r="A158" s="137">
        <f t="shared" si="45"/>
        <v>51</v>
      </c>
      <c r="B158" s="138" t="s">
        <v>207</v>
      </c>
      <c r="C158" s="209">
        <v>1</v>
      </c>
      <c r="D158" s="180">
        <v>4300000</v>
      </c>
      <c r="E158" s="146">
        <v>4479000</v>
      </c>
      <c r="F158" s="155">
        <v>374164</v>
      </c>
      <c r="G158" s="164"/>
      <c r="H158" s="212">
        <f t="shared" si="44"/>
        <v>374164</v>
      </c>
      <c r="I158" s="211" t="s">
        <v>355</v>
      </c>
    </row>
    <row r="159" spans="1:9" ht="13">
      <c r="A159" s="133"/>
      <c r="B159" s="134" t="s">
        <v>145</v>
      </c>
      <c r="C159" s="208"/>
      <c r="D159" s="181"/>
      <c r="E159" s="147"/>
      <c r="F159" s="156"/>
      <c r="G159" s="165"/>
      <c r="H159" s="214"/>
      <c r="I159" s="191"/>
    </row>
    <row r="160" spans="1:9" ht="13">
      <c r="A160" s="137">
        <f>A158+1</f>
        <v>52</v>
      </c>
      <c r="B160" s="138" t="s">
        <v>146</v>
      </c>
      <c r="C160" s="209">
        <v>1</v>
      </c>
      <c r="D160" s="180">
        <v>720000</v>
      </c>
      <c r="E160" s="146">
        <v>744000</v>
      </c>
      <c r="F160" s="155">
        <v>125989</v>
      </c>
      <c r="G160" s="164"/>
      <c r="H160" s="212">
        <f t="shared" ref="H160:H163" si="46">+F160</f>
        <v>125989</v>
      </c>
      <c r="I160" s="211" t="s">
        <v>355</v>
      </c>
    </row>
    <row r="161" spans="1:9" ht="13">
      <c r="A161" s="137">
        <f>A160+1</f>
        <v>53</v>
      </c>
      <c r="B161" s="138" t="s">
        <v>208</v>
      </c>
      <c r="C161" s="209">
        <v>1</v>
      </c>
      <c r="D161" s="180">
        <v>22900000</v>
      </c>
      <c r="E161" s="146">
        <v>24027000</v>
      </c>
      <c r="F161" s="155">
        <v>8056160</v>
      </c>
      <c r="G161" s="164"/>
      <c r="H161" s="212">
        <f t="shared" si="46"/>
        <v>8056160</v>
      </c>
      <c r="I161" s="211" t="s">
        <v>355</v>
      </c>
    </row>
    <row r="162" spans="1:9" ht="13">
      <c r="A162" s="137">
        <f t="shared" ref="A162:A163" si="47">A161+1</f>
        <v>54</v>
      </c>
      <c r="B162" s="138" t="s">
        <v>149</v>
      </c>
      <c r="C162" s="209">
        <v>1</v>
      </c>
      <c r="D162" s="180">
        <v>550000</v>
      </c>
      <c r="E162" s="146">
        <v>569500</v>
      </c>
      <c r="F162" s="155">
        <v>588560</v>
      </c>
      <c r="G162" s="164"/>
      <c r="H162" s="212">
        <f t="shared" si="46"/>
        <v>588560</v>
      </c>
      <c r="I162" s="211" t="s">
        <v>355</v>
      </c>
    </row>
    <row r="163" spans="1:9" ht="13">
      <c r="A163" s="137">
        <f t="shared" si="47"/>
        <v>55</v>
      </c>
      <c r="B163" s="138" t="s">
        <v>151</v>
      </c>
      <c r="C163" s="209">
        <v>1</v>
      </c>
      <c r="D163" s="180">
        <v>1950000</v>
      </c>
      <c r="E163" s="146">
        <v>2013500</v>
      </c>
      <c r="F163" s="155">
        <v>481800</v>
      </c>
      <c r="G163" s="164"/>
      <c r="H163" s="212">
        <f t="shared" si="46"/>
        <v>481800</v>
      </c>
      <c r="I163" s="211" t="s">
        <v>355</v>
      </c>
    </row>
    <row r="164" spans="1:9" ht="26" customHeight="1">
      <c r="A164" s="220" t="s">
        <v>34</v>
      </c>
      <c r="B164" s="220"/>
      <c r="C164" s="220"/>
      <c r="D164" s="182"/>
      <c r="E164" s="148"/>
      <c r="F164" s="157"/>
      <c r="G164" s="166"/>
      <c r="H164" s="214"/>
      <c r="I164" s="191"/>
    </row>
    <row r="165" spans="1:9" ht="13">
      <c r="A165" s="133"/>
      <c r="B165" s="134" t="s">
        <v>85</v>
      </c>
      <c r="C165" s="208"/>
      <c r="D165" s="181"/>
      <c r="E165" s="147"/>
      <c r="F165" s="156"/>
      <c r="G165" s="165"/>
      <c r="H165" s="214"/>
      <c r="I165" s="191"/>
    </row>
    <row r="166" spans="1:9" ht="14">
      <c r="A166" s="137">
        <v>1</v>
      </c>
      <c r="B166" s="138" t="s">
        <v>86</v>
      </c>
      <c r="C166" s="209">
        <v>1</v>
      </c>
      <c r="D166" s="180">
        <v>1650000</v>
      </c>
      <c r="E166" s="146">
        <v>1728500</v>
      </c>
      <c r="F166" s="155">
        <v>402800</v>
      </c>
      <c r="G166" s="164">
        <f>+'678-2024 IPC'!H165</f>
        <v>380378.42448000005</v>
      </c>
      <c r="H166" s="213">
        <f t="shared" ref="H166:H171" si="48">ROUND(AVERAGE(F166:G166),0)</f>
        <v>391589</v>
      </c>
      <c r="I166" s="192" t="s">
        <v>354</v>
      </c>
    </row>
    <row r="167" spans="1:9" ht="14">
      <c r="A167" s="137">
        <v>2</v>
      </c>
      <c r="B167" s="138" t="s">
        <v>171</v>
      </c>
      <c r="C167" s="209">
        <v>1</v>
      </c>
      <c r="D167" s="180">
        <v>1800000</v>
      </c>
      <c r="E167" s="146">
        <v>1886000</v>
      </c>
      <c r="F167" s="155">
        <v>438000</v>
      </c>
      <c r="G167" s="164">
        <f>+'678-2024 IPC'!H166</f>
        <v>568703.03659999999</v>
      </c>
      <c r="H167" s="213">
        <f t="shared" si="48"/>
        <v>503352</v>
      </c>
      <c r="I167" s="192" t="s">
        <v>354</v>
      </c>
    </row>
    <row r="168" spans="1:9" ht="14">
      <c r="A168" s="137">
        <v>3</v>
      </c>
      <c r="B168" s="138" t="s">
        <v>89</v>
      </c>
      <c r="C168" s="209">
        <v>1</v>
      </c>
      <c r="D168" s="180">
        <v>1700000</v>
      </c>
      <c r="E168" s="146">
        <v>1781000</v>
      </c>
      <c r="F168" s="155">
        <v>344000</v>
      </c>
      <c r="G168" s="164">
        <f>+'678-2024 IPC'!H167</f>
        <v>487976.81964</v>
      </c>
      <c r="H168" s="213">
        <f t="shared" si="48"/>
        <v>415988</v>
      </c>
      <c r="I168" s="192" t="s">
        <v>354</v>
      </c>
    </row>
    <row r="169" spans="1:9" ht="14">
      <c r="A169" s="137">
        <v>4</v>
      </c>
      <c r="B169" s="138" t="s">
        <v>90</v>
      </c>
      <c r="C169" s="209">
        <v>1</v>
      </c>
      <c r="D169" s="180">
        <v>1750000</v>
      </c>
      <c r="E169" s="146">
        <v>1833500</v>
      </c>
      <c r="F169" s="155">
        <v>324400</v>
      </c>
      <c r="G169" s="164">
        <f>+'678-2024 IPC'!H168</f>
        <v>500480.60868</v>
      </c>
      <c r="H169" s="213">
        <f t="shared" si="48"/>
        <v>412440</v>
      </c>
      <c r="I169" s="192" t="s">
        <v>354</v>
      </c>
    </row>
    <row r="170" spans="1:9" ht="14">
      <c r="A170" s="137">
        <v>5</v>
      </c>
      <c r="B170" s="138" t="s">
        <v>172</v>
      </c>
      <c r="C170" s="209">
        <v>1</v>
      </c>
      <c r="D170" s="180">
        <v>1370000</v>
      </c>
      <c r="E170" s="146">
        <v>1436100</v>
      </c>
      <c r="F170" s="155">
        <v>346508</v>
      </c>
      <c r="G170" s="164">
        <f>+'678-2024 IPC'!H169</f>
        <v>434122.78088000003</v>
      </c>
      <c r="H170" s="213">
        <f t="shared" si="48"/>
        <v>390315</v>
      </c>
      <c r="I170" s="192" t="s">
        <v>354</v>
      </c>
    </row>
    <row r="171" spans="1:9" ht="14">
      <c r="A171" s="137">
        <f>A170+1</f>
        <v>6</v>
      </c>
      <c r="B171" s="138" t="s">
        <v>93</v>
      </c>
      <c r="C171" s="209">
        <v>1</v>
      </c>
      <c r="D171" s="180">
        <v>3250000</v>
      </c>
      <c r="E171" s="146">
        <v>3352500</v>
      </c>
      <c r="F171" s="155">
        <v>774200</v>
      </c>
      <c r="G171" s="164">
        <f>+'678-2024 IPC'!H170</f>
        <v>1441006.84568</v>
      </c>
      <c r="H171" s="213">
        <f t="shared" si="48"/>
        <v>1107603</v>
      </c>
      <c r="I171" s="192" t="s">
        <v>354</v>
      </c>
    </row>
    <row r="172" spans="1:9" ht="13">
      <c r="A172" s="133"/>
      <c r="B172" s="134" t="s">
        <v>174</v>
      </c>
      <c r="C172" s="208"/>
      <c r="D172" s="181"/>
      <c r="E172" s="147"/>
      <c r="F172" s="156"/>
      <c r="G172" s="165"/>
      <c r="H172" s="214"/>
      <c r="I172" s="191"/>
    </row>
    <row r="173" spans="1:9" ht="14">
      <c r="A173" s="137">
        <f>A171+1</f>
        <v>7</v>
      </c>
      <c r="B173" s="138" t="s">
        <v>175</v>
      </c>
      <c r="C173" s="209">
        <v>1</v>
      </c>
      <c r="D173" s="180">
        <v>3500000</v>
      </c>
      <c r="E173" s="146">
        <v>3667000</v>
      </c>
      <c r="F173" s="155">
        <v>537432</v>
      </c>
      <c r="G173" s="164">
        <f>+'678-2024 IPC'!H172</f>
        <v>363377.65867999999</v>
      </c>
      <c r="H173" s="213">
        <f t="shared" ref="H173:H174" si="49">ROUND(AVERAGE(F173:G173),0)</f>
        <v>450405</v>
      </c>
      <c r="I173" s="192" t="s">
        <v>354</v>
      </c>
    </row>
    <row r="174" spans="1:9" ht="26">
      <c r="A174" s="137">
        <f>A173+1</f>
        <v>8</v>
      </c>
      <c r="B174" s="138" t="s">
        <v>176</v>
      </c>
      <c r="C174" s="209">
        <v>1</v>
      </c>
      <c r="D174" s="180">
        <v>5400000</v>
      </c>
      <c r="E174" s="146">
        <v>5570000</v>
      </c>
      <c r="F174" s="155">
        <v>1103088</v>
      </c>
      <c r="G174" s="164">
        <f>+'678-2024 IPC'!H173</f>
        <v>2117637.3245200003</v>
      </c>
      <c r="H174" s="213">
        <f t="shared" si="49"/>
        <v>1610363</v>
      </c>
      <c r="I174" s="192" t="s">
        <v>354</v>
      </c>
    </row>
    <row r="175" spans="1:9" ht="13">
      <c r="A175" s="133"/>
      <c r="B175" s="134" t="s">
        <v>120</v>
      </c>
      <c r="C175" s="208"/>
      <c r="D175" s="181"/>
      <c r="E175" s="147"/>
      <c r="F175" s="156"/>
      <c r="G175" s="165"/>
      <c r="H175" s="214"/>
      <c r="I175" s="191"/>
    </row>
    <row r="176" spans="1:9" ht="14">
      <c r="A176" s="137">
        <f>A174+1</f>
        <v>9</v>
      </c>
      <c r="B176" s="138" t="s">
        <v>177</v>
      </c>
      <c r="C176" s="209">
        <v>1</v>
      </c>
      <c r="D176" s="180">
        <v>5200000</v>
      </c>
      <c r="E176" s="146">
        <v>5420000</v>
      </c>
      <c r="F176" s="155">
        <v>1126368</v>
      </c>
      <c r="G176" s="164">
        <f>+'678-2024 IPC'!H175</f>
        <v>6139799.1480800007</v>
      </c>
      <c r="H176" s="213">
        <f>ROUND(AVERAGE(F176:G176),0)</f>
        <v>3633084</v>
      </c>
      <c r="I176" s="192" t="s">
        <v>354</v>
      </c>
    </row>
    <row r="177" spans="1:9" ht="13">
      <c r="A177" s="133"/>
      <c r="B177" s="134" t="s">
        <v>178</v>
      </c>
      <c r="C177" s="208"/>
      <c r="D177" s="181"/>
      <c r="E177" s="147"/>
      <c r="F177" s="156"/>
      <c r="G177" s="165"/>
      <c r="H177" s="214"/>
      <c r="I177" s="191"/>
    </row>
    <row r="178" spans="1:9" ht="14">
      <c r="A178" s="137">
        <f>A176+1</f>
        <v>10</v>
      </c>
      <c r="B178" s="138" t="s">
        <v>179</v>
      </c>
      <c r="C178" s="209">
        <v>1</v>
      </c>
      <c r="D178" s="180">
        <v>3200000</v>
      </c>
      <c r="E178" s="146">
        <v>3300000</v>
      </c>
      <c r="F178" s="155">
        <v>828500</v>
      </c>
      <c r="G178" s="164">
        <f>+'678-2024 IPC'!H177</f>
        <v>1378268.5357599999</v>
      </c>
      <c r="H178" s="213">
        <f t="shared" ref="H178:H184" si="50">ROUND(AVERAGE(F178:G178),0)</f>
        <v>1103384</v>
      </c>
      <c r="I178" s="192" t="s">
        <v>354</v>
      </c>
    </row>
    <row r="179" spans="1:9" ht="14">
      <c r="A179" s="137">
        <f>A178+1</f>
        <v>11</v>
      </c>
      <c r="B179" s="138" t="s">
        <v>126</v>
      </c>
      <c r="C179" s="209">
        <v>1</v>
      </c>
      <c r="D179" s="180">
        <v>1800000</v>
      </c>
      <c r="E179" s="146">
        <v>1888000</v>
      </c>
      <c r="F179" s="155">
        <v>693128</v>
      </c>
      <c r="G179" s="164">
        <f>+'678-2024 IPC'!H178</f>
        <v>1058763.8210799999</v>
      </c>
      <c r="H179" s="213">
        <f t="shared" si="50"/>
        <v>875946</v>
      </c>
      <c r="I179" s="192" t="s">
        <v>354</v>
      </c>
    </row>
    <row r="180" spans="1:9" ht="14">
      <c r="A180" s="137">
        <f t="shared" ref="A180:A181" si="51">A179+1</f>
        <v>12</v>
      </c>
      <c r="B180" s="138" t="s">
        <v>180</v>
      </c>
      <c r="C180" s="209">
        <v>1</v>
      </c>
      <c r="D180" s="180">
        <v>4600000</v>
      </c>
      <c r="E180" s="146">
        <v>4770000</v>
      </c>
      <c r="F180" s="155">
        <v>949800</v>
      </c>
      <c r="G180" s="164">
        <f>+'678-2024 IPC'!H179</f>
        <v>8081944.6965999994</v>
      </c>
      <c r="H180" s="213">
        <f t="shared" si="50"/>
        <v>4515872</v>
      </c>
      <c r="I180" s="192" t="s">
        <v>354</v>
      </c>
    </row>
    <row r="181" spans="1:9" ht="14">
      <c r="A181" s="137">
        <f t="shared" si="51"/>
        <v>13</v>
      </c>
      <c r="B181" s="138" t="s">
        <v>181</v>
      </c>
      <c r="C181" s="209">
        <v>1</v>
      </c>
      <c r="D181" s="180">
        <v>10700000</v>
      </c>
      <c r="E181" s="146">
        <v>11191000</v>
      </c>
      <c r="F181" s="155">
        <v>944328</v>
      </c>
      <c r="G181" s="164">
        <f>+'678-2024 IPC'!H180</f>
        <v>2748639.9416</v>
      </c>
      <c r="H181" s="213">
        <f t="shared" si="50"/>
        <v>1846484</v>
      </c>
      <c r="I181" s="192" t="s">
        <v>354</v>
      </c>
    </row>
    <row r="182" spans="1:9" ht="14">
      <c r="A182" s="137">
        <f>A181+1</f>
        <v>14</v>
      </c>
      <c r="B182" s="138" t="s">
        <v>182</v>
      </c>
      <c r="C182" s="209">
        <v>1</v>
      </c>
      <c r="D182" s="180">
        <v>3650000</v>
      </c>
      <c r="E182" s="146">
        <v>3827500</v>
      </c>
      <c r="F182" s="155">
        <v>625500</v>
      </c>
      <c r="G182" s="164">
        <f>+'678-2024 IPC'!H181</f>
        <v>1027943.0779200001</v>
      </c>
      <c r="H182" s="213">
        <f t="shared" si="50"/>
        <v>826722</v>
      </c>
      <c r="I182" s="192" t="s">
        <v>354</v>
      </c>
    </row>
    <row r="183" spans="1:9" ht="14">
      <c r="A183" s="137">
        <f t="shared" ref="A183:A184" si="52">A182+1</f>
        <v>15</v>
      </c>
      <c r="B183" s="138" t="s">
        <v>183</v>
      </c>
      <c r="C183" s="209">
        <v>1</v>
      </c>
      <c r="D183" s="180">
        <v>1370000</v>
      </c>
      <c r="E183" s="146">
        <v>1436100</v>
      </c>
      <c r="F183" s="155">
        <v>266500</v>
      </c>
      <c r="G183" s="164">
        <f>+'678-2024 IPC'!H182</f>
        <v>2920512.1997199999</v>
      </c>
      <c r="H183" s="213">
        <f t="shared" si="50"/>
        <v>1593506</v>
      </c>
      <c r="I183" s="192" t="s">
        <v>354</v>
      </c>
    </row>
    <row r="184" spans="1:9" ht="14">
      <c r="A184" s="137">
        <f t="shared" si="52"/>
        <v>16</v>
      </c>
      <c r="B184" s="138" t="s">
        <v>184</v>
      </c>
      <c r="C184" s="209">
        <v>1</v>
      </c>
      <c r="D184" s="180">
        <v>5200000</v>
      </c>
      <c r="E184" s="146">
        <v>5384000</v>
      </c>
      <c r="F184" s="155">
        <v>977500</v>
      </c>
      <c r="G184" s="164">
        <f>+'678-2024 IPC'!H183</f>
        <v>1378268.5357599999</v>
      </c>
      <c r="H184" s="213">
        <f t="shared" si="50"/>
        <v>1177884</v>
      </c>
      <c r="I184" s="192" t="s">
        <v>354</v>
      </c>
    </row>
    <row r="185" spans="1:9" ht="13">
      <c r="A185" s="133"/>
      <c r="B185" s="142" t="s">
        <v>152</v>
      </c>
      <c r="C185" s="208"/>
      <c r="D185" s="181"/>
      <c r="E185" s="147"/>
      <c r="F185" s="156"/>
      <c r="G185" s="165"/>
      <c r="H185" s="214"/>
      <c r="I185" s="191"/>
    </row>
    <row r="186" spans="1:9" ht="13">
      <c r="A186" s="137">
        <f>A184+1</f>
        <v>17</v>
      </c>
      <c r="B186" s="138" t="s">
        <v>204</v>
      </c>
      <c r="C186" s="209">
        <v>1</v>
      </c>
      <c r="D186" s="180">
        <v>5100000</v>
      </c>
      <c r="E186" s="146">
        <v>5265000</v>
      </c>
      <c r="F186" s="155">
        <v>74350000</v>
      </c>
      <c r="G186" s="164"/>
      <c r="H186" s="213">
        <f>+D186</f>
        <v>5100000</v>
      </c>
      <c r="I186" s="191" t="s">
        <v>189</v>
      </c>
    </row>
    <row r="187" spans="1:9" ht="13">
      <c r="A187" s="133"/>
      <c r="B187" s="134" t="s">
        <v>106</v>
      </c>
      <c r="C187" s="208"/>
      <c r="D187" s="181"/>
      <c r="E187" s="147"/>
      <c r="F187" s="156"/>
      <c r="G187" s="165"/>
      <c r="H187" s="214"/>
      <c r="I187" s="191"/>
    </row>
    <row r="188" spans="1:9" ht="13">
      <c r="A188" s="137">
        <f>A186+1</f>
        <v>18</v>
      </c>
      <c r="B188" s="138" t="s">
        <v>118</v>
      </c>
      <c r="C188" s="209">
        <v>1</v>
      </c>
      <c r="D188" s="180">
        <v>6140000</v>
      </c>
      <c r="E188" s="146">
        <v>6438600</v>
      </c>
      <c r="F188" s="155">
        <v>2041340</v>
      </c>
      <c r="G188" s="164"/>
      <c r="H188" s="212">
        <f t="shared" ref="H188:H200" si="53">+F188</f>
        <v>2041340</v>
      </c>
      <c r="I188" s="211" t="s">
        <v>355</v>
      </c>
    </row>
    <row r="189" spans="1:9" ht="13">
      <c r="A189" s="137">
        <f>A188+1</f>
        <v>19</v>
      </c>
      <c r="B189" s="138" t="s">
        <v>107</v>
      </c>
      <c r="C189" s="209">
        <v>1</v>
      </c>
      <c r="D189" s="180">
        <v>18480000</v>
      </c>
      <c r="E189" s="146">
        <v>19320000</v>
      </c>
      <c r="F189" s="155">
        <v>3384920</v>
      </c>
      <c r="G189" s="164"/>
      <c r="H189" s="212">
        <f t="shared" si="53"/>
        <v>3384920</v>
      </c>
      <c r="I189" s="211" t="s">
        <v>355</v>
      </c>
    </row>
    <row r="190" spans="1:9" ht="13">
      <c r="A190" s="137">
        <f t="shared" ref="A190:A200" si="54">A189+1</f>
        <v>20</v>
      </c>
      <c r="B190" s="138" t="s">
        <v>108</v>
      </c>
      <c r="C190" s="209">
        <v>1</v>
      </c>
      <c r="D190" s="180">
        <v>4350000</v>
      </c>
      <c r="E190" s="146">
        <v>4538500</v>
      </c>
      <c r="F190" s="155">
        <v>833072</v>
      </c>
      <c r="G190" s="164"/>
      <c r="H190" s="212">
        <f t="shared" si="53"/>
        <v>833072</v>
      </c>
      <c r="I190" s="211" t="s">
        <v>355</v>
      </c>
    </row>
    <row r="191" spans="1:9" ht="13">
      <c r="A191" s="137">
        <f t="shared" si="54"/>
        <v>21</v>
      </c>
      <c r="B191" s="138" t="s">
        <v>109</v>
      </c>
      <c r="C191" s="209">
        <v>1</v>
      </c>
      <c r="D191" s="180">
        <v>7700000</v>
      </c>
      <c r="E191" s="146">
        <v>7945000</v>
      </c>
      <c r="F191" s="155">
        <v>702660</v>
      </c>
      <c r="G191" s="164"/>
      <c r="H191" s="212">
        <f t="shared" si="53"/>
        <v>702660</v>
      </c>
      <c r="I191" s="211" t="s">
        <v>355</v>
      </c>
    </row>
    <row r="192" spans="1:9" ht="13">
      <c r="A192" s="137">
        <f t="shared" si="54"/>
        <v>22</v>
      </c>
      <c r="B192" s="138" t="s">
        <v>110</v>
      </c>
      <c r="C192" s="209">
        <v>1</v>
      </c>
      <c r="D192" s="180">
        <v>23800000</v>
      </c>
      <c r="E192" s="146">
        <v>24954000</v>
      </c>
      <c r="F192" s="155">
        <v>4123840</v>
      </c>
      <c r="G192" s="164"/>
      <c r="H192" s="212">
        <f t="shared" si="53"/>
        <v>4123840</v>
      </c>
      <c r="I192" s="211" t="s">
        <v>355</v>
      </c>
    </row>
    <row r="193" spans="1:9" ht="13">
      <c r="A193" s="137">
        <f t="shared" si="54"/>
        <v>23</v>
      </c>
      <c r="B193" s="138" t="s">
        <v>111</v>
      </c>
      <c r="C193" s="209">
        <v>1</v>
      </c>
      <c r="D193" s="180">
        <v>490000</v>
      </c>
      <c r="E193" s="146">
        <v>509700</v>
      </c>
      <c r="F193" s="155">
        <v>153958</v>
      </c>
      <c r="G193" s="164"/>
      <c r="H193" s="212">
        <f t="shared" si="53"/>
        <v>153958</v>
      </c>
      <c r="I193" s="211" t="s">
        <v>355</v>
      </c>
    </row>
    <row r="194" spans="1:9" ht="13">
      <c r="A194" s="137">
        <f t="shared" si="54"/>
        <v>24</v>
      </c>
      <c r="B194" s="138" t="s">
        <v>112</v>
      </c>
      <c r="C194" s="209">
        <v>1</v>
      </c>
      <c r="D194" s="180">
        <v>80000</v>
      </c>
      <c r="E194" s="146">
        <v>83200</v>
      </c>
      <c r="F194" s="155">
        <v>97510</v>
      </c>
      <c r="G194" s="164"/>
      <c r="H194" s="212">
        <f t="shared" si="53"/>
        <v>97510</v>
      </c>
      <c r="I194" s="211" t="s">
        <v>355</v>
      </c>
    </row>
    <row r="195" spans="1:9" ht="13">
      <c r="A195" s="137">
        <f t="shared" si="54"/>
        <v>25</v>
      </c>
      <c r="B195" s="138" t="s">
        <v>113</v>
      </c>
      <c r="C195" s="209">
        <v>1</v>
      </c>
      <c r="D195" s="180">
        <v>490000</v>
      </c>
      <c r="E195" s="146">
        <v>509700</v>
      </c>
      <c r="F195" s="155">
        <v>164958</v>
      </c>
      <c r="G195" s="164"/>
      <c r="H195" s="212">
        <f t="shared" si="53"/>
        <v>164958</v>
      </c>
      <c r="I195" s="211" t="s">
        <v>355</v>
      </c>
    </row>
    <row r="196" spans="1:9" ht="13">
      <c r="A196" s="137">
        <f t="shared" si="54"/>
        <v>26</v>
      </c>
      <c r="B196" s="138" t="s">
        <v>114</v>
      </c>
      <c r="C196" s="209">
        <v>1</v>
      </c>
      <c r="D196" s="180">
        <v>3000000</v>
      </c>
      <c r="E196" s="146">
        <v>3126000</v>
      </c>
      <c r="F196" s="155">
        <v>436408</v>
      </c>
      <c r="G196" s="164"/>
      <c r="H196" s="212">
        <f t="shared" si="53"/>
        <v>436408</v>
      </c>
      <c r="I196" s="211" t="s">
        <v>355</v>
      </c>
    </row>
    <row r="197" spans="1:9" ht="13">
      <c r="A197" s="137">
        <f t="shared" si="54"/>
        <v>27</v>
      </c>
      <c r="B197" s="138" t="s">
        <v>115</v>
      </c>
      <c r="C197" s="209">
        <v>1</v>
      </c>
      <c r="D197" s="180">
        <v>1090000</v>
      </c>
      <c r="E197" s="146">
        <v>1127500</v>
      </c>
      <c r="F197" s="155">
        <v>783200</v>
      </c>
      <c r="G197" s="164"/>
      <c r="H197" s="212">
        <f t="shared" si="53"/>
        <v>783200</v>
      </c>
      <c r="I197" s="211" t="s">
        <v>355</v>
      </c>
    </row>
    <row r="198" spans="1:9" ht="13">
      <c r="A198" s="137">
        <f t="shared" si="54"/>
        <v>28</v>
      </c>
      <c r="B198" s="138" t="s">
        <v>116</v>
      </c>
      <c r="C198" s="209">
        <v>1</v>
      </c>
      <c r="D198" s="180">
        <v>1090000</v>
      </c>
      <c r="E198" s="146">
        <v>1139700</v>
      </c>
      <c r="F198" s="155">
        <v>188944</v>
      </c>
      <c r="G198" s="164"/>
      <c r="H198" s="212">
        <f t="shared" si="53"/>
        <v>188944</v>
      </c>
      <c r="I198" s="211" t="s">
        <v>355</v>
      </c>
    </row>
    <row r="199" spans="1:9" ht="13">
      <c r="A199" s="137">
        <f t="shared" si="54"/>
        <v>29</v>
      </c>
      <c r="B199" s="138" t="s">
        <v>136</v>
      </c>
      <c r="C199" s="209">
        <v>1</v>
      </c>
      <c r="D199" s="180">
        <v>520000</v>
      </c>
      <c r="E199" s="146">
        <v>541200</v>
      </c>
      <c r="F199" s="155">
        <v>299978</v>
      </c>
      <c r="G199" s="164"/>
      <c r="H199" s="212">
        <f t="shared" si="53"/>
        <v>299978</v>
      </c>
      <c r="I199" s="211" t="s">
        <v>355</v>
      </c>
    </row>
    <row r="200" spans="1:9" ht="13">
      <c r="A200" s="137">
        <f t="shared" si="54"/>
        <v>30</v>
      </c>
      <c r="B200" s="138" t="s">
        <v>137</v>
      </c>
      <c r="C200" s="209">
        <v>1</v>
      </c>
      <c r="D200" s="180">
        <v>440000</v>
      </c>
      <c r="E200" s="146">
        <v>457200</v>
      </c>
      <c r="F200" s="155">
        <v>187082</v>
      </c>
      <c r="G200" s="164"/>
      <c r="H200" s="212">
        <f t="shared" si="53"/>
        <v>187082</v>
      </c>
      <c r="I200" s="211" t="s">
        <v>355</v>
      </c>
    </row>
    <row r="201" spans="1:9" ht="13">
      <c r="A201" s="133"/>
      <c r="B201" s="134" t="s">
        <v>205</v>
      </c>
      <c r="C201" s="208"/>
      <c r="D201" s="181"/>
      <c r="E201" s="147"/>
      <c r="F201" s="156"/>
      <c r="G201" s="165"/>
      <c r="H201" s="214"/>
      <c r="I201" s="191"/>
    </row>
    <row r="202" spans="1:9" ht="13">
      <c r="A202" s="137">
        <f>A200+1</f>
        <v>31</v>
      </c>
      <c r="B202" s="138" t="s">
        <v>96</v>
      </c>
      <c r="C202" s="209">
        <v>1</v>
      </c>
      <c r="D202" s="180">
        <v>1000000</v>
      </c>
      <c r="E202" s="146">
        <v>1044000</v>
      </c>
      <c r="F202" s="155">
        <v>291667</v>
      </c>
      <c r="G202" s="164"/>
      <c r="H202" s="212">
        <f t="shared" ref="H202:H206" si="55">+F202</f>
        <v>291667</v>
      </c>
      <c r="I202" s="211" t="s">
        <v>355</v>
      </c>
    </row>
    <row r="203" spans="1:9" ht="13">
      <c r="A203" s="137">
        <f>A202+1</f>
        <v>32</v>
      </c>
      <c r="B203" s="138" t="s">
        <v>97</v>
      </c>
      <c r="C203" s="209">
        <v>1</v>
      </c>
      <c r="D203" s="180">
        <v>5990000</v>
      </c>
      <c r="E203" s="146">
        <v>6193500</v>
      </c>
      <c r="F203" s="155">
        <v>846195</v>
      </c>
      <c r="G203" s="164"/>
      <c r="H203" s="212">
        <f t="shared" si="55"/>
        <v>846195</v>
      </c>
      <c r="I203" s="211" t="s">
        <v>355</v>
      </c>
    </row>
    <row r="204" spans="1:9" ht="13">
      <c r="A204" s="137">
        <f t="shared" ref="A204:A206" si="56">A203+1</f>
        <v>33</v>
      </c>
      <c r="B204" s="138" t="s">
        <v>206</v>
      </c>
      <c r="C204" s="209">
        <v>1</v>
      </c>
      <c r="D204" s="180">
        <v>12750000</v>
      </c>
      <c r="E204" s="146">
        <v>13342500</v>
      </c>
      <c r="F204" s="155">
        <v>3375078</v>
      </c>
      <c r="G204" s="164"/>
      <c r="H204" s="212">
        <f t="shared" si="55"/>
        <v>3375078</v>
      </c>
      <c r="I204" s="211" t="s">
        <v>355</v>
      </c>
    </row>
    <row r="205" spans="1:9" ht="13">
      <c r="A205" s="137">
        <f t="shared" si="56"/>
        <v>34</v>
      </c>
      <c r="B205" s="138" t="s">
        <v>207</v>
      </c>
      <c r="C205" s="209">
        <v>1</v>
      </c>
      <c r="D205" s="180">
        <v>4800000</v>
      </c>
      <c r="E205" s="146">
        <v>5004000</v>
      </c>
      <c r="F205" s="155">
        <v>445255</v>
      </c>
      <c r="G205" s="164"/>
      <c r="H205" s="212">
        <f t="shared" si="55"/>
        <v>445255</v>
      </c>
      <c r="I205" s="211" t="s">
        <v>355</v>
      </c>
    </row>
    <row r="206" spans="1:9" ht="13">
      <c r="A206" s="137">
        <f t="shared" si="56"/>
        <v>35</v>
      </c>
      <c r="B206" s="138" t="s">
        <v>173</v>
      </c>
      <c r="C206" s="209">
        <v>1</v>
      </c>
      <c r="D206" s="180">
        <v>5500000</v>
      </c>
      <c r="E206" s="146">
        <v>5675000</v>
      </c>
      <c r="F206" s="155">
        <v>1066835</v>
      </c>
      <c r="G206" s="164"/>
      <c r="H206" s="212">
        <f t="shared" si="55"/>
        <v>1066835</v>
      </c>
      <c r="I206" s="211" t="s">
        <v>355</v>
      </c>
    </row>
    <row r="207" spans="1:9" ht="13">
      <c r="A207" s="133"/>
      <c r="B207" s="134" t="s">
        <v>145</v>
      </c>
      <c r="C207" s="208"/>
      <c r="D207" s="181"/>
      <c r="E207" s="147"/>
      <c r="F207" s="156"/>
      <c r="G207" s="165"/>
      <c r="H207" s="214"/>
      <c r="I207" s="191"/>
    </row>
    <row r="208" spans="1:9" ht="13">
      <c r="A208" s="137">
        <f>A206+1</f>
        <v>36</v>
      </c>
      <c r="B208" s="138" t="s">
        <v>146</v>
      </c>
      <c r="C208" s="209">
        <v>1</v>
      </c>
      <c r="D208" s="180">
        <v>720000</v>
      </c>
      <c r="E208" s="146">
        <v>744000</v>
      </c>
      <c r="F208" s="155">
        <v>149927</v>
      </c>
      <c r="G208" s="164"/>
      <c r="H208" s="212">
        <f t="shared" ref="H208:H211" si="57">+F208</f>
        <v>149927</v>
      </c>
      <c r="I208" s="211" t="s">
        <v>355</v>
      </c>
    </row>
    <row r="209" spans="1:9" ht="13">
      <c r="A209" s="137">
        <f>A208+1</f>
        <v>37</v>
      </c>
      <c r="B209" s="138" t="s">
        <v>208</v>
      </c>
      <c r="C209" s="209">
        <v>1</v>
      </c>
      <c r="D209" s="180">
        <v>22900000</v>
      </c>
      <c r="E209" s="146">
        <v>24027000</v>
      </c>
      <c r="F209" s="155">
        <v>5755334</v>
      </c>
      <c r="G209" s="164"/>
      <c r="H209" s="212">
        <f t="shared" si="57"/>
        <v>5755334</v>
      </c>
      <c r="I209" s="211" t="s">
        <v>355</v>
      </c>
    </row>
    <row r="210" spans="1:9" ht="13">
      <c r="A210" s="137">
        <f t="shared" ref="A210:A211" si="58">A209+1</f>
        <v>38</v>
      </c>
      <c r="B210" s="138" t="s">
        <v>149</v>
      </c>
      <c r="C210" s="209">
        <v>1</v>
      </c>
      <c r="D210" s="180">
        <v>550000</v>
      </c>
      <c r="E210" s="146">
        <v>569500</v>
      </c>
      <c r="F210" s="155">
        <v>714547</v>
      </c>
      <c r="G210" s="164"/>
      <c r="H210" s="212">
        <f t="shared" si="57"/>
        <v>714547</v>
      </c>
      <c r="I210" s="211" t="s">
        <v>355</v>
      </c>
    </row>
    <row r="211" spans="1:9" ht="13">
      <c r="A211" s="137">
        <f t="shared" si="58"/>
        <v>39</v>
      </c>
      <c r="B211" s="138" t="s">
        <v>151</v>
      </c>
      <c r="C211" s="209">
        <v>1</v>
      </c>
      <c r="D211" s="180">
        <v>1950000</v>
      </c>
      <c r="E211" s="146">
        <v>2013500</v>
      </c>
      <c r="F211" s="155">
        <v>573342</v>
      </c>
      <c r="G211" s="164"/>
      <c r="H211" s="212">
        <f t="shared" si="57"/>
        <v>573342</v>
      </c>
      <c r="I211" s="211" t="s">
        <v>355</v>
      </c>
    </row>
    <row r="212" spans="1:9" ht="26" customHeight="1">
      <c r="A212" s="220" t="s">
        <v>209</v>
      </c>
      <c r="B212" s="220"/>
      <c r="C212" s="220"/>
      <c r="D212" s="182"/>
      <c r="E212" s="148"/>
      <c r="F212" s="157"/>
      <c r="G212" s="166"/>
      <c r="H212" s="214"/>
      <c r="I212" s="191"/>
    </row>
    <row r="213" spans="1:9" ht="13">
      <c r="A213" s="133"/>
      <c r="B213" s="134" t="s">
        <v>85</v>
      </c>
      <c r="C213" s="208"/>
      <c r="D213" s="181"/>
      <c r="E213" s="147"/>
      <c r="F213" s="156"/>
      <c r="G213" s="165"/>
      <c r="H213" s="214"/>
      <c r="I213" s="191"/>
    </row>
    <row r="214" spans="1:9" ht="14">
      <c r="A214" s="137">
        <v>1</v>
      </c>
      <c r="B214" s="138" t="s">
        <v>86</v>
      </c>
      <c r="C214" s="209">
        <v>1</v>
      </c>
      <c r="D214" s="180">
        <v>1250000</v>
      </c>
      <c r="E214" s="146">
        <v>1308500</v>
      </c>
      <c r="F214" s="155">
        <v>839089</v>
      </c>
      <c r="G214" s="164">
        <f>+'678-2024 IPC'!H213</f>
        <v>391346.66048000002</v>
      </c>
      <c r="H214" s="213">
        <f t="shared" ref="H214:H220" si="59">ROUND(AVERAGE(F214:G214),0)</f>
        <v>615218</v>
      </c>
      <c r="I214" s="192" t="s">
        <v>354</v>
      </c>
    </row>
    <row r="215" spans="1:9" ht="14">
      <c r="A215" s="137">
        <v>2</v>
      </c>
      <c r="B215" s="138" t="s">
        <v>171</v>
      </c>
      <c r="C215" s="209">
        <v>1</v>
      </c>
      <c r="D215" s="180">
        <v>1400000</v>
      </c>
      <c r="E215" s="146">
        <v>1466000</v>
      </c>
      <c r="F215" s="155">
        <v>916645</v>
      </c>
      <c r="G215" s="164">
        <f>+'678-2024 IPC'!H214</f>
        <v>596562.35603999998</v>
      </c>
      <c r="H215" s="213">
        <f t="shared" si="59"/>
        <v>756604</v>
      </c>
      <c r="I215" s="192" t="s">
        <v>354</v>
      </c>
    </row>
    <row r="216" spans="1:9" ht="14">
      <c r="A216" s="137">
        <v>3</v>
      </c>
      <c r="B216" s="138" t="s">
        <v>89</v>
      </c>
      <c r="C216" s="209">
        <v>1</v>
      </c>
      <c r="D216" s="180">
        <v>1350000</v>
      </c>
      <c r="E216" s="146">
        <v>1413500</v>
      </c>
      <c r="F216" s="155">
        <v>983578</v>
      </c>
      <c r="G216" s="164">
        <f>+'678-2024 IPC'!H215</f>
        <v>557405.75352000003</v>
      </c>
      <c r="H216" s="213">
        <f t="shared" si="59"/>
        <v>770492</v>
      </c>
      <c r="I216" s="192" t="s">
        <v>354</v>
      </c>
    </row>
    <row r="217" spans="1:9" ht="14">
      <c r="A217" s="137">
        <v>4</v>
      </c>
      <c r="B217" s="138" t="s">
        <v>90</v>
      </c>
      <c r="C217" s="209">
        <v>1</v>
      </c>
      <c r="D217" s="180">
        <v>1350000</v>
      </c>
      <c r="E217" s="146">
        <v>1413500</v>
      </c>
      <c r="F217" s="155">
        <v>955822</v>
      </c>
      <c r="G217" s="164">
        <f>+'678-2024 IPC'!H216</f>
        <v>525159.13968000002</v>
      </c>
      <c r="H217" s="213">
        <f t="shared" si="59"/>
        <v>740491</v>
      </c>
      <c r="I217" s="192" t="s">
        <v>354</v>
      </c>
    </row>
    <row r="218" spans="1:9" ht="14">
      <c r="A218" s="137">
        <v>5</v>
      </c>
      <c r="B218" s="138" t="s">
        <v>210</v>
      </c>
      <c r="C218" s="209">
        <v>1</v>
      </c>
      <c r="D218" s="180">
        <v>1370000</v>
      </c>
      <c r="E218" s="146">
        <v>1436100</v>
      </c>
      <c r="F218" s="155">
        <v>891508</v>
      </c>
      <c r="G218" s="164">
        <f>+'678-2024 IPC'!H217</f>
        <v>401766.48467999999</v>
      </c>
      <c r="H218" s="213">
        <f t="shared" si="59"/>
        <v>646637</v>
      </c>
      <c r="I218" s="192" t="s">
        <v>354</v>
      </c>
    </row>
    <row r="219" spans="1:9" ht="14">
      <c r="A219" s="137">
        <v>6</v>
      </c>
      <c r="B219" s="138" t="s">
        <v>92</v>
      </c>
      <c r="C219" s="209">
        <v>1</v>
      </c>
      <c r="D219" s="180">
        <v>900000</v>
      </c>
      <c r="E219" s="146">
        <v>929000</v>
      </c>
      <c r="F219" s="155">
        <v>503099</v>
      </c>
      <c r="G219" s="164">
        <f>+'678-2024 IPC'!H218</f>
        <v>351861.01088000002</v>
      </c>
      <c r="H219" s="213">
        <f t="shared" si="59"/>
        <v>427480</v>
      </c>
      <c r="I219" s="192" t="s">
        <v>354</v>
      </c>
    </row>
    <row r="220" spans="1:9" ht="14">
      <c r="A220" s="137">
        <f>A219+1</f>
        <v>7</v>
      </c>
      <c r="B220" s="138" t="s">
        <v>93</v>
      </c>
      <c r="C220" s="209">
        <v>1</v>
      </c>
      <c r="D220" s="180">
        <v>3250000</v>
      </c>
      <c r="E220" s="146">
        <v>3352500</v>
      </c>
      <c r="F220" s="155">
        <v>941240</v>
      </c>
      <c r="G220" s="164">
        <f>+'678-2024 IPC'!H219</f>
        <v>1628892.7283600001</v>
      </c>
      <c r="H220" s="213">
        <f t="shared" si="59"/>
        <v>1285066</v>
      </c>
      <c r="I220" s="192" t="s">
        <v>354</v>
      </c>
    </row>
    <row r="221" spans="1:9" ht="13">
      <c r="A221" s="133"/>
      <c r="B221" s="134" t="s">
        <v>205</v>
      </c>
      <c r="C221" s="208"/>
      <c r="D221" s="181"/>
      <c r="E221" s="147"/>
      <c r="F221" s="156"/>
      <c r="G221" s="165"/>
      <c r="H221" s="214"/>
      <c r="I221" s="191"/>
    </row>
    <row r="222" spans="1:9" ht="14">
      <c r="A222" s="137">
        <f>A220+1</f>
        <v>8</v>
      </c>
      <c r="B222" s="138" t="s">
        <v>96</v>
      </c>
      <c r="C222" s="209">
        <v>1</v>
      </c>
      <c r="D222" s="180">
        <v>1000000</v>
      </c>
      <c r="E222" s="146">
        <v>1044000</v>
      </c>
      <c r="F222" s="155">
        <v>291667</v>
      </c>
      <c r="G222" s="164">
        <f>+'678-2024 IPC'!H221</f>
        <v>170446.38744000002</v>
      </c>
      <c r="H222" s="213">
        <f t="shared" ref="H222:H225" si="60">ROUND(AVERAGE(F222:G222),0)</f>
        <v>231057</v>
      </c>
      <c r="I222" s="192" t="s">
        <v>354</v>
      </c>
    </row>
    <row r="223" spans="1:9" ht="14">
      <c r="A223" s="137">
        <f t="shared" ref="A223:A224" si="61">+A222+1</f>
        <v>9</v>
      </c>
      <c r="B223" s="138" t="s">
        <v>97</v>
      </c>
      <c r="C223" s="209">
        <v>1</v>
      </c>
      <c r="D223" s="180">
        <v>5990000</v>
      </c>
      <c r="E223" s="146">
        <v>6193500</v>
      </c>
      <c r="F223" s="155">
        <v>1208445</v>
      </c>
      <c r="G223" s="164">
        <f>+'678-2024 IPC'!H222</f>
        <v>1259811.58696</v>
      </c>
      <c r="H223" s="213">
        <f t="shared" si="60"/>
        <v>1234128</v>
      </c>
      <c r="I223" s="192" t="s">
        <v>354</v>
      </c>
    </row>
    <row r="224" spans="1:9" ht="14">
      <c r="A224" s="137">
        <f t="shared" si="61"/>
        <v>10</v>
      </c>
      <c r="B224" s="138" t="s">
        <v>206</v>
      </c>
      <c r="C224" s="209">
        <v>1</v>
      </c>
      <c r="D224" s="180">
        <v>11750000</v>
      </c>
      <c r="E224" s="146">
        <v>12292500</v>
      </c>
      <c r="F224" s="155">
        <v>3205146</v>
      </c>
      <c r="G224" s="164">
        <f>+'678-2024 IPC'!H223</f>
        <v>1849463.95432</v>
      </c>
      <c r="H224" s="213">
        <f t="shared" si="60"/>
        <v>2527305</v>
      </c>
      <c r="I224" s="192" t="s">
        <v>354</v>
      </c>
    </row>
    <row r="225" spans="1:9" ht="14">
      <c r="A225" s="137">
        <f>A224+1</f>
        <v>11</v>
      </c>
      <c r="B225" s="138" t="s">
        <v>207</v>
      </c>
      <c r="C225" s="209">
        <v>1</v>
      </c>
      <c r="D225" s="180">
        <v>4700000</v>
      </c>
      <c r="E225" s="146">
        <v>4899000</v>
      </c>
      <c r="F225" s="155">
        <v>495711</v>
      </c>
      <c r="G225" s="164">
        <f>+'678-2024 IPC'!H224</f>
        <v>975514.90983999998</v>
      </c>
      <c r="H225" s="213">
        <f t="shared" si="60"/>
        <v>735613</v>
      </c>
      <c r="I225" s="192" t="s">
        <v>354</v>
      </c>
    </row>
    <row r="226" spans="1:9" ht="13">
      <c r="A226" s="133"/>
      <c r="B226" s="134" t="s">
        <v>174</v>
      </c>
      <c r="C226" s="208"/>
      <c r="D226" s="181"/>
      <c r="E226" s="147"/>
      <c r="F226" s="156"/>
      <c r="G226" s="165"/>
      <c r="H226" s="214"/>
      <c r="I226" s="191"/>
    </row>
    <row r="227" spans="1:9" ht="14">
      <c r="A227" s="137">
        <f>A225+1</f>
        <v>12</v>
      </c>
      <c r="B227" s="138" t="s">
        <v>175</v>
      </c>
      <c r="C227" s="209">
        <v>1</v>
      </c>
      <c r="D227" s="180">
        <v>3700000</v>
      </c>
      <c r="E227" s="146">
        <v>3877000</v>
      </c>
      <c r="F227" s="155">
        <v>639544</v>
      </c>
      <c r="G227" s="164">
        <f>+'678-2024 IPC'!H226</f>
        <v>877129.83292000007</v>
      </c>
      <c r="H227" s="213">
        <f t="shared" ref="H227:H229" si="62">ROUND(AVERAGE(F227:G227),0)</f>
        <v>758337</v>
      </c>
      <c r="I227" s="192" t="s">
        <v>354</v>
      </c>
    </row>
    <row r="228" spans="1:9" ht="14">
      <c r="A228" s="137">
        <f>A227+1</f>
        <v>13</v>
      </c>
      <c r="B228" s="138" t="s">
        <v>211</v>
      </c>
      <c r="C228" s="209">
        <v>1</v>
      </c>
      <c r="D228" s="180">
        <v>8700000</v>
      </c>
      <c r="E228" s="146">
        <v>9117000</v>
      </c>
      <c r="F228" s="155">
        <v>919432</v>
      </c>
      <c r="G228" s="164">
        <f>+'678-2024 IPC'!H227</f>
        <v>1966824.0795200001</v>
      </c>
      <c r="H228" s="213">
        <f t="shared" si="62"/>
        <v>1443128</v>
      </c>
      <c r="I228" s="192" t="s">
        <v>354</v>
      </c>
    </row>
    <row r="229" spans="1:9" ht="14">
      <c r="A229" s="137">
        <f>+A228+1</f>
        <v>14</v>
      </c>
      <c r="B229" s="138" t="s">
        <v>212</v>
      </c>
      <c r="C229" s="209">
        <v>1</v>
      </c>
      <c r="D229" s="180">
        <v>4250000</v>
      </c>
      <c r="E229" s="146">
        <v>4382500</v>
      </c>
      <c r="F229" s="155">
        <v>772957</v>
      </c>
      <c r="G229" s="164">
        <f>+'678-2024 IPC'!H228</f>
        <v>2613950.0035199998</v>
      </c>
      <c r="H229" s="213">
        <f t="shared" si="62"/>
        <v>1693454</v>
      </c>
      <c r="I229" s="192" t="s">
        <v>354</v>
      </c>
    </row>
    <row r="230" spans="1:9" ht="13">
      <c r="A230" s="137">
        <f>+A229+1</f>
        <v>15</v>
      </c>
      <c r="B230" s="138" t="s">
        <v>89</v>
      </c>
      <c r="C230" s="209">
        <v>1</v>
      </c>
      <c r="D230" s="180">
        <v>1350000</v>
      </c>
      <c r="E230" s="146">
        <v>1413500</v>
      </c>
      <c r="F230" s="155">
        <v>416567</v>
      </c>
      <c r="G230" s="164"/>
      <c r="H230" s="212">
        <f>+F230</f>
        <v>416567</v>
      </c>
      <c r="I230" s="211" t="s">
        <v>355</v>
      </c>
    </row>
    <row r="231" spans="1:9" ht="14">
      <c r="A231" s="137">
        <f t="shared" ref="A231:A243" si="63">+A230+1</f>
        <v>16</v>
      </c>
      <c r="B231" s="138" t="s">
        <v>213</v>
      </c>
      <c r="C231" s="209">
        <v>1</v>
      </c>
      <c r="D231" s="180">
        <v>6700000</v>
      </c>
      <c r="E231" s="146">
        <v>7015000</v>
      </c>
      <c r="F231" s="155">
        <v>1057044</v>
      </c>
      <c r="G231" s="164">
        <f>+'678-2024 IPC'!H231</f>
        <v>887549.65711999999</v>
      </c>
      <c r="H231" s="213">
        <f t="shared" ref="H231:H243" si="64">ROUND(AVERAGE(F231:G231),0)</f>
        <v>972297</v>
      </c>
      <c r="I231" s="192" t="s">
        <v>354</v>
      </c>
    </row>
    <row r="232" spans="1:9" ht="14">
      <c r="A232" s="137">
        <f t="shared" si="63"/>
        <v>17</v>
      </c>
      <c r="B232" s="138" t="s">
        <v>214</v>
      </c>
      <c r="C232" s="209">
        <v>1</v>
      </c>
      <c r="D232" s="180">
        <v>3900000</v>
      </c>
      <c r="E232" s="146">
        <v>4089000</v>
      </c>
      <c r="F232" s="155">
        <v>1515594</v>
      </c>
      <c r="G232" s="164">
        <f>+'678-2024 IPC'!H232</f>
        <v>430722.62771999999</v>
      </c>
      <c r="H232" s="213">
        <f t="shared" si="64"/>
        <v>973158</v>
      </c>
      <c r="I232" s="192" t="s">
        <v>354</v>
      </c>
    </row>
    <row r="233" spans="1:9" ht="14">
      <c r="A233" s="137">
        <f t="shared" si="63"/>
        <v>18</v>
      </c>
      <c r="B233" s="138" t="s">
        <v>215</v>
      </c>
      <c r="C233" s="209">
        <v>1</v>
      </c>
      <c r="D233" s="180">
        <v>2350000</v>
      </c>
      <c r="E233" s="146">
        <v>2458500</v>
      </c>
      <c r="F233" s="155">
        <v>779488</v>
      </c>
      <c r="G233" s="164">
        <f>+'678-2024 IPC'!H233</f>
        <v>189256.91218000001</v>
      </c>
      <c r="H233" s="213">
        <f t="shared" si="64"/>
        <v>484372</v>
      </c>
      <c r="I233" s="192" t="s">
        <v>354</v>
      </c>
    </row>
    <row r="234" spans="1:9" ht="14">
      <c r="A234" s="137">
        <f t="shared" si="63"/>
        <v>19</v>
      </c>
      <c r="B234" s="138" t="s">
        <v>216</v>
      </c>
      <c r="C234" s="209">
        <v>1</v>
      </c>
      <c r="D234" s="180">
        <v>2950000</v>
      </c>
      <c r="E234" s="146">
        <v>3088500</v>
      </c>
      <c r="F234" s="155">
        <v>1238038</v>
      </c>
      <c r="G234" s="164">
        <f>+'678-2024 IPC'!H234</f>
        <v>221887.41428</v>
      </c>
      <c r="H234" s="213">
        <f t="shared" si="64"/>
        <v>729963</v>
      </c>
      <c r="I234" s="192" t="s">
        <v>354</v>
      </c>
    </row>
    <row r="235" spans="1:9" ht="14">
      <c r="A235" s="137">
        <f t="shared" si="63"/>
        <v>20</v>
      </c>
      <c r="B235" s="138" t="s">
        <v>217</v>
      </c>
      <c r="C235" s="209">
        <v>1</v>
      </c>
      <c r="D235" s="180">
        <v>44900000</v>
      </c>
      <c r="E235" s="146">
        <v>46967000</v>
      </c>
      <c r="F235" s="155">
        <v>2400506</v>
      </c>
      <c r="G235" s="164">
        <f>+'678-2024 IPC'!H235</f>
        <v>3328311.2142000003</v>
      </c>
      <c r="H235" s="213">
        <f t="shared" si="64"/>
        <v>2864409</v>
      </c>
      <c r="I235" s="192" t="s">
        <v>354</v>
      </c>
    </row>
    <row r="236" spans="1:9" ht="14">
      <c r="A236" s="137">
        <f t="shared" si="63"/>
        <v>21</v>
      </c>
      <c r="B236" s="138" t="s">
        <v>218</v>
      </c>
      <c r="C236" s="209">
        <v>1</v>
      </c>
      <c r="D236" s="180">
        <v>4200000</v>
      </c>
      <c r="E236" s="146">
        <v>4398000</v>
      </c>
      <c r="F236" s="155">
        <v>1404571</v>
      </c>
      <c r="G236" s="164">
        <f>+'678-2024 IPC'!H236</f>
        <v>587349.03780000005</v>
      </c>
      <c r="H236" s="213">
        <f t="shared" si="64"/>
        <v>995960</v>
      </c>
      <c r="I236" s="192" t="s">
        <v>354</v>
      </c>
    </row>
    <row r="237" spans="1:9" ht="14">
      <c r="A237" s="137">
        <f t="shared" si="63"/>
        <v>22</v>
      </c>
      <c r="B237" s="138" t="s">
        <v>219</v>
      </c>
      <c r="C237" s="209">
        <v>1</v>
      </c>
      <c r="D237" s="180">
        <v>2150000</v>
      </c>
      <c r="E237" s="146">
        <v>2249500</v>
      </c>
      <c r="F237" s="155">
        <v>960482</v>
      </c>
      <c r="G237" s="164">
        <f>+'678-2024 IPC'!H237</f>
        <v>195783.01260000002</v>
      </c>
      <c r="H237" s="213">
        <f t="shared" si="64"/>
        <v>578133</v>
      </c>
      <c r="I237" s="192" t="s">
        <v>354</v>
      </c>
    </row>
    <row r="238" spans="1:9" ht="14">
      <c r="A238" s="137">
        <f t="shared" si="63"/>
        <v>23</v>
      </c>
      <c r="B238" s="138" t="s">
        <v>220</v>
      </c>
      <c r="C238" s="209">
        <v>1</v>
      </c>
      <c r="D238" s="180">
        <v>2200000</v>
      </c>
      <c r="E238" s="146">
        <v>2302000</v>
      </c>
      <c r="F238" s="155">
        <v>849460</v>
      </c>
      <c r="G238" s="164">
        <f>+'678-2024 IPC'!H238</f>
        <v>287148.41847999999</v>
      </c>
      <c r="H238" s="213">
        <f t="shared" si="64"/>
        <v>568304</v>
      </c>
      <c r="I238" s="192" t="s">
        <v>354</v>
      </c>
    </row>
    <row r="239" spans="1:9" ht="14">
      <c r="A239" s="137">
        <f t="shared" si="63"/>
        <v>24</v>
      </c>
      <c r="B239" s="138" t="s">
        <v>221</v>
      </c>
      <c r="C239" s="209">
        <v>1</v>
      </c>
      <c r="D239" s="180">
        <v>5480000</v>
      </c>
      <c r="E239" s="146">
        <v>5736000</v>
      </c>
      <c r="F239" s="155">
        <v>1001533</v>
      </c>
      <c r="G239" s="164">
        <f>+'678-2024 IPC'!H239</f>
        <v>1005019.46468</v>
      </c>
      <c r="H239" s="213">
        <f t="shared" si="64"/>
        <v>1003276</v>
      </c>
      <c r="I239" s="192" t="s">
        <v>354</v>
      </c>
    </row>
    <row r="240" spans="1:9" ht="14">
      <c r="A240" s="137">
        <f t="shared" si="63"/>
        <v>25</v>
      </c>
      <c r="B240" s="138" t="s">
        <v>222</v>
      </c>
      <c r="C240" s="209">
        <v>1</v>
      </c>
      <c r="D240" s="180">
        <v>310000</v>
      </c>
      <c r="E240" s="146">
        <v>325300</v>
      </c>
      <c r="F240" s="155">
        <v>218196</v>
      </c>
      <c r="G240" s="164">
        <f>+'678-2024 IPC'!H240</f>
        <v>26104.401680000003</v>
      </c>
      <c r="H240" s="213">
        <f t="shared" si="64"/>
        <v>122150</v>
      </c>
      <c r="I240" s="192" t="s">
        <v>354</v>
      </c>
    </row>
    <row r="241" spans="1:9" ht="14">
      <c r="A241" s="137">
        <f t="shared" si="63"/>
        <v>26</v>
      </c>
      <c r="B241" s="138" t="s">
        <v>223</v>
      </c>
      <c r="C241" s="209">
        <v>1</v>
      </c>
      <c r="D241" s="180">
        <v>3800000</v>
      </c>
      <c r="E241" s="146">
        <v>3986000</v>
      </c>
      <c r="F241" s="155">
        <v>779488</v>
      </c>
      <c r="G241" s="164">
        <f>+'678-2024 IPC'!H241</f>
        <v>456827.02940000006</v>
      </c>
      <c r="H241" s="213">
        <f t="shared" si="64"/>
        <v>618158</v>
      </c>
      <c r="I241" s="192" t="s">
        <v>354</v>
      </c>
    </row>
    <row r="242" spans="1:9" ht="14">
      <c r="A242" s="137">
        <f t="shared" si="63"/>
        <v>27</v>
      </c>
      <c r="B242" s="138" t="s">
        <v>224</v>
      </c>
      <c r="C242" s="209">
        <v>1</v>
      </c>
      <c r="D242" s="180">
        <v>6250000</v>
      </c>
      <c r="E242" s="146">
        <v>6442500</v>
      </c>
      <c r="F242" s="155">
        <v>968412</v>
      </c>
      <c r="G242" s="164">
        <f>+'678-2024 IPC'!H242</f>
        <v>495983.63192000001</v>
      </c>
      <c r="H242" s="213">
        <f t="shared" si="64"/>
        <v>732198</v>
      </c>
      <c r="I242" s="192" t="s">
        <v>354</v>
      </c>
    </row>
    <row r="243" spans="1:9" ht="14">
      <c r="A243" s="137">
        <f t="shared" si="63"/>
        <v>28</v>
      </c>
      <c r="B243" s="138" t="s">
        <v>225</v>
      </c>
      <c r="C243" s="209">
        <v>1</v>
      </c>
      <c r="D243" s="180">
        <v>4250000</v>
      </c>
      <c r="E243" s="146">
        <v>4382500</v>
      </c>
      <c r="F243" s="155">
        <v>772957</v>
      </c>
      <c r="G243" s="164">
        <f>+'678-2024 IPC'!H243</f>
        <v>2613950.0035199998</v>
      </c>
      <c r="H243" s="213">
        <f t="shared" si="64"/>
        <v>1693454</v>
      </c>
      <c r="I243" s="192" t="s">
        <v>354</v>
      </c>
    </row>
    <row r="244" spans="1:9" ht="13">
      <c r="A244" s="133"/>
      <c r="B244" s="134" t="s">
        <v>106</v>
      </c>
      <c r="C244" s="208"/>
      <c r="D244" s="181"/>
      <c r="E244" s="147"/>
      <c r="F244" s="156"/>
      <c r="G244" s="165"/>
      <c r="H244" s="214"/>
      <c r="I244" s="191"/>
    </row>
    <row r="245" spans="1:9" ht="14">
      <c r="A245" s="137">
        <f>A243+1</f>
        <v>29</v>
      </c>
      <c r="B245" s="138" t="s">
        <v>226</v>
      </c>
      <c r="C245" s="209">
        <v>1</v>
      </c>
      <c r="D245" s="180">
        <v>18480000</v>
      </c>
      <c r="E245" s="146">
        <v>19320000</v>
      </c>
      <c r="F245" s="155">
        <v>4166833</v>
      </c>
      <c r="G245" s="164">
        <f>+'678-2024 IPC'!H245</f>
        <v>3023503.9357599998</v>
      </c>
      <c r="H245" s="213">
        <f t="shared" ref="H245:H249" si="65">ROUND(AVERAGE(F245:G245),0)</f>
        <v>3595168</v>
      </c>
      <c r="I245" s="192" t="s">
        <v>354</v>
      </c>
    </row>
    <row r="246" spans="1:9" ht="14">
      <c r="A246" s="137">
        <f>+A245+1</f>
        <v>30</v>
      </c>
      <c r="B246" s="138" t="s">
        <v>227</v>
      </c>
      <c r="C246" s="209">
        <v>1</v>
      </c>
      <c r="D246" s="180">
        <v>4350000</v>
      </c>
      <c r="E246" s="146">
        <v>4538500</v>
      </c>
      <c r="F246" s="155">
        <v>1110356</v>
      </c>
      <c r="G246" s="164">
        <f>+'678-2024 IPC'!H246</f>
        <v>1012368.1828</v>
      </c>
      <c r="H246" s="213">
        <f t="shared" si="65"/>
        <v>1061362</v>
      </c>
      <c r="I246" s="192" t="s">
        <v>354</v>
      </c>
    </row>
    <row r="247" spans="1:9" ht="14">
      <c r="A247" s="137">
        <f t="shared" ref="A247" si="66">+A246+1</f>
        <v>31</v>
      </c>
      <c r="B247" s="138" t="s">
        <v>110</v>
      </c>
      <c r="C247" s="209">
        <v>1</v>
      </c>
      <c r="D247" s="180">
        <v>23800000</v>
      </c>
      <c r="E247" s="146">
        <v>24954000</v>
      </c>
      <c r="F247" s="155">
        <v>5046147</v>
      </c>
      <c r="G247" s="164">
        <f>+'678-2024 IPC'!H247</f>
        <v>4584832.33036</v>
      </c>
      <c r="H247" s="213">
        <f t="shared" si="65"/>
        <v>4815490</v>
      </c>
      <c r="I247" s="192" t="s">
        <v>354</v>
      </c>
    </row>
    <row r="248" spans="1:9" ht="14">
      <c r="A248" s="137">
        <f>A247+1</f>
        <v>32</v>
      </c>
      <c r="B248" s="138" t="s">
        <v>112</v>
      </c>
      <c r="C248" s="209">
        <v>1</v>
      </c>
      <c r="D248" s="180">
        <v>80000</v>
      </c>
      <c r="E248" s="146">
        <v>83200</v>
      </c>
      <c r="F248" s="155">
        <v>116037</v>
      </c>
      <c r="G248" s="164">
        <f>+'678-2024 IPC'!H248</f>
        <v>123282.97264000001</v>
      </c>
      <c r="H248" s="213">
        <f t="shared" si="65"/>
        <v>119660</v>
      </c>
      <c r="I248" s="192" t="s">
        <v>354</v>
      </c>
    </row>
    <row r="249" spans="1:9" ht="14">
      <c r="A249" s="137">
        <f>A248+1</f>
        <v>33</v>
      </c>
      <c r="B249" s="138" t="s">
        <v>115</v>
      </c>
      <c r="C249" s="209">
        <v>1</v>
      </c>
      <c r="D249" s="180">
        <v>1090000</v>
      </c>
      <c r="E249" s="146">
        <v>1127500</v>
      </c>
      <c r="F249" s="155">
        <v>1208445</v>
      </c>
      <c r="G249" s="164">
        <f>+'678-2024 IPC'!H249</f>
        <v>770628.26136</v>
      </c>
      <c r="H249" s="213">
        <f t="shared" si="65"/>
        <v>989537</v>
      </c>
      <c r="I249" s="192" t="s">
        <v>354</v>
      </c>
    </row>
    <row r="250" spans="1:9" ht="13">
      <c r="A250" s="137">
        <f>A249+1</f>
        <v>34</v>
      </c>
      <c r="B250" s="138" t="s">
        <v>228</v>
      </c>
      <c r="C250" s="209">
        <v>1</v>
      </c>
      <c r="D250" s="180">
        <v>8120000</v>
      </c>
      <c r="E250" s="146">
        <v>8517600</v>
      </c>
      <c r="F250" s="155">
        <v>2813341</v>
      </c>
      <c r="G250" s="164"/>
      <c r="H250" s="212">
        <f>+F250</f>
        <v>2813341</v>
      </c>
      <c r="I250" s="211" t="s">
        <v>355</v>
      </c>
    </row>
    <row r="251" spans="1:9" ht="13">
      <c r="A251" s="133"/>
      <c r="B251" s="134" t="s">
        <v>229</v>
      </c>
      <c r="C251" s="208"/>
      <c r="D251" s="181"/>
      <c r="E251" s="147"/>
      <c r="F251" s="156"/>
      <c r="G251" s="165"/>
      <c r="H251" s="214"/>
      <c r="I251" s="191"/>
    </row>
    <row r="252" spans="1:9" ht="26">
      <c r="A252" s="137">
        <f>A250+1</f>
        <v>35</v>
      </c>
      <c r="B252" s="138" t="s">
        <v>230</v>
      </c>
      <c r="C252" s="209">
        <v>1</v>
      </c>
      <c r="D252" s="180">
        <v>5800000</v>
      </c>
      <c r="E252" s="146">
        <v>6058000</v>
      </c>
      <c r="F252" s="155">
        <v>258400</v>
      </c>
      <c r="G252" s="164">
        <f>+'678-2024 IPC'!H252</f>
        <v>375662.08300000004</v>
      </c>
      <c r="H252" s="213">
        <f>ROUND(AVERAGE(F252:G252),0)</f>
        <v>317031</v>
      </c>
      <c r="I252" s="192" t="s">
        <v>354</v>
      </c>
    </row>
    <row r="253" spans="1:9" ht="13">
      <c r="A253" s="137">
        <f>A252+1</f>
        <v>36</v>
      </c>
      <c r="B253" s="138" t="s">
        <v>231</v>
      </c>
      <c r="C253" s="209">
        <v>1</v>
      </c>
      <c r="D253" s="180">
        <v>10800000</v>
      </c>
      <c r="E253" s="146">
        <v>11160000</v>
      </c>
      <c r="F253" s="155">
        <v>3305939</v>
      </c>
      <c r="G253" s="164">
        <f>+'678-2024 IPC'!H253</f>
        <v>11277101.525760001</v>
      </c>
      <c r="H253" s="212">
        <f>+F253</f>
        <v>3305939</v>
      </c>
      <c r="I253" s="211" t="s">
        <v>355</v>
      </c>
    </row>
    <row r="254" spans="1:9" ht="13">
      <c r="A254" s="133"/>
      <c r="B254" s="134" t="s">
        <v>178</v>
      </c>
      <c r="C254" s="208"/>
      <c r="D254" s="181"/>
      <c r="E254" s="147"/>
      <c r="F254" s="156"/>
      <c r="G254" s="165"/>
      <c r="H254" s="214"/>
      <c r="I254" s="191"/>
    </row>
    <row r="255" spans="1:9" ht="14">
      <c r="A255" s="137">
        <f>A253+1</f>
        <v>37</v>
      </c>
      <c r="B255" s="138" t="s">
        <v>126</v>
      </c>
      <c r="C255" s="209">
        <v>1</v>
      </c>
      <c r="D255" s="180">
        <v>1800000</v>
      </c>
      <c r="E255" s="146">
        <v>1888000</v>
      </c>
      <c r="F255" s="155">
        <v>718379</v>
      </c>
      <c r="G255" s="164">
        <f>+'678-2024 IPC'!H255</f>
        <v>903124.55223999999</v>
      </c>
      <c r="H255" s="213">
        <f t="shared" ref="H255:H257" si="67">ROUND(AVERAGE(F255:G255),0)</f>
        <v>810752</v>
      </c>
      <c r="I255" s="192" t="s">
        <v>354</v>
      </c>
    </row>
    <row r="256" spans="1:9" ht="14">
      <c r="A256" s="137">
        <f>+A255+1</f>
        <v>38</v>
      </c>
      <c r="B256" s="138" t="s">
        <v>232</v>
      </c>
      <c r="C256" s="209">
        <v>1</v>
      </c>
      <c r="D256" s="180">
        <v>10150000</v>
      </c>
      <c r="E256" s="146">
        <v>10486500</v>
      </c>
      <c r="F256" s="155">
        <v>9704450</v>
      </c>
      <c r="G256" s="164">
        <f>+'678-2024 IPC'!H256</f>
        <v>11402358.78088</v>
      </c>
      <c r="H256" s="213">
        <f t="shared" si="67"/>
        <v>10553404</v>
      </c>
      <c r="I256" s="192" t="s">
        <v>354</v>
      </c>
    </row>
    <row r="257" spans="1:9" ht="14">
      <c r="A257" s="137">
        <f>+A256+1</f>
        <v>39</v>
      </c>
      <c r="B257" s="138" t="s">
        <v>233</v>
      </c>
      <c r="C257" s="209">
        <v>1</v>
      </c>
      <c r="D257" s="180">
        <v>1370000</v>
      </c>
      <c r="E257" s="146">
        <v>1436100</v>
      </c>
      <c r="F257" s="155">
        <v>276000</v>
      </c>
      <c r="G257" s="164">
        <f>+'678-2024 IPC'!H257</f>
        <v>403850.44951999997</v>
      </c>
      <c r="H257" s="213">
        <f t="shared" si="67"/>
        <v>339925</v>
      </c>
      <c r="I257" s="192" t="s">
        <v>354</v>
      </c>
    </row>
    <row r="258" spans="1:9" ht="13">
      <c r="A258" s="133"/>
      <c r="B258" s="134" t="s">
        <v>234</v>
      </c>
      <c r="C258" s="208"/>
      <c r="D258" s="181"/>
      <c r="E258" s="147"/>
      <c r="F258" s="156"/>
      <c r="G258" s="165"/>
      <c r="H258" s="214"/>
      <c r="I258" s="191"/>
    </row>
    <row r="259" spans="1:9" ht="14">
      <c r="A259" s="137">
        <f>A257+1</f>
        <v>40</v>
      </c>
      <c r="B259" s="138" t="s">
        <v>235</v>
      </c>
      <c r="C259" s="209">
        <v>1</v>
      </c>
      <c r="D259" s="180">
        <v>2800000</v>
      </c>
      <c r="E259" s="146">
        <v>2890000</v>
      </c>
      <c r="F259" s="155">
        <v>1074332</v>
      </c>
      <c r="G259" s="164">
        <f>+'678-2024 IPC'!H259</f>
        <v>3759033.84192</v>
      </c>
      <c r="H259" s="213">
        <f t="shared" ref="H259:H261" si="68">ROUND(AVERAGE(F259:G259),0)</f>
        <v>2416683</v>
      </c>
      <c r="I259" s="192" t="s">
        <v>354</v>
      </c>
    </row>
    <row r="260" spans="1:9" ht="14">
      <c r="A260" s="137">
        <f>+A259+1</f>
        <v>41</v>
      </c>
      <c r="B260" s="138" t="s">
        <v>236</v>
      </c>
      <c r="C260" s="209">
        <v>1</v>
      </c>
      <c r="D260" s="180">
        <v>8500000</v>
      </c>
      <c r="E260" s="146">
        <v>8885000</v>
      </c>
      <c r="F260" s="155">
        <v>3870832</v>
      </c>
      <c r="G260" s="164">
        <f>+'678-2024 IPC'!H260</f>
        <v>6077060.8381599998</v>
      </c>
      <c r="H260" s="213">
        <f t="shared" si="68"/>
        <v>4973946</v>
      </c>
      <c r="I260" s="192" t="s">
        <v>354</v>
      </c>
    </row>
    <row r="261" spans="1:9" ht="14">
      <c r="A261" s="137">
        <f>+A260+1</f>
        <v>42</v>
      </c>
      <c r="B261" s="138" t="s">
        <v>237</v>
      </c>
      <c r="C261" s="209">
        <v>1</v>
      </c>
      <c r="D261" s="180">
        <v>6000000</v>
      </c>
      <c r="E261" s="146">
        <v>6270000</v>
      </c>
      <c r="F261" s="155">
        <v>2475200</v>
      </c>
      <c r="G261" s="164">
        <f>+'678-2024 IPC'!H261</f>
        <v>5701179.3904400002</v>
      </c>
      <c r="H261" s="213">
        <f t="shared" si="68"/>
        <v>4088190</v>
      </c>
      <c r="I261" s="192" t="s">
        <v>354</v>
      </c>
    </row>
    <row r="262" spans="1:9" ht="13">
      <c r="A262" s="144"/>
      <c r="B262" s="134" t="s">
        <v>145</v>
      </c>
      <c r="C262" s="208"/>
      <c r="D262" s="181"/>
      <c r="E262" s="147"/>
      <c r="F262" s="156"/>
      <c r="G262" s="165"/>
      <c r="H262" s="214"/>
      <c r="I262" s="191"/>
    </row>
    <row r="263" spans="1:9" ht="14">
      <c r="A263" s="137">
        <f>+A261+1</f>
        <v>43</v>
      </c>
      <c r="B263" s="138" t="s">
        <v>146</v>
      </c>
      <c r="C263" s="209">
        <v>1</v>
      </c>
      <c r="D263" s="180">
        <v>720000</v>
      </c>
      <c r="E263" s="146">
        <v>744000</v>
      </c>
      <c r="F263" s="155">
        <v>144609</v>
      </c>
      <c r="G263" s="164">
        <f>+'678-2024 IPC'!H263</f>
        <v>56376.733039999999</v>
      </c>
      <c r="H263" s="213">
        <f t="shared" ref="H263:H265" si="69">ROUND(AVERAGE(F263:G263),0)</f>
        <v>100493</v>
      </c>
      <c r="I263" s="192" t="s">
        <v>354</v>
      </c>
    </row>
    <row r="264" spans="1:9" ht="14">
      <c r="A264" s="137">
        <f>+A263+1</f>
        <v>44</v>
      </c>
      <c r="B264" s="138" t="s">
        <v>238</v>
      </c>
      <c r="C264" s="209">
        <v>1</v>
      </c>
      <c r="D264" s="180">
        <v>22900000</v>
      </c>
      <c r="E264" s="146">
        <v>24027000</v>
      </c>
      <c r="F264" s="155">
        <v>10451056</v>
      </c>
      <c r="G264" s="164">
        <f>+'678-2024 IPC'!H264</f>
        <v>4487982.8064799998</v>
      </c>
      <c r="H264" s="213">
        <f t="shared" si="69"/>
        <v>7469519</v>
      </c>
      <c r="I264" s="192" t="s">
        <v>354</v>
      </c>
    </row>
    <row r="265" spans="1:9" ht="14">
      <c r="A265" s="137">
        <f>+A264+1</f>
        <v>45</v>
      </c>
      <c r="B265" s="138" t="s">
        <v>149</v>
      </c>
      <c r="C265" s="209">
        <v>1</v>
      </c>
      <c r="D265" s="180">
        <v>550000</v>
      </c>
      <c r="E265" s="146">
        <v>569500</v>
      </c>
      <c r="F265" s="155">
        <v>869961</v>
      </c>
      <c r="G265" s="164">
        <f>+'678-2024 IPC'!H265</f>
        <v>315775.51444</v>
      </c>
      <c r="H265" s="213">
        <f t="shared" si="69"/>
        <v>592868</v>
      </c>
      <c r="I265" s="192" t="s">
        <v>354</v>
      </c>
    </row>
    <row r="266" spans="1:9" ht="13">
      <c r="A266" s="144"/>
      <c r="B266" s="134" t="s">
        <v>239</v>
      </c>
      <c r="C266" s="208"/>
      <c r="D266" s="181"/>
      <c r="E266" s="147"/>
      <c r="F266" s="156"/>
      <c r="G266" s="165"/>
      <c r="H266" s="214"/>
      <c r="I266" s="191"/>
    </row>
    <row r="267" spans="1:9" ht="14">
      <c r="A267" s="137">
        <f>A265+1</f>
        <v>46</v>
      </c>
      <c r="B267" s="138" t="s">
        <v>81</v>
      </c>
      <c r="C267" s="209">
        <v>1</v>
      </c>
      <c r="D267" s="180">
        <v>1600000</v>
      </c>
      <c r="E267" s="146">
        <v>1650000</v>
      </c>
      <c r="F267" s="155">
        <v>802060</v>
      </c>
      <c r="G267" s="164">
        <f>+'678-2024 IPC'!H267</f>
        <v>701638.05692</v>
      </c>
      <c r="H267" s="213">
        <f t="shared" ref="H267:H268" si="70">ROUND(AVERAGE(F267:G267),0)</f>
        <v>751849</v>
      </c>
      <c r="I267" s="192" t="s">
        <v>354</v>
      </c>
    </row>
    <row r="268" spans="1:9" ht="57.5" customHeight="1">
      <c r="A268" s="137">
        <f>+A267+1</f>
        <v>47</v>
      </c>
      <c r="B268" s="138" t="s">
        <v>240</v>
      </c>
      <c r="C268" s="209">
        <v>1</v>
      </c>
      <c r="D268" s="180">
        <v>2152000</v>
      </c>
      <c r="E268" s="146">
        <v>2235600</v>
      </c>
      <c r="F268" s="155">
        <v>220150</v>
      </c>
      <c r="G268" s="164">
        <f>+'678-2024 IPC'!H268</f>
        <v>357454.81124000001</v>
      </c>
      <c r="H268" s="213">
        <f t="shared" si="70"/>
        <v>288802</v>
      </c>
      <c r="I268" s="192" t="s">
        <v>354</v>
      </c>
    </row>
    <row r="269" spans="1:9" ht="26" customHeight="1">
      <c r="A269" s="220" t="s">
        <v>241</v>
      </c>
      <c r="B269" s="220"/>
      <c r="C269" s="220"/>
      <c r="D269" s="182"/>
      <c r="E269" s="148"/>
      <c r="F269" s="157"/>
      <c r="G269" s="166"/>
      <c r="H269" s="214"/>
      <c r="I269" s="191"/>
    </row>
    <row r="270" spans="1:9" ht="13">
      <c r="A270" s="133"/>
      <c r="B270" s="134" t="s">
        <v>85</v>
      </c>
      <c r="C270" s="208"/>
      <c r="D270" s="181"/>
      <c r="E270" s="147"/>
      <c r="F270" s="156"/>
      <c r="G270" s="165"/>
      <c r="H270" s="214"/>
      <c r="I270" s="191"/>
    </row>
    <row r="271" spans="1:9" ht="14">
      <c r="A271" s="137">
        <v>1</v>
      </c>
      <c r="B271" s="138" t="s">
        <v>86</v>
      </c>
      <c r="C271" s="209">
        <v>1</v>
      </c>
      <c r="D271" s="180">
        <v>1550000</v>
      </c>
      <c r="E271" s="146">
        <v>1623500</v>
      </c>
      <c r="F271" s="155">
        <v>409360</v>
      </c>
      <c r="G271" s="164">
        <f>+'678-2024 IPC'!H271</f>
        <v>388275.55440000002</v>
      </c>
      <c r="H271" s="213">
        <f t="shared" ref="H271:H277" si="71">ROUND(AVERAGE(F271:G271),0)</f>
        <v>398818</v>
      </c>
      <c r="I271" s="192" t="s">
        <v>354</v>
      </c>
    </row>
    <row r="272" spans="1:9" ht="14">
      <c r="A272" s="137">
        <f>+A271+1</f>
        <v>2</v>
      </c>
      <c r="B272" s="138" t="s">
        <v>242</v>
      </c>
      <c r="C272" s="209">
        <v>1</v>
      </c>
      <c r="D272" s="180">
        <v>1650000</v>
      </c>
      <c r="E272" s="146">
        <v>1728500</v>
      </c>
      <c r="F272" s="155">
        <v>432684</v>
      </c>
      <c r="G272" s="164">
        <f>+'678-2024 IPC'!H272</f>
        <v>537114.51691999997</v>
      </c>
      <c r="H272" s="213">
        <f t="shared" si="71"/>
        <v>484899</v>
      </c>
      <c r="I272" s="192" t="s">
        <v>354</v>
      </c>
    </row>
    <row r="273" spans="1:9" ht="14">
      <c r="A273" s="137">
        <f>+A272+1</f>
        <v>3</v>
      </c>
      <c r="B273" s="138" t="s">
        <v>243</v>
      </c>
      <c r="C273" s="209">
        <v>1</v>
      </c>
      <c r="D273" s="180">
        <v>1900000</v>
      </c>
      <c r="E273" s="146">
        <v>1991000</v>
      </c>
      <c r="F273" s="155">
        <v>479332</v>
      </c>
      <c r="G273" s="164">
        <f>+'678-2024 IPC'!H273</f>
        <v>573967.78987999994</v>
      </c>
      <c r="H273" s="213">
        <f t="shared" si="71"/>
        <v>526650</v>
      </c>
      <c r="I273" s="192" t="s">
        <v>354</v>
      </c>
    </row>
    <row r="274" spans="1:9" ht="14">
      <c r="A274" s="137">
        <f t="shared" ref="A274:A277" si="72">+A273+1</f>
        <v>4</v>
      </c>
      <c r="B274" s="138" t="s">
        <v>89</v>
      </c>
      <c r="C274" s="209">
        <v>1</v>
      </c>
      <c r="D274" s="180">
        <v>1750000</v>
      </c>
      <c r="E274" s="146">
        <v>1833500</v>
      </c>
      <c r="F274" s="155">
        <v>339388</v>
      </c>
      <c r="G274" s="164">
        <f>+'678-2024 IPC'!H274</f>
        <v>525817.23384</v>
      </c>
      <c r="H274" s="213">
        <f t="shared" si="71"/>
        <v>432603</v>
      </c>
      <c r="I274" s="192" t="s">
        <v>354</v>
      </c>
    </row>
    <row r="275" spans="1:9" ht="14">
      <c r="A275" s="137">
        <f t="shared" si="72"/>
        <v>5</v>
      </c>
      <c r="B275" s="138" t="s">
        <v>244</v>
      </c>
      <c r="C275" s="209">
        <v>1</v>
      </c>
      <c r="D275" s="180">
        <v>1700000</v>
      </c>
      <c r="E275" s="146">
        <v>1781000</v>
      </c>
      <c r="F275" s="155">
        <v>316064</v>
      </c>
      <c r="G275" s="164">
        <f>+'678-2024 IPC'!H275</f>
        <v>569909.54255999997</v>
      </c>
      <c r="H275" s="213">
        <f t="shared" si="71"/>
        <v>442987</v>
      </c>
      <c r="I275" s="192" t="s">
        <v>354</v>
      </c>
    </row>
    <row r="276" spans="1:9" ht="14">
      <c r="A276" s="137">
        <f t="shared" si="72"/>
        <v>6</v>
      </c>
      <c r="B276" s="138" t="s">
        <v>91</v>
      </c>
      <c r="C276" s="209">
        <v>1</v>
      </c>
      <c r="D276" s="180">
        <v>1370000</v>
      </c>
      <c r="E276" s="146">
        <v>1436100</v>
      </c>
      <c r="F276" s="155">
        <v>356008</v>
      </c>
      <c r="G276" s="164">
        <f>+'678-2024 IPC'!H276</f>
        <v>396501.73140000005</v>
      </c>
      <c r="H276" s="213">
        <f t="shared" si="71"/>
        <v>376255</v>
      </c>
      <c r="I276" s="192" t="s">
        <v>354</v>
      </c>
    </row>
    <row r="277" spans="1:9" ht="14">
      <c r="A277" s="137">
        <f t="shared" si="72"/>
        <v>7</v>
      </c>
      <c r="B277" s="138" t="s">
        <v>92</v>
      </c>
      <c r="C277" s="209">
        <v>1</v>
      </c>
      <c r="D277" s="180">
        <v>900000</v>
      </c>
      <c r="E277" s="146">
        <v>929000</v>
      </c>
      <c r="F277" s="155">
        <v>489804</v>
      </c>
      <c r="G277" s="164">
        <f>+'678-2024 IPC'!H277</f>
        <v>451123.54668000003</v>
      </c>
      <c r="H277" s="213">
        <f t="shared" si="71"/>
        <v>470464</v>
      </c>
      <c r="I277" s="192" t="s">
        <v>354</v>
      </c>
    </row>
    <row r="278" spans="1:9" ht="13">
      <c r="A278" s="133"/>
      <c r="B278" s="134" t="s">
        <v>205</v>
      </c>
      <c r="C278" s="208"/>
      <c r="D278" s="181"/>
      <c r="E278" s="147"/>
      <c r="F278" s="156"/>
      <c r="G278" s="165"/>
      <c r="H278" s="214"/>
      <c r="I278" s="191"/>
    </row>
    <row r="279" spans="1:9" ht="14">
      <c r="A279" s="137">
        <f>A277+1</f>
        <v>8</v>
      </c>
      <c r="B279" s="138" t="s">
        <v>96</v>
      </c>
      <c r="C279" s="209">
        <v>1</v>
      </c>
      <c r="D279" s="180">
        <v>1000000</v>
      </c>
      <c r="E279" s="146">
        <v>1044000</v>
      </c>
      <c r="F279" s="155">
        <v>249567</v>
      </c>
      <c r="G279" s="164">
        <f>+'678-2024 IPC'!H279</f>
        <v>93010.641279999996</v>
      </c>
      <c r="H279" s="213">
        <f t="shared" ref="H279:H280" si="73">ROUND(AVERAGE(F279:G279),0)</f>
        <v>171289</v>
      </c>
      <c r="I279" s="192" t="s">
        <v>354</v>
      </c>
    </row>
    <row r="280" spans="1:9" ht="14">
      <c r="A280" s="137">
        <f>+A279+1</f>
        <v>9</v>
      </c>
      <c r="B280" s="138" t="s">
        <v>97</v>
      </c>
      <c r="C280" s="209">
        <v>1</v>
      </c>
      <c r="D280" s="180">
        <v>5990000</v>
      </c>
      <c r="E280" s="146">
        <v>6193500</v>
      </c>
      <c r="F280" s="155">
        <v>793016</v>
      </c>
      <c r="G280" s="164">
        <f>+'678-2024 IPC'!H280</f>
        <v>2304974.7954000002</v>
      </c>
      <c r="H280" s="213">
        <f t="shared" si="73"/>
        <v>1548995</v>
      </c>
      <c r="I280" s="192" t="s">
        <v>354</v>
      </c>
    </row>
    <row r="281" spans="1:9" ht="13">
      <c r="A281" s="137">
        <f t="shared" ref="A281:A282" si="74">+A280+1</f>
        <v>10</v>
      </c>
      <c r="B281" s="138" t="s">
        <v>206</v>
      </c>
      <c r="C281" s="209">
        <v>1</v>
      </c>
      <c r="D281" s="180">
        <v>11750000</v>
      </c>
      <c r="E281" s="146">
        <v>12292500</v>
      </c>
      <c r="F281" s="155">
        <v>2383332</v>
      </c>
      <c r="G281" s="164"/>
      <c r="H281" s="212">
        <f t="shared" ref="H281:H282" si="75">+F281</f>
        <v>2383332</v>
      </c>
      <c r="I281" s="211" t="s">
        <v>355</v>
      </c>
    </row>
    <row r="282" spans="1:9" ht="13">
      <c r="A282" s="137">
        <f t="shared" si="74"/>
        <v>11</v>
      </c>
      <c r="B282" s="138" t="s">
        <v>207</v>
      </c>
      <c r="C282" s="209">
        <v>1</v>
      </c>
      <c r="D282" s="180">
        <v>5000000</v>
      </c>
      <c r="E282" s="146">
        <v>5214000</v>
      </c>
      <c r="F282" s="155">
        <v>396508</v>
      </c>
      <c r="G282" s="164"/>
      <c r="H282" s="212">
        <f t="shared" si="75"/>
        <v>396508</v>
      </c>
      <c r="I282" s="211" t="s">
        <v>355</v>
      </c>
    </row>
    <row r="283" spans="1:9" ht="13">
      <c r="A283" s="133"/>
      <c r="B283" s="134" t="s">
        <v>174</v>
      </c>
      <c r="C283" s="208"/>
      <c r="D283" s="181"/>
      <c r="E283" s="147"/>
      <c r="F283" s="156"/>
      <c r="G283" s="165"/>
      <c r="H283" s="214"/>
      <c r="I283" s="191"/>
    </row>
    <row r="284" spans="1:9" ht="14">
      <c r="A284" s="137">
        <f>A282+1</f>
        <v>12</v>
      </c>
      <c r="B284" s="138" t="s">
        <v>175</v>
      </c>
      <c r="C284" s="209">
        <v>1</v>
      </c>
      <c r="D284" s="180">
        <v>3450000</v>
      </c>
      <c r="E284" s="146">
        <v>3614500</v>
      </c>
      <c r="F284" s="155">
        <v>559776</v>
      </c>
      <c r="G284" s="164">
        <f>+'678-2024 IPC'!H284</f>
        <v>877129.83292000007</v>
      </c>
      <c r="H284" s="213">
        <f>ROUND(AVERAGE(F284:G284),0)</f>
        <v>718453</v>
      </c>
      <c r="I284" s="192" t="s">
        <v>354</v>
      </c>
    </row>
    <row r="285" spans="1:9" ht="13">
      <c r="A285" s="137">
        <f>A284+1</f>
        <v>13</v>
      </c>
      <c r="B285" s="138" t="s">
        <v>212</v>
      </c>
      <c r="C285" s="209">
        <v>1</v>
      </c>
      <c r="D285" s="180">
        <v>4250000</v>
      </c>
      <c r="E285" s="146">
        <v>4382500</v>
      </c>
      <c r="F285" s="155">
        <v>1379924</v>
      </c>
      <c r="G285" s="164">
        <f>+'678-2024 IPC'!H285</f>
        <v>7630821.1499199998</v>
      </c>
      <c r="H285" s="212">
        <f>+F285</f>
        <v>1379924</v>
      </c>
      <c r="I285" s="211" t="s">
        <v>355</v>
      </c>
    </row>
    <row r="286" spans="1:9" ht="13">
      <c r="A286" s="133"/>
      <c r="B286" s="134" t="s">
        <v>106</v>
      </c>
      <c r="C286" s="208"/>
      <c r="D286" s="181"/>
      <c r="E286" s="147"/>
      <c r="F286" s="156"/>
      <c r="G286" s="165"/>
      <c r="H286" s="214"/>
      <c r="I286" s="191"/>
    </row>
    <row r="287" spans="1:9" ht="14">
      <c r="A287" s="137">
        <f>A285+1</f>
        <v>14</v>
      </c>
      <c r="B287" s="138" t="s">
        <v>107</v>
      </c>
      <c r="C287" s="209">
        <v>1</v>
      </c>
      <c r="D287" s="180">
        <v>18480000</v>
      </c>
      <c r="E287" s="146">
        <v>19320000</v>
      </c>
      <c r="F287" s="155">
        <v>3217760</v>
      </c>
      <c r="G287" s="164">
        <f>+'678-2024 IPC'!H287</f>
        <v>3112785.3768000002</v>
      </c>
      <c r="H287" s="213">
        <f t="shared" ref="H287:H292" si="76">ROUND(AVERAGE(F287:G287),0)</f>
        <v>3165273</v>
      </c>
      <c r="I287" s="192" t="s">
        <v>354</v>
      </c>
    </row>
    <row r="288" spans="1:9" ht="14">
      <c r="A288" s="137">
        <f>+A287+1</f>
        <v>15</v>
      </c>
      <c r="B288" s="138" t="s">
        <v>108</v>
      </c>
      <c r="C288" s="209">
        <v>1</v>
      </c>
      <c r="D288" s="180">
        <v>4350000</v>
      </c>
      <c r="E288" s="146">
        <v>4538500</v>
      </c>
      <c r="F288" s="155">
        <v>986272</v>
      </c>
      <c r="G288" s="164">
        <f>+'678-2024 IPC'!H288</f>
        <v>891607.90443999995</v>
      </c>
      <c r="H288" s="213">
        <f t="shared" si="76"/>
        <v>938940</v>
      </c>
      <c r="I288" s="192" t="s">
        <v>354</v>
      </c>
    </row>
    <row r="289" spans="1:9" ht="14">
      <c r="A289" s="137">
        <f t="shared" ref="A289:A290" si="77">+A288+1</f>
        <v>16</v>
      </c>
      <c r="B289" s="138" t="s">
        <v>245</v>
      </c>
      <c r="C289" s="209">
        <v>1</v>
      </c>
      <c r="D289" s="180">
        <v>145000</v>
      </c>
      <c r="E289" s="146">
        <v>151750</v>
      </c>
      <c r="F289" s="155">
        <v>543116</v>
      </c>
      <c r="G289" s="164">
        <f>+'678-2024 IPC'!H289</f>
        <v>477227.94836000004</v>
      </c>
      <c r="H289" s="213">
        <f t="shared" si="76"/>
        <v>510172</v>
      </c>
      <c r="I289" s="192" t="s">
        <v>354</v>
      </c>
    </row>
    <row r="290" spans="1:9" ht="14">
      <c r="A290" s="137">
        <f t="shared" si="77"/>
        <v>17</v>
      </c>
      <c r="B290" s="138" t="s">
        <v>110</v>
      </c>
      <c r="C290" s="209">
        <v>1</v>
      </c>
      <c r="D290" s="180">
        <v>23800000</v>
      </c>
      <c r="E290" s="146">
        <v>24954000</v>
      </c>
      <c r="F290" s="155">
        <v>3731840</v>
      </c>
      <c r="G290" s="164">
        <f>+'678-2024 IPC'!H290</f>
        <v>4983308.3442399995</v>
      </c>
      <c r="H290" s="213">
        <f t="shared" si="76"/>
        <v>4357574</v>
      </c>
      <c r="I290" s="192" t="s">
        <v>354</v>
      </c>
    </row>
    <row r="291" spans="1:9" ht="14">
      <c r="A291" s="137">
        <f>A290+1</f>
        <v>18</v>
      </c>
      <c r="B291" s="138" t="s">
        <v>112</v>
      </c>
      <c r="C291" s="209">
        <v>1</v>
      </c>
      <c r="D291" s="180">
        <v>80000</v>
      </c>
      <c r="E291" s="146">
        <v>83200</v>
      </c>
      <c r="F291" s="155">
        <v>104958</v>
      </c>
      <c r="G291" s="164">
        <f>+'678-2024 IPC'!H291</f>
        <v>38717.873079999998</v>
      </c>
      <c r="H291" s="213">
        <f t="shared" si="76"/>
        <v>71838</v>
      </c>
      <c r="I291" s="192" t="s">
        <v>354</v>
      </c>
    </row>
    <row r="292" spans="1:9" ht="14">
      <c r="A292" s="137">
        <f>A291+1</f>
        <v>19</v>
      </c>
      <c r="B292" s="138" t="s">
        <v>115</v>
      </c>
      <c r="C292" s="209">
        <v>1</v>
      </c>
      <c r="D292" s="180">
        <v>1090000</v>
      </c>
      <c r="E292" s="146">
        <v>1127500</v>
      </c>
      <c r="F292" s="155">
        <v>256564</v>
      </c>
      <c r="G292" s="164">
        <f>+'678-2024 IPC'!H292</f>
        <v>2004774.1760799999</v>
      </c>
      <c r="H292" s="213">
        <f t="shared" si="76"/>
        <v>1130669</v>
      </c>
      <c r="I292" s="192" t="s">
        <v>354</v>
      </c>
    </row>
    <row r="293" spans="1:9" ht="13">
      <c r="A293" s="137">
        <f>A292+1</f>
        <v>20</v>
      </c>
      <c r="B293" s="138" t="s">
        <v>118</v>
      </c>
      <c r="C293" s="209">
        <v>1</v>
      </c>
      <c r="D293" s="180">
        <v>6140000</v>
      </c>
      <c r="E293" s="146">
        <v>6438600</v>
      </c>
      <c r="F293" s="155">
        <v>1702652</v>
      </c>
      <c r="G293" s="164"/>
      <c r="H293" s="212">
        <f>+F293</f>
        <v>1702652</v>
      </c>
      <c r="I293" s="211" t="s">
        <v>355</v>
      </c>
    </row>
    <row r="294" spans="1:9" ht="13">
      <c r="A294" s="133"/>
      <c r="B294" s="134" t="s">
        <v>229</v>
      </c>
      <c r="C294" s="208"/>
      <c r="D294" s="181"/>
      <c r="E294" s="147"/>
      <c r="F294" s="156"/>
      <c r="G294" s="165"/>
      <c r="H294" s="214"/>
      <c r="I294" s="191"/>
    </row>
    <row r="295" spans="1:9" ht="14">
      <c r="A295" s="137">
        <f>A293+1</f>
        <v>21</v>
      </c>
      <c r="B295" s="138" t="s">
        <v>246</v>
      </c>
      <c r="C295" s="209">
        <v>1</v>
      </c>
      <c r="D295" s="180">
        <v>5800000</v>
      </c>
      <c r="E295" s="146">
        <v>6058000</v>
      </c>
      <c r="F295" s="155">
        <v>1269900</v>
      </c>
      <c r="G295" s="164">
        <f>+'678-2024 IPC'!H295</f>
        <v>684308.2440399999</v>
      </c>
      <c r="H295" s="213">
        <f>ROUND(AVERAGE(F295:G295),0)</f>
        <v>977104</v>
      </c>
      <c r="I295" s="192" t="s">
        <v>354</v>
      </c>
    </row>
    <row r="296" spans="1:9" ht="13">
      <c r="A296" s="133"/>
      <c r="B296" s="134" t="s">
        <v>178</v>
      </c>
      <c r="C296" s="208"/>
      <c r="D296" s="181"/>
      <c r="E296" s="147"/>
      <c r="F296" s="156"/>
      <c r="G296" s="165"/>
      <c r="H296" s="214"/>
      <c r="I296" s="191"/>
    </row>
    <row r="297" spans="1:9" ht="14">
      <c r="A297" s="137">
        <f>A295+1</f>
        <v>22</v>
      </c>
      <c r="B297" s="138" t="s">
        <v>247</v>
      </c>
      <c r="C297" s="209">
        <v>1</v>
      </c>
      <c r="D297" s="180">
        <v>1800000</v>
      </c>
      <c r="E297" s="146">
        <v>1888000</v>
      </c>
      <c r="F297" s="155">
        <v>419832</v>
      </c>
      <c r="G297" s="164">
        <f>+'678-2024 IPC'!H297</f>
        <v>447065.29936</v>
      </c>
      <c r="H297" s="213">
        <f t="shared" ref="H297:H303" si="78">ROUND(AVERAGE(F297:G297),0)</f>
        <v>433449</v>
      </c>
      <c r="I297" s="192" t="s">
        <v>354</v>
      </c>
    </row>
    <row r="298" spans="1:9" ht="14">
      <c r="A298" s="137">
        <f t="shared" ref="A298:A301" si="79">+A297+1</f>
        <v>23</v>
      </c>
      <c r="B298" s="138" t="s">
        <v>248</v>
      </c>
      <c r="C298" s="209">
        <v>1</v>
      </c>
      <c r="D298" s="180">
        <v>2150000</v>
      </c>
      <c r="E298" s="146">
        <v>2254500</v>
      </c>
      <c r="F298" s="155">
        <v>466480</v>
      </c>
      <c r="G298" s="164">
        <f>+'678-2024 IPC'!H298</f>
        <v>459678.77075999998</v>
      </c>
      <c r="H298" s="213">
        <f t="shared" si="78"/>
        <v>463079</v>
      </c>
      <c r="I298" s="192" t="s">
        <v>354</v>
      </c>
    </row>
    <row r="299" spans="1:9" ht="14">
      <c r="A299" s="137">
        <f t="shared" si="79"/>
        <v>24</v>
      </c>
      <c r="B299" s="138" t="s">
        <v>249</v>
      </c>
      <c r="C299" s="209">
        <v>1</v>
      </c>
      <c r="D299" s="180">
        <v>2700000</v>
      </c>
      <c r="E299" s="146">
        <v>2831000</v>
      </c>
      <c r="F299" s="155">
        <v>606424</v>
      </c>
      <c r="G299" s="164">
        <f>+'678-2024 IPC'!H299</f>
        <v>473498.74812</v>
      </c>
      <c r="H299" s="213">
        <f t="shared" si="78"/>
        <v>539961</v>
      </c>
      <c r="I299" s="192" t="s">
        <v>354</v>
      </c>
    </row>
    <row r="300" spans="1:9" ht="26">
      <c r="A300" s="137">
        <f t="shared" si="79"/>
        <v>25</v>
      </c>
      <c r="B300" s="138" t="s">
        <v>250</v>
      </c>
      <c r="C300" s="209">
        <v>1</v>
      </c>
      <c r="D300" s="180">
        <v>11500000</v>
      </c>
      <c r="E300" s="146">
        <v>11865000</v>
      </c>
      <c r="F300" s="155">
        <v>2029188</v>
      </c>
      <c r="G300" s="164">
        <f>+'678-2024 IPC'!H300</f>
        <v>3759033.84192</v>
      </c>
      <c r="H300" s="213">
        <f t="shared" si="78"/>
        <v>2894111</v>
      </c>
      <c r="I300" s="192" t="s">
        <v>354</v>
      </c>
    </row>
    <row r="301" spans="1:9" ht="26">
      <c r="A301" s="137">
        <f t="shared" si="79"/>
        <v>26</v>
      </c>
      <c r="B301" s="138" t="s">
        <v>251</v>
      </c>
      <c r="C301" s="209">
        <v>1</v>
      </c>
      <c r="D301" s="180">
        <v>10500000</v>
      </c>
      <c r="E301" s="146">
        <v>10835000</v>
      </c>
      <c r="F301" s="155">
        <v>1912568</v>
      </c>
      <c r="G301" s="164">
        <f>+'678-2024 IPC'!H301</f>
        <v>3759033.84192</v>
      </c>
      <c r="H301" s="213">
        <f t="shared" si="78"/>
        <v>2835801</v>
      </c>
      <c r="I301" s="192" t="s">
        <v>354</v>
      </c>
    </row>
    <row r="302" spans="1:9" ht="14">
      <c r="A302" s="137">
        <f>A301+1</f>
        <v>27</v>
      </c>
      <c r="B302" s="138" t="s">
        <v>252</v>
      </c>
      <c r="C302" s="209">
        <v>1</v>
      </c>
      <c r="D302" s="180">
        <v>22800000</v>
      </c>
      <c r="E302" s="146">
        <v>23500000</v>
      </c>
      <c r="F302" s="155">
        <v>1492736</v>
      </c>
      <c r="G302" s="164">
        <f>+'678-2024 IPC'!H302</f>
        <v>5763808.0180000002</v>
      </c>
      <c r="H302" s="213">
        <f t="shared" si="78"/>
        <v>3628272</v>
      </c>
      <c r="I302" s="192" t="s">
        <v>354</v>
      </c>
    </row>
    <row r="303" spans="1:9" ht="14">
      <c r="A303" s="137">
        <f t="shared" ref="A303" si="80">+A302+1</f>
        <v>28</v>
      </c>
      <c r="B303" s="138" t="s">
        <v>253</v>
      </c>
      <c r="C303" s="209">
        <v>1</v>
      </c>
      <c r="D303" s="180">
        <v>1370000</v>
      </c>
      <c r="E303" s="146">
        <v>1436100</v>
      </c>
      <c r="F303" s="155">
        <v>239824</v>
      </c>
      <c r="G303" s="164">
        <f>+'678-2024 IPC'!H303</f>
        <v>383010.80111999996</v>
      </c>
      <c r="H303" s="213">
        <f t="shared" si="78"/>
        <v>311417</v>
      </c>
      <c r="I303" s="192" t="s">
        <v>354</v>
      </c>
    </row>
    <row r="304" spans="1:9" ht="13">
      <c r="A304" s="133"/>
      <c r="B304" s="134" t="s">
        <v>254</v>
      </c>
      <c r="C304" s="208"/>
      <c r="D304" s="181"/>
      <c r="E304" s="147"/>
      <c r="F304" s="156"/>
      <c r="G304" s="165"/>
      <c r="H304" s="214"/>
      <c r="I304" s="191"/>
    </row>
    <row r="305" spans="1:9" ht="14">
      <c r="A305" s="137">
        <f>A303+1</f>
        <v>29</v>
      </c>
      <c r="B305" s="138" t="s">
        <v>255</v>
      </c>
      <c r="C305" s="209">
        <v>1</v>
      </c>
      <c r="D305" s="180">
        <v>2250000</v>
      </c>
      <c r="E305" s="146">
        <v>2357500</v>
      </c>
      <c r="F305" s="155">
        <v>699720</v>
      </c>
      <c r="G305" s="164">
        <f>+'678-2024 IPC'!H305</f>
        <v>486221.90188000002</v>
      </c>
      <c r="H305" s="213">
        <f t="shared" ref="H305:H308" si="81">ROUND(AVERAGE(F305:G305),0)</f>
        <v>592971</v>
      </c>
      <c r="I305" s="192" t="s">
        <v>354</v>
      </c>
    </row>
    <row r="306" spans="1:9" ht="14">
      <c r="A306" s="137">
        <f t="shared" ref="A306:A311" si="82">+A305+1</f>
        <v>30</v>
      </c>
      <c r="B306" s="138" t="s">
        <v>256</v>
      </c>
      <c r="C306" s="209">
        <v>1</v>
      </c>
      <c r="D306" s="180">
        <v>3050000</v>
      </c>
      <c r="E306" s="146">
        <v>3197500</v>
      </c>
      <c r="F306" s="155">
        <v>793016</v>
      </c>
      <c r="G306" s="164">
        <f>+'678-2024 IPC'!H306</f>
        <v>652610.04200000002</v>
      </c>
      <c r="H306" s="213">
        <f t="shared" si="81"/>
        <v>722813</v>
      </c>
      <c r="I306" s="192" t="s">
        <v>354</v>
      </c>
    </row>
    <row r="307" spans="1:9" ht="26">
      <c r="A307" s="137">
        <f t="shared" si="82"/>
        <v>31</v>
      </c>
      <c r="B307" s="138" t="s">
        <v>257</v>
      </c>
      <c r="C307" s="209">
        <v>1</v>
      </c>
      <c r="D307" s="180">
        <v>18300000</v>
      </c>
      <c r="E307" s="146">
        <v>18879000</v>
      </c>
      <c r="F307" s="155">
        <v>2169132</v>
      </c>
      <c r="G307" s="164">
        <f>+'678-2024 IPC'!H307</f>
        <v>3495914.52518644</v>
      </c>
      <c r="H307" s="213">
        <f t="shared" si="81"/>
        <v>2832523</v>
      </c>
      <c r="I307" s="192" t="s">
        <v>354</v>
      </c>
    </row>
    <row r="308" spans="1:9" ht="14">
      <c r="A308" s="137">
        <f t="shared" si="82"/>
        <v>32</v>
      </c>
      <c r="B308" s="138" t="s">
        <v>258</v>
      </c>
      <c r="C308" s="209">
        <v>1</v>
      </c>
      <c r="D308" s="180">
        <v>16000</v>
      </c>
      <c r="E308" s="146">
        <v>16780</v>
      </c>
      <c r="F308" s="155">
        <v>268226</v>
      </c>
      <c r="G308" s="164">
        <f>+'678-2024 IPC'!H308</f>
        <v>13182.722848400001</v>
      </c>
      <c r="H308" s="213">
        <f t="shared" si="81"/>
        <v>140704</v>
      </c>
      <c r="I308" s="192" t="s">
        <v>354</v>
      </c>
    </row>
    <row r="309" spans="1:9" ht="14">
      <c r="A309" s="137">
        <f t="shared" si="82"/>
        <v>33</v>
      </c>
      <c r="B309" s="138" t="s">
        <v>259</v>
      </c>
      <c r="C309" s="209">
        <v>1</v>
      </c>
      <c r="D309" s="180">
        <v>90000</v>
      </c>
      <c r="E309" s="146">
        <v>94300</v>
      </c>
      <c r="F309" s="155">
        <v>60642</v>
      </c>
      <c r="G309" s="164">
        <f>+'678-2024 IPC'!H309</f>
        <v>13052.200840000001</v>
      </c>
      <c r="H309" s="213">
        <f>ROUND(G309,0)</f>
        <v>13052</v>
      </c>
      <c r="I309" s="192" t="s">
        <v>353</v>
      </c>
    </row>
    <row r="310" spans="1:9" ht="14">
      <c r="A310" s="137">
        <f t="shared" si="82"/>
        <v>34</v>
      </c>
      <c r="B310" s="138" t="s">
        <v>261</v>
      </c>
      <c r="C310" s="209">
        <v>1</v>
      </c>
      <c r="D310" s="180">
        <v>100000</v>
      </c>
      <c r="E310" s="146">
        <v>104800</v>
      </c>
      <c r="F310" s="155">
        <v>128282</v>
      </c>
      <c r="G310" s="164">
        <f>+'678-2024 IPC'!H310</f>
        <v>20622.477327199998</v>
      </c>
      <c r="H310" s="213">
        <f t="shared" ref="H310:H311" si="83">ROUND(AVERAGE(F310:G310),0)</f>
        <v>74452</v>
      </c>
      <c r="I310" s="192" t="s">
        <v>354</v>
      </c>
    </row>
    <row r="311" spans="1:9" ht="14">
      <c r="A311" s="137">
        <f t="shared" si="82"/>
        <v>35</v>
      </c>
      <c r="B311" s="138" t="s">
        <v>262</v>
      </c>
      <c r="C311" s="209">
        <v>1</v>
      </c>
      <c r="D311" s="180">
        <v>4590000</v>
      </c>
      <c r="E311" s="146">
        <v>4812900</v>
      </c>
      <c r="F311" s="155">
        <v>489804</v>
      </c>
      <c r="G311" s="164">
        <f>+'678-2024 IPC'!H311</f>
        <v>892901.05946440005</v>
      </c>
      <c r="H311" s="213">
        <f t="shared" si="83"/>
        <v>691353</v>
      </c>
      <c r="I311" s="192" t="s">
        <v>354</v>
      </c>
    </row>
    <row r="312" spans="1:9" ht="13">
      <c r="A312" s="133"/>
      <c r="B312" s="134" t="s">
        <v>234</v>
      </c>
      <c r="C312" s="208"/>
      <c r="D312" s="181"/>
      <c r="E312" s="147"/>
      <c r="F312" s="156"/>
      <c r="G312" s="165"/>
      <c r="H312" s="214"/>
      <c r="I312" s="191"/>
    </row>
    <row r="313" spans="1:9" ht="14">
      <c r="A313" s="137">
        <f>A311+1</f>
        <v>36</v>
      </c>
      <c r="B313" s="138" t="s">
        <v>204</v>
      </c>
      <c r="C313" s="209">
        <v>1</v>
      </c>
      <c r="D313" s="180">
        <v>5100000</v>
      </c>
      <c r="E313" s="146">
        <v>5265000</v>
      </c>
      <c r="F313" s="155">
        <v>22015000</v>
      </c>
      <c r="G313" s="164">
        <f>+'678-2024 IPC'!H313</f>
        <v>1917137.9704400001</v>
      </c>
      <c r="H313" s="213">
        <f>ROUND(G313,0)</f>
        <v>1917138</v>
      </c>
      <c r="I313" s="192" t="s">
        <v>353</v>
      </c>
    </row>
    <row r="314" spans="1:9" ht="14">
      <c r="A314" s="137">
        <f>+A313+1</f>
        <v>37</v>
      </c>
      <c r="B314" s="138" t="s">
        <v>236</v>
      </c>
      <c r="C314" s="209">
        <v>1</v>
      </c>
      <c r="D314" s="180">
        <v>8300000</v>
      </c>
      <c r="E314" s="146">
        <v>8685000</v>
      </c>
      <c r="F314" s="155">
        <v>6131832</v>
      </c>
      <c r="G314" s="164">
        <f>+'678-2024 IPC'!H314</f>
        <v>4322910.8546799999</v>
      </c>
      <c r="H314" s="213">
        <f t="shared" ref="H314:H315" si="84">ROUND(AVERAGE(F314:G314),0)</f>
        <v>5227371</v>
      </c>
      <c r="I314" s="192" t="s">
        <v>354</v>
      </c>
    </row>
    <row r="315" spans="1:9" ht="14">
      <c r="A315" s="137">
        <f>+A314+1</f>
        <v>38</v>
      </c>
      <c r="B315" s="138" t="s">
        <v>263</v>
      </c>
      <c r="C315" s="209">
        <v>1</v>
      </c>
      <c r="D315" s="180">
        <v>6300000</v>
      </c>
      <c r="E315" s="146">
        <v>6585000</v>
      </c>
      <c r="F315" s="155">
        <v>2253860</v>
      </c>
      <c r="G315" s="164">
        <f>+'678-2024 IPC'!H315</f>
        <v>3571038.2768800003</v>
      </c>
      <c r="H315" s="213">
        <f t="shared" si="84"/>
        <v>2912449</v>
      </c>
      <c r="I315" s="192" t="s">
        <v>354</v>
      </c>
    </row>
    <row r="316" spans="1:9" ht="13">
      <c r="A316" s="144"/>
      <c r="B316" s="134" t="s">
        <v>145</v>
      </c>
      <c r="C316" s="208"/>
      <c r="D316" s="181"/>
      <c r="E316" s="147"/>
      <c r="F316" s="156"/>
      <c r="G316" s="165"/>
      <c r="H316" s="214"/>
      <c r="I316" s="191"/>
    </row>
    <row r="317" spans="1:9" ht="14">
      <c r="A317" s="137">
        <f>+A315+1</f>
        <v>39</v>
      </c>
      <c r="B317" s="138" t="s">
        <v>146</v>
      </c>
      <c r="C317" s="209">
        <v>1</v>
      </c>
      <c r="D317" s="180">
        <v>720000</v>
      </c>
      <c r="E317" s="146">
        <v>744000</v>
      </c>
      <c r="F317" s="155">
        <v>144609</v>
      </c>
      <c r="G317" s="164">
        <f>+'678-2024 IPC'!H317</f>
        <v>90816.994079999989</v>
      </c>
      <c r="H317" s="213">
        <f t="shared" ref="H317:H319" si="85">ROUND(AVERAGE(F317:G317),0)</f>
        <v>117713</v>
      </c>
      <c r="I317" s="192" t="s">
        <v>354</v>
      </c>
    </row>
    <row r="318" spans="1:9" ht="14">
      <c r="A318" s="137">
        <f>+A317+1</f>
        <v>40</v>
      </c>
      <c r="B318" s="138" t="s">
        <v>264</v>
      </c>
      <c r="C318" s="209">
        <v>1</v>
      </c>
      <c r="D318" s="180">
        <v>14700000</v>
      </c>
      <c r="E318" s="146">
        <v>15421000</v>
      </c>
      <c r="F318" s="155">
        <v>6812036</v>
      </c>
      <c r="G318" s="164">
        <f>+'678-2024 IPC'!H318</f>
        <v>3423625.1850400004</v>
      </c>
      <c r="H318" s="213">
        <f t="shared" si="85"/>
        <v>5117831</v>
      </c>
      <c r="I318" s="192" t="s">
        <v>354</v>
      </c>
    </row>
    <row r="319" spans="1:9" ht="14">
      <c r="A319" s="137">
        <f>+A318+1</f>
        <v>41</v>
      </c>
      <c r="B319" s="138" t="s">
        <v>149</v>
      </c>
      <c r="C319" s="209">
        <v>1</v>
      </c>
      <c r="D319" s="180">
        <v>550000</v>
      </c>
      <c r="E319" s="146">
        <v>569500</v>
      </c>
      <c r="F319" s="155">
        <v>608161</v>
      </c>
      <c r="G319" s="164">
        <f>+'678-2024 IPC'!H319</f>
        <v>315775.51444</v>
      </c>
      <c r="H319" s="213">
        <f t="shared" si="85"/>
        <v>461968</v>
      </c>
      <c r="I319" s="192" t="s">
        <v>354</v>
      </c>
    </row>
    <row r="320" spans="1:9" ht="13">
      <c r="A320" s="137"/>
      <c r="B320" s="138" t="s">
        <v>265</v>
      </c>
      <c r="C320" s="209">
        <v>1</v>
      </c>
      <c r="D320" s="180">
        <v>2600000</v>
      </c>
      <c r="E320" s="146">
        <v>2716000</v>
      </c>
      <c r="F320" s="155">
        <v>9844156</v>
      </c>
      <c r="G320" s="164"/>
      <c r="H320" s="213">
        <f>++D320</f>
        <v>2600000</v>
      </c>
      <c r="I320" s="191" t="s">
        <v>189</v>
      </c>
    </row>
    <row r="321" spans="1:9" ht="13">
      <c r="A321" s="144"/>
      <c r="B321" s="134" t="s">
        <v>239</v>
      </c>
      <c r="C321" s="208"/>
      <c r="D321" s="181"/>
      <c r="E321" s="147"/>
      <c r="F321" s="156"/>
      <c r="G321" s="165"/>
      <c r="H321" s="214"/>
      <c r="I321" s="191"/>
    </row>
    <row r="322" spans="1:9" ht="14">
      <c r="A322" s="137">
        <f>A319+1</f>
        <v>42</v>
      </c>
      <c r="B322" s="138" t="s">
        <v>81</v>
      </c>
      <c r="C322" s="209">
        <v>1</v>
      </c>
      <c r="D322" s="180">
        <v>1600000</v>
      </c>
      <c r="E322" s="146">
        <v>1650000</v>
      </c>
      <c r="F322" s="155">
        <v>766360</v>
      </c>
      <c r="G322" s="164">
        <f>+'678-2024 IPC'!H322</f>
        <v>701638.05692</v>
      </c>
      <c r="H322" s="213">
        <f t="shared" ref="H322:H324" si="86">ROUND(AVERAGE(F322:G322),0)</f>
        <v>733999</v>
      </c>
      <c r="I322" s="192" t="s">
        <v>354</v>
      </c>
    </row>
    <row r="323" spans="1:9" ht="26">
      <c r="A323" s="137">
        <f>A322+1</f>
        <v>43</v>
      </c>
      <c r="B323" s="138" t="s">
        <v>80</v>
      </c>
      <c r="C323" s="209">
        <v>1</v>
      </c>
      <c r="D323" s="180">
        <v>952000</v>
      </c>
      <c r="E323" s="146">
        <v>999600</v>
      </c>
      <c r="F323" s="155">
        <v>107290</v>
      </c>
      <c r="G323" s="164">
        <f>+'678-2024 IPC'!H323</f>
        <v>357454.81124000001</v>
      </c>
      <c r="H323" s="213">
        <f t="shared" si="86"/>
        <v>232372</v>
      </c>
      <c r="I323" s="192" t="s">
        <v>354</v>
      </c>
    </row>
    <row r="324" spans="1:9" ht="14">
      <c r="A324" s="137">
        <f>+A323+1</f>
        <v>44</v>
      </c>
      <c r="B324" s="138" t="s">
        <v>78</v>
      </c>
      <c r="C324" s="209">
        <v>1</v>
      </c>
      <c r="D324" s="180">
        <v>2152000</v>
      </c>
      <c r="E324" s="146">
        <v>2235600</v>
      </c>
      <c r="F324" s="155">
        <v>478142</v>
      </c>
      <c r="G324" s="164">
        <f>+'678-2024 IPC'!H324</f>
        <v>471195.41856000002</v>
      </c>
      <c r="H324" s="213">
        <f t="shared" si="86"/>
        <v>474669</v>
      </c>
      <c r="I324" s="192" t="s">
        <v>354</v>
      </c>
    </row>
    <row r="325" spans="1:9" ht="26" customHeight="1">
      <c r="A325" s="220" t="s">
        <v>266</v>
      </c>
      <c r="B325" s="220"/>
      <c r="C325" s="220"/>
      <c r="D325" s="182"/>
      <c r="E325" s="148"/>
      <c r="F325" s="157"/>
      <c r="G325" s="166"/>
      <c r="H325" s="214"/>
      <c r="I325" s="191"/>
    </row>
    <row r="326" spans="1:9" ht="13">
      <c r="A326" s="133"/>
      <c r="B326" s="134" t="s">
        <v>85</v>
      </c>
      <c r="C326" s="208"/>
      <c r="D326" s="181"/>
      <c r="E326" s="147"/>
      <c r="F326" s="156"/>
      <c r="G326" s="165"/>
      <c r="H326" s="214"/>
      <c r="I326" s="191"/>
    </row>
    <row r="327" spans="1:9" ht="14">
      <c r="A327" s="137">
        <v>1</v>
      </c>
      <c r="B327" s="138" t="s">
        <v>87</v>
      </c>
      <c r="C327" s="209">
        <v>1</v>
      </c>
      <c r="D327" s="180">
        <v>1400000</v>
      </c>
      <c r="E327" s="146">
        <v>1466000</v>
      </c>
      <c r="F327" s="155">
        <v>377849</v>
      </c>
      <c r="G327" s="164">
        <f>+'678-2024 IPC'!H327</f>
        <v>123995.90798</v>
      </c>
      <c r="H327" s="213">
        <f t="shared" ref="H327:H347" si="87">ROUND(AVERAGE(F327:G327),0)</f>
        <v>250922</v>
      </c>
      <c r="I327" s="192" t="s">
        <v>354</v>
      </c>
    </row>
    <row r="328" spans="1:9" ht="14">
      <c r="A328" s="137">
        <f>+A327+1</f>
        <v>2</v>
      </c>
      <c r="B328" s="138" t="s">
        <v>88</v>
      </c>
      <c r="C328" s="209">
        <v>1</v>
      </c>
      <c r="D328" s="180">
        <v>1550000</v>
      </c>
      <c r="E328" s="146">
        <v>1623500</v>
      </c>
      <c r="F328" s="155">
        <v>424497</v>
      </c>
      <c r="G328" s="164">
        <f>+'678-2024 IPC'!H328</f>
        <v>67871.444367999997</v>
      </c>
      <c r="H328" s="213">
        <f t="shared" si="87"/>
        <v>246184</v>
      </c>
      <c r="I328" s="192" t="s">
        <v>354</v>
      </c>
    </row>
    <row r="329" spans="1:9" ht="14">
      <c r="A329" s="137">
        <f>+A328+1</f>
        <v>3</v>
      </c>
      <c r="B329" s="138" t="s">
        <v>182</v>
      </c>
      <c r="C329" s="209">
        <v>1</v>
      </c>
      <c r="D329" s="180">
        <v>3250000</v>
      </c>
      <c r="E329" s="146">
        <v>3407500</v>
      </c>
      <c r="F329" s="155">
        <v>384846</v>
      </c>
      <c r="G329" s="164">
        <f>+'678-2024 IPC'!H329</f>
        <v>633031.74073999992</v>
      </c>
      <c r="H329" s="213">
        <f t="shared" si="87"/>
        <v>508939</v>
      </c>
      <c r="I329" s="192" t="s">
        <v>354</v>
      </c>
    </row>
    <row r="330" spans="1:9" ht="14">
      <c r="A330" s="137">
        <f t="shared" ref="A330:A347" si="88">+A329+1</f>
        <v>4</v>
      </c>
      <c r="B330" s="138" t="s">
        <v>267</v>
      </c>
      <c r="C330" s="209">
        <v>1</v>
      </c>
      <c r="D330" s="180">
        <v>1500000</v>
      </c>
      <c r="E330" s="146">
        <v>1571000</v>
      </c>
      <c r="F330" s="155">
        <v>284553</v>
      </c>
      <c r="G330" s="164">
        <f>+'678-2024 IPC'!H330</f>
        <v>163152.5105</v>
      </c>
      <c r="H330" s="213">
        <f t="shared" si="87"/>
        <v>223853</v>
      </c>
      <c r="I330" s="192" t="s">
        <v>354</v>
      </c>
    </row>
    <row r="331" spans="1:9" ht="14">
      <c r="A331" s="137">
        <f t="shared" si="88"/>
        <v>5</v>
      </c>
      <c r="B331" s="138" t="s">
        <v>268</v>
      </c>
      <c r="C331" s="209">
        <v>1</v>
      </c>
      <c r="D331" s="180">
        <v>1370000</v>
      </c>
      <c r="E331" s="146">
        <v>1436100</v>
      </c>
      <c r="F331" s="155">
        <v>158603</v>
      </c>
      <c r="G331" s="164">
        <f>+'678-2024 IPC'!H331</f>
        <v>49598.363191999997</v>
      </c>
      <c r="H331" s="213">
        <f t="shared" si="87"/>
        <v>104101</v>
      </c>
      <c r="I331" s="192" t="s">
        <v>354</v>
      </c>
    </row>
    <row r="332" spans="1:9" ht="14">
      <c r="A332" s="137">
        <f t="shared" si="88"/>
        <v>6</v>
      </c>
      <c r="B332" s="138" t="s">
        <v>269</v>
      </c>
      <c r="C332" s="209">
        <v>1</v>
      </c>
      <c r="D332" s="180">
        <v>2930000</v>
      </c>
      <c r="E332" s="146">
        <v>3073900</v>
      </c>
      <c r="F332" s="155">
        <v>699720</v>
      </c>
      <c r="G332" s="164">
        <f>+'678-2024 IPC'!H332</f>
        <v>140963.769072</v>
      </c>
      <c r="H332" s="213">
        <f t="shared" si="87"/>
        <v>420342</v>
      </c>
      <c r="I332" s="192" t="s">
        <v>354</v>
      </c>
    </row>
    <row r="333" spans="1:9" ht="14">
      <c r="A333" s="137">
        <f t="shared" si="88"/>
        <v>7</v>
      </c>
      <c r="B333" s="138" t="s">
        <v>259</v>
      </c>
      <c r="C333" s="209">
        <v>1</v>
      </c>
      <c r="D333" s="180">
        <v>90000</v>
      </c>
      <c r="E333" s="146">
        <v>94300</v>
      </c>
      <c r="F333" s="155">
        <v>60642</v>
      </c>
      <c r="G333" s="164">
        <f>+'678-2024 IPC'!H333</f>
        <v>13052.200840000001</v>
      </c>
      <c r="H333" s="213">
        <f t="shared" si="87"/>
        <v>36847</v>
      </c>
      <c r="I333" s="192" t="s">
        <v>354</v>
      </c>
    </row>
    <row r="334" spans="1:9" ht="14">
      <c r="A334" s="137">
        <f t="shared" si="88"/>
        <v>8</v>
      </c>
      <c r="B334" s="138" t="s">
        <v>270</v>
      </c>
      <c r="C334" s="209">
        <v>1</v>
      </c>
      <c r="D334" s="180">
        <v>5000000</v>
      </c>
      <c r="E334" s="146">
        <v>5226000</v>
      </c>
      <c r="F334" s="155">
        <v>489804</v>
      </c>
      <c r="G334" s="164">
        <f>+'678-2024 IPC'!H334</f>
        <v>234939.61512</v>
      </c>
      <c r="H334" s="213">
        <f t="shared" si="87"/>
        <v>362372</v>
      </c>
      <c r="I334" s="192" t="s">
        <v>354</v>
      </c>
    </row>
    <row r="335" spans="1:9" ht="14">
      <c r="A335" s="137">
        <f t="shared" si="88"/>
        <v>9</v>
      </c>
      <c r="B335" s="138" t="s">
        <v>271</v>
      </c>
      <c r="C335" s="209">
        <v>1</v>
      </c>
      <c r="D335" s="180">
        <v>12000000</v>
      </c>
      <c r="E335" s="146">
        <v>12550000</v>
      </c>
      <c r="F335" s="155">
        <v>1306144</v>
      </c>
      <c r="G335" s="164">
        <f>+'678-2024 IPC'!H335</f>
        <v>730923.24703999993</v>
      </c>
      <c r="H335" s="213">
        <f t="shared" si="87"/>
        <v>1018534</v>
      </c>
      <c r="I335" s="192" t="s">
        <v>354</v>
      </c>
    </row>
    <row r="336" spans="1:9" ht="14">
      <c r="A336" s="137">
        <f t="shared" si="88"/>
        <v>10</v>
      </c>
      <c r="B336" s="138" t="s">
        <v>272</v>
      </c>
      <c r="C336" s="209">
        <v>1</v>
      </c>
      <c r="D336" s="180">
        <v>1950000</v>
      </c>
      <c r="E336" s="146">
        <v>2038500</v>
      </c>
      <c r="F336" s="155">
        <v>489804</v>
      </c>
      <c r="G336" s="164">
        <f>+'678-2024 IPC'!H336</f>
        <v>234939.61512</v>
      </c>
      <c r="H336" s="213">
        <f t="shared" si="87"/>
        <v>362372</v>
      </c>
      <c r="I336" s="192" t="s">
        <v>354</v>
      </c>
    </row>
    <row r="337" spans="1:9" ht="14">
      <c r="A337" s="137">
        <f t="shared" si="88"/>
        <v>11</v>
      </c>
      <c r="B337" s="138" t="s">
        <v>273</v>
      </c>
      <c r="C337" s="209">
        <v>1</v>
      </c>
      <c r="D337" s="180">
        <v>310000</v>
      </c>
      <c r="E337" s="146">
        <v>325300</v>
      </c>
      <c r="F337" s="155">
        <v>279888</v>
      </c>
      <c r="G337" s="164">
        <f>+'678-2024 IPC'!H337</f>
        <v>16315.251049999999</v>
      </c>
      <c r="H337" s="213">
        <f t="shared" si="87"/>
        <v>148102</v>
      </c>
      <c r="I337" s="192" t="s">
        <v>354</v>
      </c>
    </row>
    <row r="338" spans="1:9" ht="14">
      <c r="A338" s="137">
        <f t="shared" si="88"/>
        <v>12</v>
      </c>
      <c r="B338" s="138" t="s">
        <v>274</v>
      </c>
      <c r="C338" s="209">
        <v>1</v>
      </c>
      <c r="D338" s="180">
        <v>400000</v>
      </c>
      <c r="E338" s="146">
        <v>418000</v>
      </c>
      <c r="F338" s="155">
        <v>396508</v>
      </c>
      <c r="G338" s="164">
        <f>+'678-2024 IPC'!H338</f>
        <v>19578.30126</v>
      </c>
      <c r="H338" s="213">
        <f t="shared" si="87"/>
        <v>208043</v>
      </c>
      <c r="I338" s="192" t="s">
        <v>354</v>
      </c>
    </row>
    <row r="339" spans="1:9" ht="14">
      <c r="A339" s="137">
        <f t="shared" si="88"/>
        <v>13</v>
      </c>
      <c r="B339" s="138" t="s">
        <v>275</v>
      </c>
      <c r="C339" s="209">
        <v>1</v>
      </c>
      <c r="D339" s="180">
        <v>9500000</v>
      </c>
      <c r="E339" s="146">
        <v>9941000</v>
      </c>
      <c r="F339" s="155">
        <v>932960</v>
      </c>
      <c r="G339" s="164">
        <f>+'678-2024 IPC'!H339</f>
        <v>287148.41847999999</v>
      </c>
      <c r="H339" s="213">
        <f t="shared" si="87"/>
        <v>610054</v>
      </c>
      <c r="I339" s="192" t="s">
        <v>354</v>
      </c>
    </row>
    <row r="340" spans="1:9" ht="14">
      <c r="A340" s="137">
        <f t="shared" si="88"/>
        <v>14</v>
      </c>
      <c r="B340" s="138" t="s">
        <v>276</v>
      </c>
      <c r="C340" s="209">
        <v>1</v>
      </c>
      <c r="D340" s="180">
        <v>41500000</v>
      </c>
      <c r="E340" s="146">
        <v>43425000</v>
      </c>
      <c r="F340" s="155">
        <v>2099160</v>
      </c>
      <c r="G340" s="164">
        <f>+'678-2024 IPC'!H340</f>
        <v>2479918.1596000004</v>
      </c>
      <c r="H340" s="213">
        <f t="shared" si="87"/>
        <v>2289539</v>
      </c>
      <c r="I340" s="192" t="s">
        <v>354</v>
      </c>
    </row>
    <row r="341" spans="1:9" ht="14">
      <c r="A341" s="137">
        <f t="shared" si="88"/>
        <v>15</v>
      </c>
      <c r="B341" s="138" t="s">
        <v>277</v>
      </c>
      <c r="C341" s="209">
        <v>1</v>
      </c>
      <c r="D341" s="180">
        <v>1700000</v>
      </c>
      <c r="E341" s="146">
        <v>1780000</v>
      </c>
      <c r="F341" s="155">
        <v>1096228</v>
      </c>
      <c r="G341" s="164">
        <f>+'678-2024 IPC'!H341</f>
        <v>169678.61092000001</v>
      </c>
      <c r="H341" s="213">
        <f t="shared" si="87"/>
        <v>632953</v>
      </c>
      <c r="I341" s="192" t="s">
        <v>354</v>
      </c>
    </row>
    <row r="342" spans="1:9" ht="14">
      <c r="A342" s="137">
        <f t="shared" si="88"/>
        <v>16</v>
      </c>
      <c r="B342" s="138" t="s">
        <v>278</v>
      </c>
      <c r="C342" s="209">
        <v>1</v>
      </c>
      <c r="D342" s="180">
        <v>1250000</v>
      </c>
      <c r="E342" s="146">
        <v>1310500</v>
      </c>
      <c r="F342" s="155">
        <v>326536</v>
      </c>
      <c r="G342" s="164">
        <f>+'678-2024 IPC'!H342</f>
        <v>156626.41008</v>
      </c>
      <c r="H342" s="213">
        <f t="shared" si="87"/>
        <v>241581</v>
      </c>
      <c r="I342" s="192" t="s">
        <v>354</v>
      </c>
    </row>
    <row r="343" spans="1:9" ht="14">
      <c r="A343" s="137">
        <f t="shared" si="88"/>
        <v>17</v>
      </c>
      <c r="B343" s="138" t="s">
        <v>279</v>
      </c>
      <c r="C343" s="209">
        <v>1</v>
      </c>
      <c r="D343" s="180">
        <v>1900000</v>
      </c>
      <c r="E343" s="146">
        <v>1993000</v>
      </c>
      <c r="F343" s="155">
        <v>629748</v>
      </c>
      <c r="G343" s="164">
        <f>+'678-2024 IPC'!H343</f>
        <v>378513.82436000003</v>
      </c>
      <c r="H343" s="213">
        <f t="shared" si="87"/>
        <v>504131</v>
      </c>
      <c r="I343" s="192" t="s">
        <v>354</v>
      </c>
    </row>
    <row r="344" spans="1:9" ht="14">
      <c r="A344" s="137">
        <f t="shared" si="88"/>
        <v>18</v>
      </c>
      <c r="B344" s="138" t="s">
        <v>280</v>
      </c>
      <c r="C344" s="209">
        <v>1</v>
      </c>
      <c r="D344" s="180">
        <v>2900000</v>
      </c>
      <c r="E344" s="146">
        <v>2989000</v>
      </c>
      <c r="F344" s="155">
        <v>1259496</v>
      </c>
      <c r="G344" s="164">
        <f>+'678-2024 IPC'!H344</f>
        <v>234939.61512</v>
      </c>
      <c r="H344" s="213">
        <f t="shared" si="87"/>
        <v>747218</v>
      </c>
      <c r="I344" s="192" t="s">
        <v>354</v>
      </c>
    </row>
    <row r="345" spans="1:9" ht="14">
      <c r="A345" s="137">
        <f t="shared" si="88"/>
        <v>19</v>
      </c>
      <c r="B345" s="138" t="s">
        <v>281</v>
      </c>
      <c r="C345" s="209">
        <v>1</v>
      </c>
      <c r="D345" s="180">
        <v>6250000</v>
      </c>
      <c r="E345" s="146">
        <v>6442500</v>
      </c>
      <c r="F345" s="155">
        <v>559776</v>
      </c>
      <c r="G345" s="164">
        <f>+'678-2024 IPC'!H345</f>
        <v>234939.61512</v>
      </c>
      <c r="H345" s="213">
        <f t="shared" si="87"/>
        <v>397358</v>
      </c>
      <c r="I345" s="192" t="s">
        <v>354</v>
      </c>
    </row>
    <row r="346" spans="1:9" ht="14">
      <c r="A346" s="137">
        <f t="shared" si="88"/>
        <v>20</v>
      </c>
      <c r="B346" s="138" t="s">
        <v>282</v>
      </c>
      <c r="C346" s="209">
        <v>1</v>
      </c>
      <c r="D346" s="180">
        <v>1800000</v>
      </c>
      <c r="E346" s="146">
        <v>1858000</v>
      </c>
      <c r="F346" s="155">
        <v>932960</v>
      </c>
      <c r="G346" s="164">
        <f>+'678-2024 IPC'!H346</f>
        <v>117469.80756</v>
      </c>
      <c r="H346" s="213">
        <f t="shared" si="87"/>
        <v>525215</v>
      </c>
      <c r="I346" s="192" t="s">
        <v>354</v>
      </c>
    </row>
    <row r="347" spans="1:9" ht="14">
      <c r="A347" s="137">
        <f t="shared" si="88"/>
        <v>21</v>
      </c>
      <c r="B347" s="138" t="s">
        <v>283</v>
      </c>
      <c r="C347" s="209">
        <v>1</v>
      </c>
      <c r="D347" s="180">
        <v>4600000</v>
      </c>
      <c r="E347" s="146">
        <v>4740000</v>
      </c>
      <c r="F347" s="155">
        <v>443156</v>
      </c>
      <c r="G347" s="164">
        <f>+'678-2024 IPC'!H347</f>
        <v>234939.61512</v>
      </c>
      <c r="H347" s="213">
        <f t="shared" si="87"/>
        <v>339048</v>
      </c>
      <c r="I347" s="192" t="s">
        <v>354</v>
      </c>
    </row>
    <row r="348" spans="1:9" ht="13">
      <c r="A348" s="133"/>
      <c r="B348" s="134" t="s">
        <v>178</v>
      </c>
      <c r="C348" s="208"/>
      <c r="D348" s="181"/>
      <c r="E348" s="147"/>
      <c r="F348" s="156"/>
      <c r="G348" s="165"/>
      <c r="H348" s="214"/>
      <c r="I348" s="191"/>
    </row>
    <row r="349" spans="1:9" ht="13">
      <c r="A349" s="137">
        <f>A347+1</f>
        <v>22</v>
      </c>
      <c r="B349" s="138" t="s">
        <v>284</v>
      </c>
      <c r="C349" s="209">
        <v>1</v>
      </c>
      <c r="D349" s="180">
        <v>1370000</v>
      </c>
      <c r="E349" s="146">
        <v>1436100</v>
      </c>
      <c r="F349" s="155">
        <v>239824</v>
      </c>
      <c r="G349" s="164"/>
      <c r="H349" s="212">
        <f t="shared" ref="H349:H352" si="89">+F349</f>
        <v>239824</v>
      </c>
      <c r="I349" s="211" t="s">
        <v>355</v>
      </c>
    </row>
    <row r="350" spans="1:9" ht="13">
      <c r="A350" s="137">
        <f>A349+1</f>
        <v>23</v>
      </c>
      <c r="B350" s="138" t="s">
        <v>247</v>
      </c>
      <c r="C350" s="209">
        <v>1</v>
      </c>
      <c r="D350" s="180">
        <v>1800000</v>
      </c>
      <c r="E350" s="146">
        <v>1888000</v>
      </c>
      <c r="F350" s="155">
        <v>419832</v>
      </c>
      <c r="G350" s="164"/>
      <c r="H350" s="212">
        <f t="shared" si="89"/>
        <v>419832</v>
      </c>
      <c r="I350" s="211" t="s">
        <v>355</v>
      </c>
    </row>
    <row r="351" spans="1:9" ht="13">
      <c r="A351" s="137">
        <f t="shared" ref="A351:A352" si="90">A350+1</f>
        <v>24</v>
      </c>
      <c r="B351" s="138" t="s">
        <v>248</v>
      </c>
      <c r="C351" s="209">
        <v>1</v>
      </c>
      <c r="D351" s="180">
        <v>2150000</v>
      </c>
      <c r="E351" s="146">
        <v>2254500</v>
      </c>
      <c r="F351" s="155">
        <v>466480</v>
      </c>
      <c r="G351" s="164"/>
      <c r="H351" s="212">
        <f t="shared" si="89"/>
        <v>466480</v>
      </c>
      <c r="I351" s="211" t="s">
        <v>355</v>
      </c>
    </row>
    <row r="352" spans="1:9" ht="13">
      <c r="A352" s="137">
        <f t="shared" si="90"/>
        <v>25</v>
      </c>
      <c r="B352" s="138" t="s">
        <v>249</v>
      </c>
      <c r="C352" s="209">
        <v>1</v>
      </c>
      <c r="D352" s="180">
        <v>2700000</v>
      </c>
      <c r="E352" s="146">
        <v>2831000</v>
      </c>
      <c r="F352" s="155">
        <v>606424</v>
      </c>
      <c r="G352" s="164"/>
      <c r="H352" s="212">
        <f t="shared" si="89"/>
        <v>606424</v>
      </c>
      <c r="I352" s="211" t="s">
        <v>355</v>
      </c>
    </row>
    <row r="353" spans="1:9" ht="13">
      <c r="A353" s="133"/>
      <c r="B353" s="134" t="s">
        <v>106</v>
      </c>
      <c r="C353" s="208"/>
      <c r="D353" s="181"/>
      <c r="E353" s="147"/>
      <c r="F353" s="156"/>
      <c r="G353" s="165"/>
      <c r="H353" s="214"/>
      <c r="I353" s="191"/>
    </row>
    <row r="354" spans="1:9" ht="13">
      <c r="A354" s="137">
        <f>A352+1</f>
        <v>26</v>
      </c>
      <c r="B354" s="138" t="s">
        <v>118</v>
      </c>
      <c r="C354" s="209">
        <v>1</v>
      </c>
      <c r="D354" s="180">
        <v>6140000</v>
      </c>
      <c r="E354" s="146">
        <v>6438600</v>
      </c>
      <c r="F354" s="155">
        <v>1947792</v>
      </c>
      <c r="G354" s="164"/>
      <c r="H354" s="212">
        <f t="shared" ref="H354:H358" si="91">+F354</f>
        <v>1947792</v>
      </c>
      <c r="I354" s="211" t="s">
        <v>355</v>
      </c>
    </row>
    <row r="355" spans="1:9" ht="13">
      <c r="A355" s="137">
        <f>A354+1</f>
        <v>27</v>
      </c>
      <c r="B355" s="138" t="s">
        <v>107</v>
      </c>
      <c r="C355" s="209">
        <v>1</v>
      </c>
      <c r="D355" s="180">
        <v>18480000</v>
      </c>
      <c r="E355" s="146">
        <v>19320000</v>
      </c>
      <c r="F355" s="155">
        <v>2635612</v>
      </c>
      <c r="G355" s="164"/>
      <c r="H355" s="212">
        <f t="shared" si="91"/>
        <v>2635612</v>
      </c>
      <c r="I355" s="211" t="s">
        <v>355</v>
      </c>
    </row>
    <row r="356" spans="1:9" ht="13">
      <c r="A356" s="137">
        <f t="shared" ref="A356:A364" si="92">A355+1</f>
        <v>28</v>
      </c>
      <c r="B356" s="138" t="s">
        <v>108</v>
      </c>
      <c r="C356" s="209">
        <v>1</v>
      </c>
      <c r="D356" s="180">
        <v>4350000</v>
      </c>
      <c r="E356" s="146">
        <v>4538500</v>
      </c>
      <c r="F356" s="155">
        <v>839664</v>
      </c>
      <c r="G356" s="164"/>
      <c r="H356" s="212">
        <f t="shared" si="91"/>
        <v>839664</v>
      </c>
      <c r="I356" s="211" t="s">
        <v>355</v>
      </c>
    </row>
    <row r="357" spans="1:9" ht="13">
      <c r="A357" s="137">
        <f t="shared" si="92"/>
        <v>29</v>
      </c>
      <c r="B357" s="138" t="s">
        <v>109</v>
      </c>
      <c r="C357" s="209">
        <v>1</v>
      </c>
      <c r="D357" s="180">
        <v>7700000</v>
      </c>
      <c r="E357" s="146">
        <v>7945000</v>
      </c>
      <c r="F357" s="155">
        <v>769692</v>
      </c>
      <c r="G357" s="164"/>
      <c r="H357" s="212">
        <f t="shared" si="91"/>
        <v>769692</v>
      </c>
      <c r="I357" s="211" t="s">
        <v>355</v>
      </c>
    </row>
    <row r="358" spans="1:9" ht="13">
      <c r="A358" s="137">
        <f t="shared" si="92"/>
        <v>30</v>
      </c>
      <c r="B358" s="138" t="s">
        <v>110</v>
      </c>
      <c r="C358" s="209">
        <v>1</v>
      </c>
      <c r="D358" s="180">
        <v>23800000</v>
      </c>
      <c r="E358" s="146">
        <v>24954000</v>
      </c>
      <c r="F358" s="155">
        <v>3032120</v>
      </c>
      <c r="G358" s="164"/>
      <c r="H358" s="212">
        <f t="shared" si="91"/>
        <v>3032120</v>
      </c>
      <c r="I358" s="211" t="s">
        <v>355</v>
      </c>
    </row>
    <row r="359" spans="1:9" ht="14">
      <c r="A359" s="137">
        <f t="shared" si="92"/>
        <v>31</v>
      </c>
      <c r="B359" s="138" t="s">
        <v>111</v>
      </c>
      <c r="C359" s="209">
        <v>1</v>
      </c>
      <c r="D359" s="180">
        <v>490000</v>
      </c>
      <c r="E359" s="146">
        <v>509700</v>
      </c>
      <c r="F359" s="155">
        <v>163268</v>
      </c>
      <c r="G359" s="164">
        <f>+'678-2024 IPC'!H359</f>
        <v>30672.671973999997</v>
      </c>
      <c r="H359" s="213">
        <f>ROUND(AVERAGE(F359:G359),0)</f>
        <v>96970</v>
      </c>
      <c r="I359" s="192" t="s">
        <v>354</v>
      </c>
    </row>
    <row r="360" spans="1:9" ht="13">
      <c r="A360" s="137">
        <f t="shared" si="92"/>
        <v>32</v>
      </c>
      <c r="B360" s="138" t="s">
        <v>112</v>
      </c>
      <c r="C360" s="209">
        <v>1</v>
      </c>
      <c r="D360" s="180">
        <v>80000</v>
      </c>
      <c r="E360" s="146">
        <v>83200</v>
      </c>
      <c r="F360" s="155">
        <v>104958</v>
      </c>
      <c r="G360" s="164"/>
      <c r="H360" s="212">
        <f t="shared" ref="H360:H362" si="93">+F360</f>
        <v>104958</v>
      </c>
      <c r="I360" s="211" t="s">
        <v>355</v>
      </c>
    </row>
    <row r="361" spans="1:9" ht="13">
      <c r="A361" s="137">
        <f t="shared" si="92"/>
        <v>33</v>
      </c>
      <c r="B361" s="138" t="s">
        <v>114</v>
      </c>
      <c r="C361" s="209">
        <v>1</v>
      </c>
      <c r="D361" s="180">
        <v>3000000</v>
      </c>
      <c r="E361" s="146">
        <v>3126000</v>
      </c>
      <c r="F361" s="155">
        <v>559776</v>
      </c>
      <c r="G361" s="164"/>
      <c r="H361" s="212">
        <f t="shared" si="93"/>
        <v>559776</v>
      </c>
      <c r="I361" s="211" t="s">
        <v>355</v>
      </c>
    </row>
    <row r="362" spans="1:9" ht="13">
      <c r="A362" s="137">
        <f t="shared" si="92"/>
        <v>34</v>
      </c>
      <c r="B362" s="138" t="s">
        <v>115</v>
      </c>
      <c r="C362" s="209">
        <v>1</v>
      </c>
      <c r="D362" s="180">
        <v>1090000</v>
      </c>
      <c r="E362" s="146">
        <v>1127500</v>
      </c>
      <c r="F362" s="155">
        <v>256564</v>
      </c>
      <c r="G362" s="164"/>
      <c r="H362" s="212">
        <f t="shared" si="93"/>
        <v>256564</v>
      </c>
      <c r="I362" s="211" t="s">
        <v>355</v>
      </c>
    </row>
    <row r="363" spans="1:9" ht="14">
      <c r="A363" s="137">
        <f t="shared" si="92"/>
        <v>35</v>
      </c>
      <c r="B363" s="138" t="s">
        <v>285</v>
      </c>
      <c r="C363" s="209">
        <v>1</v>
      </c>
      <c r="D363" s="180">
        <v>2050000</v>
      </c>
      <c r="E363" s="146">
        <v>2141500</v>
      </c>
      <c r="F363" s="155">
        <v>629748</v>
      </c>
      <c r="G363" s="164">
        <f>+'678-2024 IPC'!H363</f>
        <v>580822.93738000002</v>
      </c>
      <c r="H363" s="213">
        <f t="shared" ref="H363:H364" si="94">ROUND(AVERAGE(F363:G363),0)</f>
        <v>605285</v>
      </c>
      <c r="I363" s="192" t="s">
        <v>354</v>
      </c>
    </row>
    <row r="364" spans="1:9" ht="14">
      <c r="A364" s="137">
        <f t="shared" si="92"/>
        <v>36</v>
      </c>
      <c r="B364" s="138" t="s">
        <v>286</v>
      </c>
      <c r="C364" s="209">
        <v>1</v>
      </c>
      <c r="D364" s="180">
        <v>1690000</v>
      </c>
      <c r="E364" s="146">
        <v>1745500</v>
      </c>
      <c r="F364" s="155">
        <v>666733</v>
      </c>
      <c r="G364" s="164">
        <f>+'678-2024 IPC'!H364</f>
        <v>326305.02100000001</v>
      </c>
      <c r="H364" s="213">
        <f t="shared" si="94"/>
        <v>496519</v>
      </c>
      <c r="I364" s="192" t="s">
        <v>354</v>
      </c>
    </row>
    <row r="365" spans="1:9" ht="13">
      <c r="A365" s="133"/>
      <c r="B365" s="134" t="s">
        <v>205</v>
      </c>
      <c r="C365" s="208"/>
      <c r="D365" s="181"/>
      <c r="E365" s="147"/>
      <c r="F365" s="156"/>
      <c r="G365" s="165"/>
      <c r="H365" s="214"/>
      <c r="I365" s="191"/>
    </row>
    <row r="366" spans="1:9" ht="13">
      <c r="A366" s="137">
        <f>A364+1</f>
        <v>37</v>
      </c>
      <c r="B366" s="138" t="s">
        <v>96</v>
      </c>
      <c r="C366" s="209">
        <v>1</v>
      </c>
      <c r="D366" s="180">
        <v>1000000</v>
      </c>
      <c r="E366" s="146">
        <v>1044000</v>
      </c>
      <c r="F366" s="155">
        <v>214581</v>
      </c>
      <c r="G366" s="164"/>
      <c r="H366" s="212">
        <f t="shared" ref="H366:H369" si="95">+F366</f>
        <v>214581</v>
      </c>
      <c r="I366" s="211" t="s">
        <v>355</v>
      </c>
    </row>
    <row r="367" spans="1:9" ht="13">
      <c r="A367" s="137">
        <f>A366+1</f>
        <v>38</v>
      </c>
      <c r="B367" s="138" t="s">
        <v>97</v>
      </c>
      <c r="C367" s="209">
        <v>1</v>
      </c>
      <c r="D367" s="180">
        <v>5990000</v>
      </c>
      <c r="E367" s="146">
        <v>6193500</v>
      </c>
      <c r="F367" s="155">
        <v>1084328</v>
      </c>
      <c r="G367" s="164"/>
      <c r="H367" s="212">
        <f t="shared" si="95"/>
        <v>1084328</v>
      </c>
      <c r="I367" s="211" t="s">
        <v>355</v>
      </c>
    </row>
    <row r="368" spans="1:9" ht="13">
      <c r="A368" s="137">
        <f t="shared" ref="A368:A369" si="96">A367+1</f>
        <v>39</v>
      </c>
      <c r="B368" s="138" t="s">
        <v>206</v>
      </c>
      <c r="C368" s="209">
        <v>1</v>
      </c>
      <c r="D368" s="180">
        <v>14750000</v>
      </c>
      <c r="E368" s="146">
        <v>15442500</v>
      </c>
      <c r="F368" s="155">
        <v>1469412</v>
      </c>
      <c r="G368" s="164"/>
      <c r="H368" s="212">
        <f t="shared" si="95"/>
        <v>1469412</v>
      </c>
      <c r="I368" s="211" t="s">
        <v>355</v>
      </c>
    </row>
    <row r="369" spans="1:9" ht="13">
      <c r="A369" s="137">
        <f t="shared" si="96"/>
        <v>40</v>
      </c>
      <c r="B369" s="138" t="s">
        <v>207</v>
      </c>
      <c r="C369" s="209">
        <v>1</v>
      </c>
      <c r="D369" s="180">
        <v>4300000</v>
      </c>
      <c r="E369" s="146">
        <v>4479000</v>
      </c>
      <c r="F369" s="155">
        <v>544544</v>
      </c>
      <c r="G369" s="164"/>
      <c r="H369" s="212">
        <f t="shared" si="95"/>
        <v>544544</v>
      </c>
      <c r="I369" s="211" t="s">
        <v>355</v>
      </c>
    </row>
    <row r="370" spans="1:9" ht="13">
      <c r="A370" s="144"/>
      <c r="B370" s="134" t="s">
        <v>145</v>
      </c>
      <c r="C370" s="208"/>
      <c r="D370" s="181"/>
      <c r="E370" s="147"/>
      <c r="F370" s="156"/>
      <c r="G370" s="165"/>
      <c r="H370" s="214"/>
      <c r="I370" s="191"/>
    </row>
    <row r="371" spans="1:9" ht="14">
      <c r="A371" s="137">
        <f>A369+1</f>
        <v>41</v>
      </c>
      <c r="B371" s="138" t="s">
        <v>287</v>
      </c>
      <c r="C371" s="209">
        <v>1</v>
      </c>
      <c r="D371" s="180">
        <v>12700000</v>
      </c>
      <c r="E371" s="146">
        <v>13321000</v>
      </c>
      <c r="F371" s="155">
        <v>3569048</v>
      </c>
      <c r="G371" s="164">
        <f>+'678-2024 IPC'!H371</f>
        <v>2166665.3394400002</v>
      </c>
      <c r="H371" s="213">
        <f>ROUND(AVERAGE(F371:G371),0)</f>
        <v>2867857</v>
      </c>
      <c r="I371" s="192" t="s">
        <v>354</v>
      </c>
    </row>
    <row r="372" spans="1:9" ht="13">
      <c r="A372" s="137">
        <f>A371+1</f>
        <v>42</v>
      </c>
      <c r="B372" s="138" t="s">
        <v>146</v>
      </c>
      <c r="C372" s="209">
        <v>1</v>
      </c>
      <c r="D372" s="180">
        <v>720000</v>
      </c>
      <c r="E372" s="146">
        <v>744000</v>
      </c>
      <c r="F372" s="155">
        <v>144609</v>
      </c>
      <c r="G372" s="164"/>
      <c r="H372" s="212">
        <f t="shared" ref="H372:H373" si="97">+F372</f>
        <v>144609</v>
      </c>
      <c r="I372" s="211" t="s">
        <v>355</v>
      </c>
    </row>
    <row r="373" spans="1:9" ht="13">
      <c r="A373" s="137">
        <f>A372+1</f>
        <v>43</v>
      </c>
      <c r="B373" s="138" t="s">
        <v>149</v>
      </c>
      <c r="C373" s="209">
        <v>1</v>
      </c>
      <c r="D373" s="180">
        <v>550000</v>
      </c>
      <c r="E373" s="146">
        <v>569500</v>
      </c>
      <c r="F373" s="155">
        <v>388011</v>
      </c>
      <c r="G373" s="164"/>
      <c r="H373" s="212">
        <f t="shared" si="97"/>
        <v>388011</v>
      </c>
      <c r="I373" s="211" t="s">
        <v>355</v>
      </c>
    </row>
    <row r="374" spans="1:9" ht="13">
      <c r="A374" s="133"/>
      <c r="B374" s="134" t="s">
        <v>234</v>
      </c>
      <c r="C374" s="208"/>
      <c r="D374" s="181"/>
      <c r="E374" s="147"/>
      <c r="F374" s="156"/>
      <c r="G374" s="165"/>
      <c r="H374" s="214"/>
      <c r="I374" s="191"/>
    </row>
    <row r="375" spans="1:9" ht="13">
      <c r="A375" s="137">
        <f>A373+1</f>
        <v>44</v>
      </c>
      <c r="B375" s="138" t="s">
        <v>235</v>
      </c>
      <c r="C375" s="209">
        <v>1</v>
      </c>
      <c r="D375" s="180">
        <v>2300000</v>
      </c>
      <c r="E375" s="146">
        <v>2375000</v>
      </c>
      <c r="F375" s="155">
        <v>19873000</v>
      </c>
      <c r="G375" s="164"/>
      <c r="H375" s="213">
        <f>+D375</f>
        <v>2300000</v>
      </c>
      <c r="I375" s="191" t="s">
        <v>189</v>
      </c>
    </row>
    <row r="376" spans="1:9" ht="26" customHeight="1">
      <c r="A376" s="220" t="s">
        <v>46</v>
      </c>
      <c r="B376" s="220"/>
      <c r="C376" s="220"/>
      <c r="D376" s="182"/>
      <c r="E376" s="148"/>
      <c r="F376" s="157"/>
      <c r="G376" s="166"/>
      <c r="H376" s="214"/>
      <c r="I376" s="191"/>
    </row>
    <row r="377" spans="1:9" ht="13">
      <c r="A377" s="133"/>
      <c r="B377" s="134" t="s">
        <v>239</v>
      </c>
      <c r="C377" s="208"/>
      <c r="D377" s="181"/>
      <c r="E377" s="147"/>
      <c r="F377" s="156"/>
      <c r="G377" s="165"/>
      <c r="H377" s="214"/>
      <c r="I377" s="191"/>
    </row>
    <row r="378" spans="1:9" ht="14">
      <c r="A378" s="137">
        <v>1</v>
      </c>
      <c r="B378" s="138" t="s">
        <v>288</v>
      </c>
      <c r="C378" s="209">
        <v>1</v>
      </c>
      <c r="D378" s="180">
        <v>4100000</v>
      </c>
      <c r="E378" s="146">
        <v>4283000</v>
      </c>
      <c r="F378" s="155">
        <v>466480</v>
      </c>
      <c r="G378" s="164">
        <f>+'678-2024 IPC'!H378</f>
        <v>488152.31141600001</v>
      </c>
      <c r="H378" s="213">
        <f t="shared" ref="H378:H379" si="98">ROUND(AVERAGE(F378:G378),0)</f>
        <v>477316</v>
      </c>
      <c r="I378" s="192" t="s">
        <v>354</v>
      </c>
    </row>
    <row r="379" spans="1:9" ht="14">
      <c r="A379" s="137">
        <f>+A378+1</f>
        <v>2</v>
      </c>
      <c r="B379" s="138" t="s">
        <v>289</v>
      </c>
      <c r="C379" s="209">
        <v>1</v>
      </c>
      <c r="D379" s="180">
        <v>9100000</v>
      </c>
      <c r="E379" s="146">
        <v>9523000</v>
      </c>
      <c r="F379" s="155">
        <v>932960</v>
      </c>
      <c r="G379" s="164">
        <f>+'678-2024 IPC'!H379</f>
        <v>371987.72394</v>
      </c>
      <c r="H379" s="213">
        <f t="shared" si="98"/>
        <v>652474</v>
      </c>
      <c r="I379" s="192" t="s">
        <v>354</v>
      </c>
    </row>
    <row r="380" spans="1:9" ht="13">
      <c r="A380" s="137">
        <f>+A379+1</f>
        <v>3</v>
      </c>
      <c r="B380" s="138" t="s">
        <v>290</v>
      </c>
      <c r="C380" s="209">
        <v>1</v>
      </c>
      <c r="D380" s="180">
        <v>3750000</v>
      </c>
      <c r="E380" s="146">
        <v>3922500</v>
      </c>
      <c r="F380" s="155">
        <v>629748</v>
      </c>
      <c r="G380" s="164">
        <f>+'678-2024 IPC'!H380</f>
        <v>371987.72394</v>
      </c>
      <c r="H380" s="213">
        <f t="shared" ref="H380" si="99">+AVERAGE(F380:G380)</f>
        <v>500867.86196999997</v>
      </c>
      <c r="I380" s="191" t="s">
        <v>354</v>
      </c>
    </row>
    <row r="381" spans="1:9" ht="14">
      <c r="A381" s="137">
        <f t="shared" ref="A381:A383" si="100">+A380+1</f>
        <v>4</v>
      </c>
      <c r="B381" s="138" t="s">
        <v>291</v>
      </c>
      <c r="C381" s="209">
        <v>1</v>
      </c>
      <c r="D381" s="180">
        <v>415000</v>
      </c>
      <c r="E381" s="146">
        <v>435450</v>
      </c>
      <c r="F381" s="155">
        <v>233240</v>
      </c>
      <c r="G381" s="164">
        <f>+'678-2024 IPC'!H381</f>
        <v>62650.564032000002</v>
      </c>
      <c r="H381" s="213">
        <f t="shared" ref="H381:H383" si="101">ROUND(AVERAGE(F381:G381),0)</f>
        <v>147945</v>
      </c>
      <c r="I381" s="192" t="s">
        <v>354</v>
      </c>
    </row>
    <row r="382" spans="1:9" ht="14">
      <c r="A382" s="137">
        <f t="shared" si="100"/>
        <v>5</v>
      </c>
      <c r="B382" s="138" t="s">
        <v>292</v>
      </c>
      <c r="C382" s="209">
        <v>1</v>
      </c>
      <c r="D382" s="180">
        <v>600000</v>
      </c>
      <c r="E382" s="146">
        <v>626000</v>
      </c>
      <c r="F382" s="155">
        <v>174930</v>
      </c>
      <c r="G382" s="164">
        <f>+'678-2024 IPC'!H382</f>
        <v>74397.544788000014</v>
      </c>
      <c r="H382" s="213">
        <f t="shared" si="101"/>
        <v>124664</v>
      </c>
      <c r="I382" s="192" t="s">
        <v>354</v>
      </c>
    </row>
    <row r="383" spans="1:9" ht="14">
      <c r="A383" s="137">
        <f t="shared" si="100"/>
        <v>6</v>
      </c>
      <c r="B383" s="138" t="s">
        <v>293</v>
      </c>
      <c r="C383" s="209">
        <v>1</v>
      </c>
      <c r="D383" s="180">
        <v>1370000</v>
      </c>
      <c r="E383" s="146">
        <v>1436100</v>
      </c>
      <c r="F383" s="155">
        <v>174930</v>
      </c>
      <c r="G383" s="164">
        <f>+'678-2024 IPC'!H383</f>
        <v>365461.62351999996</v>
      </c>
      <c r="H383" s="213">
        <f t="shared" si="101"/>
        <v>270196</v>
      </c>
      <c r="I383" s="192" t="s">
        <v>354</v>
      </c>
    </row>
    <row r="384" spans="1:9" ht="26" customHeight="1">
      <c r="A384" s="220" t="s">
        <v>294</v>
      </c>
      <c r="B384" s="220"/>
      <c r="C384" s="220"/>
      <c r="D384" s="182"/>
      <c r="E384" s="148"/>
      <c r="F384" s="157"/>
      <c r="G384" s="166"/>
      <c r="H384" s="174"/>
      <c r="I384" s="191"/>
    </row>
    <row r="385" spans="1:9" ht="13">
      <c r="A385" s="133"/>
      <c r="B385" s="134" t="s">
        <v>239</v>
      </c>
      <c r="C385" s="208"/>
      <c r="D385" s="181"/>
      <c r="E385" s="147"/>
      <c r="F385" s="156"/>
      <c r="G385" s="165"/>
      <c r="H385" s="174"/>
      <c r="I385" s="191"/>
    </row>
    <row r="386" spans="1:9" ht="13">
      <c r="A386" s="137">
        <v>1</v>
      </c>
      <c r="B386" s="138" t="s">
        <v>81</v>
      </c>
      <c r="C386" s="209">
        <v>1</v>
      </c>
      <c r="D386" s="180">
        <v>1600000</v>
      </c>
      <c r="E386" s="146">
        <v>1650000</v>
      </c>
      <c r="F386" s="155">
        <v>708170</v>
      </c>
      <c r="G386" s="164"/>
      <c r="H386" s="212">
        <f t="shared" ref="H386:H387" si="102">+F386</f>
        <v>708170</v>
      </c>
      <c r="I386" s="211" t="s">
        <v>355</v>
      </c>
    </row>
    <row r="387" spans="1:9" ht="13">
      <c r="A387" s="137">
        <f>+A386+1</f>
        <v>2</v>
      </c>
      <c r="B387" s="138" t="s">
        <v>78</v>
      </c>
      <c r="C387" s="209">
        <v>1</v>
      </c>
      <c r="D387" s="180">
        <v>2152000</v>
      </c>
      <c r="E387" s="146">
        <v>2235600</v>
      </c>
      <c r="F387" s="155">
        <v>478142</v>
      </c>
      <c r="G387" s="164"/>
      <c r="H387" s="212">
        <f t="shared" si="102"/>
        <v>478142</v>
      </c>
      <c r="I387" s="211" t="s">
        <v>355</v>
      </c>
    </row>
    <row r="388" spans="1:9" ht="14">
      <c r="A388" s="137">
        <f t="shared" ref="A388:A399" si="103">+A387+1</f>
        <v>3</v>
      </c>
      <c r="B388" s="138" t="s">
        <v>295</v>
      </c>
      <c r="C388" s="209">
        <v>1</v>
      </c>
      <c r="D388" s="180">
        <v>2000000</v>
      </c>
      <c r="E388" s="146">
        <v>2072000</v>
      </c>
      <c r="F388" s="155">
        <v>3872736</v>
      </c>
      <c r="G388" s="164">
        <f>+'678-2024 IPC'!H388</f>
        <v>463353.12981999997</v>
      </c>
      <c r="H388" s="213">
        <f>ROUND(G388,0)</f>
        <v>463353</v>
      </c>
      <c r="I388" s="192" t="s">
        <v>353</v>
      </c>
    </row>
    <row r="389" spans="1:9" ht="13">
      <c r="A389" s="137">
        <f t="shared" si="103"/>
        <v>4</v>
      </c>
      <c r="B389" s="138" t="s">
        <v>136</v>
      </c>
      <c r="C389" s="209">
        <v>1</v>
      </c>
      <c r="D389" s="180">
        <v>520000</v>
      </c>
      <c r="E389" s="146">
        <v>541200</v>
      </c>
      <c r="F389" s="155">
        <v>314874</v>
      </c>
      <c r="G389" s="164"/>
      <c r="H389" s="212">
        <f t="shared" ref="H389:H391" si="104">+F389</f>
        <v>314874</v>
      </c>
      <c r="I389" s="211" t="s">
        <v>355</v>
      </c>
    </row>
    <row r="390" spans="1:9" ht="13">
      <c r="A390" s="137">
        <f t="shared" si="103"/>
        <v>5</v>
      </c>
      <c r="B390" s="138" t="s">
        <v>137</v>
      </c>
      <c r="C390" s="209">
        <v>1</v>
      </c>
      <c r="D390" s="180">
        <v>490000</v>
      </c>
      <c r="E390" s="146">
        <v>509700</v>
      </c>
      <c r="F390" s="155">
        <v>198254</v>
      </c>
      <c r="G390" s="164"/>
      <c r="H390" s="212">
        <f t="shared" si="104"/>
        <v>198254</v>
      </c>
      <c r="I390" s="211" t="s">
        <v>355</v>
      </c>
    </row>
    <row r="391" spans="1:9" ht="13">
      <c r="A391" s="137">
        <f t="shared" si="103"/>
        <v>6</v>
      </c>
      <c r="B391" s="138" t="s">
        <v>138</v>
      </c>
      <c r="C391" s="209">
        <v>1</v>
      </c>
      <c r="D391" s="180">
        <v>490000</v>
      </c>
      <c r="E391" s="146">
        <v>509700</v>
      </c>
      <c r="F391" s="155">
        <v>163268</v>
      </c>
      <c r="G391" s="164"/>
      <c r="H391" s="212">
        <f t="shared" si="104"/>
        <v>163268</v>
      </c>
      <c r="I391" s="211" t="s">
        <v>355</v>
      </c>
    </row>
    <row r="392" spans="1:9" ht="14">
      <c r="A392" s="137">
        <f t="shared" si="103"/>
        <v>7</v>
      </c>
      <c r="B392" s="138" t="s">
        <v>296</v>
      </c>
      <c r="C392" s="209">
        <v>1</v>
      </c>
      <c r="D392" s="180">
        <v>1100000</v>
      </c>
      <c r="E392" s="146">
        <v>1135000</v>
      </c>
      <c r="F392" s="155">
        <v>1586032</v>
      </c>
      <c r="G392" s="164">
        <f>+'678-2024 IPC'!H392</f>
        <v>104417.60672000001</v>
      </c>
      <c r="H392" s="213">
        <f t="shared" ref="H392:H393" si="105">ROUND(AVERAGE(F392:G392),0)</f>
        <v>845225</v>
      </c>
      <c r="I392" s="192" t="s">
        <v>354</v>
      </c>
    </row>
    <row r="393" spans="1:9" ht="14">
      <c r="A393" s="137">
        <f t="shared" si="103"/>
        <v>8</v>
      </c>
      <c r="B393" s="138" t="s">
        <v>297</v>
      </c>
      <c r="C393" s="209">
        <v>1</v>
      </c>
      <c r="D393" s="180">
        <v>2100000</v>
      </c>
      <c r="E393" s="146">
        <v>2169000</v>
      </c>
      <c r="F393" s="155">
        <v>373184</v>
      </c>
      <c r="G393" s="164">
        <f>+'678-2024 IPC'!H393</f>
        <v>156626.41008</v>
      </c>
      <c r="H393" s="213">
        <f t="shared" si="105"/>
        <v>264905</v>
      </c>
      <c r="I393" s="192" t="s">
        <v>354</v>
      </c>
    </row>
    <row r="394" spans="1:9" ht="13">
      <c r="A394" s="137">
        <f t="shared" si="103"/>
        <v>9</v>
      </c>
      <c r="B394" s="138" t="s">
        <v>118</v>
      </c>
      <c r="C394" s="209">
        <v>1</v>
      </c>
      <c r="D394" s="180">
        <v>6140000</v>
      </c>
      <c r="E394" s="146">
        <v>6438600</v>
      </c>
      <c r="F394" s="155">
        <v>20770260</v>
      </c>
      <c r="G394" s="164"/>
      <c r="H394" s="213">
        <f>+D394</f>
        <v>6140000</v>
      </c>
      <c r="I394" s="191" t="s">
        <v>189</v>
      </c>
    </row>
    <row r="395" spans="1:9" ht="13">
      <c r="A395" s="137">
        <f t="shared" si="103"/>
        <v>10</v>
      </c>
      <c r="B395" s="138" t="s">
        <v>112</v>
      </c>
      <c r="C395" s="209">
        <v>1</v>
      </c>
      <c r="D395" s="180">
        <v>80000</v>
      </c>
      <c r="E395" s="146">
        <v>83200</v>
      </c>
      <c r="F395" s="155">
        <v>342958</v>
      </c>
      <c r="G395" s="164"/>
      <c r="H395" s="212">
        <f t="shared" ref="H395:H398" si="106">+F395</f>
        <v>342958</v>
      </c>
      <c r="I395" s="211" t="s">
        <v>355</v>
      </c>
    </row>
    <row r="396" spans="1:9" ht="13">
      <c r="A396" s="137">
        <f t="shared" si="103"/>
        <v>11</v>
      </c>
      <c r="B396" s="138" t="s">
        <v>113</v>
      </c>
      <c r="C396" s="209">
        <v>1</v>
      </c>
      <c r="D396" s="180">
        <v>490000</v>
      </c>
      <c r="E396" s="146">
        <v>509700</v>
      </c>
      <c r="F396" s="155">
        <v>650930</v>
      </c>
      <c r="G396" s="164"/>
      <c r="H396" s="212">
        <f t="shared" si="106"/>
        <v>650930</v>
      </c>
      <c r="I396" s="211" t="s">
        <v>355</v>
      </c>
    </row>
    <row r="397" spans="1:9" ht="13">
      <c r="A397" s="137">
        <f t="shared" si="103"/>
        <v>12</v>
      </c>
      <c r="B397" s="138" t="s">
        <v>114</v>
      </c>
      <c r="C397" s="209">
        <v>1</v>
      </c>
      <c r="D397" s="180">
        <v>3000000</v>
      </c>
      <c r="E397" s="146">
        <v>3126000</v>
      </c>
      <c r="F397" s="155">
        <v>513128</v>
      </c>
      <c r="G397" s="164"/>
      <c r="H397" s="212">
        <f t="shared" si="106"/>
        <v>513128</v>
      </c>
      <c r="I397" s="211" t="s">
        <v>355</v>
      </c>
    </row>
    <row r="398" spans="1:9" ht="13">
      <c r="A398" s="137">
        <f t="shared" si="103"/>
        <v>13</v>
      </c>
      <c r="B398" s="138" t="s">
        <v>116</v>
      </c>
      <c r="C398" s="209">
        <v>1</v>
      </c>
      <c r="D398" s="180">
        <v>940000</v>
      </c>
      <c r="E398" s="146">
        <v>982200</v>
      </c>
      <c r="F398" s="155">
        <v>198254</v>
      </c>
      <c r="G398" s="164"/>
      <c r="H398" s="212">
        <f t="shared" si="106"/>
        <v>198254</v>
      </c>
      <c r="I398" s="211" t="s">
        <v>355</v>
      </c>
    </row>
    <row r="399" spans="1:9" ht="13">
      <c r="A399" s="137">
        <f t="shared" si="103"/>
        <v>14</v>
      </c>
      <c r="B399" s="138" t="s">
        <v>298</v>
      </c>
      <c r="C399" s="209">
        <v>1</v>
      </c>
      <c r="D399" s="180">
        <v>5100000</v>
      </c>
      <c r="E399" s="146">
        <v>5265000</v>
      </c>
      <c r="F399" s="155">
        <v>10119608</v>
      </c>
      <c r="G399" s="164"/>
      <c r="H399" s="213">
        <f>+D399</f>
        <v>5100000</v>
      </c>
      <c r="I399" s="191" t="s">
        <v>189</v>
      </c>
    </row>
    <row r="400" spans="1:9">
      <c r="A400" s="150"/>
      <c r="B400" s="151"/>
      <c r="C400" s="151"/>
    </row>
    <row r="401" spans="1:8" ht="15" customHeight="1">
      <c r="A401" s="221" t="s">
        <v>299</v>
      </c>
      <c r="B401" s="221"/>
      <c r="C401" s="222"/>
      <c r="D401" s="183">
        <f>SUM(D386:D399,D378:D383,D375,D371:D373,D366:D369,D354:D364,D349:D352,D327:D347,D322:D324,D317:D320,D313:D315,D305:D311,D297:D303,D295,D287:D293,D284:D285,D279:D282,D271:D277,D267:D268,D263:D265,D259:D261,D255:D257,D252:D253,D245:D250,D227:D243,D222:D225,D214:D220,D208:D211,D202:D206,D188:D200,D186,D178:D184,D176,D173:D174,D166:D171,D160:D163,D154:D158,D145:D152,D139:D143,D126:D137,D114:D124,D112,D109:D110,D101:D107,D87:D98,D79:D84,D72:D77,D67:D70,D62:D65,D56:D60,D54,D50:D52,D47:D48,D33:D45,D30:D31,D23:D28,D13:D21,D6:D11)</f>
        <v>1517115380</v>
      </c>
      <c r="E401" s="168">
        <f>SUM(E386:E399,E378:E383,E375,E371:E373,E366:E369,E354:E364,E349:E352,E327:E347,E322:E324,E317:E320,E313:E315,E305:E311,E297:E303,E295,E287:E293,E284:E285,E279:E282,E271:E277,E267:E268,E263:E265,E259:E261,E255:E257,E252:E253,E245:E250,E227:E243,E222:E225,E214:E220,E208:E211,E202:E206,E188:E200,E186,E178:E184,E176,E173:E174,E166:E171,E160:E163,E154:E158,E145:E152,E139:E143,E126:E137,E114:E124,E112,E109:E110,E101:E107,E87:E98,E79:E84,E72:E77,E67:E70,E62:E65,E56:E60,E54,E50:E52,E47:E48,E33:E45,E30:E31,E23:E28,E13:E21,E6:E11)</f>
        <v>1581845981.4000001</v>
      </c>
      <c r="F401" s="168">
        <f>SUM(F386:F399,F378:F383,F375,F371:F373,F366:F369,F354:F364,F349:F352,F327:F347,F322:F324,F317:F320,F313:F315,F305:F311,F297:F303,F295,F287:F293,F284:F285,F279:F282,F271:F277,F267:F268,F263:F265,F259:F261,F255:F257,F252:F253,F245:F250,F227:F243,F222:F225,F214:F220,F208:F211,F202:F206,F188:F200,F186,F178:F184,F176,F173:F174,F166:F171,F160:F163,F154:F158,F145:F152,F139:F143,F126:F137,F114:F124,F112,F109:F110,F101:F107,F87:F98,F79:F84,F72:F77,F67:F70,F62:F65,F56:F60,F54,F50:F52,F47:F48,F33:F45,F30:F31,F23:F28,F13:F21,F6:F11)</f>
        <v>592272902</v>
      </c>
      <c r="G401" s="168">
        <f>SUM(G386:G399,G378:G383,G375,G371:G373,G366:G369,G354:G364,G349:G352,G327:G347,G322:G324,G317:G320,G313:G315,G305:G311,G297:G303,G295,G287:G293,G284:G285,G279:G282,G271:G277,G267:G268,G263:G265,G259:G261,G255:G257,G252:G253,G245:G250,G227:G243,G222:G225,G214:G220,G208:G211,G202:G206,G188:G200,G186,G178:G184,G176,G173:G174,G166:G171,G160:G163,G154:G158,G145:G152,G139:G143,G126:G137,G114:G124,G112,G109:G110,G101:G107,G87:G98,G79:G84,G72:G77,G67:G70,G62:G65,G56:G60,G54,G50:G52,G47:G48,G33:G45,G30:G31,G23:G28,G13:G21,G6:G11)</f>
        <v>271787800.35404897</v>
      </c>
      <c r="H401" s="168">
        <f>SUM(H386:H399,H378:H383,H375,H371:H373,H366:H369,H354:H364,H349:H352,H327:H347,H322:H324,H317:H320,H313:H315,H305:H311,H297:H303,H295,H287:H293,H284:H285,H279:H282,H271:H277,H267:H268,H263:H265,H259:H261,H255:H257,H252:H253,H245:H250,H227:H243,H222:H225,H214:H220,H208:H211,H202:H206,H188:H200,H186,H178:H184,H176,H173:H174,H166:H171,H160:H163,H154:H158,H145:H152,H139:H143,H126:H137,H114:H124,H112,H109:H110,H101:H107,H87:H98,H79:H84,H72:H77,H67:H70,H62:H65,H56:H60,H54,H50:H52,H47:H48,H33:H45,H30:H31,H23:H28,H13:H21,H6:H11)</f>
        <v>367177713.21026999</v>
      </c>
    </row>
    <row r="404" spans="1:8">
      <c r="H404" s="210"/>
    </row>
  </sheetData>
  <autoFilter ref="A3:J399" xr:uid="{0793ECEC-A881-4346-97FB-2462710AE4C7}">
    <filterColumn colId="0" showButton="0"/>
  </autoFilter>
  <mergeCells count="12">
    <mergeCell ref="A401:C401"/>
    <mergeCell ref="A85:C85"/>
    <mergeCell ref="A99:C99"/>
    <mergeCell ref="A164:C164"/>
    <mergeCell ref="A212:C212"/>
    <mergeCell ref="A269:C269"/>
    <mergeCell ref="A325:C325"/>
    <mergeCell ref="D2:E2"/>
    <mergeCell ref="A3:B3"/>
    <mergeCell ref="A4:C4"/>
    <mergeCell ref="A376:C376"/>
    <mergeCell ref="A384:C38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89F4F-E94C-4C49-BEBD-970D5F6D0497}">
  <sheetPr>
    <tabColor theme="8"/>
  </sheetPr>
  <dimension ref="A3:M42"/>
  <sheetViews>
    <sheetView workbookViewId="0">
      <selection activeCell="C22" sqref="C22"/>
    </sheetView>
  </sheetViews>
  <sheetFormatPr baseColWidth="10" defaultColWidth="11.5" defaultRowHeight="15"/>
  <cols>
    <col min="3" max="3" width="36.5" customWidth="1"/>
    <col min="4" max="6" width="15.6640625" customWidth="1"/>
    <col min="7" max="7" width="15.1640625" customWidth="1"/>
    <col min="8" max="8" width="16.83203125" customWidth="1"/>
    <col min="10" max="10" width="14.5" customWidth="1"/>
    <col min="11" max="11" width="14.33203125" customWidth="1"/>
    <col min="12" max="12" width="14.5" customWidth="1"/>
    <col min="13" max="13" width="14.6640625" customWidth="1"/>
  </cols>
  <sheetData>
    <row r="3" spans="1:11">
      <c r="A3" s="37" t="s">
        <v>304</v>
      </c>
      <c r="B3" s="37" t="s">
        <v>305</v>
      </c>
    </row>
    <row r="5" spans="1:11">
      <c r="A5" s="35" t="s">
        <v>306</v>
      </c>
      <c r="B5" s="36" t="s">
        <v>307</v>
      </c>
      <c r="C5" s="36" t="s">
        <v>308</v>
      </c>
      <c r="D5" s="36" t="s">
        <v>309</v>
      </c>
      <c r="E5" s="36" t="s">
        <v>310</v>
      </c>
      <c r="F5" s="36" t="s">
        <v>311</v>
      </c>
      <c r="I5" s="36"/>
      <c r="K5" s="36"/>
    </row>
    <row r="6" spans="1:11">
      <c r="A6" s="42">
        <v>6</v>
      </c>
      <c r="B6" s="43">
        <v>1</v>
      </c>
      <c r="C6" s="43" t="s">
        <v>78</v>
      </c>
      <c r="D6" s="43" t="s">
        <v>312</v>
      </c>
      <c r="E6" s="66">
        <v>277310.92</v>
      </c>
      <c r="F6" s="45">
        <f t="shared" ref="F6" si="0">+E6</f>
        <v>277310.92</v>
      </c>
    </row>
    <row r="7" spans="1:11" ht="19.5" customHeight="1">
      <c r="B7" s="37"/>
      <c r="C7" s="37"/>
      <c r="D7" s="37" t="s">
        <v>312</v>
      </c>
      <c r="E7" s="66"/>
      <c r="F7" s="38"/>
      <c r="H7" s="37"/>
      <c r="I7" s="46"/>
      <c r="K7" s="46"/>
    </row>
    <row r="8" spans="1:11">
      <c r="A8" s="47"/>
      <c r="B8" s="37"/>
      <c r="C8" s="37"/>
      <c r="D8" s="37"/>
      <c r="E8" s="37"/>
      <c r="F8" s="48"/>
      <c r="G8" s="37" t="s">
        <v>313</v>
      </c>
      <c r="H8" s="41" t="s">
        <v>314</v>
      </c>
    </row>
    <row r="9" spans="1:11">
      <c r="E9" s="37" t="s">
        <v>315</v>
      </c>
      <c r="F9" s="38">
        <f>+SUM(F6:F8)</f>
        <v>277310.92</v>
      </c>
      <c r="G9" s="38">
        <v>277310.92</v>
      </c>
      <c r="H9" s="38">
        <f>G9-F9</f>
        <v>0</v>
      </c>
    </row>
    <row r="10" spans="1:11">
      <c r="E10" s="37" t="s">
        <v>316</v>
      </c>
      <c r="F10" s="38">
        <f>F9*0.19</f>
        <v>52689.074799999995</v>
      </c>
      <c r="G10" s="38">
        <f>G9*0.19</f>
        <v>52689.074799999995</v>
      </c>
      <c r="H10" s="38">
        <f>G10-F10</f>
        <v>0</v>
      </c>
    </row>
    <row r="11" spans="1:11">
      <c r="E11" s="37" t="s">
        <v>317</v>
      </c>
      <c r="F11" s="49">
        <f>+F9+F10</f>
        <v>329999.99479999999</v>
      </c>
      <c r="G11" s="38">
        <f>+G9+G10</f>
        <v>329999.99479999999</v>
      </c>
      <c r="H11" s="40">
        <f>G11-F11</f>
        <v>0</v>
      </c>
    </row>
    <row r="12" spans="1:11">
      <c r="F12" s="39"/>
    </row>
    <row r="13" spans="1:11">
      <c r="F13" s="39"/>
    </row>
    <row r="17" spans="1:13">
      <c r="A17" s="35" t="s">
        <v>306</v>
      </c>
      <c r="B17" s="36" t="s">
        <v>307</v>
      </c>
      <c r="C17" s="36" t="s">
        <v>308</v>
      </c>
      <c r="D17" s="36" t="s">
        <v>309</v>
      </c>
      <c r="E17" s="36" t="s">
        <v>310</v>
      </c>
      <c r="F17" s="36" t="s">
        <v>311</v>
      </c>
      <c r="J17" s="36" t="s">
        <v>318</v>
      </c>
      <c r="L17" s="36" t="s">
        <v>319</v>
      </c>
    </row>
    <row r="18" spans="1:13">
      <c r="A18" s="47"/>
      <c r="B18">
        <v>2</v>
      </c>
      <c r="C18" t="s">
        <v>136</v>
      </c>
      <c r="D18" s="53">
        <v>38000</v>
      </c>
      <c r="E18" s="48"/>
      <c r="F18" s="48">
        <f>B18*D18</f>
        <v>76000</v>
      </c>
      <c r="I18" s="37" t="s">
        <v>320</v>
      </c>
      <c r="J18" s="68">
        <v>85000</v>
      </c>
      <c r="K18" s="50">
        <f>D18-J18</f>
        <v>-47000</v>
      </c>
      <c r="L18" s="68">
        <v>90000</v>
      </c>
      <c r="M18" s="50">
        <f>D18-L18</f>
        <v>-52000</v>
      </c>
    </row>
    <row r="19" spans="1:13">
      <c r="A19" s="47"/>
      <c r="B19" s="37">
        <v>1</v>
      </c>
      <c r="C19" s="37" t="s">
        <v>321</v>
      </c>
      <c r="D19" s="53"/>
      <c r="E19" s="48">
        <v>26000</v>
      </c>
      <c r="F19" s="48">
        <f>B19*E19</f>
        <v>26000</v>
      </c>
      <c r="I19" s="37" t="s">
        <v>320</v>
      </c>
      <c r="J19" s="68">
        <v>32000</v>
      </c>
      <c r="K19" s="50">
        <f>D19-J19</f>
        <v>-32000</v>
      </c>
      <c r="L19" s="68">
        <v>30000</v>
      </c>
      <c r="M19" s="50">
        <f>D19-L19</f>
        <v>-30000</v>
      </c>
    </row>
    <row r="20" spans="1:13">
      <c r="A20" s="47">
        <v>44</v>
      </c>
      <c r="B20" s="37">
        <v>1</v>
      </c>
      <c r="C20" s="37" t="s">
        <v>149</v>
      </c>
      <c r="D20" s="53"/>
      <c r="E20" s="53">
        <v>124789.92</v>
      </c>
      <c r="F20" s="48">
        <f>B20*E20</f>
        <v>124789.92</v>
      </c>
      <c r="G20" s="37" t="s">
        <v>322</v>
      </c>
      <c r="H20" s="41" t="s">
        <v>314</v>
      </c>
      <c r="I20" s="37"/>
      <c r="J20" s="39"/>
      <c r="K20" s="50"/>
      <c r="L20" s="39"/>
      <c r="M20" s="50"/>
    </row>
    <row r="21" spans="1:13">
      <c r="E21" s="37" t="s">
        <v>315</v>
      </c>
      <c r="F21" s="38">
        <f>+SUM(F18:F20)</f>
        <v>226789.91999999998</v>
      </c>
      <c r="G21" s="38">
        <v>248200</v>
      </c>
      <c r="H21" s="38">
        <f>G21-F21</f>
        <v>21410.080000000016</v>
      </c>
    </row>
    <row r="22" spans="1:13">
      <c r="E22" s="37" t="s">
        <v>316</v>
      </c>
      <c r="F22" s="38">
        <f>F21*0.19</f>
        <v>43090.084799999997</v>
      </c>
      <c r="G22" s="38">
        <f>G21*0.19</f>
        <v>47158</v>
      </c>
      <c r="H22" s="38">
        <f>G22-F22</f>
        <v>4067.9152000000031</v>
      </c>
    </row>
    <row r="23" spans="1:13">
      <c r="E23" s="37" t="s">
        <v>317</v>
      </c>
      <c r="F23" s="49">
        <f>+F21+F22</f>
        <v>269880.0048</v>
      </c>
      <c r="G23" s="38">
        <f>+G21+G22</f>
        <v>295358</v>
      </c>
      <c r="H23" s="40">
        <f>G23-F23</f>
        <v>25477.995200000005</v>
      </c>
    </row>
    <row r="24" spans="1:13">
      <c r="F24" s="39"/>
    </row>
    <row r="26" spans="1:13">
      <c r="F26" s="39"/>
    </row>
    <row r="27" spans="1:13">
      <c r="F27" s="39">
        <v>4694560</v>
      </c>
    </row>
    <row r="28" spans="1:13">
      <c r="F28" s="39">
        <v>202300</v>
      </c>
    </row>
    <row r="29" spans="1:13">
      <c r="F29" s="39">
        <f>+F27+F28</f>
        <v>4896860</v>
      </c>
    </row>
    <row r="32" spans="1:13">
      <c r="A32" s="35" t="s">
        <v>306</v>
      </c>
      <c r="B32" s="36" t="s">
        <v>307</v>
      </c>
      <c r="C32" s="36" t="s">
        <v>308</v>
      </c>
      <c r="D32" s="36" t="s">
        <v>309</v>
      </c>
      <c r="E32" s="36" t="s">
        <v>310</v>
      </c>
      <c r="F32" s="36" t="s">
        <v>311</v>
      </c>
      <c r="J32" s="36" t="s">
        <v>318</v>
      </c>
      <c r="L32" s="36" t="s">
        <v>319</v>
      </c>
    </row>
    <row r="33" spans="1:13" ht="34">
      <c r="A33" s="73" t="s">
        <v>323</v>
      </c>
      <c r="B33" s="74">
        <v>1</v>
      </c>
      <c r="C33" s="71" t="s">
        <v>324</v>
      </c>
      <c r="D33" s="80">
        <v>0</v>
      </c>
      <c r="E33" s="80">
        <v>1700000</v>
      </c>
      <c r="F33" s="75">
        <f>+(D33+E33)*B33</f>
        <v>1700000</v>
      </c>
      <c r="J33" s="69">
        <v>1800000</v>
      </c>
      <c r="K33" s="69">
        <f>+F33-J33</f>
        <v>-100000</v>
      </c>
      <c r="L33" s="69">
        <v>1850000</v>
      </c>
      <c r="M33" s="69">
        <f>+F33-L33</f>
        <v>-150000</v>
      </c>
    </row>
    <row r="34" spans="1:13" ht="17">
      <c r="A34" s="76">
        <v>7</v>
      </c>
      <c r="B34" s="79">
        <v>1</v>
      </c>
      <c r="C34" s="71" t="s">
        <v>86</v>
      </c>
      <c r="D34" s="80">
        <v>249831.93</v>
      </c>
      <c r="E34" s="80">
        <v>8403.36</v>
      </c>
      <c r="F34" s="75">
        <f t="shared" ref="F34:F38" si="1">+(D34+E34)*B34</f>
        <v>258235.28999999998</v>
      </c>
    </row>
    <row r="35" spans="1:13" ht="17">
      <c r="A35" s="76">
        <v>8</v>
      </c>
      <c r="B35" s="79">
        <v>1</v>
      </c>
      <c r="C35" s="71" t="s">
        <v>87</v>
      </c>
      <c r="D35" s="80">
        <v>282268.90999999997</v>
      </c>
      <c r="E35" s="80">
        <v>8403.36</v>
      </c>
      <c r="F35" s="75">
        <f t="shared" si="1"/>
        <v>290672.26999999996</v>
      </c>
    </row>
    <row r="36" spans="1:13" ht="17">
      <c r="A36" s="76">
        <v>9</v>
      </c>
      <c r="B36" s="79">
        <v>1</v>
      </c>
      <c r="C36" s="71" t="s">
        <v>88</v>
      </c>
      <c r="D36" s="80">
        <v>310084.03000000003</v>
      </c>
      <c r="E36" s="80">
        <v>8403.36</v>
      </c>
      <c r="F36" s="75">
        <f t="shared" si="1"/>
        <v>318487.39</v>
      </c>
    </row>
    <row r="37" spans="1:13" ht="17">
      <c r="A37" s="76">
        <v>10</v>
      </c>
      <c r="B37" s="77">
        <v>1</v>
      </c>
      <c r="C37" s="71" t="s">
        <v>89</v>
      </c>
      <c r="D37" s="70">
        <v>265126.05</v>
      </c>
      <c r="E37" s="70">
        <v>8403.36</v>
      </c>
      <c r="F37" s="75">
        <f t="shared" si="1"/>
        <v>273529.40999999997</v>
      </c>
    </row>
    <row r="38" spans="1:13" ht="34">
      <c r="A38" s="73">
        <v>12</v>
      </c>
      <c r="B38" s="77">
        <v>8</v>
      </c>
      <c r="C38" s="71" t="s">
        <v>325</v>
      </c>
      <c r="D38" s="70">
        <v>169831.93</v>
      </c>
      <c r="E38" s="70">
        <v>8403.36</v>
      </c>
      <c r="F38" s="75">
        <f t="shared" si="1"/>
        <v>1425882.3199999998</v>
      </c>
      <c r="G38" s="50">
        <f>+D38+E38</f>
        <v>178235.28999999998</v>
      </c>
    </row>
    <row r="39" spans="1:13" ht="16">
      <c r="A39" s="76"/>
      <c r="B39" s="77"/>
      <c r="C39" s="71"/>
      <c r="D39" s="70">
        <v>0</v>
      </c>
      <c r="E39" s="70"/>
      <c r="F39" s="78">
        <f>+(D39+E39)*B39</f>
        <v>0</v>
      </c>
      <c r="G39" t="s">
        <v>326</v>
      </c>
    </row>
    <row r="40" spans="1:13">
      <c r="E40" s="37" t="s">
        <v>315</v>
      </c>
      <c r="F40" s="38">
        <f>+SUM(F33:F39)</f>
        <v>4266806.68</v>
      </c>
      <c r="J40" s="38">
        <f>+SUM(J33:J39)</f>
        <v>1800000</v>
      </c>
      <c r="K40" s="38"/>
      <c r="L40" s="38">
        <f>+SUM(L33:L39)</f>
        <v>1850000</v>
      </c>
    </row>
    <row r="41" spans="1:13">
      <c r="E41" s="37" t="s">
        <v>316</v>
      </c>
      <c r="F41" s="38">
        <f>F40*0.19</f>
        <v>810693.26919999998</v>
      </c>
      <c r="J41" s="38">
        <f>J40*0.19</f>
        <v>342000</v>
      </c>
      <c r="K41" s="38"/>
      <c r="L41" s="38">
        <f>L40*0.19</f>
        <v>351500</v>
      </c>
    </row>
    <row r="42" spans="1:13">
      <c r="E42" s="37" t="s">
        <v>317</v>
      </c>
      <c r="F42" s="49">
        <f>+F40+F41</f>
        <v>5077499.9491999997</v>
      </c>
      <c r="J42" s="49">
        <f>+J40+J41</f>
        <v>2142000</v>
      </c>
      <c r="K42" s="49"/>
      <c r="L42" s="49">
        <f>+L40+L41</f>
        <v>2201500</v>
      </c>
    </row>
  </sheetData>
  <conditionalFormatting sqref="J7 L7">
    <cfRule type="cellIs" dxfId="27" priority="21" operator="equal">
      <formula>"CUMPLE"</formula>
    </cfRule>
    <cfRule type="cellIs" dxfId="26" priority="22" operator="equal">
      <formula>"NO CUMPLE"</formula>
    </cfRule>
  </conditionalFormatting>
  <conditionalFormatting sqref="K18:K20 M18:M20">
    <cfRule type="cellIs" dxfId="25" priority="3" operator="equal">
      <formula>"CUMPLE"</formula>
    </cfRule>
    <cfRule type="cellIs" dxfId="24" priority="4" operator="equal">
      <formula>"NO CUMPLE"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14BC4-155B-4D66-A9B1-85EC4DC17322}">
  <sheetPr>
    <tabColor theme="8"/>
  </sheetPr>
  <dimension ref="A3:M29"/>
  <sheetViews>
    <sheetView workbookViewId="0">
      <selection activeCell="C17" sqref="C16:C17"/>
    </sheetView>
  </sheetViews>
  <sheetFormatPr baseColWidth="10" defaultColWidth="11.5" defaultRowHeight="15"/>
  <cols>
    <col min="3" max="3" width="36.5" customWidth="1"/>
    <col min="4" max="6" width="15.6640625" customWidth="1"/>
    <col min="7" max="7" width="15.1640625" customWidth="1"/>
    <col min="8" max="8" width="16.83203125" customWidth="1"/>
    <col min="10" max="10" width="14.5" bestFit="1" customWidth="1"/>
    <col min="11" max="11" width="15.1640625" customWidth="1"/>
    <col min="12" max="12" width="14.5" bestFit="1" customWidth="1"/>
    <col min="13" max="13" width="17.5" customWidth="1"/>
  </cols>
  <sheetData>
    <row r="3" spans="1:13">
      <c r="A3" s="37" t="s">
        <v>304</v>
      </c>
      <c r="B3" s="37" t="s">
        <v>327</v>
      </c>
    </row>
    <row r="5" spans="1:13">
      <c r="A5" s="35" t="s">
        <v>306</v>
      </c>
      <c r="B5" s="36" t="s">
        <v>307</v>
      </c>
      <c r="C5" s="36" t="s">
        <v>308</v>
      </c>
      <c r="D5" s="36" t="s">
        <v>309</v>
      </c>
      <c r="E5" s="36" t="s">
        <v>310</v>
      </c>
      <c r="F5" s="36" t="s">
        <v>311</v>
      </c>
      <c r="J5" s="51" t="s">
        <v>328</v>
      </c>
      <c r="K5" t="s">
        <v>329</v>
      </c>
      <c r="L5" s="51" t="s">
        <v>318</v>
      </c>
      <c r="M5" t="s">
        <v>329</v>
      </c>
    </row>
    <row r="6" spans="1:13">
      <c r="A6" s="47"/>
      <c r="B6" s="37">
        <v>1</v>
      </c>
      <c r="C6" s="37" t="s">
        <v>155</v>
      </c>
      <c r="D6" s="37"/>
      <c r="E6" s="48">
        <v>300000</v>
      </c>
      <c r="F6" s="48">
        <f>B6*D6+E6</f>
        <v>300000</v>
      </c>
      <c r="I6" s="37" t="s">
        <v>320</v>
      </c>
      <c r="J6" s="46">
        <v>350000</v>
      </c>
      <c r="K6" s="50">
        <f>E6-J6</f>
        <v>-50000</v>
      </c>
      <c r="L6" s="39">
        <v>374100</v>
      </c>
      <c r="M6" s="50">
        <f>+E6-L6</f>
        <v>-74100</v>
      </c>
    </row>
    <row r="7" spans="1:13">
      <c r="A7" s="47"/>
      <c r="B7" s="37">
        <v>1</v>
      </c>
      <c r="C7" s="37" t="s">
        <v>94</v>
      </c>
      <c r="D7" s="37"/>
      <c r="E7" s="48">
        <v>120000</v>
      </c>
      <c r="F7" s="48">
        <f t="shared" ref="F7:F8" si="0">B7*D7+E7</f>
        <v>120000</v>
      </c>
      <c r="I7" s="37" t="s">
        <v>320</v>
      </c>
      <c r="J7" s="39">
        <v>142500</v>
      </c>
      <c r="K7" s="50">
        <f>E7-J7</f>
        <v>-22500</v>
      </c>
      <c r="L7" s="39">
        <v>135800</v>
      </c>
      <c r="M7" s="50">
        <f>+E7-L7</f>
        <v>-15800</v>
      </c>
    </row>
    <row r="8" spans="1:13">
      <c r="A8" s="47"/>
      <c r="B8" s="37"/>
      <c r="C8" s="37"/>
      <c r="D8" s="48"/>
      <c r="F8" s="48">
        <f t="shared" si="0"/>
        <v>0</v>
      </c>
      <c r="J8" s="39"/>
      <c r="L8" s="39"/>
    </row>
    <row r="9" spans="1:13">
      <c r="A9" s="47"/>
      <c r="B9" s="37"/>
      <c r="C9" s="37"/>
      <c r="D9" s="37"/>
      <c r="E9" s="37"/>
      <c r="F9" s="48"/>
      <c r="G9" s="37" t="s">
        <v>330</v>
      </c>
      <c r="H9" s="41" t="s">
        <v>314</v>
      </c>
      <c r="J9" s="39"/>
    </row>
    <row r="10" spans="1:13">
      <c r="E10" s="37" t="s">
        <v>315</v>
      </c>
      <c r="F10" s="38">
        <f>+SUM(F6:F9)</f>
        <v>420000</v>
      </c>
      <c r="G10" s="38">
        <v>830000</v>
      </c>
      <c r="H10" s="38">
        <f>G10-F10</f>
        <v>410000</v>
      </c>
      <c r="J10" s="39"/>
    </row>
    <row r="11" spans="1:13">
      <c r="E11" s="37" t="s">
        <v>316</v>
      </c>
      <c r="F11" s="38">
        <f>F10*0.19</f>
        <v>79800</v>
      </c>
      <c r="G11" s="38">
        <f>G10*0.19</f>
        <v>157700</v>
      </c>
      <c r="H11" s="38">
        <f>G11-F11</f>
        <v>77900</v>
      </c>
      <c r="J11" s="39"/>
    </row>
    <row r="12" spans="1:13">
      <c r="E12" s="37" t="s">
        <v>317</v>
      </c>
      <c r="F12" s="49">
        <f>+F10+F11</f>
        <v>499800</v>
      </c>
      <c r="G12" s="38">
        <f>+G10+G11</f>
        <v>987700</v>
      </c>
      <c r="H12" s="40">
        <f>G12-F12</f>
        <v>487900</v>
      </c>
    </row>
    <row r="13" spans="1:13">
      <c r="F13" s="39"/>
    </row>
    <row r="15" spans="1:13">
      <c r="A15" s="35" t="s">
        <v>306</v>
      </c>
      <c r="B15" s="36" t="s">
        <v>307</v>
      </c>
      <c r="C15" s="36" t="s">
        <v>308</v>
      </c>
      <c r="D15" s="36" t="s">
        <v>309</v>
      </c>
      <c r="E15" s="36" t="s">
        <v>310</v>
      </c>
      <c r="F15" s="36" t="s">
        <v>311</v>
      </c>
      <c r="J15" s="51"/>
      <c r="L15" s="51"/>
    </row>
    <row r="16" spans="1:13">
      <c r="A16" s="47">
        <v>44</v>
      </c>
      <c r="B16" s="37">
        <v>1</v>
      </c>
      <c r="C16" s="37" t="s">
        <v>149</v>
      </c>
      <c r="D16" s="53">
        <v>124789.92</v>
      </c>
      <c r="E16" s="48"/>
      <c r="F16" s="48">
        <f t="shared" ref="F16" si="1">B16*D16+E16</f>
        <v>124789.92</v>
      </c>
      <c r="I16" s="37"/>
      <c r="J16" s="39"/>
      <c r="K16" s="62"/>
      <c r="L16" s="39"/>
      <c r="M16" s="50"/>
    </row>
    <row r="17" spans="1:13">
      <c r="A17" s="47"/>
      <c r="B17" s="37"/>
      <c r="C17" s="37"/>
      <c r="D17" s="53"/>
      <c r="E17" s="48"/>
      <c r="F17" s="48"/>
      <c r="I17" s="37"/>
      <c r="J17" s="39"/>
      <c r="K17" s="62"/>
      <c r="L17" s="39"/>
      <c r="M17" s="50"/>
    </row>
    <row r="18" spans="1:13">
      <c r="A18" s="47"/>
      <c r="B18" s="37"/>
      <c r="C18" s="37"/>
      <c r="D18" s="48"/>
      <c r="F18" s="48"/>
      <c r="I18" s="37"/>
      <c r="J18" s="39"/>
      <c r="K18" s="62"/>
      <c r="L18" s="39"/>
      <c r="M18" s="50"/>
    </row>
    <row r="19" spans="1:13">
      <c r="A19" s="47"/>
      <c r="B19" s="37"/>
      <c r="C19" s="37"/>
      <c r="D19" s="48"/>
      <c r="F19" s="48"/>
      <c r="I19" s="37"/>
      <c r="J19" s="39"/>
      <c r="K19" s="62"/>
      <c r="L19" s="39"/>
      <c r="M19" s="50"/>
    </row>
    <row r="20" spans="1:13">
      <c r="A20" s="47"/>
      <c r="B20" s="37"/>
      <c r="C20" s="37"/>
      <c r="D20" s="48"/>
      <c r="F20" s="48"/>
      <c r="I20" s="37"/>
      <c r="J20" s="39"/>
      <c r="K20" s="62"/>
      <c r="L20" s="39"/>
      <c r="M20" s="50"/>
    </row>
    <row r="21" spans="1:13">
      <c r="A21" s="47"/>
      <c r="B21" s="37">
        <v>5</v>
      </c>
      <c r="C21" s="37"/>
      <c r="D21" s="48"/>
      <c r="F21" s="48"/>
      <c r="I21" s="37"/>
      <c r="J21" s="39"/>
      <c r="L21" s="39"/>
    </row>
    <row r="22" spans="1:13">
      <c r="A22" s="47"/>
      <c r="B22" s="37"/>
      <c r="C22" s="37"/>
      <c r="D22" s="37"/>
      <c r="E22" s="37"/>
      <c r="F22" s="48"/>
      <c r="G22" s="37" t="s">
        <v>331</v>
      </c>
      <c r="H22" s="41" t="s">
        <v>314</v>
      </c>
    </row>
    <row r="23" spans="1:13">
      <c r="E23" s="37" t="s">
        <v>315</v>
      </c>
      <c r="F23" s="38">
        <f>+SUM(F16:F22)</f>
        <v>124789.92</v>
      </c>
      <c r="G23" s="38"/>
      <c r="H23" s="38">
        <f>G23-F23</f>
        <v>-124789.92</v>
      </c>
    </row>
    <row r="24" spans="1:13">
      <c r="E24" s="37" t="s">
        <v>316</v>
      </c>
      <c r="F24" s="38">
        <f>F23*0.19</f>
        <v>23710.084800000001</v>
      </c>
      <c r="G24" s="38"/>
      <c r="H24" s="38">
        <f>G24-F24</f>
        <v>-23710.084800000001</v>
      </c>
    </row>
    <row r="25" spans="1:13">
      <c r="E25" s="37" t="s">
        <v>317</v>
      </c>
      <c r="F25" s="49">
        <f>+F23+F24</f>
        <v>148500.0048</v>
      </c>
      <c r="G25" s="38"/>
      <c r="H25" s="40">
        <f>G25-F25</f>
        <v>-148500.0048</v>
      </c>
    </row>
    <row r="27" spans="1:13">
      <c r="F27" s="39"/>
    </row>
    <row r="28" spans="1:13">
      <c r="F28" s="39"/>
    </row>
    <row r="29" spans="1:13">
      <c r="F29" s="39"/>
    </row>
  </sheetData>
  <conditionalFormatting sqref="K5:K8 M5:M8">
    <cfRule type="cellIs" dxfId="23" priority="1" operator="equal">
      <formula>"CUMPLE"</formula>
    </cfRule>
    <cfRule type="cellIs" dxfId="22" priority="2" operator="equal">
      <formula>"NO CUMPLE"</formula>
    </cfRule>
  </conditionalFormatting>
  <conditionalFormatting sqref="K15">
    <cfRule type="cellIs" dxfId="21" priority="7" operator="equal">
      <formula>"CUMPLE"</formula>
    </cfRule>
    <cfRule type="cellIs" dxfId="20" priority="8" operator="equal">
      <formula>"NO CUMPLE"</formula>
    </cfRule>
  </conditionalFormatting>
  <conditionalFormatting sqref="K21">
    <cfRule type="cellIs" dxfId="19" priority="13" operator="equal">
      <formula>"CUMPLE"</formula>
    </cfRule>
    <cfRule type="cellIs" dxfId="18" priority="14" operator="equal">
      <formula>"NO CUMPLE"</formula>
    </cfRule>
  </conditionalFormatting>
  <conditionalFormatting sqref="M15:M21">
    <cfRule type="cellIs" dxfId="17" priority="5" operator="equal">
      <formula>"CUMPLE"</formula>
    </cfRule>
    <cfRule type="cellIs" dxfId="16" priority="6" operator="equal">
      <formula>"NO CUMPLE"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A4CC7-3564-4DF0-A63B-72A43E699C02}">
  <sheetPr>
    <tabColor theme="8"/>
  </sheetPr>
  <dimension ref="A2:M50"/>
  <sheetViews>
    <sheetView topLeftCell="A7" zoomScaleNormal="100" workbookViewId="0">
      <selection activeCell="C39" sqref="C39"/>
    </sheetView>
  </sheetViews>
  <sheetFormatPr baseColWidth="10" defaultColWidth="11.5" defaultRowHeight="15"/>
  <cols>
    <col min="3" max="3" width="36.5" customWidth="1"/>
    <col min="4" max="5" width="15.6640625" customWidth="1"/>
    <col min="6" max="6" width="21.1640625" customWidth="1"/>
    <col min="7" max="7" width="15.1640625" customWidth="1"/>
    <col min="8" max="8" width="16.83203125" customWidth="1"/>
    <col min="10" max="10" width="12.6640625" bestFit="1" customWidth="1"/>
    <col min="11" max="11" width="15.83203125" customWidth="1"/>
    <col min="12" max="12" width="12.6640625" bestFit="1" customWidth="1"/>
    <col min="13" max="13" width="12.83203125" bestFit="1" customWidth="1"/>
  </cols>
  <sheetData>
    <row r="2" spans="1:13">
      <c r="A2" t="s">
        <v>332</v>
      </c>
    </row>
    <row r="3" spans="1:13">
      <c r="A3" s="37" t="s">
        <v>304</v>
      </c>
      <c r="B3" s="37" t="s">
        <v>333</v>
      </c>
    </row>
    <row r="5" spans="1:13" ht="28">
      <c r="A5" s="35" t="s">
        <v>306</v>
      </c>
      <c r="B5" s="36" t="s">
        <v>307</v>
      </c>
      <c r="C5" s="36" t="s">
        <v>308</v>
      </c>
      <c r="D5" s="36" t="s">
        <v>309</v>
      </c>
      <c r="E5" s="36" t="s">
        <v>310</v>
      </c>
      <c r="F5" s="36" t="s">
        <v>311</v>
      </c>
      <c r="J5" s="36" t="s">
        <v>318</v>
      </c>
      <c r="L5" s="36" t="s">
        <v>319</v>
      </c>
    </row>
    <row r="6" spans="1:13">
      <c r="B6" s="37"/>
      <c r="C6" s="37"/>
      <c r="D6" s="37"/>
      <c r="E6" s="37"/>
      <c r="F6" s="48">
        <f>+B6*D6+E6</f>
        <v>0</v>
      </c>
      <c r="I6" s="37"/>
      <c r="J6" s="46"/>
      <c r="L6" s="46"/>
    </row>
    <row r="7" spans="1:13">
      <c r="A7" s="47"/>
      <c r="B7" s="37"/>
      <c r="C7" s="37"/>
      <c r="D7" s="37"/>
      <c r="F7" s="48">
        <f t="shared" ref="F7:F17" si="0">+B7*D7+E7</f>
        <v>0</v>
      </c>
    </row>
    <row r="8" spans="1:13">
      <c r="B8" s="37"/>
      <c r="C8" s="37"/>
      <c r="D8" s="37"/>
      <c r="F8" s="48">
        <f t="shared" si="0"/>
        <v>0</v>
      </c>
      <c r="I8" s="37"/>
      <c r="J8" s="46"/>
      <c r="L8" s="46"/>
    </row>
    <row r="9" spans="1:13">
      <c r="B9" s="37"/>
      <c r="C9" s="37"/>
      <c r="D9" s="37"/>
      <c r="F9" s="48">
        <f>+B9*D9+A6</f>
        <v>0</v>
      </c>
      <c r="I9" s="37"/>
      <c r="J9" s="46"/>
      <c r="L9" s="46"/>
    </row>
    <row r="10" spans="1:13">
      <c r="B10" s="37"/>
      <c r="C10" s="37"/>
      <c r="D10" s="37"/>
      <c r="F10" s="48">
        <f t="shared" si="0"/>
        <v>0</v>
      </c>
      <c r="I10" s="37"/>
      <c r="J10" s="46"/>
      <c r="L10" s="46"/>
    </row>
    <row r="11" spans="1:13">
      <c r="A11" s="42">
        <v>7</v>
      </c>
      <c r="B11" s="43">
        <v>1</v>
      </c>
      <c r="C11" s="43" t="s">
        <v>334</v>
      </c>
      <c r="D11" s="64" t="s">
        <v>335</v>
      </c>
      <c r="E11" s="44"/>
      <c r="F11" s="45">
        <f t="shared" si="0"/>
        <v>258235.29</v>
      </c>
    </row>
    <row r="12" spans="1:13">
      <c r="A12" s="42">
        <v>9</v>
      </c>
      <c r="B12" s="43">
        <v>1</v>
      </c>
      <c r="C12" s="43" t="s">
        <v>336</v>
      </c>
      <c r="D12" s="64" t="s">
        <v>337</v>
      </c>
      <c r="E12" s="44"/>
      <c r="F12" s="45">
        <f t="shared" si="0"/>
        <v>318487.39</v>
      </c>
    </row>
    <row r="13" spans="1:13">
      <c r="A13" s="42">
        <v>8</v>
      </c>
      <c r="B13" s="43">
        <v>1</v>
      </c>
      <c r="C13" s="43" t="s">
        <v>87</v>
      </c>
      <c r="D13" s="64" t="s">
        <v>338</v>
      </c>
      <c r="E13" s="44"/>
      <c r="F13" s="45">
        <f t="shared" si="0"/>
        <v>290672.27</v>
      </c>
    </row>
    <row r="14" spans="1:13">
      <c r="A14" s="42">
        <v>12</v>
      </c>
      <c r="B14" s="43">
        <v>5</v>
      </c>
      <c r="C14" s="43" t="s">
        <v>339</v>
      </c>
      <c r="D14" s="65">
        <v>178235.29</v>
      </c>
      <c r="E14" s="44"/>
      <c r="F14" s="45">
        <f t="shared" si="0"/>
        <v>891176.45000000007</v>
      </c>
      <c r="G14" s="46"/>
    </row>
    <row r="15" spans="1:13" ht="27.75" customHeight="1">
      <c r="B15" s="37">
        <v>1</v>
      </c>
      <c r="C15" s="37" t="s">
        <v>340</v>
      </c>
      <c r="D15" s="37"/>
      <c r="E15" s="48">
        <v>300000</v>
      </c>
      <c r="F15" s="48">
        <f t="shared" si="0"/>
        <v>300000</v>
      </c>
      <c r="I15" s="37" t="s">
        <v>320</v>
      </c>
      <c r="J15" s="46">
        <v>400000</v>
      </c>
      <c r="K15" s="50">
        <f>E15-J15</f>
        <v>-100000</v>
      </c>
      <c r="L15" s="46">
        <v>350000</v>
      </c>
      <c r="M15" s="50">
        <f>E15-L15</f>
        <v>-50000</v>
      </c>
    </row>
    <row r="16" spans="1:13">
      <c r="B16" s="37"/>
      <c r="C16" s="37"/>
      <c r="D16" s="37"/>
      <c r="E16" s="37"/>
      <c r="F16" s="48">
        <f t="shared" si="0"/>
        <v>0</v>
      </c>
      <c r="I16" s="37"/>
      <c r="J16" s="46"/>
      <c r="L16" s="46"/>
    </row>
    <row r="17" spans="1:13">
      <c r="A17" s="44">
        <v>10</v>
      </c>
      <c r="B17" s="43">
        <v>1</v>
      </c>
      <c r="C17" s="43" t="s">
        <v>341</v>
      </c>
      <c r="D17" s="59"/>
      <c r="E17" s="63">
        <v>273529.40999999997</v>
      </c>
      <c r="F17" s="45">
        <f t="shared" si="0"/>
        <v>273529.40999999997</v>
      </c>
      <c r="I17" s="37"/>
      <c r="J17" s="46"/>
      <c r="L17" s="46"/>
    </row>
    <row r="18" spans="1:13">
      <c r="A18" s="47"/>
      <c r="B18" s="37"/>
      <c r="C18" s="37"/>
      <c r="D18" s="37"/>
      <c r="E18" s="67"/>
      <c r="F18" s="48">
        <f t="shared" ref="F18" si="1">+E18</f>
        <v>0</v>
      </c>
      <c r="G18" s="55" t="s">
        <v>342</v>
      </c>
      <c r="H18" s="56" t="s">
        <v>314</v>
      </c>
      <c r="J18" s="52">
        <v>2248876.44</v>
      </c>
    </row>
    <row r="19" spans="1:13">
      <c r="E19" s="37" t="s">
        <v>315</v>
      </c>
      <c r="F19" s="57">
        <f>+SUM(F6:F18)</f>
        <v>2332100.81</v>
      </c>
      <c r="G19" s="57">
        <v>3774747.84</v>
      </c>
      <c r="H19" s="57">
        <f>G19-F19</f>
        <v>1442647.0299999998</v>
      </c>
      <c r="J19" s="52">
        <v>357000</v>
      </c>
    </row>
    <row r="20" spans="1:13">
      <c r="E20" s="37" t="s">
        <v>316</v>
      </c>
      <c r="F20" s="57">
        <f>F19*0.19-G14</f>
        <v>443099.15390000003</v>
      </c>
      <c r="G20" s="57">
        <f>G19*0.19</f>
        <v>717202.08959999995</v>
      </c>
      <c r="H20" s="57">
        <f>G20-F20</f>
        <v>274102.93569999991</v>
      </c>
      <c r="J20" s="52">
        <f>+J18+J19</f>
        <v>2605876.44</v>
      </c>
    </row>
    <row r="21" spans="1:13">
      <c r="E21" s="37" t="s">
        <v>317</v>
      </c>
      <c r="F21" s="57">
        <f>+F19+F20</f>
        <v>2775199.9638999999</v>
      </c>
      <c r="G21" s="57">
        <f>+G19+G20</f>
        <v>4491949.9295999995</v>
      </c>
      <c r="H21" s="58">
        <f>G21-F21</f>
        <v>1716749.9656999996</v>
      </c>
    </row>
    <row r="22" spans="1:13">
      <c r="F22" s="39"/>
    </row>
    <row r="23" spans="1:13">
      <c r="F23" s="39"/>
    </row>
    <row r="24" spans="1:13">
      <c r="A24" s="37" t="s">
        <v>304</v>
      </c>
      <c r="B24" s="37" t="s">
        <v>333</v>
      </c>
    </row>
    <row r="26" spans="1:13" ht="28">
      <c r="A26" s="35" t="s">
        <v>306</v>
      </c>
      <c r="B26" s="36" t="s">
        <v>307</v>
      </c>
      <c r="C26" s="36" t="s">
        <v>308</v>
      </c>
      <c r="D26" s="36" t="s">
        <v>309</v>
      </c>
      <c r="E26" s="36" t="s">
        <v>310</v>
      </c>
      <c r="F26" s="36" t="s">
        <v>311</v>
      </c>
      <c r="J26" s="36" t="s">
        <v>318</v>
      </c>
      <c r="L26" s="36" t="s">
        <v>319</v>
      </c>
    </row>
    <row r="27" spans="1:13">
      <c r="A27">
        <v>44</v>
      </c>
      <c r="B27" s="37">
        <v>1</v>
      </c>
      <c r="C27" s="37" t="s">
        <v>149</v>
      </c>
      <c r="D27" s="48"/>
      <c r="E27" s="48">
        <v>124789.92</v>
      </c>
      <c r="F27" s="48">
        <f>+B27*D27+E27</f>
        <v>124789.92</v>
      </c>
      <c r="I27" s="37"/>
      <c r="J27" s="46"/>
      <c r="K27" s="50"/>
      <c r="L27" s="46"/>
    </row>
    <row r="28" spans="1:13" ht="42">
      <c r="A28" s="47"/>
      <c r="B28" s="37">
        <v>1</v>
      </c>
      <c r="C28" s="37" t="s">
        <v>343</v>
      </c>
      <c r="D28" s="48"/>
      <c r="E28" s="48">
        <v>300000</v>
      </c>
      <c r="F28" s="48">
        <f t="shared" ref="F28:F29" si="2">+B28*D28+E28</f>
        <v>300000</v>
      </c>
      <c r="J28" s="69">
        <v>355800</v>
      </c>
      <c r="K28" s="50">
        <f>E28-J28</f>
        <v>-55800</v>
      </c>
      <c r="L28" s="69">
        <v>360000</v>
      </c>
      <c r="M28" s="50">
        <f t="shared" ref="M28" si="3">E28-L28</f>
        <v>-60000</v>
      </c>
    </row>
    <row r="29" spans="1:13">
      <c r="B29" s="37">
        <v>1</v>
      </c>
      <c r="C29" s="37" t="s">
        <v>344</v>
      </c>
      <c r="D29" s="48"/>
      <c r="E29" s="48">
        <v>150000</v>
      </c>
      <c r="F29" s="48">
        <f t="shared" si="2"/>
        <v>150000</v>
      </c>
      <c r="I29" s="37"/>
      <c r="J29" s="46"/>
      <c r="K29" s="50"/>
      <c r="L29" s="46"/>
    </row>
    <row r="30" spans="1:13">
      <c r="A30">
        <v>27</v>
      </c>
      <c r="B30" s="37">
        <v>1</v>
      </c>
      <c r="C30" s="37" t="s">
        <v>114</v>
      </c>
      <c r="D30" s="48">
        <v>477983.19</v>
      </c>
      <c r="E30" s="48"/>
      <c r="F30" s="48">
        <f>+B30*D30</f>
        <v>477983.19</v>
      </c>
      <c r="I30" s="37"/>
      <c r="J30" s="46"/>
      <c r="K30" s="50"/>
      <c r="L30" s="46"/>
    </row>
    <row r="31" spans="1:13">
      <c r="A31">
        <v>1</v>
      </c>
      <c r="B31" s="37">
        <v>1</v>
      </c>
      <c r="C31" s="37" t="s">
        <v>78</v>
      </c>
      <c r="D31" s="48"/>
      <c r="E31" s="48">
        <v>277310.92</v>
      </c>
      <c r="F31" s="48">
        <f t="shared" ref="F31:F35" si="4">+B31*D31+E31</f>
        <v>277310.92</v>
      </c>
      <c r="I31" s="37"/>
      <c r="J31" s="46"/>
      <c r="K31" s="50"/>
      <c r="L31" s="46"/>
    </row>
    <row r="32" spans="1:13" ht="29" customHeight="1">
      <c r="A32" s="47"/>
      <c r="B32" s="37">
        <v>1</v>
      </c>
      <c r="C32" s="37" t="s">
        <v>156</v>
      </c>
      <c r="D32" s="48"/>
      <c r="E32" s="48">
        <v>150000</v>
      </c>
      <c r="F32" s="48">
        <f t="shared" si="4"/>
        <v>150000</v>
      </c>
      <c r="J32" s="69">
        <v>200000</v>
      </c>
      <c r="K32" s="50">
        <f t="shared" ref="K32:K36" si="5">E32-J32</f>
        <v>-50000</v>
      </c>
      <c r="L32" s="69">
        <v>190000</v>
      </c>
      <c r="M32" s="50">
        <f t="shared" ref="M32:M35" si="6">E32-L32</f>
        <v>-40000</v>
      </c>
    </row>
    <row r="33" spans="1:13">
      <c r="A33" s="47"/>
      <c r="B33" s="37">
        <v>1</v>
      </c>
      <c r="C33" s="37" t="s">
        <v>117</v>
      </c>
      <c r="D33" s="48"/>
      <c r="E33" s="48">
        <v>120000</v>
      </c>
      <c r="F33" s="48">
        <f t="shared" si="4"/>
        <v>120000</v>
      </c>
      <c r="J33" s="69">
        <v>180000</v>
      </c>
      <c r="K33" s="50">
        <f t="shared" si="5"/>
        <v>-60000</v>
      </c>
      <c r="L33" s="69">
        <v>200000</v>
      </c>
      <c r="M33" s="50">
        <f t="shared" si="6"/>
        <v>-80000</v>
      </c>
    </row>
    <row r="34" spans="1:13">
      <c r="A34" s="47"/>
      <c r="B34" s="37">
        <v>1</v>
      </c>
      <c r="C34" s="37" t="s">
        <v>155</v>
      </c>
      <c r="D34" s="48"/>
      <c r="E34" s="48">
        <v>300000</v>
      </c>
      <c r="F34" s="48">
        <f t="shared" si="4"/>
        <v>300000</v>
      </c>
      <c r="J34" s="69">
        <v>350000</v>
      </c>
      <c r="K34" s="50">
        <f t="shared" si="5"/>
        <v>-50000</v>
      </c>
      <c r="L34" s="69">
        <v>375000</v>
      </c>
      <c r="M34" s="50">
        <f t="shared" si="6"/>
        <v>-75000</v>
      </c>
    </row>
    <row r="35" spans="1:13" ht="42">
      <c r="A35" s="47"/>
      <c r="B35" s="37">
        <v>1</v>
      </c>
      <c r="C35" s="37" t="s">
        <v>157</v>
      </c>
      <c r="D35" s="48"/>
      <c r="E35" s="48">
        <v>770000</v>
      </c>
      <c r="F35" s="48">
        <f t="shared" si="4"/>
        <v>770000</v>
      </c>
      <c r="J35" s="69">
        <v>800000</v>
      </c>
      <c r="K35" s="50">
        <f t="shared" si="5"/>
        <v>-30000</v>
      </c>
      <c r="L35" s="69">
        <v>900000</v>
      </c>
      <c r="M35" s="50">
        <f t="shared" si="6"/>
        <v>-130000</v>
      </c>
    </row>
    <row r="36" spans="1:13" ht="27.75" customHeight="1">
      <c r="B36" s="37">
        <v>1</v>
      </c>
      <c r="C36" s="37" t="s">
        <v>345</v>
      </c>
      <c r="D36" s="48"/>
      <c r="E36" s="48"/>
      <c r="F36" s="48"/>
      <c r="I36" s="37" t="s">
        <v>320</v>
      </c>
      <c r="J36" s="46">
        <v>200000</v>
      </c>
      <c r="K36" s="50">
        <f t="shared" si="5"/>
        <v>-200000</v>
      </c>
      <c r="L36" s="46">
        <v>205000</v>
      </c>
      <c r="M36" s="50">
        <f>E36-L36</f>
        <v>-205000</v>
      </c>
    </row>
    <row r="37" spans="1:13">
      <c r="A37" s="47"/>
      <c r="B37" s="37"/>
      <c r="C37" s="37"/>
      <c r="D37" s="37"/>
      <c r="E37" s="67"/>
      <c r="F37" s="48">
        <f t="shared" ref="F37" si="7">+E37</f>
        <v>0</v>
      </c>
      <c r="G37" s="55" t="s">
        <v>346</v>
      </c>
      <c r="H37" s="56" t="s">
        <v>314</v>
      </c>
    </row>
    <row r="38" spans="1:13">
      <c r="E38" s="37" t="s">
        <v>315</v>
      </c>
      <c r="F38" s="57">
        <f>+SUM(F27:F37)</f>
        <v>2670084.0299999998</v>
      </c>
      <c r="G38" s="57"/>
      <c r="H38" s="57">
        <f>G38-F38</f>
        <v>-2670084.0299999998</v>
      </c>
    </row>
    <row r="39" spans="1:13">
      <c r="E39" s="37" t="s">
        <v>316</v>
      </c>
      <c r="F39" s="57">
        <f>F38*0.19</f>
        <v>507315.96569999994</v>
      </c>
      <c r="G39" s="57"/>
      <c r="H39" s="57">
        <f>G39-F39</f>
        <v>-507315.96569999994</v>
      </c>
    </row>
    <row r="40" spans="1:13">
      <c r="E40" s="37" t="s">
        <v>317</v>
      </c>
      <c r="F40" s="57">
        <f>+F38+F39</f>
        <v>3177399.9956999999</v>
      </c>
      <c r="G40" s="57"/>
      <c r="H40" s="58">
        <f>G40-F40</f>
        <v>-3177399.9956999999</v>
      </c>
    </row>
    <row r="42" spans="1:13">
      <c r="A42" s="37" t="s">
        <v>304</v>
      </c>
      <c r="B42" s="37" t="s">
        <v>333</v>
      </c>
    </row>
    <row r="43" spans="1:13">
      <c r="L43" s="36"/>
    </row>
    <row r="44" spans="1:13" ht="28">
      <c r="A44" s="35" t="s">
        <v>306</v>
      </c>
      <c r="B44" s="36" t="s">
        <v>307</v>
      </c>
      <c r="C44" s="36" t="s">
        <v>308</v>
      </c>
      <c r="D44" s="36" t="s">
        <v>309</v>
      </c>
      <c r="E44" s="36" t="s">
        <v>310</v>
      </c>
      <c r="F44" s="36" t="s">
        <v>311</v>
      </c>
      <c r="J44" s="36" t="s">
        <v>319</v>
      </c>
      <c r="L44" s="36" t="s">
        <v>318</v>
      </c>
    </row>
    <row r="45" spans="1:13">
      <c r="B45" s="37"/>
      <c r="C45" s="37"/>
      <c r="D45" s="48"/>
      <c r="E45" s="48"/>
      <c r="F45" s="48"/>
      <c r="I45" s="37"/>
      <c r="J45" s="46"/>
      <c r="L45" s="46"/>
    </row>
    <row r="46" spans="1:13">
      <c r="A46" s="47"/>
      <c r="B46" s="37">
        <v>1</v>
      </c>
      <c r="C46" s="37" t="s">
        <v>117</v>
      </c>
      <c r="D46" s="48"/>
      <c r="E46" s="48">
        <v>120000</v>
      </c>
      <c r="F46" s="48">
        <f t="shared" ref="F46" si="8">+B46*D46+E46</f>
        <v>120000</v>
      </c>
      <c r="J46" s="39">
        <v>180000</v>
      </c>
      <c r="K46" s="50">
        <f>+F46-J46</f>
        <v>-60000</v>
      </c>
      <c r="L46" s="39">
        <v>200000</v>
      </c>
      <c r="M46" s="50">
        <f>+F46-L46</f>
        <v>-80000</v>
      </c>
    </row>
    <row r="47" spans="1:13">
      <c r="A47" s="47"/>
      <c r="B47" s="37"/>
      <c r="C47" s="37"/>
      <c r="D47" s="37"/>
      <c r="E47" s="67"/>
      <c r="F47" s="48">
        <f t="shared" ref="F47" si="9">+E47</f>
        <v>0</v>
      </c>
      <c r="G47" s="55" t="s">
        <v>347</v>
      </c>
      <c r="H47" s="56" t="s">
        <v>314</v>
      </c>
    </row>
    <row r="48" spans="1:13">
      <c r="E48" s="37" t="s">
        <v>315</v>
      </c>
      <c r="F48" s="57">
        <f>+SUM(F45:F47)</f>
        <v>120000</v>
      </c>
      <c r="G48" s="57"/>
      <c r="H48" s="57">
        <f>G48-F48</f>
        <v>-120000</v>
      </c>
    </row>
    <row r="49" spans="5:8">
      <c r="E49" s="37" t="s">
        <v>316</v>
      </c>
      <c r="F49" s="57">
        <f>F48*0.19</f>
        <v>22800</v>
      </c>
      <c r="G49" s="57"/>
      <c r="H49" s="57">
        <f>G49-F49</f>
        <v>-22800</v>
      </c>
    </row>
    <row r="50" spans="5:8">
      <c r="E50" s="37" t="s">
        <v>317</v>
      </c>
      <c r="F50" s="57">
        <f>+F48+F49</f>
        <v>142800</v>
      </c>
      <c r="G50" s="57"/>
      <c r="H50" s="58">
        <f>G50-F50</f>
        <v>-142800</v>
      </c>
    </row>
  </sheetData>
  <conditionalFormatting sqref="K6 K15:K17 M15:M17 M45">
    <cfRule type="cellIs" dxfId="15" priority="29" operator="equal">
      <formula>"CUMPLE"</formula>
    </cfRule>
    <cfRule type="cellIs" dxfId="14" priority="30" operator="equal">
      <formula>"NO CUMPLE"</formula>
    </cfRule>
  </conditionalFormatting>
  <conditionalFormatting sqref="K8:K10">
    <cfRule type="cellIs" dxfId="13" priority="27" operator="equal">
      <formula>"CUMPLE"</formula>
    </cfRule>
    <cfRule type="cellIs" dxfId="12" priority="28" operator="equal">
      <formula>"NO CUMPLE"</formula>
    </cfRule>
  </conditionalFormatting>
  <conditionalFormatting sqref="K27:K36">
    <cfRule type="cellIs" dxfId="11" priority="17" operator="equal">
      <formula>"CUMPLE"</formula>
    </cfRule>
    <cfRule type="cellIs" dxfId="10" priority="18" operator="equal">
      <formula>"NO CUMPLE"</formula>
    </cfRule>
  </conditionalFormatting>
  <conditionalFormatting sqref="K45">
    <cfRule type="cellIs" dxfId="9" priority="7" operator="equal">
      <formula>"CUMPLE"</formula>
    </cfRule>
    <cfRule type="cellIs" dxfId="8" priority="8" operator="equal">
      <formula>"NO CUMPLE"</formula>
    </cfRule>
  </conditionalFormatting>
  <conditionalFormatting sqref="M6:M10">
    <cfRule type="cellIs" dxfId="7" priority="21" operator="equal">
      <formula>"CUMPLE"</formula>
    </cfRule>
    <cfRule type="cellIs" dxfId="6" priority="22" operator="equal">
      <formula>"NO CUMPLE"</formula>
    </cfRule>
  </conditionalFormatting>
  <conditionalFormatting sqref="M27:M36">
    <cfRule type="cellIs" dxfId="5" priority="1" operator="equal">
      <formula>"CUMPLE"</formula>
    </cfRule>
    <cfRule type="cellIs" dxfId="4" priority="2" operator="equal">
      <formula>"NO CUMPLE"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BE05-156D-46C7-AD7E-B20A62DF15B2}">
  <sheetPr>
    <tabColor theme="4" tint="0.39997558519241921"/>
  </sheetPr>
  <dimension ref="A3:M32"/>
  <sheetViews>
    <sheetView topLeftCell="A4" workbookViewId="0">
      <selection activeCell="C8" sqref="C8:C11"/>
    </sheetView>
  </sheetViews>
  <sheetFormatPr baseColWidth="10" defaultColWidth="11.5" defaultRowHeight="15"/>
  <cols>
    <col min="3" max="3" width="36.5" customWidth="1"/>
    <col min="4" max="6" width="15.6640625" customWidth="1"/>
    <col min="7" max="7" width="15.1640625" hidden="1" customWidth="1"/>
    <col min="8" max="8" width="16.83203125" hidden="1" customWidth="1"/>
    <col min="9" max="9" width="0" hidden="1" customWidth="1"/>
    <col min="10" max="10" width="18.6640625" customWidth="1"/>
    <col min="11" max="11" width="14.33203125" bestFit="1" customWidth="1"/>
    <col min="12" max="12" width="20" customWidth="1"/>
    <col min="13" max="13" width="15.1640625" customWidth="1"/>
  </cols>
  <sheetData>
    <row r="3" spans="1:13" ht="21.75" customHeight="1">
      <c r="A3" s="37" t="s">
        <v>304</v>
      </c>
      <c r="B3" s="240" t="s">
        <v>348</v>
      </c>
      <c r="C3" s="240"/>
    </row>
    <row r="5" spans="1:13">
      <c r="A5" s="35" t="s">
        <v>306</v>
      </c>
      <c r="B5" s="36" t="s">
        <v>307</v>
      </c>
      <c r="C5" s="36" t="s">
        <v>308</v>
      </c>
      <c r="D5" s="36" t="s">
        <v>309</v>
      </c>
      <c r="E5" s="36" t="s">
        <v>310</v>
      </c>
      <c r="F5" s="36" t="s">
        <v>311</v>
      </c>
      <c r="J5" s="36" t="s">
        <v>349</v>
      </c>
      <c r="L5" s="36" t="s">
        <v>350</v>
      </c>
    </row>
    <row r="6" spans="1:13">
      <c r="A6" t="s">
        <v>351</v>
      </c>
      <c r="B6" s="37">
        <v>8</v>
      </c>
      <c r="C6" s="91" t="s">
        <v>191</v>
      </c>
      <c r="D6" s="48">
        <v>255000</v>
      </c>
      <c r="E6" s="48">
        <v>50000</v>
      </c>
      <c r="F6" s="48">
        <f>+(D6+E6)*B6</f>
        <v>2440000</v>
      </c>
      <c r="I6" s="37" t="s">
        <v>320</v>
      </c>
      <c r="J6" s="39">
        <v>3600000</v>
      </c>
      <c r="K6" s="39">
        <f>+F6-J6</f>
        <v>-1160000</v>
      </c>
      <c r="L6" s="39">
        <v>3600000</v>
      </c>
      <c r="M6" s="39">
        <f>+F6-L6</f>
        <v>-1160000</v>
      </c>
    </row>
    <row r="7" spans="1:13" ht="28">
      <c r="A7" s="47" t="s">
        <v>351</v>
      </c>
      <c r="B7" s="37">
        <v>1</v>
      </c>
      <c r="C7" s="91" t="s">
        <v>192</v>
      </c>
      <c r="D7" s="48">
        <v>1750000</v>
      </c>
      <c r="E7" s="48">
        <v>350000</v>
      </c>
      <c r="F7" s="48">
        <f t="shared" ref="F7:F21" si="0">+(D7+E7)*B7</f>
        <v>2100000</v>
      </c>
      <c r="I7" s="37" t="s">
        <v>320</v>
      </c>
      <c r="J7" s="39">
        <v>2300000</v>
      </c>
      <c r="K7" s="39">
        <f t="shared" ref="K7:K21" si="1">+F7-J7</f>
        <v>-200000</v>
      </c>
      <c r="L7" s="39">
        <v>2425000</v>
      </c>
      <c r="M7" s="39">
        <f t="shared" ref="M7:M21" si="2">+F7-L7</f>
        <v>-325000</v>
      </c>
    </row>
    <row r="8" spans="1:13">
      <c r="A8" s="47" t="s">
        <v>351</v>
      </c>
      <c r="B8" s="37">
        <v>1</v>
      </c>
      <c r="C8" s="92" t="s">
        <v>185</v>
      </c>
      <c r="D8" s="48">
        <v>45000</v>
      </c>
      <c r="E8" s="48">
        <v>15000</v>
      </c>
      <c r="F8" s="48">
        <f t="shared" si="0"/>
        <v>60000</v>
      </c>
      <c r="I8" s="37" t="s">
        <v>320</v>
      </c>
      <c r="J8" s="39">
        <v>65000</v>
      </c>
      <c r="K8" s="39">
        <f t="shared" si="1"/>
        <v>-5000</v>
      </c>
      <c r="L8" s="39">
        <v>70000</v>
      </c>
      <c r="M8" s="39">
        <f t="shared" si="2"/>
        <v>-10000</v>
      </c>
    </row>
    <row r="9" spans="1:13">
      <c r="A9" s="47" t="s">
        <v>351</v>
      </c>
      <c r="B9" s="37">
        <v>2</v>
      </c>
      <c r="C9" s="92" t="s">
        <v>186</v>
      </c>
      <c r="D9" s="48">
        <v>30000</v>
      </c>
      <c r="E9" s="48">
        <v>15000</v>
      </c>
      <c r="F9" s="48">
        <f t="shared" si="0"/>
        <v>90000</v>
      </c>
      <c r="I9" s="37" t="s">
        <v>320</v>
      </c>
      <c r="J9" s="39">
        <v>110000</v>
      </c>
      <c r="K9" s="39">
        <f t="shared" si="1"/>
        <v>-20000</v>
      </c>
      <c r="L9" s="39">
        <v>100000</v>
      </c>
      <c r="M9" s="39">
        <f t="shared" si="2"/>
        <v>-10000</v>
      </c>
    </row>
    <row r="10" spans="1:13">
      <c r="A10" s="47" t="s">
        <v>351</v>
      </c>
      <c r="B10" s="37">
        <v>2</v>
      </c>
      <c r="C10" s="92" t="s">
        <v>187</v>
      </c>
      <c r="D10" s="48">
        <v>30000</v>
      </c>
      <c r="E10" s="48">
        <v>15000</v>
      </c>
      <c r="F10" s="48">
        <f t="shared" si="0"/>
        <v>90000</v>
      </c>
      <c r="I10" s="37" t="s">
        <v>320</v>
      </c>
      <c r="J10" s="39">
        <v>120000</v>
      </c>
      <c r="K10" s="39">
        <f t="shared" si="1"/>
        <v>-30000</v>
      </c>
      <c r="L10" s="39">
        <v>100000</v>
      </c>
      <c r="M10" s="39">
        <f t="shared" si="2"/>
        <v>-10000</v>
      </c>
    </row>
    <row r="11" spans="1:13">
      <c r="A11" s="47" t="s">
        <v>351</v>
      </c>
      <c r="B11" s="37">
        <v>2</v>
      </c>
      <c r="C11" s="92" t="s">
        <v>188</v>
      </c>
      <c r="D11" s="48">
        <v>45000</v>
      </c>
      <c r="E11" s="48">
        <v>15000</v>
      </c>
      <c r="F11" s="48">
        <f t="shared" si="0"/>
        <v>120000</v>
      </c>
      <c r="I11" s="37" t="s">
        <v>320</v>
      </c>
      <c r="J11" s="39">
        <v>140000</v>
      </c>
      <c r="K11" s="39">
        <f t="shared" si="1"/>
        <v>-20000</v>
      </c>
      <c r="L11" s="39">
        <v>150000</v>
      </c>
      <c r="M11" s="39">
        <f t="shared" si="2"/>
        <v>-30000</v>
      </c>
    </row>
    <row r="12" spans="1:13">
      <c r="A12" s="47" t="s">
        <v>351</v>
      </c>
      <c r="B12" s="37">
        <v>21</v>
      </c>
      <c r="C12" s="91" t="s">
        <v>194</v>
      </c>
      <c r="D12" s="48">
        <v>3500</v>
      </c>
      <c r="E12" s="48">
        <v>0</v>
      </c>
      <c r="F12" s="48">
        <f t="shared" si="0"/>
        <v>73500</v>
      </c>
      <c r="G12" s="72"/>
      <c r="I12" s="37" t="s">
        <v>320</v>
      </c>
      <c r="J12" s="39">
        <v>115500</v>
      </c>
      <c r="K12" s="39">
        <f t="shared" si="1"/>
        <v>-42000</v>
      </c>
      <c r="L12" s="39">
        <v>126000</v>
      </c>
      <c r="M12" s="39">
        <f t="shared" si="2"/>
        <v>-52500</v>
      </c>
    </row>
    <row r="13" spans="1:13">
      <c r="A13" s="47" t="s">
        <v>351</v>
      </c>
      <c r="B13" s="37">
        <v>13</v>
      </c>
      <c r="C13" s="91" t="s">
        <v>195</v>
      </c>
      <c r="D13" s="48">
        <v>650</v>
      </c>
      <c r="E13" s="48">
        <v>0</v>
      </c>
      <c r="F13" s="48">
        <f t="shared" si="0"/>
        <v>8450</v>
      </c>
      <c r="I13" s="37" t="s">
        <v>320</v>
      </c>
      <c r="J13" s="39">
        <v>8710</v>
      </c>
      <c r="K13" s="39">
        <f t="shared" si="1"/>
        <v>-260</v>
      </c>
      <c r="L13" s="39">
        <v>9100</v>
      </c>
      <c r="M13" s="39">
        <f t="shared" si="2"/>
        <v>-650</v>
      </c>
    </row>
    <row r="14" spans="1:13">
      <c r="A14" s="47" t="s">
        <v>351</v>
      </c>
      <c r="B14" s="37">
        <v>2</v>
      </c>
      <c r="C14" s="41" t="s">
        <v>197</v>
      </c>
      <c r="D14" s="48">
        <v>70000</v>
      </c>
      <c r="E14" s="48">
        <v>40000</v>
      </c>
      <c r="F14" s="48">
        <f t="shared" si="0"/>
        <v>220000</v>
      </c>
      <c r="I14" s="37" t="s">
        <v>320</v>
      </c>
      <c r="J14" s="39">
        <v>311800</v>
      </c>
      <c r="K14" s="39">
        <f t="shared" si="1"/>
        <v>-91800</v>
      </c>
      <c r="L14" s="39">
        <v>341800</v>
      </c>
      <c r="M14" s="39">
        <f t="shared" si="2"/>
        <v>-121800</v>
      </c>
    </row>
    <row r="15" spans="1:13">
      <c r="A15" s="47" t="s">
        <v>351</v>
      </c>
      <c r="B15" s="37">
        <v>2</v>
      </c>
      <c r="C15" s="41" t="s">
        <v>198</v>
      </c>
      <c r="D15" s="48">
        <v>65000</v>
      </c>
      <c r="E15" s="48">
        <v>0</v>
      </c>
      <c r="F15" s="48">
        <f t="shared" si="0"/>
        <v>130000</v>
      </c>
      <c r="I15" s="37" t="s">
        <v>320</v>
      </c>
      <c r="J15" s="39">
        <v>140000</v>
      </c>
      <c r="K15" s="39">
        <f t="shared" si="1"/>
        <v>-10000</v>
      </c>
      <c r="L15" s="39">
        <v>140000</v>
      </c>
      <c r="M15" s="39">
        <f t="shared" si="2"/>
        <v>-10000</v>
      </c>
    </row>
    <row r="16" spans="1:13">
      <c r="A16" s="47" t="s">
        <v>351</v>
      </c>
      <c r="B16" s="37">
        <v>4</v>
      </c>
      <c r="C16" s="41" t="s">
        <v>199</v>
      </c>
      <c r="D16" s="48">
        <v>75000</v>
      </c>
      <c r="E16" s="48">
        <v>0</v>
      </c>
      <c r="F16" s="48">
        <f t="shared" si="0"/>
        <v>300000</v>
      </c>
      <c r="I16" s="37" t="s">
        <v>320</v>
      </c>
      <c r="J16" s="39">
        <v>311400</v>
      </c>
      <c r="K16" s="39">
        <f t="shared" si="1"/>
        <v>-11400</v>
      </c>
      <c r="L16" s="39">
        <v>320000</v>
      </c>
      <c r="M16" s="39">
        <f t="shared" si="2"/>
        <v>-20000</v>
      </c>
    </row>
    <row r="17" spans="1:13">
      <c r="A17" t="s">
        <v>351</v>
      </c>
      <c r="B17" s="37">
        <v>2</v>
      </c>
      <c r="C17" s="41" t="s">
        <v>200</v>
      </c>
      <c r="D17" s="48">
        <v>9000</v>
      </c>
      <c r="E17" s="48">
        <v>0</v>
      </c>
      <c r="F17" s="48">
        <f t="shared" si="0"/>
        <v>18000</v>
      </c>
      <c r="I17" s="37" t="s">
        <v>320</v>
      </c>
      <c r="J17" s="39">
        <v>19900</v>
      </c>
      <c r="K17" s="39">
        <f t="shared" si="1"/>
        <v>-1900</v>
      </c>
      <c r="L17" s="39">
        <v>20500</v>
      </c>
      <c r="M17" s="39">
        <f t="shared" si="2"/>
        <v>-2500</v>
      </c>
    </row>
    <row r="18" spans="1:13">
      <c r="A18" t="s">
        <v>351</v>
      </c>
      <c r="B18" s="37">
        <v>2</v>
      </c>
      <c r="C18" s="41" t="s">
        <v>201</v>
      </c>
      <c r="D18" s="48">
        <v>25000</v>
      </c>
      <c r="E18" s="48">
        <v>0</v>
      </c>
      <c r="F18" s="48">
        <f t="shared" si="0"/>
        <v>50000</v>
      </c>
      <c r="I18" s="37" t="s">
        <v>320</v>
      </c>
      <c r="J18" s="39">
        <v>60000</v>
      </c>
      <c r="K18" s="39">
        <f t="shared" si="1"/>
        <v>-10000</v>
      </c>
      <c r="L18" s="39">
        <v>70000</v>
      </c>
      <c r="M18" s="39">
        <f t="shared" si="2"/>
        <v>-20000</v>
      </c>
    </row>
    <row r="19" spans="1:13">
      <c r="A19" t="s">
        <v>351</v>
      </c>
      <c r="B19" s="37">
        <v>2</v>
      </c>
      <c r="C19" s="41" t="s">
        <v>202</v>
      </c>
      <c r="D19" s="48">
        <v>5000</v>
      </c>
      <c r="E19" s="48">
        <v>0</v>
      </c>
      <c r="F19" s="48">
        <f t="shared" si="0"/>
        <v>10000</v>
      </c>
      <c r="I19" s="37" t="s">
        <v>320</v>
      </c>
      <c r="J19" s="39">
        <v>13700</v>
      </c>
      <c r="K19" s="39">
        <f t="shared" si="1"/>
        <v>-3700</v>
      </c>
      <c r="L19" s="39">
        <v>15100</v>
      </c>
      <c r="M19" s="39">
        <f t="shared" si="2"/>
        <v>-5100</v>
      </c>
    </row>
    <row r="20" spans="1:13">
      <c r="A20" s="47" t="s">
        <v>351</v>
      </c>
      <c r="B20" s="37">
        <v>4</v>
      </c>
      <c r="C20" s="91" t="s">
        <v>196</v>
      </c>
      <c r="D20" s="48">
        <v>300000</v>
      </c>
      <c r="E20" s="48">
        <v>40000</v>
      </c>
      <c r="F20" s="48">
        <f t="shared" si="0"/>
        <v>1360000</v>
      </c>
      <c r="I20" s="37" t="s">
        <v>320</v>
      </c>
      <c r="J20" s="39">
        <v>1675600</v>
      </c>
      <c r="K20" s="39">
        <f t="shared" si="1"/>
        <v>-315600</v>
      </c>
      <c r="L20" s="68">
        <v>1800000</v>
      </c>
      <c r="M20" s="39">
        <f t="shared" si="2"/>
        <v>-440000</v>
      </c>
    </row>
    <row r="21" spans="1:13">
      <c r="A21" t="s">
        <v>351</v>
      </c>
      <c r="B21" s="37">
        <v>1</v>
      </c>
      <c r="C21" s="41" t="s">
        <v>203</v>
      </c>
      <c r="D21" s="48">
        <v>1200000</v>
      </c>
      <c r="E21" s="54">
        <v>200000</v>
      </c>
      <c r="F21" s="48">
        <f t="shared" si="0"/>
        <v>1400000</v>
      </c>
      <c r="I21" s="37" t="s">
        <v>320</v>
      </c>
      <c r="J21" s="39">
        <v>1440000</v>
      </c>
      <c r="K21" s="39">
        <f t="shared" si="1"/>
        <v>-40000</v>
      </c>
      <c r="L21" s="68">
        <v>1500000</v>
      </c>
      <c r="M21" s="39">
        <f t="shared" si="2"/>
        <v>-100000</v>
      </c>
    </row>
    <row r="22" spans="1:13">
      <c r="A22" s="47"/>
      <c r="B22" s="37"/>
      <c r="C22" s="37"/>
      <c r="D22" s="48"/>
      <c r="E22" s="48"/>
      <c r="F22" s="48" t="s">
        <v>352</v>
      </c>
      <c r="G22" s="37"/>
      <c r="H22" s="41" t="s">
        <v>314</v>
      </c>
    </row>
    <row r="23" spans="1:13">
      <c r="E23" s="37" t="s">
        <v>315</v>
      </c>
      <c r="F23" s="38">
        <f>+SUM(F6:F21)</f>
        <v>8469950</v>
      </c>
      <c r="G23" s="38"/>
      <c r="H23" s="38">
        <f>G23-F23</f>
        <v>-8469950</v>
      </c>
      <c r="J23" s="38">
        <f>+SUM(J6:J21)</f>
        <v>10431610</v>
      </c>
      <c r="L23" s="38">
        <f>+SUM(L6:L21)</f>
        <v>10787500</v>
      </c>
    </row>
    <row r="24" spans="1:13">
      <c r="E24" s="37" t="s">
        <v>316</v>
      </c>
      <c r="F24" s="38">
        <f>F23*0.19</f>
        <v>1609290.5</v>
      </c>
      <c r="G24" s="38"/>
      <c r="H24" s="38">
        <f>G24-F24</f>
        <v>-1609290.5</v>
      </c>
      <c r="J24" s="38">
        <f>J23*0.19</f>
        <v>1982005.9</v>
      </c>
      <c r="L24" s="38">
        <f>L23*0.19</f>
        <v>2049625</v>
      </c>
    </row>
    <row r="25" spans="1:13">
      <c r="E25" s="37" t="s">
        <v>317</v>
      </c>
      <c r="F25" s="38">
        <f>+F23+F24</f>
        <v>10079240.5</v>
      </c>
      <c r="G25" s="38"/>
      <c r="H25" s="40">
        <f>G25-F25</f>
        <v>-10079240.5</v>
      </c>
      <c r="J25" s="38">
        <f>+J23+J24</f>
        <v>12413615.9</v>
      </c>
      <c r="L25" s="38">
        <f>+L23+L24</f>
        <v>12837125</v>
      </c>
    </row>
    <row r="26" spans="1:13">
      <c r="F26" s="39"/>
      <c r="J26" s="39"/>
      <c r="L26" s="39"/>
    </row>
    <row r="28" spans="1:13">
      <c r="F28" s="39"/>
    </row>
    <row r="29" spans="1:13">
      <c r="F29" s="39"/>
    </row>
    <row r="30" spans="1:13">
      <c r="F30" s="39"/>
    </row>
    <row r="31" spans="1:13">
      <c r="F31" s="39"/>
    </row>
    <row r="32" spans="1:13">
      <c r="F32" s="39"/>
    </row>
  </sheetData>
  <mergeCells count="1">
    <mergeCell ref="B3:C3"/>
  </mergeCells>
  <conditionalFormatting sqref="K6:K21">
    <cfRule type="cellIs" dxfId="3" priority="3" operator="equal">
      <formula>"CUMPLE"</formula>
    </cfRule>
    <cfRule type="cellIs" dxfId="2" priority="4" operator="equal">
      <formula>"NO CUMPLE"</formula>
    </cfRule>
  </conditionalFormatting>
  <conditionalFormatting sqref="M6:M21">
    <cfRule type="cellIs" dxfId="1" priority="7" operator="equal">
      <formula>"CUMPLE"</formula>
    </cfRule>
    <cfRule type="cellIs" dxfId="0" priority="8" operator="equal">
      <formula>"NO CUMPLE"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Inf. básica</vt:lpstr>
      <vt:lpstr>ANALISIS INICIAL</vt:lpstr>
      <vt:lpstr>678-2024 IPC</vt:lpstr>
      <vt:lpstr>CONSOLIDADO DE COTIZACIONES</vt:lpstr>
      <vt:lpstr>Vol. OJX279</vt:lpstr>
      <vt:lpstr>Vol. OJX280</vt:lpstr>
      <vt:lpstr>Vol. OJX281</vt:lpstr>
      <vt:lpstr>MOTO CATER.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Jherson Geovanny Fonseca Puentes</dc:creator>
  <cp:keywords/>
  <dc:description/>
  <cp:lastModifiedBy>Julian Camilo Barrera Pedraza</cp:lastModifiedBy>
  <cp:revision/>
  <dcterms:created xsi:type="dcterms:W3CDTF">2020-08-31T20:03:23Z</dcterms:created>
  <dcterms:modified xsi:type="dcterms:W3CDTF">2026-08-31T01:24:20Z</dcterms:modified>
  <cp:category/>
  <cp:contentStatus/>
</cp:coreProperties>
</file>