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17"/>
  <workbookPr defaultThemeVersion="166925"/>
  <mc:AlternateContent xmlns:mc="http://schemas.openxmlformats.org/markup-compatibility/2006">
    <mc:Choice Requires="x15">
      <x15ac:absPath xmlns:x15ac="http://schemas.microsoft.com/office/spreadsheetml/2010/11/ac" url="https://gobiernobogota-my.sharepoint.com/personal/essy_arevalo_gobiernobogota_gov_co/Documents/2026/FORMULACIONES/PAISAJISMO/TALA VERSION RADICAR A CONTRATACION/"/>
    </mc:Choice>
  </mc:AlternateContent>
  <xr:revisionPtr revIDLastSave="872" documentId="13_ncr:1_{FC57CA2A-87F3-4ADD-A649-752646FB5D16}" xr6:coauthVersionLast="47" xr6:coauthVersionMax="47" xr10:uidLastSave="{BE09D4E2-5010-439F-AA22-AD9F3EE5DA60}"/>
  <bookViews>
    <workbookView xWindow="-120" yWindow="-120" windowWidth="20730" windowHeight="11040" xr2:uid="{00000000-000D-0000-FFFF-FFFF00000000}"/>
  </bookViews>
  <sheets>
    <sheet name="TALA Y SUM DE PLANTAS" sheetId="1" r:id="rId1"/>
  </sheets>
  <definedNames>
    <definedName name="_xlnm.Print_Titles" localSheetId="0">'TALA Y SUM DE PLANTAS'!$1:$4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3" i="1" l="1"/>
  <c r="T13" i="1"/>
  <c r="W13" i="1" s="1"/>
  <c r="T10" i="1"/>
  <c r="W10" i="1" s="1"/>
  <c r="T12" i="1"/>
  <c r="U12" i="1"/>
  <c r="V12" i="1" s="1"/>
  <c r="T7" i="1"/>
  <c r="W7" i="1" s="1"/>
  <c r="U7" i="1"/>
  <c r="U10" i="1"/>
  <c r="M5" i="1"/>
  <c r="P6" i="1"/>
  <c r="Q6" i="1" s="1"/>
  <c r="U14" i="1"/>
  <c r="T14" i="1"/>
  <c r="S14" i="1"/>
  <c r="S13" i="1"/>
  <c r="S12" i="1"/>
  <c r="U11" i="1"/>
  <c r="V11" i="1" s="1"/>
  <c r="T11" i="1"/>
  <c r="S11" i="1"/>
  <c r="S10" i="1"/>
  <c r="T9" i="1"/>
  <c r="W9" i="1" s="1"/>
  <c r="U9" i="1"/>
  <c r="V9" i="1" s="1"/>
  <c r="S9" i="1"/>
  <c r="U8" i="1"/>
  <c r="V8" i="1" s="1"/>
  <c r="T8" i="1"/>
  <c r="S8" i="1"/>
  <c r="S7" i="1"/>
  <c r="W14" i="1"/>
  <c r="W12" i="1"/>
  <c r="W8" i="1"/>
  <c r="G5" i="1"/>
  <c r="V15" i="1"/>
  <c r="W11" i="1"/>
  <c r="L6" i="1"/>
  <c r="I5" i="1"/>
  <c r="M6" i="1"/>
  <c r="G6" i="1"/>
  <c r="J5" i="1"/>
  <c r="V7" i="1" l="1"/>
  <c r="S6" i="1"/>
  <c r="V10" i="1"/>
  <c r="S5" i="1"/>
  <c r="T5" i="1"/>
  <c r="W5" i="1" s="1"/>
  <c r="U5" i="1"/>
  <c r="V5" i="1" s="1"/>
  <c r="T6" i="1"/>
  <c r="W6" i="1" s="1"/>
  <c r="U6" i="1"/>
  <c r="H5" i="1"/>
  <c r="K5" i="1"/>
  <c r="V13" i="1"/>
  <c r="V14" i="1"/>
  <c r="V6" i="1" l="1"/>
  <c r="W17" i="1"/>
</calcChain>
</file>

<file path=xl/sharedStrings.xml><?xml version="1.0" encoding="utf-8"?>
<sst xmlns="http://schemas.openxmlformats.org/spreadsheetml/2006/main" count="115" uniqueCount="63">
  <si>
    <t xml:space="preserve">FORMATO DE COTIZACION
REALIZAR LA TALA POR EMERGENCIA DE INDIVIDUOS ARBÓREOS Y EL SUMINISTRO DE MATERIAL VEGETAL PARA EL FORTALECIMIENTO DE LOS JARDINES EXISTENTES DE LA ALCALDÍA LOCAL DE SAN CRISTÓBAL, CONTRIBUYENDO A LA CONSERVACIÓN DE POLINIZADORES, LA BIODIVERSIDAD URBANA Y LA ADAPTACIÓN AL CAMBIO CLIMÁTICO. </t>
  </si>
  <si>
    <t>COTIZACION</t>
  </si>
  <si>
    <t>IMPOHERMA S.A.S</t>
  </si>
  <si>
    <t>PRICAS Ingeniería S.A.S</t>
  </si>
  <si>
    <t>JARDINEROS</t>
  </si>
  <si>
    <t>PALMAS Y JADINES DE MANUEL</t>
  </si>
  <si>
    <t>PROMEDIO O MEDIA ARITMETICA</t>
  </si>
  <si>
    <t>PROMEDIO O MEDIA ARITMETICA A TOMAR</t>
  </si>
  <si>
    <t>DESVIACION ESTÁNDAR</t>
  </si>
  <si>
    <t>COEFICIENTE VARIACION</t>
  </si>
  <si>
    <t>PRECIO REFERENCIA</t>
  </si>
  <si>
    <t>OBSERVACIONES</t>
  </si>
  <si>
    <t>Ítem</t>
  </si>
  <si>
    <t>Descripción</t>
  </si>
  <si>
    <t>Cantidad (Unidad)</t>
  </si>
  <si>
    <t>Medida</t>
  </si>
  <si>
    <t>Valor unitario sin IVA</t>
  </si>
  <si>
    <t>Valor unitario con IVA</t>
  </si>
  <si>
    <t>Valor total con IVA</t>
  </si>
  <si>
    <t xml:space="preserve">SERVICIO INTEGRAL DE TALA, TRANSPORTE Y DISPOSICIÓN FINAL O APROVECHAMIENTO DE RESIDUOS VEGETALES AUTORIZADA </t>
  </si>
  <si>
    <t>Prestación del servicio integral para la tala de dos (2) individuos arbóreos autorizados por emergencia, incluyendo corte, desmonte, troceado, recolección, cargue, transporte, retiro del sitio de intervención y disposición final o aprovechamiento del material vegetal (ramas, troncos y demás residuos vegetales) generado durante la actividad. 
El servicio comprende el suministro de la totalidad del personal, vehículos, equipos, herramientas, maquinaria y demás recursos necesarios para la ejecución de las actividades, así como el transporte del material vegetal desde el sitio de intervención hasta el lugar autorizado para su disposición final o aprovechamiento. 
Seguridad y Salud en el Trabajo: El contratista deberá implementar las medidas de prevención y control de riesgos requeridas para la ejecución segura de las actividades, de conformidad con la normatividad vigente en materia de Seguridad y Salud en el Trabajo (Decreto 1072 de 2015). El personal asignado deberá contar con la experiencia, competencias, capacitaciones y certificaciones aplicables para el desarrollo de las labores, incluyendo aquellas relacionadas con trabajo en alturas cuando se requieran. 
Logística y permisos: Incluye los equipos, herramientas, señalización, permisos, vehículos y demás recursos necesarios para la ejecución del servicio y el transporte del material vegetal hasta su sitio de disposición final o aprovechamiento autorizado. 
El contratista deberá realizar el cargue, transporte, descargue y entrega de la tierra con sustrato y del material vegetal en las instalaciones de la Alcaldía Local de San Cristóbal, dejándolos en el punto de acopio definido por la supervisión del contrato. La distribución de los insumos en los jardines y la siembra de las especies vegetales no hacen parte del alcance del servicio y serán ejecutadas por el personal designado por la entidad.</t>
  </si>
  <si>
    <t>Und</t>
  </si>
  <si>
    <t>N/A</t>
  </si>
  <si>
    <t xml:space="preserve">TIERRA CON SUSTRATO ENRIQUECIDO </t>
  </si>
  <si>
    <t>107 unidades (Bultos) de Sustrato orgánico compuesto por tierra negra (50 %), humus de lombriz (30 %) y cascarilla de arroz (20 %), libre de residuos, piedras, malezas, plagas y contaminantes. Deberá presentar textura suelta y aireada, buena retención de humedad, adecuado drenaje y un pH entre 6.0 y 7.0, apto para el establecimiento y desarrollo de especies ornamentales en jardines y zonas verdes.</t>
  </si>
  <si>
    <t>und</t>
  </si>
  <si>
    <r>
      <t>ESPECIE VEGETAL DURANTA VARIEGADA  (CERCA VIVA) </t>
    </r>
    <r>
      <rPr>
        <sz val="8"/>
        <color rgb="FF000000"/>
        <rFont val="Garamond"/>
        <family val="1"/>
      </rPr>
      <t> </t>
    </r>
  </si>
  <si>
    <t xml:space="preserve">El material vegetal correspondiente a (23) docenas deberá ser transportado y entregado por el proveedor en la sede administrativa de la Alcaldía Local de San Cristóbal, en el punto que defina la supervisión del contrato para su almacenamiento temporal. La distribución y siembra en los jardines estará a cargo de la entidad. 
Altura mínima requerida: 30- 40 cm  
Ancho mínimo sugerido: 20 –30 cm </t>
  </si>
  <si>
    <r>
      <t>PLANTA HIEDRA MIAMI</t>
    </r>
    <r>
      <rPr>
        <sz val="8"/>
        <color rgb="FF000000"/>
        <rFont val="Garamond"/>
        <family val="1"/>
      </rPr>
      <t> </t>
    </r>
  </si>
  <si>
    <t xml:space="preserve">Se suministrará en (9.5) docenas, correspondientes a (114) unidades, planta de hábito trepador y cubriente, de rápido crecimiento, utilizada para cobertura vegetal en muros, jardineras y superficies paisajísticas. Se caracteriza por su alta adaptabilidad, resistencia y aporte al mejoramiento de la cobertura verde y la calidad paisajística del área de intervención. 
Altura mínima requerida: 20- 30 cm  
Ancho mínimo sugerido: 15 –20 cm </t>
  </si>
  <si>
    <t>$ 1.060.200</t>
  </si>
  <si>
    <t>PLANTA FILOENDRO</t>
  </si>
  <si>
    <t xml:space="preserve">Se suministrará en veinte (20) unidades, planta ornamental de follaje verde intenso, de hábito herbáceo y crecimiento vigoroso, adecuada para espacios interiores y exteriores sombreados.  
Altura mínima requerida: 30- 40 cm  
Ancho mínimo sugerido: 25 –35 cm </t>
  </si>
  <si>
    <t>$ 808.000</t>
  </si>
  <si>
    <r>
      <t>ESPECIE VEGETAL AGAPANTO (AGAPANTHUS AFRICANUS)</t>
    </r>
    <r>
      <rPr>
        <sz val="8"/>
        <color rgb="FF000000"/>
        <rFont val="Garamond"/>
        <family val="1"/>
      </rPr>
      <t> </t>
    </r>
  </si>
  <si>
    <t xml:space="preserve">Se suministrará en unidades individuales, con floración en tonos azul o lila. 
ltura mínima requerida: 25- 35 cm  
Ancho mínimo sugerido: 20 –30 cm </t>
  </si>
  <si>
    <t>$ 292.800</t>
  </si>
  <si>
    <t>Una vez efectuado el proceso de validación, depuración y análisis estadístico de la información recolectada, el coeficiente de variación obtenido corresponde al 42 %. Si bien se realizaron ajustes metodológicos para disminuir la dispersión de los datos, esta persiste debido a la heterogeneidad propia del mercado, asociada a factores como especificaciones técnicas, condiciones de suministro y diferencias entre proveedores. En consecuencia, se considera que el resultado refleja adecuadamente el comportamiento real del mercado y no obedece a inconsistencias en la información analizada." Igualmente, se verifico en las grandes superficies que ofrecen este elemento encontrando que el valor se encuentra alrededor de $2.400 por unidad de elemento, y en este valor no se contemplan los costos asociados a traslado, disposición y demás impuestos y tasas en que  incurre el contratista.
Link del producto: https://www.homecenter.com.co/homecenter-co/product/637684/agapanthus-bolsa-8/637684/</t>
  </si>
  <si>
    <t>PLANTA CLIVIA</t>
  </si>
  <si>
    <t xml:space="preserve">Se suministrará en cien (100) unidades, planta ornamental de follaje verde oscuro y flores en tonos anaranjados o rojizos, de hábito herbáceo y crecimiento en mata.
Altura mínima requerida: 25- 35 cm  
Ancho mínimo sugerido: 20 –30 cm </t>
  </si>
  <si>
    <t>$ 2.500.000</t>
  </si>
  <si>
    <t>PLANTA SIETE CUEROS RASTERA</t>
  </si>
  <si>
    <t xml:space="preserve">Se suministrará en doce (12) unidades, planta ornamental de porte cubresuelos, utilizada para la conformación y enriquecimiento de jardines. 
Altura mínima requerida: 20- 30 cm  
Ancho mínimo sugerido: 20 –30 cm </t>
  </si>
  <si>
    <t>$ 94.800</t>
  </si>
  <si>
    <t>Una vez efectuado el proceso de validación, depuración y análisis estadístico de la información recolectada, el coeficiente de variación obtenido corresponde al 42 %. Si bien se realizaron ajustes metodológicos para disminuir la dispersión de los datos, esta persiste debido a la heterogeneidad propia del mercado, asociada a factores como especificaciones técnicas, condiciones de suministro y diferencias entre proveedores. En consecuencia, se considera que el resultado refleja adecuadamente el comportamiento real del mercado y no obedece a inconsistencias en la información analizada." Igualmente, se verifico en las grandes superficies que ofrecen este elemento encontrando que el valor se encuentra alrededor de $7.900 por unidad de elemento, y en este valor nos e contemplan los costos asociados a traslado, disposición y demás impuestos y tasas en que  incurre el contratista.
Link del producto: https://www.homecenter.com.co/homecenter-co/product/158361/siete-cueros-rastrero-tibouchina-de-exterior-diametro-14-cm/158361/</t>
  </si>
  <si>
    <r>
      <t>PLANTA GASENIAS</t>
    </r>
    <r>
      <rPr>
        <sz val="8"/>
        <color rgb="FF000000"/>
        <rFont val="Garamond"/>
        <family val="1"/>
      </rPr>
      <t> </t>
    </r>
  </si>
  <si>
    <t xml:space="preserve">Se suministrará en veintisiete (27) unidades, en una variedad de colores florales (amarillo, naranja, rojo, rosado, blanco o combinaciones de estos), según disponibilidad y aprobación de la supervisión. 
Altura mínima requerida: 15- 20 cm  
Ancho mínimo sugerido: 15 –25 cm </t>
  </si>
  <si>
    <t>$ 213.300</t>
  </si>
  <si>
    <t>Una vez efectuado el proceso de validación, depuración y análisis estadístico de la información recolectada, el coeficiente de variación obtenido corresponde al 42 %. Si bien se realizaron ajustes metodológicos para disminuir la dispersión de los datos, esta persiste debido a la heterogeneidad propia del mercado, asociada a factores como especificaciones técnicas, condiciones de suministro y diferencias entre proveedores. En consecuencia, se considera que el resultado refleja adecuadamente el comportamiento real del mercado y no obedece a inconsistencias en la información analizada."</t>
  </si>
  <si>
    <t>HELECHO NATIVO</t>
  </si>
  <si>
    <t xml:space="preserve">Se suministrará en setenta (70) unidades, especie ornamental de follaje verde abundante y porte herbáceo, adecuada para jardines y zonas verdes con condiciones de sombra o semisombra. 
Altura mínima requerida: 15- 20 cm  
Ancho mínimo sugerido: 15 –25 cm </t>
  </si>
  <si>
    <t>$ 945.000</t>
  </si>
  <si>
    <t>OBSERVACIONES :</t>
  </si>
  <si>
    <t>1.</t>
  </si>
  <si>
    <t>La empresa PRICAS INGENIERÍA S.A.S. cotizó el Ítem 1, "Servicio integral de tala, transporte y disposición final o aprovechamiento de residuos vegetales autorizada", considerando el trabajo para dos (2) árboles de manera independiente. No obstante, dentro del cálculo del estudio de mercado, dichos elementos se sumaron y consolidaron como un único servicio integral, sin afectar el valor total del item en la cotizacion</t>
  </si>
  <si>
    <t>2.</t>
  </si>
  <si>
    <t>La empresa Impoherma presento su propuesta con el IVA incluido en el valor total; por lo tanto, se procedió a calcular el valor del IVA unitario para el Ítem 2, "Tierra con humus".</t>
  </si>
  <si>
    <t>3.</t>
  </si>
  <si>
    <t>La firma Jardineros cotizó el Ítem 2 ("Tierra con sustrato enriquecido") excluyendo el IVA y, tras requerir su aclaración, reafirmó dicha posición. Sin embargo, según el Artículo 420 del Estatuto Tributario, este tipo de bienes está gravado %, salvo exención expresa. Tras revisar el Artículo 424 del E.T., se determinó que el item no cuenta con una exclusión taxativa, informacion respaldad por el concepto aduareno 031170 de 2002), estableciendo que el item esta gravado. Adicionalmente se calculo el IVA aplicando el mismo concepto para la cotizacion de PALMAS Y JARDINES</t>
  </si>
  <si>
    <t>4.</t>
  </si>
  <si>
    <t>En la cotización presentada por la empresa Jardineros, se indicó inicialmente que el valor total de los elementos asciende a $18.718.700 (sin IVA) y un total con IVA incluido de $19.782.700. Sin embargo, al verificar la información, se evidenció que la sumatoria correcta de los valores es de $12.804.600.
Esta imprecisión no afecta el estudio de mercado, dado que su análisis se realiza ítem por ítem y sobre el valor unitario (con o sin IVA, según corresponda). Por lo tanto, para efectos del presente estudio, se tendrá en cuenta el valor real de la sumatoria, es decir, $12.804.600.</t>
  </si>
  <si>
    <t>Para el cotizante palmas y jardines se toman los valores indivudiales de los items a cotizar solicitados en el excel de cotización</t>
  </si>
  <si>
    <t>El presente estudio de mercado omite los valores en rojo debido a que presentaban una alta dispersión estadística que afectaba la representatividad de la muestra, superando el umbral del 30% en el coeficiente de variación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</si>
</sst>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 #,##0;\-&quot;$&quot;\ #,##0"/>
    <numFmt numFmtId="165" formatCode="&quot;$&quot;\ #,##0"/>
  </numFmts>
  <fonts count="25">
    <font>
      <sz val="11"/>
      <color theme="1"/>
      <name val="Calibri"/>
      <family val="2"/>
      <scheme val="minor"/>
    </font>
    <font>
      <sz val="11"/>
      <color theme="1"/>
      <name val="Calibri"/>
      <family val="2"/>
      <scheme val="minor"/>
    </font>
    <font>
      <sz val="11"/>
      <color theme="1"/>
      <name val="Garamond"/>
      <family val="1"/>
    </font>
    <font>
      <b/>
      <sz val="11"/>
      <color theme="1"/>
      <name val="Garamond"/>
      <family val="1"/>
    </font>
    <font>
      <b/>
      <sz val="11"/>
      <color theme="1" tint="0.34998626667073579"/>
      <name val="Arial"/>
      <family val="2"/>
    </font>
    <font>
      <b/>
      <sz val="14"/>
      <color theme="1"/>
      <name val="Garamond"/>
      <family val="1"/>
    </font>
    <font>
      <b/>
      <sz val="12"/>
      <color rgb="FF000000"/>
      <name val="Garamond"/>
      <family val="1"/>
    </font>
    <font>
      <sz val="10"/>
      <color theme="1"/>
      <name val="Garamond"/>
      <family val="1"/>
    </font>
    <font>
      <b/>
      <sz val="9"/>
      <color theme="1"/>
      <name val="Garamond"/>
      <family val="1"/>
    </font>
    <font>
      <b/>
      <sz val="8"/>
      <color theme="1"/>
      <name val="Garamond"/>
      <family val="1"/>
    </font>
    <font>
      <sz val="8"/>
      <color theme="1"/>
      <name val="Garamond"/>
      <family val="1"/>
    </font>
    <font>
      <b/>
      <sz val="11"/>
      <color rgb="FF000000"/>
      <name val="Garamond"/>
      <family val="1"/>
    </font>
    <font>
      <sz val="10"/>
      <color rgb="FF000000"/>
      <name val="Garamond"/>
      <family val="1"/>
    </font>
    <font>
      <b/>
      <sz val="8"/>
      <color theme="1"/>
      <name val="Calibri"/>
      <family val="2"/>
      <scheme val="minor"/>
    </font>
    <font>
      <b/>
      <sz val="8"/>
      <color rgb="FF000000"/>
      <name val="Garamond"/>
      <family val="1"/>
    </font>
    <font>
      <sz val="8"/>
      <color rgb="FF000000"/>
      <name val="Garamond"/>
      <family val="1"/>
    </font>
    <font>
      <b/>
      <sz val="8"/>
      <color rgb="FF000000"/>
      <name val="Times New Roman"/>
      <family val="1"/>
    </font>
    <font>
      <sz val="10"/>
      <color rgb="FF000000"/>
      <name val="Calibri"/>
      <family val="2"/>
      <scheme val="minor"/>
    </font>
    <font>
      <b/>
      <sz val="10"/>
      <color rgb="FF000000"/>
      <name val="Calibri"/>
      <family val="2"/>
      <scheme val="minor"/>
    </font>
    <font>
      <b/>
      <sz val="11"/>
      <color rgb="FF000000"/>
      <name val="Calibri"/>
      <family val="2"/>
      <scheme val="minor"/>
    </font>
    <font>
      <sz val="10"/>
      <color rgb="FFFF0000"/>
      <name val="Garamond"/>
      <family val="1"/>
    </font>
    <font>
      <sz val="10"/>
      <color rgb="FFFF0000"/>
      <name val="Calibri"/>
      <family val="2"/>
      <scheme val="minor"/>
    </font>
    <font>
      <b/>
      <sz val="10"/>
      <color rgb="FFFF0000"/>
      <name val="Calibri"/>
      <family val="2"/>
      <scheme val="minor"/>
    </font>
    <font>
      <sz val="10"/>
      <color theme="1"/>
      <name val="Calibri"/>
      <family val="2"/>
      <scheme val="minor"/>
    </font>
    <font>
      <b/>
      <sz val="10"/>
      <color theme="1"/>
      <name val="Calibri"/>
      <family val="2"/>
      <scheme val="minor"/>
    </font>
  </fonts>
  <fills count="13">
    <fill>
      <patternFill patternType="none"/>
    </fill>
    <fill>
      <patternFill patternType="gray125"/>
    </fill>
    <fill>
      <patternFill patternType="solid">
        <fgColor theme="8" tint="0.79998168889431442"/>
        <bgColor indexed="64"/>
      </patternFill>
    </fill>
    <fill>
      <patternFill patternType="solid">
        <fgColor theme="0"/>
        <bgColor indexed="64"/>
      </patternFill>
    </fill>
    <fill>
      <patternFill patternType="solid">
        <fgColor theme="9" tint="0.59999389629810485"/>
        <bgColor indexed="64"/>
      </patternFill>
    </fill>
    <fill>
      <patternFill patternType="solid">
        <fgColor theme="5" tint="0.39997558519241921"/>
        <bgColor indexed="64"/>
      </patternFill>
    </fill>
    <fill>
      <patternFill patternType="solid">
        <fgColor theme="5" tint="0.79998168889431442"/>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5" tint="0.39997558519241921"/>
        <bgColor indexed="65"/>
      </patternFill>
    </fill>
    <fill>
      <patternFill patternType="solid">
        <fgColor theme="8" tint="0.39997558519241921"/>
        <bgColor indexed="65"/>
      </patternFill>
    </fill>
    <fill>
      <patternFill patternType="solid">
        <fgColor theme="9" tint="0.79998168889431442"/>
        <bgColor indexed="65"/>
      </patternFill>
    </fill>
    <fill>
      <patternFill patternType="solid">
        <fgColor rgb="FF00B0F0"/>
        <bgColor indexed="64"/>
      </patternFill>
    </fill>
  </fills>
  <borders count="6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rgb="FF000000"/>
      </right>
      <top style="medium">
        <color indexed="64"/>
      </top>
      <bottom/>
      <diagonal/>
    </border>
    <border>
      <left style="thin">
        <color indexed="64"/>
      </left>
      <right style="thin">
        <color indexed="64"/>
      </right>
      <top/>
      <bottom style="thin">
        <color rgb="FF000000"/>
      </bottom>
      <diagonal/>
    </border>
    <border>
      <left style="medium">
        <color indexed="64"/>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rgb="FF000000"/>
      </left>
      <right style="medium">
        <color indexed="64"/>
      </right>
      <top style="medium">
        <color indexed="64"/>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indexed="64"/>
      </left>
      <right/>
      <top style="medium">
        <color indexed="64"/>
      </top>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thin">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indexed="64"/>
      </right>
      <top style="medium">
        <color rgb="FF000000"/>
      </top>
      <bottom style="thin">
        <color indexed="64"/>
      </bottom>
      <diagonal/>
    </border>
    <border>
      <left/>
      <right style="thin">
        <color indexed="64"/>
      </right>
      <top style="medium">
        <color rgb="FF000000"/>
      </top>
      <bottom style="thin">
        <color indexed="64"/>
      </bottom>
      <diagonal/>
    </border>
    <border>
      <left/>
      <right style="medium">
        <color indexed="64"/>
      </right>
      <top style="medium">
        <color rgb="FF000000"/>
      </top>
      <bottom style="thin">
        <color indexed="64"/>
      </bottom>
      <diagonal/>
    </border>
    <border>
      <left style="medium">
        <color indexed="64"/>
      </left>
      <right style="thin">
        <color indexed="64"/>
      </right>
      <top style="medium">
        <color rgb="FF000000"/>
      </top>
      <bottom style="thin">
        <color indexed="64"/>
      </bottom>
      <diagonal/>
    </border>
    <border>
      <left/>
      <right/>
      <top style="medium">
        <color rgb="FF000000"/>
      </top>
      <bottom style="thin">
        <color indexed="64"/>
      </bottom>
      <diagonal/>
    </border>
    <border>
      <left style="medium">
        <color rgb="FF000000"/>
      </left>
      <right style="thin">
        <color rgb="FF000000"/>
      </right>
      <top style="medium">
        <color rgb="FF000000"/>
      </top>
      <bottom style="thin">
        <color rgb="FF000000"/>
      </bottom>
      <diagonal/>
    </border>
    <border>
      <left/>
      <right style="medium">
        <color rgb="FF000000"/>
      </right>
      <top style="medium">
        <color rgb="FF000000"/>
      </top>
      <bottom style="thin">
        <color indexed="64"/>
      </bottom>
      <diagonal/>
    </border>
    <border>
      <left style="medium">
        <color rgb="FF000000"/>
      </left>
      <right style="thin">
        <color indexed="64"/>
      </right>
      <top style="thin">
        <color indexed="64"/>
      </top>
      <bottom style="thin">
        <color indexed="64"/>
      </bottom>
      <diagonal/>
    </border>
    <border>
      <left style="medium">
        <color rgb="FF000000"/>
      </left>
      <right style="thin">
        <color indexed="64"/>
      </right>
      <top style="thin">
        <color indexed="64"/>
      </top>
      <bottom style="medium">
        <color rgb="FF000000"/>
      </bottom>
      <diagonal/>
    </border>
    <border>
      <left/>
      <right style="thin">
        <color indexed="64"/>
      </right>
      <top style="thin">
        <color indexed="64"/>
      </top>
      <bottom style="medium">
        <color rgb="FF000000"/>
      </bottom>
      <diagonal/>
    </border>
    <border>
      <left/>
      <right style="medium">
        <color indexed="64"/>
      </right>
      <top style="thin">
        <color indexed="64"/>
      </top>
      <bottom style="medium">
        <color rgb="FF000000"/>
      </bottom>
      <diagonal/>
    </border>
    <border>
      <left style="medium">
        <color indexed="64"/>
      </left>
      <right style="thin">
        <color indexed="64"/>
      </right>
      <top style="thin">
        <color indexed="64"/>
      </top>
      <bottom style="medium">
        <color rgb="FF000000"/>
      </bottom>
      <diagonal/>
    </border>
    <border>
      <left/>
      <right/>
      <top style="thin">
        <color indexed="64"/>
      </top>
      <bottom style="medium">
        <color rgb="FF000000"/>
      </bottom>
      <diagonal/>
    </border>
    <border>
      <left style="thin">
        <color indexed="64"/>
      </left>
      <right style="thin">
        <color rgb="FF000000"/>
      </right>
      <top/>
      <bottom/>
      <diagonal/>
    </border>
    <border>
      <left style="thin">
        <color rgb="FF000000"/>
      </left>
      <right style="medium">
        <color indexed="64"/>
      </right>
      <top/>
      <bottom/>
      <diagonal/>
    </border>
    <border>
      <left/>
      <right style="medium">
        <color indexed="64"/>
      </right>
      <top/>
      <bottom style="medium">
        <color indexed="64"/>
      </bottom>
      <diagonal/>
    </border>
    <border>
      <left/>
      <right style="thin">
        <color indexed="64"/>
      </right>
      <top/>
      <bottom style="medium">
        <color indexed="64"/>
      </bottom>
      <diagonal/>
    </border>
    <border>
      <left style="thin">
        <color rgb="FF000000"/>
      </left>
      <right style="thin">
        <color rgb="FF000000"/>
      </right>
      <top/>
      <bottom style="thin">
        <color rgb="FF000000"/>
      </bottom>
      <diagonal/>
    </border>
  </borders>
  <cellStyleXfs count="7">
    <xf numFmtId="0" fontId="0" fillId="0" borderId="0"/>
    <xf numFmtId="9" fontId="1" fillId="0" borderId="0" applyFont="0" applyFill="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cellStyleXfs>
  <cellXfs count="156">
    <xf numFmtId="0" fontId="0" fillId="0" borderId="0" xfId="0"/>
    <xf numFmtId="0" fontId="2" fillId="0" borderId="0" xfId="0" applyFont="1"/>
    <xf numFmtId="0" fontId="3" fillId="0" borderId="0" xfId="0" applyFont="1" applyAlignment="1">
      <alignment horizontal="center" vertical="center" wrapText="1"/>
    </xf>
    <xf numFmtId="0" fontId="2" fillId="0" borderId="0" xfId="0" applyFont="1" applyAlignment="1">
      <alignment horizontal="center" vertical="center"/>
    </xf>
    <xf numFmtId="0" fontId="2" fillId="0" borderId="0" xfId="0" applyFont="1" applyAlignment="1">
      <alignment vertical="center" wrapText="1"/>
    </xf>
    <xf numFmtId="0" fontId="3" fillId="0" borderId="4" xfId="0" applyFont="1" applyBorder="1" applyAlignment="1">
      <alignment horizontal="center" vertical="center"/>
    </xf>
    <xf numFmtId="0" fontId="3" fillId="0" borderId="7" xfId="0" applyFont="1" applyBorder="1" applyAlignment="1">
      <alignment horizontal="center" vertical="center"/>
    </xf>
    <xf numFmtId="0" fontId="4" fillId="0" borderId="5"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3" fillId="0" borderId="2" xfId="0" applyFont="1" applyBorder="1" applyAlignment="1">
      <alignment horizontal="center" vertical="center" wrapText="1"/>
    </xf>
    <xf numFmtId="164" fontId="2" fillId="0" borderId="0" xfId="0" applyNumberFormat="1" applyFont="1"/>
    <xf numFmtId="0" fontId="10" fillId="0" borderId="0" xfId="0" applyFont="1"/>
    <xf numFmtId="0" fontId="9" fillId="0" borderId="0" xfId="0" applyFont="1" applyAlignment="1">
      <alignment horizontal="center" vertical="center" wrapText="1"/>
    </xf>
    <xf numFmtId="0" fontId="11" fillId="0" borderId="8" xfId="0" applyFont="1" applyBorder="1" applyAlignment="1">
      <alignment horizontal="center" vertical="center" wrapText="1"/>
    </xf>
    <xf numFmtId="0" fontId="7" fillId="0" borderId="1" xfId="0" applyFont="1" applyBorder="1" applyAlignment="1">
      <alignment horizontal="center" vertical="center" wrapText="1"/>
    </xf>
    <xf numFmtId="0" fontId="7" fillId="0" borderId="9" xfId="0" applyFont="1" applyBorder="1" applyAlignment="1">
      <alignment horizontal="center" vertical="center" wrapText="1"/>
    </xf>
    <xf numFmtId="0" fontId="2" fillId="0" borderId="6" xfId="0" applyFont="1" applyBorder="1" applyAlignment="1">
      <alignment horizontal="center" vertical="center" wrapText="1"/>
    </xf>
    <xf numFmtId="0" fontId="2" fillId="0" borderId="1" xfId="0" applyFont="1" applyBorder="1" applyAlignment="1">
      <alignment horizontal="center" vertical="center" wrapText="1"/>
    </xf>
    <xf numFmtId="0" fontId="14" fillId="0" borderId="7" xfId="0" applyFont="1" applyBorder="1" applyAlignment="1">
      <alignment horizontal="center" vertical="center" wrapText="1"/>
    </xf>
    <xf numFmtId="0" fontId="10" fillId="0" borderId="6" xfId="0" applyFont="1" applyBorder="1" applyAlignment="1">
      <alignment horizontal="center" vertical="center" wrapText="1"/>
    </xf>
    <xf numFmtId="0" fontId="14"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14" fillId="0" borderId="0" xfId="0" applyFont="1" applyAlignment="1">
      <alignment horizontal="center" vertical="center"/>
    </xf>
    <xf numFmtId="0" fontId="16" fillId="0" borderId="0" xfId="0" applyFont="1" applyAlignment="1">
      <alignment horizontal="center" vertical="center"/>
    </xf>
    <xf numFmtId="0" fontId="14" fillId="0" borderId="6" xfId="0" applyFont="1" applyBorder="1" applyAlignment="1">
      <alignment horizontal="center" vertical="center" wrapText="1"/>
    </xf>
    <xf numFmtId="0" fontId="2" fillId="3" borderId="1" xfId="0" applyFont="1" applyFill="1" applyBorder="1" applyAlignment="1">
      <alignment horizontal="center" vertical="center" wrapText="1"/>
    </xf>
    <xf numFmtId="0" fontId="12" fillId="0" borderId="0" xfId="0" applyFont="1"/>
    <xf numFmtId="164" fontId="12" fillId="0" borderId="15" xfId="0" applyNumberFormat="1" applyFont="1" applyBorder="1" applyAlignment="1">
      <alignment vertical="center"/>
    </xf>
    <xf numFmtId="165" fontId="12" fillId="0" borderId="3" xfId="0" applyNumberFormat="1" applyFont="1" applyBorder="1" applyAlignment="1">
      <alignment horizontal="center" vertical="center"/>
    </xf>
    <xf numFmtId="164" fontId="12" fillId="0" borderId="3" xfId="0" applyNumberFormat="1" applyFont="1" applyBorder="1" applyAlignment="1">
      <alignment vertical="center"/>
    </xf>
    <xf numFmtId="9" fontId="12" fillId="0" borderId="11" xfId="1" applyFont="1" applyFill="1" applyBorder="1" applyAlignment="1">
      <alignment horizontal="center" vertical="center"/>
    </xf>
    <xf numFmtId="164" fontId="18" fillId="0" borderId="14" xfId="6" applyNumberFormat="1" applyFont="1" applyFill="1" applyBorder="1" applyAlignment="1">
      <alignment horizontal="center" vertical="center"/>
    </xf>
    <xf numFmtId="164" fontId="17" fillId="0" borderId="13" xfId="4" applyNumberFormat="1" applyFont="1" applyFill="1" applyBorder="1" applyAlignment="1">
      <alignment horizontal="center" vertical="center"/>
    </xf>
    <xf numFmtId="164" fontId="18" fillId="0" borderId="14" xfId="4" applyNumberFormat="1" applyFont="1" applyFill="1" applyBorder="1" applyAlignment="1">
      <alignment horizontal="center" vertical="center"/>
    </xf>
    <xf numFmtId="164" fontId="17" fillId="0" borderId="13" xfId="3" applyNumberFormat="1" applyFont="1" applyFill="1" applyBorder="1" applyAlignment="1">
      <alignment horizontal="center" vertical="center"/>
    </xf>
    <xf numFmtId="164" fontId="12" fillId="0" borderId="13" xfId="0" applyNumberFormat="1" applyFont="1" applyBorder="1" applyAlignment="1">
      <alignment vertical="center"/>
    </xf>
    <xf numFmtId="165" fontId="12" fillId="0" borderId="1" xfId="0" applyNumberFormat="1" applyFont="1" applyBorder="1" applyAlignment="1">
      <alignment horizontal="center" vertical="center"/>
    </xf>
    <xf numFmtId="164" fontId="12" fillId="0" borderId="22" xfId="0" applyNumberFormat="1" applyFont="1" applyBorder="1" applyAlignment="1">
      <alignment vertical="center"/>
    </xf>
    <xf numFmtId="164" fontId="19" fillId="7" borderId="23" xfId="2" applyNumberFormat="1" applyFont="1" applyBorder="1" applyAlignment="1">
      <alignment horizontal="center" vertical="center"/>
    </xf>
    <xf numFmtId="164" fontId="17" fillId="12" borderId="6" xfId="3" applyNumberFormat="1" applyFont="1" applyFill="1" applyBorder="1" applyAlignment="1">
      <alignment horizontal="center" vertical="center"/>
    </xf>
    <xf numFmtId="0" fontId="11" fillId="0" borderId="4" xfId="0" applyFont="1" applyBorder="1" applyAlignment="1">
      <alignment horizontal="center" vertical="center"/>
    </xf>
    <xf numFmtId="0" fontId="5" fillId="0" borderId="0" xfId="0" applyFont="1"/>
    <xf numFmtId="164" fontId="5" fillId="0" borderId="0" xfId="0" applyNumberFormat="1" applyFont="1"/>
    <xf numFmtId="164" fontId="17" fillId="0" borderId="6" xfId="6" applyNumberFormat="1" applyFont="1" applyFill="1" applyBorder="1" applyAlignment="1">
      <alignment horizontal="center" vertical="center"/>
    </xf>
    <xf numFmtId="164" fontId="17" fillId="3" borderId="13" xfId="3" applyNumberFormat="1" applyFont="1" applyFill="1" applyBorder="1" applyAlignment="1">
      <alignment horizontal="center" vertical="center"/>
    </xf>
    <xf numFmtId="164" fontId="21" fillId="0" borderId="6" xfId="6" applyNumberFormat="1" applyFont="1" applyFill="1" applyBorder="1" applyAlignment="1">
      <alignment horizontal="center" vertical="center"/>
    </xf>
    <xf numFmtId="164" fontId="22" fillId="0" borderId="14" xfId="6" applyNumberFormat="1" applyFont="1" applyFill="1" applyBorder="1" applyAlignment="1">
      <alignment horizontal="center" vertical="center"/>
    </xf>
    <xf numFmtId="164" fontId="21" fillId="0" borderId="13" xfId="4" applyNumberFormat="1" applyFont="1" applyFill="1" applyBorder="1" applyAlignment="1">
      <alignment horizontal="center" vertical="center"/>
    </xf>
    <xf numFmtId="164" fontId="22" fillId="0" borderId="14" xfId="4" applyNumberFormat="1" applyFont="1" applyFill="1" applyBorder="1" applyAlignment="1">
      <alignment horizontal="center" vertical="center"/>
    </xf>
    <xf numFmtId="0" fontId="8" fillId="3" borderId="0" xfId="0" applyFont="1" applyFill="1" applyAlignment="1">
      <alignment horizontal="center" vertical="center" wrapText="1"/>
    </xf>
    <xf numFmtId="164" fontId="18" fillId="0" borderId="0" xfId="3" applyNumberFormat="1" applyFont="1" applyFill="1" applyBorder="1" applyAlignment="1">
      <alignment horizontal="center" vertical="center"/>
    </xf>
    <xf numFmtId="164" fontId="18" fillId="0" borderId="9" xfId="3" applyNumberFormat="1" applyFont="1" applyFill="1" applyBorder="1" applyAlignment="1">
      <alignment horizontal="center" vertical="center"/>
    </xf>
    <xf numFmtId="164" fontId="18" fillId="0" borderId="41" xfId="3" applyNumberFormat="1" applyFont="1" applyFill="1" applyBorder="1" applyAlignment="1">
      <alignment horizontal="center" vertical="center"/>
    </xf>
    <xf numFmtId="164" fontId="18" fillId="0" borderId="42" xfId="3" applyNumberFormat="1" applyFont="1" applyFill="1" applyBorder="1" applyAlignment="1">
      <alignment horizontal="center" vertical="center"/>
    </xf>
    <xf numFmtId="164" fontId="22" fillId="0" borderId="41" xfId="3" applyNumberFormat="1" applyFont="1" applyFill="1" applyBorder="1" applyAlignment="1">
      <alignment horizontal="center" vertical="center"/>
    </xf>
    <xf numFmtId="164" fontId="12" fillId="0" borderId="1" xfId="0" applyNumberFormat="1" applyFont="1" applyBorder="1" applyAlignment="1">
      <alignment vertical="center"/>
    </xf>
    <xf numFmtId="164" fontId="21" fillId="0" borderId="13" xfId="3" applyNumberFormat="1" applyFont="1" applyFill="1" applyBorder="1" applyAlignment="1">
      <alignment horizontal="center" vertical="center"/>
    </xf>
    <xf numFmtId="164" fontId="22" fillId="0" borderId="9" xfId="3" applyNumberFormat="1" applyFont="1" applyFill="1" applyBorder="1" applyAlignment="1">
      <alignment horizontal="center" vertical="center"/>
    </xf>
    <xf numFmtId="164" fontId="21" fillId="0" borderId="6" xfId="4" applyNumberFormat="1" applyFont="1" applyFill="1" applyBorder="1" applyAlignment="1">
      <alignment horizontal="center" vertical="center"/>
    </xf>
    <xf numFmtId="9" fontId="20" fillId="0" borderId="11" xfId="1" applyFont="1" applyFill="1" applyBorder="1" applyAlignment="1">
      <alignment horizontal="center" vertical="center"/>
    </xf>
    <xf numFmtId="9" fontId="7" fillId="0" borderId="11" xfId="1" applyFont="1" applyFill="1" applyBorder="1" applyAlignment="1">
      <alignment horizontal="center" vertical="center"/>
    </xf>
    <xf numFmtId="164" fontId="7" fillId="0" borderId="13" xfId="0" applyNumberFormat="1" applyFont="1" applyBorder="1" applyAlignment="1">
      <alignment vertical="center"/>
    </xf>
    <xf numFmtId="165" fontId="7" fillId="0" borderId="1" xfId="0" applyNumberFormat="1" applyFont="1" applyBorder="1" applyAlignment="1">
      <alignment horizontal="center" vertical="center"/>
    </xf>
    <xf numFmtId="164" fontId="7" fillId="0" borderId="1" xfId="0" applyNumberFormat="1" applyFont="1" applyBorder="1" applyAlignment="1">
      <alignment vertical="center"/>
    </xf>
    <xf numFmtId="164" fontId="21" fillId="0" borderId="45" xfId="6" applyNumberFormat="1" applyFont="1" applyFill="1" applyBorder="1" applyAlignment="1">
      <alignment horizontal="center" vertical="center"/>
    </xf>
    <xf numFmtId="164" fontId="21" fillId="0" borderId="46" xfId="6" applyNumberFormat="1" applyFont="1" applyFill="1" applyBorder="1" applyAlignment="1">
      <alignment horizontal="center" vertical="center"/>
    </xf>
    <xf numFmtId="164" fontId="22" fillId="0" borderId="47" xfId="6" applyNumberFormat="1" applyFont="1" applyFill="1" applyBorder="1" applyAlignment="1">
      <alignment horizontal="center" vertical="center"/>
    </xf>
    <xf numFmtId="164" fontId="17" fillId="0" borderId="48" xfId="4" applyNumberFormat="1" applyFont="1" applyFill="1" applyBorder="1" applyAlignment="1">
      <alignment horizontal="center" vertical="center"/>
    </xf>
    <xf numFmtId="164" fontId="17" fillId="0" borderId="46" xfId="4" applyNumberFormat="1" applyFont="1" applyFill="1" applyBorder="1" applyAlignment="1">
      <alignment horizontal="center" vertical="center"/>
    </xf>
    <xf numFmtId="164" fontId="18" fillId="0" borderId="47" xfId="4" applyNumberFormat="1" applyFont="1" applyFill="1" applyBorder="1" applyAlignment="1">
      <alignment horizontal="center" vertical="center"/>
    </xf>
    <xf numFmtId="164" fontId="17" fillId="0" borderId="50" xfId="3" applyNumberFormat="1" applyFont="1" applyFill="1" applyBorder="1" applyAlignment="1">
      <alignment horizontal="center" vertical="center"/>
    </xf>
    <xf numFmtId="164" fontId="17" fillId="0" borderId="46" xfId="6" applyNumberFormat="1" applyFont="1" applyFill="1" applyBorder="1" applyAlignment="1">
      <alignment horizontal="center" vertical="center"/>
    </xf>
    <xf numFmtId="164" fontId="17" fillId="0" borderId="51" xfId="6" applyNumberFormat="1" applyFont="1" applyFill="1" applyBorder="1" applyAlignment="1">
      <alignment horizontal="center" vertical="center"/>
    </xf>
    <xf numFmtId="164" fontId="21" fillId="0" borderId="52" xfId="6" applyNumberFormat="1" applyFont="1" applyFill="1" applyBorder="1" applyAlignment="1">
      <alignment horizontal="center" vertical="center"/>
    </xf>
    <xf numFmtId="164" fontId="18" fillId="0" borderId="43" xfId="3" applyNumberFormat="1" applyFont="1" applyFill="1" applyBorder="1" applyAlignment="1">
      <alignment horizontal="center" vertical="center"/>
    </xf>
    <xf numFmtId="164" fontId="17" fillId="0" borderId="52" xfId="6" applyNumberFormat="1" applyFont="1" applyFill="1" applyBorder="1" applyAlignment="1">
      <alignment horizontal="center" vertical="center"/>
    </xf>
    <xf numFmtId="164" fontId="22" fillId="0" borderId="43" xfId="3" applyNumberFormat="1" applyFont="1" applyFill="1" applyBorder="1" applyAlignment="1">
      <alignment horizontal="center" vertical="center"/>
    </xf>
    <xf numFmtId="164" fontId="21" fillId="0" borderId="53" xfId="6" applyNumberFormat="1" applyFont="1" applyFill="1" applyBorder="1" applyAlignment="1">
      <alignment horizontal="center" vertical="center"/>
    </xf>
    <xf numFmtId="164" fontId="21" fillId="0" borderId="54" xfId="6" applyNumberFormat="1" applyFont="1" applyFill="1" applyBorder="1" applyAlignment="1">
      <alignment horizontal="center" vertical="center"/>
    </xf>
    <xf numFmtId="164" fontId="22" fillId="0" borderId="55" xfId="6" applyNumberFormat="1" applyFont="1" applyFill="1" applyBorder="1" applyAlignment="1">
      <alignment horizontal="center" vertical="center"/>
    </xf>
    <xf numFmtId="164" fontId="17" fillId="0" borderId="56" xfId="4" applyNumberFormat="1" applyFont="1" applyFill="1" applyBorder="1" applyAlignment="1">
      <alignment horizontal="center" vertical="center"/>
    </xf>
    <xf numFmtId="164" fontId="17" fillId="0" borderId="54" xfId="6" applyNumberFormat="1" applyFont="1" applyFill="1" applyBorder="1" applyAlignment="1">
      <alignment horizontal="center" vertical="center"/>
    </xf>
    <xf numFmtId="164" fontId="18" fillId="0" borderId="55" xfId="4" applyNumberFormat="1" applyFont="1" applyFill="1" applyBorder="1" applyAlignment="1">
      <alignment horizontal="center" vertical="center"/>
    </xf>
    <xf numFmtId="164" fontId="17" fillId="0" borderId="56" xfId="3" applyNumberFormat="1" applyFont="1" applyFill="1" applyBorder="1" applyAlignment="1">
      <alignment horizontal="center" vertical="center"/>
    </xf>
    <xf numFmtId="164" fontId="18" fillId="0" borderId="57" xfId="3" applyNumberFormat="1" applyFont="1" applyFill="1" applyBorder="1" applyAlignment="1">
      <alignment horizontal="center" vertical="center"/>
    </xf>
    <xf numFmtId="164" fontId="18" fillId="0" borderId="44" xfId="3" applyNumberFormat="1" applyFont="1" applyFill="1" applyBorder="1" applyAlignment="1">
      <alignment horizontal="center" vertical="center"/>
    </xf>
    <xf numFmtId="0" fontId="2" fillId="0" borderId="9" xfId="0" applyFont="1" applyBorder="1" applyAlignment="1">
      <alignment horizontal="center" vertical="center" wrapText="1"/>
    </xf>
    <xf numFmtId="0" fontId="7" fillId="0" borderId="3" xfId="0" applyFont="1" applyBorder="1" applyAlignment="1">
      <alignment horizontal="center" vertical="center" wrapText="1"/>
    </xf>
    <xf numFmtId="164" fontId="18" fillId="0" borderId="60" xfId="6" applyNumberFormat="1" applyFont="1" applyFill="1" applyBorder="1" applyAlignment="1">
      <alignment horizontal="center" vertical="center"/>
    </xf>
    <xf numFmtId="164" fontId="17" fillId="0" borderId="19" xfId="4" applyNumberFormat="1" applyFont="1" applyFill="1" applyBorder="1" applyAlignment="1">
      <alignment horizontal="center" vertical="center"/>
    </xf>
    <xf numFmtId="164" fontId="17" fillId="0" borderId="61" xfId="4" applyNumberFormat="1" applyFont="1" applyFill="1" applyBorder="1" applyAlignment="1">
      <alignment horizontal="center" vertical="center"/>
    </xf>
    <xf numFmtId="164" fontId="18" fillId="0" borderId="60" xfId="4" applyNumberFormat="1" applyFont="1" applyFill="1" applyBorder="1" applyAlignment="1">
      <alignment horizontal="center" vertical="center"/>
    </xf>
    <xf numFmtId="164" fontId="17" fillId="0" borderId="19" xfId="3" applyNumberFormat="1" applyFont="1" applyFill="1" applyBorder="1" applyAlignment="1">
      <alignment horizontal="center" vertical="center"/>
    </xf>
    <xf numFmtId="164" fontId="17" fillId="0" borderId="61" xfId="3" applyNumberFormat="1" applyFont="1" applyFill="1" applyBorder="1" applyAlignment="1">
      <alignment horizontal="center" vertical="center"/>
    </xf>
    <xf numFmtId="164" fontId="18" fillId="0" borderId="60" xfId="3" applyNumberFormat="1" applyFont="1" applyFill="1" applyBorder="1" applyAlignment="1">
      <alignment horizontal="center" vertical="center"/>
    </xf>
    <xf numFmtId="164" fontId="23" fillId="0" borderId="48" xfId="3" applyNumberFormat="1" applyFont="1" applyFill="1" applyBorder="1" applyAlignment="1">
      <alignment horizontal="center" vertical="center"/>
    </xf>
    <xf numFmtId="164" fontId="23" fillId="0" borderId="46" xfId="3" applyNumberFormat="1" applyFont="1" applyFill="1" applyBorder="1" applyAlignment="1">
      <alignment horizontal="center" vertical="center"/>
    </xf>
    <xf numFmtId="164" fontId="24" fillId="0" borderId="49" xfId="3" applyNumberFormat="1" applyFont="1" applyFill="1" applyBorder="1" applyAlignment="1">
      <alignment horizontal="center" vertical="center"/>
    </xf>
    <xf numFmtId="164" fontId="19" fillId="7" borderId="11" xfId="2" applyNumberFormat="1" applyFont="1" applyBorder="1" applyAlignment="1">
      <alignment horizontal="center" vertical="center"/>
    </xf>
    <xf numFmtId="164" fontId="2" fillId="3" borderId="4" xfId="0" applyNumberFormat="1" applyFont="1" applyFill="1" applyBorder="1" applyAlignment="1">
      <alignment wrapText="1"/>
    </xf>
    <xf numFmtId="0" fontId="2" fillId="0" borderId="4" xfId="0" applyFont="1" applyBorder="1"/>
    <xf numFmtId="164" fontId="2" fillId="3" borderId="7" xfId="0" applyNumberFormat="1" applyFont="1" applyFill="1" applyBorder="1" applyAlignment="1">
      <alignment wrapText="1"/>
    </xf>
    <xf numFmtId="0" fontId="2" fillId="0" borderId="62" xfId="0" applyFont="1" applyBorder="1"/>
    <xf numFmtId="164" fontId="2" fillId="3" borderId="4" xfId="0" applyNumberFormat="1" applyFont="1" applyFill="1" applyBorder="1" applyAlignment="1">
      <alignment horizontal="center" wrapText="1"/>
    </xf>
    <xf numFmtId="164" fontId="23" fillId="0" borderId="6" xfId="6" applyNumberFormat="1" applyFont="1" applyFill="1" applyBorder="1" applyAlignment="1">
      <alignment horizontal="center" vertical="center"/>
    </xf>
    <xf numFmtId="0" fontId="13" fillId="10" borderId="18" xfId="5" applyFont="1" applyBorder="1" applyAlignment="1">
      <alignment horizontal="center" vertical="center" wrapText="1"/>
    </xf>
    <xf numFmtId="0" fontId="13" fillId="10" borderId="25" xfId="5" applyFont="1" applyBorder="1" applyAlignment="1">
      <alignment horizontal="center" vertical="center" wrapText="1"/>
    </xf>
    <xf numFmtId="0" fontId="8" fillId="3" borderId="10" xfId="0" applyFont="1" applyFill="1" applyBorder="1" applyAlignment="1">
      <alignment horizontal="center" vertical="center" wrapText="1"/>
    </xf>
    <xf numFmtId="0" fontId="8" fillId="3" borderId="0" xfId="0" applyFont="1" applyFill="1" applyAlignment="1">
      <alignment horizontal="center" vertical="center" wrapText="1"/>
    </xf>
    <xf numFmtId="0" fontId="9" fillId="2" borderId="17" xfId="0" applyFont="1" applyFill="1" applyBorder="1" applyAlignment="1">
      <alignment horizontal="center" vertical="center" wrapText="1"/>
    </xf>
    <xf numFmtId="0" fontId="9" fillId="2" borderId="24" xfId="0" applyFont="1" applyFill="1" applyBorder="1" applyAlignment="1">
      <alignment horizontal="center" vertical="center" wrapText="1"/>
    </xf>
    <xf numFmtId="0" fontId="9" fillId="2" borderId="40"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9" fillId="2" borderId="33" xfId="0" applyFont="1" applyFill="1" applyBorder="1" applyAlignment="1">
      <alignment horizontal="center" vertical="center" wrapText="1"/>
    </xf>
    <xf numFmtId="0" fontId="9" fillId="2" borderId="59" xfId="0" applyFont="1" applyFill="1" applyBorder="1" applyAlignment="1">
      <alignment horizontal="center" vertical="center" wrapText="1"/>
    </xf>
    <xf numFmtId="0" fontId="9" fillId="2" borderId="32" xfId="0" applyFont="1" applyFill="1" applyBorder="1" applyAlignment="1">
      <alignment horizontal="center" vertical="center"/>
    </xf>
    <xf numFmtId="0" fontId="9" fillId="2" borderId="12" xfId="0" applyFont="1" applyFill="1" applyBorder="1" applyAlignment="1">
      <alignment horizontal="center" vertical="center"/>
    </xf>
    <xf numFmtId="0" fontId="9" fillId="4" borderId="29" xfId="0" applyFont="1" applyFill="1" applyBorder="1" applyAlignment="1">
      <alignment horizontal="center" vertical="center" wrapText="1"/>
    </xf>
    <xf numFmtId="0" fontId="9" fillId="4" borderId="30" xfId="0" applyFont="1" applyFill="1" applyBorder="1" applyAlignment="1">
      <alignment horizontal="center" vertical="center" wrapText="1"/>
    </xf>
    <xf numFmtId="0" fontId="9" fillId="4" borderId="31" xfId="0" applyFont="1" applyFill="1" applyBorder="1" applyAlignment="1">
      <alignment horizontal="center" vertical="center" wrapText="1"/>
    </xf>
    <xf numFmtId="0" fontId="9" fillId="0" borderId="5" xfId="0" applyFont="1" applyBorder="1" applyAlignment="1">
      <alignment horizontal="center" vertical="center"/>
    </xf>
    <xf numFmtId="0" fontId="9" fillId="0" borderId="9" xfId="0" applyFont="1" applyBorder="1" applyAlignment="1">
      <alignment horizontal="center" vertical="center"/>
    </xf>
    <xf numFmtId="0" fontId="9" fillId="0" borderId="14" xfId="0" applyFont="1" applyBorder="1" applyAlignment="1">
      <alignment horizontal="center" vertical="center"/>
    </xf>
    <xf numFmtId="0" fontId="9" fillId="5" borderId="29" xfId="0" applyFont="1" applyFill="1" applyBorder="1" applyAlignment="1">
      <alignment horizontal="center" vertical="center" wrapText="1"/>
    </xf>
    <xf numFmtId="0" fontId="9" fillId="5" borderId="30" xfId="0" applyFont="1" applyFill="1" applyBorder="1" applyAlignment="1">
      <alignment horizontal="center" vertical="center" wrapText="1"/>
    </xf>
    <xf numFmtId="0" fontId="9" fillId="5" borderId="31" xfId="0" applyFont="1" applyFill="1" applyBorder="1" applyAlignment="1">
      <alignment horizontal="center" vertical="center" wrapText="1"/>
    </xf>
    <xf numFmtId="0" fontId="9" fillId="6" borderId="29" xfId="0" applyFont="1" applyFill="1" applyBorder="1" applyAlignment="1">
      <alignment horizontal="center" vertical="center" wrapText="1"/>
    </xf>
    <xf numFmtId="0" fontId="9" fillId="6" borderId="30" xfId="0" applyFont="1" applyFill="1" applyBorder="1" applyAlignment="1">
      <alignment horizontal="center" vertical="center" wrapText="1"/>
    </xf>
    <xf numFmtId="0" fontId="9" fillId="2" borderId="18" xfId="0" applyFont="1" applyFill="1" applyBorder="1" applyAlignment="1">
      <alignment horizontal="center" vertical="center" wrapText="1"/>
    </xf>
    <xf numFmtId="0" fontId="9" fillId="2" borderId="2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9" fillId="2" borderId="28" xfId="0" applyFont="1" applyFill="1" applyBorder="1" applyAlignment="1">
      <alignment horizontal="center" vertical="center" wrapText="1"/>
    </xf>
    <xf numFmtId="0" fontId="13" fillId="10" borderId="16" xfId="5" applyFont="1" applyBorder="1" applyAlignment="1">
      <alignment horizontal="center" wrapText="1"/>
    </xf>
    <xf numFmtId="0" fontId="13" fillId="10" borderId="28" xfId="5" applyFont="1" applyBorder="1" applyAlignment="1">
      <alignment horizontal="center" wrapText="1"/>
    </xf>
    <xf numFmtId="0" fontId="13" fillId="10" borderId="19" xfId="5" applyFont="1" applyBorder="1" applyAlignment="1">
      <alignment horizontal="center" wrapText="1"/>
    </xf>
    <xf numFmtId="0" fontId="9" fillId="2" borderId="2"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13" fillId="10" borderId="21" xfId="5" applyFont="1" applyBorder="1" applyAlignment="1">
      <alignment horizontal="center" vertical="center" wrapText="1"/>
    </xf>
    <xf numFmtId="0" fontId="13" fillId="10" borderId="17" xfId="5" applyFont="1" applyBorder="1" applyAlignment="1">
      <alignment horizontal="center" wrapText="1"/>
    </xf>
    <xf numFmtId="0" fontId="13" fillId="10" borderId="24" xfId="5" applyFont="1" applyBorder="1" applyAlignment="1">
      <alignment horizontal="center" wrapText="1"/>
    </xf>
    <xf numFmtId="0" fontId="13" fillId="10" borderId="20" xfId="5" applyFont="1" applyBorder="1" applyAlignment="1">
      <alignment horizontal="center" wrapText="1"/>
    </xf>
    <xf numFmtId="0" fontId="9" fillId="2" borderId="27" xfId="0" applyFont="1" applyFill="1" applyBorder="1" applyAlignment="1">
      <alignment horizontal="center" vertical="center" wrapText="1"/>
    </xf>
    <xf numFmtId="0" fontId="9" fillId="2" borderId="26" xfId="0" applyFont="1" applyFill="1" applyBorder="1" applyAlignment="1">
      <alignment horizontal="center" vertical="center" wrapText="1"/>
    </xf>
    <xf numFmtId="0" fontId="9" fillId="2" borderId="58" xfId="0" applyFont="1" applyFill="1" applyBorder="1" applyAlignment="1">
      <alignment horizontal="center" vertical="center" wrapText="1"/>
    </xf>
    <xf numFmtId="0" fontId="6" fillId="0" borderId="4" xfId="0" applyFont="1" applyBorder="1" applyAlignment="1">
      <alignment horizontal="left" vertical="center" wrapText="1"/>
    </xf>
    <xf numFmtId="0" fontId="3" fillId="0" borderId="4" xfId="0" applyFont="1" applyBorder="1" applyAlignment="1">
      <alignment horizontal="left" vertical="center" wrapText="1"/>
    </xf>
    <xf numFmtId="0" fontId="2" fillId="0" borderId="0" xfId="0" applyFont="1" applyAlignment="1">
      <alignment horizontal="center"/>
    </xf>
    <xf numFmtId="0" fontId="5" fillId="0" borderId="37" xfId="0" applyFont="1" applyBorder="1" applyAlignment="1">
      <alignment horizontal="left" vertical="top"/>
    </xf>
    <xf numFmtId="0" fontId="5" fillId="0" borderId="38" xfId="0" applyFont="1" applyBorder="1" applyAlignment="1">
      <alignment horizontal="left" vertical="top"/>
    </xf>
    <xf numFmtId="0" fontId="5" fillId="0" borderId="39" xfId="0" applyFont="1" applyBorder="1" applyAlignment="1">
      <alignment horizontal="left" vertical="top"/>
    </xf>
    <xf numFmtId="0" fontId="5" fillId="0" borderId="34" xfId="0" applyFont="1" applyBorder="1" applyAlignment="1">
      <alignment horizontal="left" vertical="top"/>
    </xf>
    <xf numFmtId="0" fontId="5" fillId="0" borderId="35" xfId="0" applyFont="1" applyBorder="1" applyAlignment="1">
      <alignment horizontal="left" vertical="top"/>
    </xf>
    <xf numFmtId="0" fontId="5" fillId="0" borderId="36" xfId="0" applyFont="1" applyBorder="1" applyAlignment="1">
      <alignment horizontal="left" vertical="top"/>
    </xf>
    <xf numFmtId="0" fontId="6" fillId="0" borderId="4" xfId="0" applyFont="1" applyBorder="1" applyAlignment="1">
      <alignment horizontal="left" vertical="center"/>
    </xf>
    <xf numFmtId="0" fontId="15" fillId="0" borderId="1" xfId="0" applyFont="1" applyBorder="1" applyAlignment="1">
      <alignment horizontal="center" vertical="center" wrapText="1"/>
    </xf>
  </cellXfs>
  <cellStyles count="7">
    <cellStyle name="20% - Énfasis1" xfId="2" builtinId="30"/>
    <cellStyle name="20% - Énfasis2" xfId="3" builtinId="34"/>
    <cellStyle name="20% - Énfasis6" xfId="6" builtinId="50"/>
    <cellStyle name="60% - Énfasis2" xfId="4" builtinId="36"/>
    <cellStyle name="60% - Énfasis5" xfId="5" builtinId="48"/>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A25"/>
  <sheetViews>
    <sheetView showGridLines="0" tabSelected="1" topLeftCell="B1" zoomScale="86" zoomScaleNormal="86" zoomScalePageLayoutView="80" workbookViewId="0">
      <pane ySplit="2" topLeftCell="A3" activePane="bottomLeft" state="frozen"/>
      <selection pane="bottomLeft" activeCell="C5" sqref="C5"/>
      <selection activeCell="A2" sqref="A2"/>
    </sheetView>
  </sheetViews>
  <sheetFormatPr defaultColWidth="11.42578125" defaultRowHeight="15"/>
  <cols>
    <col min="1" max="1" width="5.140625" style="1" bestFit="1" customWidth="1"/>
    <col min="2" max="2" width="35" style="3" customWidth="1"/>
    <col min="3" max="3" width="42.7109375" style="1" customWidth="1"/>
    <col min="4" max="4" width="11.42578125" style="4" customWidth="1"/>
    <col min="5" max="5" width="8.28515625" style="4" customWidth="1"/>
    <col min="6" max="6" width="13" style="4" customWidth="1"/>
    <col min="7" max="7" width="13.140625" style="1" customWidth="1"/>
    <col min="8" max="8" width="11.5703125" style="1" customWidth="1"/>
    <col min="9" max="9" width="12.28515625" style="1" customWidth="1"/>
    <col min="10" max="10" width="12.42578125" style="1" customWidth="1"/>
    <col min="11" max="11" width="12.28515625" style="1" customWidth="1"/>
    <col min="12" max="12" width="12.5703125" style="1" customWidth="1"/>
    <col min="13" max="13" width="13.42578125" style="1" customWidth="1"/>
    <col min="14" max="17" width="12.7109375" style="1" customWidth="1"/>
    <col min="18" max="18" width="1.5703125" style="1" customWidth="1"/>
    <col min="19" max="19" width="14.140625" style="1" customWidth="1"/>
    <col min="20" max="20" width="17.140625" style="1" customWidth="1"/>
    <col min="21" max="21" width="13.5703125" style="1" customWidth="1"/>
    <col min="22" max="22" width="13.85546875" style="1" customWidth="1"/>
    <col min="23" max="23" width="14.42578125" style="1" customWidth="1"/>
    <col min="24" max="16384" width="11.42578125" style="1"/>
  </cols>
  <sheetData>
    <row r="1" spans="1:27" ht="45" customHeight="1">
      <c r="A1" s="108" t="s">
        <v>0</v>
      </c>
      <c r="B1" s="109"/>
      <c r="C1" s="109"/>
      <c r="D1" s="109"/>
      <c r="E1" s="109"/>
      <c r="F1" s="109"/>
      <c r="G1" s="109"/>
      <c r="H1" s="109"/>
      <c r="I1" s="109"/>
      <c r="J1" s="109"/>
      <c r="K1" s="109"/>
      <c r="L1" s="109"/>
      <c r="M1" s="109"/>
      <c r="N1" s="109"/>
      <c r="O1" s="109"/>
      <c r="P1" s="109"/>
      <c r="Q1" s="109"/>
      <c r="R1" s="109"/>
      <c r="S1" s="109"/>
      <c r="T1" s="109"/>
      <c r="U1" s="109"/>
      <c r="V1" s="109"/>
      <c r="W1" s="109"/>
      <c r="Y1" s="50"/>
      <c r="Z1" s="50"/>
      <c r="AA1" s="50"/>
    </row>
    <row r="2" spans="1:27" ht="15" customHeight="1">
      <c r="A2" s="121" t="s">
        <v>1</v>
      </c>
      <c r="B2" s="122"/>
      <c r="C2" s="122"/>
      <c r="D2" s="122"/>
      <c r="E2" s="123"/>
      <c r="F2" s="118" t="s">
        <v>2</v>
      </c>
      <c r="G2" s="119"/>
      <c r="H2" s="120"/>
      <c r="I2" s="124" t="s">
        <v>3</v>
      </c>
      <c r="J2" s="125"/>
      <c r="K2" s="126"/>
      <c r="L2" s="127" t="s">
        <v>4</v>
      </c>
      <c r="M2" s="128"/>
      <c r="N2" s="128"/>
      <c r="O2" s="118" t="s">
        <v>5</v>
      </c>
      <c r="P2" s="119"/>
      <c r="Q2" s="119"/>
      <c r="R2" s="12"/>
      <c r="S2" s="133" t="s">
        <v>6</v>
      </c>
      <c r="T2" s="139" t="s">
        <v>7</v>
      </c>
      <c r="U2" s="139" t="s">
        <v>8</v>
      </c>
      <c r="V2" s="139" t="s">
        <v>9</v>
      </c>
      <c r="W2" s="106" t="s">
        <v>10</v>
      </c>
      <c r="X2" s="106" t="s">
        <v>11</v>
      </c>
    </row>
    <row r="3" spans="1:27" s="2" customFormat="1" ht="15" customHeight="1">
      <c r="A3" s="136" t="s">
        <v>12</v>
      </c>
      <c r="B3" s="136" t="s">
        <v>12</v>
      </c>
      <c r="C3" s="136" t="s">
        <v>13</v>
      </c>
      <c r="D3" s="136" t="s">
        <v>14</v>
      </c>
      <c r="E3" s="116" t="s">
        <v>15</v>
      </c>
      <c r="F3" s="131" t="s">
        <v>16</v>
      </c>
      <c r="G3" s="143" t="s">
        <v>17</v>
      </c>
      <c r="H3" s="114" t="s">
        <v>18</v>
      </c>
      <c r="I3" s="131" t="s">
        <v>16</v>
      </c>
      <c r="J3" s="110" t="s">
        <v>17</v>
      </c>
      <c r="K3" s="129" t="s">
        <v>18</v>
      </c>
      <c r="L3" s="131" t="s">
        <v>16</v>
      </c>
      <c r="M3" s="110" t="s">
        <v>17</v>
      </c>
      <c r="N3" s="112" t="s">
        <v>18</v>
      </c>
      <c r="O3" s="131" t="s">
        <v>16</v>
      </c>
      <c r="P3" s="110" t="s">
        <v>17</v>
      </c>
      <c r="Q3" s="112" t="s">
        <v>18</v>
      </c>
      <c r="R3" s="13"/>
      <c r="S3" s="134"/>
      <c r="T3" s="140"/>
      <c r="U3" s="140"/>
      <c r="V3" s="140"/>
      <c r="W3" s="107"/>
      <c r="X3" s="107"/>
    </row>
    <row r="4" spans="1:27" s="2" customFormat="1" ht="15" customHeight="1">
      <c r="A4" s="137"/>
      <c r="B4" s="142"/>
      <c r="C4" s="137"/>
      <c r="D4" s="137"/>
      <c r="E4" s="117"/>
      <c r="F4" s="132"/>
      <c r="G4" s="144"/>
      <c r="H4" s="115"/>
      <c r="I4" s="132"/>
      <c r="J4" s="111"/>
      <c r="K4" s="130"/>
      <c r="L4" s="132"/>
      <c r="M4" s="111"/>
      <c r="N4" s="113"/>
      <c r="O4" s="132"/>
      <c r="P4" s="111"/>
      <c r="Q4" s="113"/>
      <c r="R4" s="13"/>
      <c r="S4" s="135"/>
      <c r="T4" s="141"/>
      <c r="U4" s="141"/>
      <c r="V4" s="141"/>
      <c r="W4" s="138"/>
      <c r="X4" s="107"/>
    </row>
    <row r="5" spans="1:27" ht="91.5" customHeight="1">
      <c r="A5" s="7">
        <v>1</v>
      </c>
      <c r="B5" s="19" t="s">
        <v>19</v>
      </c>
      <c r="C5" s="20" t="s">
        <v>20</v>
      </c>
      <c r="D5" s="17">
        <v>1</v>
      </c>
      <c r="E5" s="87" t="s">
        <v>21</v>
      </c>
      <c r="F5" s="65">
        <v>14000000</v>
      </c>
      <c r="G5" s="66">
        <f>F5*1.19</f>
        <v>16660000</v>
      </c>
      <c r="H5" s="67">
        <f>G5*D5</f>
        <v>16660000</v>
      </c>
      <c r="I5" s="68">
        <f>1500000*2</f>
        <v>3000000</v>
      </c>
      <c r="J5" s="69">
        <f>I5*1.19</f>
        <v>3570000</v>
      </c>
      <c r="K5" s="70">
        <f>J5*D5</f>
        <v>3570000</v>
      </c>
      <c r="L5" s="96">
        <v>5600000</v>
      </c>
      <c r="M5" s="97">
        <f>L5*1.19</f>
        <v>6664000</v>
      </c>
      <c r="N5" s="98">
        <v>6664000</v>
      </c>
      <c r="O5" s="71" t="s">
        <v>22</v>
      </c>
      <c r="P5" s="72" t="s">
        <v>22</v>
      </c>
      <c r="Q5" s="73" t="s">
        <v>22</v>
      </c>
      <c r="R5" s="27"/>
      <c r="S5" s="28">
        <f>AVERAGE(G5,J5,M5)</f>
        <v>8964666.666666666</v>
      </c>
      <c r="T5" s="28">
        <f>AVERAGE(M5,J5)</f>
        <v>5117000</v>
      </c>
      <c r="U5" s="29">
        <f>_xlfn.STDEV.P(M5,J5)</f>
        <v>1547000</v>
      </c>
      <c r="V5" s="61">
        <f t="shared" ref="V5:V14" si="0">U5/T5</f>
        <v>0.30232558139534882</v>
      </c>
      <c r="W5" s="99">
        <f t="shared" ref="W5:W14" si="1">T5*D5</f>
        <v>5117000</v>
      </c>
      <c r="X5" s="101"/>
    </row>
    <row r="6" spans="1:27" ht="96" customHeight="1">
      <c r="A6" s="7">
        <v>2</v>
      </c>
      <c r="B6" s="21" t="s">
        <v>23</v>
      </c>
      <c r="C6" s="22" t="s">
        <v>24</v>
      </c>
      <c r="D6" s="26">
        <v>107</v>
      </c>
      <c r="E6" s="87" t="s">
        <v>25</v>
      </c>
      <c r="F6" s="74">
        <v>60000</v>
      </c>
      <c r="G6" s="46">
        <f>F6*1.19</f>
        <v>71400</v>
      </c>
      <c r="H6" s="47">
        <v>7639800</v>
      </c>
      <c r="I6" s="48">
        <v>13000</v>
      </c>
      <c r="J6" s="59">
        <v>15470</v>
      </c>
      <c r="K6" s="49">
        <v>1655290</v>
      </c>
      <c r="L6" s="45">
        <f>33400/1.19</f>
        <v>28067.226890756305</v>
      </c>
      <c r="M6" s="40">
        <f>L6*1.19</f>
        <v>33400</v>
      </c>
      <c r="N6" s="52">
        <v>3573800</v>
      </c>
      <c r="O6" s="53">
        <v>15000</v>
      </c>
      <c r="P6" s="105">
        <f>O6*1.19</f>
        <v>17850</v>
      </c>
      <c r="Q6" s="75">
        <f>P6*D6</f>
        <v>1909950</v>
      </c>
      <c r="R6" s="27"/>
      <c r="S6" s="28">
        <f>AVERAGE(G6,J6,M6,P6)</f>
        <v>34530</v>
      </c>
      <c r="T6" s="30">
        <f>AVERAGE(M6,P6)</f>
        <v>25625</v>
      </c>
      <c r="U6" s="29">
        <f>_xlfn.STDEV.P(M6,P6)</f>
        <v>7775</v>
      </c>
      <c r="V6" s="31">
        <f t="shared" si="0"/>
        <v>0.30341463414634146</v>
      </c>
      <c r="W6" s="99">
        <f t="shared" si="1"/>
        <v>2741875</v>
      </c>
      <c r="X6" s="101"/>
    </row>
    <row r="7" spans="1:27" ht="99" customHeight="1">
      <c r="A7" s="7">
        <v>3</v>
      </c>
      <c r="B7" s="21" t="s">
        <v>26</v>
      </c>
      <c r="C7" s="155" t="s">
        <v>27</v>
      </c>
      <c r="D7" s="18">
        <v>276</v>
      </c>
      <c r="E7" s="87" t="s">
        <v>25</v>
      </c>
      <c r="F7" s="76">
        <v>6000</v>
      </c>
      <c r="G7" s="44" t="s">
        <v>22</v>
      </c>
      <c r="H7" s="32">
        <v>1656000</v>
      </c>
      <c r="I7" s="33">
        <v>5000</v>
      </c>
      <c r="J7" s="44" t="s">
        <v>22</v>
      </c>
      <c r="K7" s="34">
        <v>1380000</v>
      </c>
      <c r="L7" s="35">
        <v>9300</v>
      </c>
      <c r="M7" s="44" t="s">
        <v>22</v>
      </c>
      <c r="N7" s="52">
        <v>2566800</v>
      </c>
      <c r="O7" s="55">
        <v>3000</v>
      </c>
      <c r="P7" s="46" t="s">
        <v>22</v>
      </c>
      <c r="Q7" s="77">
        <v>828000</v>
      </c>
      <c r="R7" s="27"/>
      <c r="S7" s="36">
        <f t="shared" ref="S7:S14" si="2">AVERAGE(F7,I7,L7,O7)</f>
        <v>5825</v>
      </c>
      <c r="T7" s="56">
        <f>AVERAGE(F7,I7,L7)</f>
        <v>6766.666666666667</v>
      </c>
      <c r="U7" s="37">
        <f>_xlfn.STDEV.P(F7,I7,L7)</f>
        <v>1837.2685039360892</v>
      </c>
      <c r="V7" s="31">
        <f t="shared" si="0"/>
        <v>0.27151751289695897</v>
      </c>
      <c r="W7" s="99">
        <f t="shared" si="1"/>
        <v>1867600</v>
      </c>
      <c r="X7" s="101"/>
    </row>
    <row r="8" spans="1:27" ht="56.25" customHeight="1">
      <c r="A8" s="7">
        <v>4</v>
      </c>
      <c r="B8" s="21" t="s">
        <v>28</v>
      </c>
      <c r="C8" s="155" t="s">
        <v>29</v>
      </c>
      <c r="D8" s="18">
        <v>114</v>
      </c>
      <c r="E8" s="87" t="s">
        <v>25</v>
      </c>
      <c r="F8" s="74">
        <v>20000</v>
      </c>
      <c r="G8" s="46" t="s">
        <v>22</v>
      </c>
      <c r="H8" s="47">
        <v>2280000</v>
      </c>
      <c r="I8" s="33">
        <v>5000</v>
      </c>
      <c r="J8" s="44" t="s">
        <v>22</v>
      </c>
      <c r="K8" s="34">
        <v>570000</v>
      </c>
      <c r="L8" s="57">
        <v>9300</v>
      </c>
      <c r="M8" s="46" t="s">
        <v>22</v>
      </c>
      <c r="N8" s="58" t="s">
        <v>30</v>
      </c>
      <c r="O8" s="53">
        <v>3000</v>
      </c>
      <c r="P8" s="44" t="s">
        <v>22</v>
      </c>
      <c r="Q8" s="75">
        <v>342000</v>
      </c>
      <c r="R8" s="27"/>
      <c r="S8" s="36">
        <f t="shared" si="2"/>
        <v>9325</v>
      </c>
      <c r="T8" s="56">
        <f>AVERAGE(I8,O8)</f>
        <v>4000</v>
      </c>
      <c r="U8" s="37">
        <f>_xlfn.STDEV.P(I8,O8)</f>
        <v>1000</v>
      </c>
      <c r="V8" s="61">
        <f t="shared" si="0"/>
        <v>0.25</v>
      </c>
      <c r="W8" s="99">
        <f t="shared" si="1"/>
        <v>456000</v>
      </c>
      <c r="X8" s="101"/>
    </row>
    <row r="9" spans="1:27" ht="52.5" customHeight="1">
      <c r="A9" s="8">
        <v>5</v>
      </c>
      <c r="B9" s="23" t="s">
        <v>31</v>
      </c>
      <c r="C9" s="22" t="s">
        <v>32</v>
      </c>
      <c r="D9" s="18">
        <v>20</v>
      </c>
      <c r="E9" s="87" t="s">
        <v>21</v>
      </c>
      <c r="F9" s="76">
        <v>35000</v>
      </c>
      <c r="G9" s="44" t="s">
        <v>22</v>
      </c>
      <c r="H9" s="32">
        <v>700000</v>
      </c>
      <c r="I9" s="33">
        <v>25000</v>
      </c>
      <c r="J9" s="44" t="s">
        <v>22</v>
      </c>
      <c r="K9" s="34">
        <v>500000</v>
      </c>
      <c r="L9" s="57">
        <v>40400</v>
      </c>
      <c r="M9" s="46" t="s">
        <v>22</v>
      </c>
      <c r="N9" s="58" t="s">
        <v>33</v>
      </c>
      <c r="O9" s="55">
        <v>15000</v>
      </c>
      <c r="P9" s="46" t="s">
        <v>22</v>
      </c>
      <c r="Q9" s="77">
        <v>300000</v>
      </c>
      <c r="R9" s="27"/>
      <c r="S9" s="36">
        <f t="shared" si="2"/>
        <v>28850</v>
      </c>
      <c r="T9" s="56">
        <f>AVERAGE(F9,I9)</f>
        <v>30000</v>
      </c>
      <c r="U9" s="37">
        <f>_xlfn.STDEV.P(F9,I9)</f>
        <v>5000</v>
      </c>
      <c r="V9" s="31">
        <f t="shared" si="0"/>
        <v>0.16666666666666666</v>
      </c>
      <c r="W9" s="99">
        <f t="shared" si="1"/>
        <v>600000</v>
      </c>
      <c r="X9" s="101"/>
    </row>
    <row r="10" spans="1:27" ht="52.5" customHeight="1">
      <c r="A10" s="9">
        <v>6</v>
      </c>
      <c r="B10" s="21" t="s">
        <v>34</v>
      </c>
      <c r="C10" s="22" t="s">
        <v>35</v>
      </c>
      <c r="D10" s="18">
        <v>24</v>
      </c>
      <c r="E10" s="87" t="s">
        <v>21</v>
      </c>
      <c r="F10" s="74">
        <v>20000</v>
      </c>
      <c r="G10" s="46" t="s">
        <v>22</v>
      </c>
      <c r="H10" s="47">
        <v>480000</v>
      </c>
      <c r="I10" s="48">
        <v>4000</v>
      </c>
      <c r="J10" s="46" t="s">
        <v>22</v>
      </c>
      <c r="K10" s="49">
        <v>96000</v>
      </c>
      <c r="L10" s="35">
        <v>12200</v>
      </c>
      <c r="M10" s="44" t="s">
        <v>22</v>
      </c>
      <c r="N10" s="52" t="s">
        <v>36</v>
      </c>
      <c r="O10" s="53">
        <v>5000</v>
      </c>
      <c r="P10" s="44" t="s">
        <v>22</v>
      </c>
      <c r="Q10" s="75">
        <v>120000</v>
      </c>
      <c r="R10" s="27"/>
      <c r="S10" s="36">
        <f t="shared" si="2"/>
        <v>10300</v>
      </c>
      <c r="T10" s="56">
        <f>AVERAGE(L10,O10)</f>
        <v>8600</v>
      </c>
      <c r="U10" s="37">
        <f>_xlfn.STDEV.P(L10,O10)</f>
        <v>3600</v>
      </c>
      <c r="V10" s="60">
        <f t="shared" si="0"/>
        <v>0.41860465116279072</v>
      </c>
      <c r="W10" s="99">
        <f t="shared" si="1"/>
        <v>206400</v>
      </c>
      <c r="X10" s="100" t="s">
        <v>37</v>
      </c>
    </row>
    <row r="11" spans="1:27" ht="78" customHeight="1">
      <c r="A11" s="10">
        <v>7</v>
      </c>
      <c r="B11" s="21" t="s">
        <v>38</v>
      </c>
      <c r="C11" s="22" t="s">
        <v>39</v>
      </c>
      <c r="D11" s="18">
        <v>100</v>
      </c>
      <c r="E11" s="87" t="s">
        <v>21</v>
      </c>
      <c r="F11" s="76">
        <v>40000</v>
      </c>
      <c r="G11" s="44" t="s">
        <v>22</v>
      </c>
      <c r="H11" s="32">
        <v>4000000</v>
      </c>
      <c r="I11" s="33">
        <v>32000</v>
      </c>
      <c r="J11" s="44" t="s">
        <v>22</v>
      </c>
      <c r="K11" s="34">
        <v>3200000</v>
      </c>
      <c r="L11" s="35">
        <v>25000</v>
      </c>
      <c r="M11" s="44" t="s">
        <v>22</v>
      </c>
      <c r="N11" s="52" t="s">
        <v>40</v>
      </c>
      <c r="O11" s="55">
        <v>15000</v>
      </c>
      <c r="P11" s="46" t="s">
        <v>22</v>
      </c>
      <c r="Q11" s="77">
        <v>1500000</v>
      </c>
      <c r="R11" s="27"/>
      <c r="S11" s="36">
        <f t="shared" si="2"/>
        <v>28000</v>
      </c>
      <c r="T11" s="56">
        <f>AVERAGE(F11,I11,L11)</f>
        <v>32333.333333333332</v>
      </c>
      <c r="U11" s="37">
        <f>_xlfn.STDEV.P(F11,I11,L11)</f>
        <v>6128.2587702834116</v>
      </c>
      <c r="V11" s="31">
        <f t="shared" si="0"/>
        <v>0.18953377640051788</v>
      </c>
      <c r="W11" s="99">
        <f t="shared" si="1"/>
        <v>3233333.333333333</v>
      </c>
      <c r="X11" s="101"/>
    </row>
    <row r="12" spans="1:27" ht="42" customHeight="1">
      <c r="A12" s="5">
        <v>8</v>
      </c>
      <c r="B12" s="24" t="s">
        <v>41</v>
      </c>
      <c r="C12" s="22" t="s">
        <v>42</v>
      </c>
      <c r="D12" s="18">
        <v>12</v>
      </c>
      <c r="E12" s="87" t="s">
        <v>21</v>
      </c>
      <c r="F12" s="74">
        <v>20000</v>
      </c>
      <c r="G12" s="46" t="s">
        <v>22</v>
      </c>
      <c r="H12" s="47">
        <v>240000</v>
      </c>
      <c r="I12" s="33">
        <v>3200</v>
      </c>
      <c r="J12" s="44" t="s">
        <v>22</v>
      </c>
      <c r="K12" s="34">
        <v>38400</v>
      </c>
      <c r="L12" s="35">
        <v>7900</v>
      </c>
      <c r="M12" s="44" t="s">
        <v>22</v>
      </c>
      <c r="N12" s="52" t="s">
        <v>43</v>
      </c>
      <c r="O12" s="55">
        <v>3000</v>
      </c>
      <c r="P12" s="46" t="s">
        <v>22</v>
      </c>
      <c r="Q12" s="77">
        <v>36000</v>
      </c>
      <c r="R12" s="27"/>
      <c r="S12" s="36">
        <f t="shared" si="2"/>
        <v>8525</v>
      </c>
      <c r="T12" s="56">
        <f>AVERAGE(I12,L12)</f>
        <v>5550</v>
      </c>
      <c r="U12" s="37">
        <f>_xlfn.STDEV.P(I12,L12)</f>
        <v>2350</v>
      </c>
      <c r="V12" s="60">
        <f t="shared" si="0"/>
        <v>0.42342342342342343</v>
      </c>
      <c r="W12" s="99">
        <f t="shared" si="1"/>
        <v>66600</v>
      </c>
      <c r="X12" s="102" t="s">
        <v>44</v>
      </c>
    </row>
    <row r="13" spans="1:27" ht="67.5" customHeight="1">
      <c r="A13" s="5">
        <v>9</v>
      </c>
      <c r="B13" s="21" t="s">
        <v>45</v>
      </c>
      <c r="C13" s="22" t="s">
        <v>46</v>
      </c>
      <c r="D13" s="18">
        <v>27</v>
      </c>
      <c r="E13" s="87" t="s">
        <v>21</v>
      </c>
      <c r="F13" s="74">
        <v>25000</v>
      </c>
      <c r="G13" s="46" t="s">
        <v>22</v>
      </c>
      <c r="H13" s="47">
        <v>675000</v>
      </c>
      <c r="I13" s="33">
        <v>4000</v>
      </c>
      <c r="J13" s="44" t="s">
        <v>22</v>
      </c>
      <c r="K13" s="34">
        <v>108000</v>
      </c>
      <c r="L13" s="35">
        <v>7900</v>
      </c>
      <c r="M13" s="44" t="s">
        <v>22</v>
      </c>
      <c r="N13" s="52" t="s">
        <v>47</v>
      </c>
      <c r="O13" s="55">
        <v>3000</v>
      </c>
      <c r="P13" s="46" t="s">
        <v>22</v>
      </c>
      <c r="Q13" s="77">
        <v>81000</v>
      </c>
      <c r="R13" s="27"/>
      <c r="S13" s="36">
        <f t="shared" si="2"/>
        <v>9975</v>
      </c>
      <c r="T13" s="56">
        <f>AVERAGE(I13,L13)</f>
        <v>5950</v>
      </c>
      <c r="U13" s="37">
        <f>_xlfn.STDEV.P(I13,L13)</f>
        <v>1950</v>
      </c>
      <c r="V13" s="60">
        <f t="shared" si="0"/>
        <v>0.32773109243697479</v>
      </c>
      <c r="W13" s="99">
        <f t="shared" si="1"/>
        <v>160650</v>
      </c>
      <c r="X13" s="104" t="s">
        <v>48</v>
      </c>
    </row>
    <row r="14" spans="1:27" ht="70.5" customHeight="1">
      <c r="A14" s="6">
        <v>10</v>
      </c>
      <c r="B14" s="25" t="s">
        <v>49</v>
      </c>
      <c r="C14" s="22" t="s">
        <v>50</v>
      </c>
      <c r="D14" s="18">
        <v>70</v>
      </c>
      <c r="E14" s="87" t="s">
        <v>21</v>
      </c>
      <c r="F14" s="78">
        <v>35000</v>
      </c>
      <c r="G14" s="79" t="s">
        <v>22</v>
      </c>
      <c r="H14" s="80">
        <v>2450000</v>
      </c>
      <c r="I14" s="81">
        <v>9000</v>
      </c>
      <c r="J14" s="82" t="s">
        <v>22</v>
      </c>
      <c r="K14" s="83">
        <v>630000</v>
      </c>
      <c r="L14" s="84">
        <v>13500</v>
      </c>
      <c r="M14" s="82" t="s">
        <v>22</v>
      </c>
      <c r="N14" s="85" t="s">
        <v>51</v>
      </c>
      <c r="O14" s="54">
        <v>7000</v>
      </c>
      <c r="P14" s="82" t="s">
        <v>22</v>
      </c>
      <c r="Q14" s="86">
        <v>490000</v>
      </c>
      <c r="R14" s="27"/>
      <c r="S14" s="62">
        <f t="shared" si="2"/>
        <v>16125</v>
      </c>
      <c r="T14" s="64">
        <f>AVERAGE(I14,L14,O14)</f>
        <v>9833.3333333333339</v>
      </c>
      <c r="U14" s="63">
        <f>_xlfn.STDEV.P(I14,L14,O14)</f>
        <v>2718.251071716682</v>
      </c>
      <c r="V14" s="61">
        <f t="shared" si="0"/>
        <v>0.27643231237796762</v>
      </c>
      <c r="W14" s="99">
        <f t="shared" si="1"/>
        <v>688333.33333333337</v>
      </c>
      <c r="X14" s="103"/>
    </row>
    <row r="15" spans="1:27" ht="63.75" hidden="1" customHeight="1">
      <c r="A15" s="5">
        <v>11</v>
      </c>
      <c r="B15" s="14"/>
      <c r="C15" s="15"/>
      <c r="D15" s="15"/>
      <c r="E15" s="16"/>
      <c r="F15" s="88"/>
      <c r="G15" s="88"/>
      <c r="H15" s="89"/>
      <c r="I15" s="90"/>
      <c r="J15" s="91"/>
      <c r="K15" s="92"/>
      <c r="L15" s="93"/>
      <c r="M15" s="94"/>
      <c r="N15" s="95"/>
      <c r="O15" s="51"/>
      <c r="P15" s="51"/>
      <c r="Q15" s="51"/>
      <c r="R15" s="27"/>
      <c r="S15" s="36"/>
      <c r="T15" s="38"/>
      <c r="U15" s="37"/>
      <c r="V15" s="31" t="e">
        <f>U15/S15</f>
        <v>#DIV/0!</v>
      </c>
      <c r="W15" s="39"/>
    </row>
    <row r="16" spans="1:27">
      <c r="B16" s="1"/>
      <c r="D16" s="1"/>
      <c r="E16" s="1"/>
      <c r="F16" s="1"/>
      <c r="H16" s="11"/>
      <c r="N16" s="11"/>
    </row>
    <row r="17" spans="1:23" ht="18.75">
      <c r="A17" s="42"/>
      <c r="B17" s="1"/>
      <c r="C17" s="147"/>
      <c r="D17" s="147"/>
      <c r="E17" s="147"/>
      <c r="F17" s="147"/>
      <c r="G17" s="147"/>
      <c r="H17" s="147"/>
      <c r="I17" s="147"/>
      <c r="J17" s="147"/>
      <c r="K17" s="147"/>
      <c r="L17" s="147"/>
      <c r="M17" s="147"/>
      <c r="N17" s="147"/>
      <c r="O17" s="147"/>
      <c r="P17" s="147"/>
      <c r="Q17" s="147"/>
      <c r="R17" s="147"/>
      <c r="S17" s="147"/>
      <c r="T17" s="147"/>
      <c r="U17" s="147"/>
      <c r="V17" s="147"/>
      <c r="W17" s="43">
        <f>SUM(W5:W16)</f>
        <v>15137791.666666666</v>
      </c>
    </row>
    <row r="18" spans="1:23" ht="15.75" customHeight="1">
      <c r="A18" s="148" t="s">
        <v>52</v>
      </c>
      <c r="B18" s="149"/>
      <c r="C18" s="149"/>
      <c r="D18" s="149"/>
      <c r="E18" s="149"/>
      <c r="F18" s="149"/>
      <c r="G18" s="149"/>
      <c r="H18" s="149"/>
      <c r="I18" s="149"/>
      <c r="J18" s="149"/>
      <c r="K18" s="149"/>
      <c r="L18" s="149"/>
      <c r="M18" s="149"/>
      <c r="N18" s="149"/>
      <c r="O18" s="149"/>
      <c r="P18" s="149"/>
      <c r="Q18" s="149"/>
      <c r="R18" s="149"/>
      <c r="S18" s="149"/>
      <c r="T18" s="149"/>
      <c r="U18" s="149"/>
      <c r="V18" s="149"/>
      <c r="W18" s="150"/>
    </row>
    <row r="19" spans="1:23" ht="15.75" customHeight="1">
      <c r="A19" s="151"/>
      <c r="B19" s="152"/>
      <c r="C19" s="152"/>
      <c r="D19" s="152"/>
      <c r="E19" s="152"/>
      <c r="F19" s="152"/>
      <c r="G19" s="152"/>
      <c r="H19" s="152"/>
      <c r="I19" s="152"/>
      <c r="J19" s="152"/>
      <c r="K19" s="152"/>
      <c r="L19" s="152"/>
      <c r="M19" s="152"/>
      <c r="N19" s="152"/>
      <c r="O19" s="152"/>
      <c r="P19" s="152"/>
      <c r="Q19" s="152"/>
      <c r="R19" s="152"/>
      <c r="S19" s="152"/>
      <c r="T19" s="152"/>
      <c r="U19" s="152"/>
      <c r="V19" s="152"/>
      <c r="W19" s="153"/>
    </row>
    <row r="20" spans="1:23" ht="30.75" customHeight="1">
      <c r="A20" s="41" t="s">
        <v>53</v>
      </c>
      <c r="B20" s="146" t="s">
        <v>54</v>
      </c>
      <c r="C20" s="146"/>
      <c r="D20" s="146"/>
      <c r="E20" s="146"/>
      <c r="F20" s="146"/>
      <c r="G20" s="146"/>
      <c r="H20" s="146"/>
      <c r="I20" s="146"/>
      <c r="J20" s="146"/>
      <c r="K20" s="146"/>
      <c r="L20" s="146"/>
      <c r="M20" s="146"/>
      <c r="N20" s="146"/>
      <c r="O20" s="146"/>
      <c r="P20" s="146"/>
      <c r="Q20" s="146"/>
      <c r="R20" s="146"/>
      <c r="S20" s="146"/>
      <c r="T20" s="146"/>
      <c r="U20" s="146"/>
      <c r="V20" s="146"/>
      <c r="W20" s="146"/>
    </row>
    <row r="21" spans="1:23" ht="39.75" customHeight="1">
      <c r="A21" s="5" t="s">
        <v>55</v>
      </c>
      <c r="B21" s="154" t="s">
        <v>56</v>
      </c>
      <c r="C21" s="154"/>
      <c r="D21" s="154"/>
      <c r="E21" s="154"/>
      <c r="F21" s="154"/>
      <c r="G21" s="154"/>
      <c r="H21" s="154"/>
      <c r="I21" s="154"/>
      <c r="J21" s="154"/>
      <c r="K21" s="154"/>
      <c r="L21" s="154"/>
      <c r="M21" s="154"/>
      <c r="N21" s="154"/>
      <c r="O21" s="154"/>
      <c r="P21" s="154"/>
      <c r="Q21" s="154"/>
      <c r="R21" s="154"/>
      <c r="S21" s="154"/>
      <c r="T21" s="154"/>
      <c r="U21" s="154"/>
      <c r="V21" s="154"/>
      <c r="W21" s="154"/>
    </row>
    <row r="22" spans="1:23" ht="49.5" customHeight="1">
      <c r="A22" s="5" t="s">
        <v>57</v>
      </c>
      <c r="B22" s="145" t="s">
        <v>58</v>
      </c>
      <c r="C22" s="145"/>
      <c r="D22" s="145"/>
      <c r="E22" s="145"/>
      <c r="F22" s="145"/>
      <c r="G22" s="145"/>
      <c r="H22" s="145"/>
      <c r="I22" s="145"/>
      <c r="J22" s="145"/>
      <c r="K22" s="145"/>
      <c r="L22" s="145"/>
      <c r="M22" s="145"/>
      <c r="N22" s="145"/>
      <c r="O22" s="145"/>
      <c r="P22" s="145"/>
      <c r="Q22" s="145"/>
      <c r="R22" s="145"/>
      <c r="S22" s="145"/>
      <c r="T22" s="145"/>
      <c r="U22" s="145"/>
      <c r="V22" s="145"/>
      <c r="W22" s="145"/>
    </row>
    <row r="23" spans="1:23" ht="72" customHeight="1">
      <c r="A23" s="41" t="s">
        <v>59</v>
      </c>
      <c r="B23" s="145" t="s">
        <v>60</v>
      </c>
      <c r="C23" s="145"/>
      <c r="D23" s="145"/>
      <c r="E23" s="145"/>
      <c r="F23" s="145"/>
      <c r="G23" s="145"/>
      <c r="H23" s="145"/>
      <c r="I23" s="145"/>
      <c r="J23" s="145"/>
      <c r="K23" s="145"/>
      <c r="L23" s="145"/>
      <c r="M23" s="145"/>
      <c r="N23" s="145"/>
      <c r="O23" s="145"/>
      <c r="P23" s="145"/>
      <c r="Q23" s="145"/>
      <c r="R23" s="145"/>
      <c r="S23" s="145"/>
      <c r="T23" s="145"/>
      <c r="U23" s="145"/>
      <c r="V23" s="145"/>
      <c r="W23" s="145"/>
    </row>
    <row r="24" spans="1:23" ht="36" customHeight="1">
      <c r="A24" s="41">
        <v>5</v>
      </c>
      <c r="B24" s="145" t="s">
        <v>61</v>
      </c>
      <c r="C24" s="145"/>
      <c r="D24" s="145"/>
      <c r="E24" s="145"/>
      <c r="F24" s="145"/>
      <c r="G24" s="145"/>
      <c r="H24" s="145"/>
      <c r="I24" s="145"/>
      <c r="J24" s="145"/>
      <c r="K24" s="145"/>
      <c r="L24" s="145"/>
      <c r="M24" s="145"/>
      <c r="N24" s="145"/>
      <c r="O24" s="145"/>
      <c r="P24" s="145"/>
      <c r="Q24" s="145"/>
      <c r="R24" s="145"/>
      <c r="S24" s="145"/>
      <c r="T24" s="145"/>
      <c r="U24" s="145"/>
      <c r="V24" s="145"/>
      <c r="W24" s="145"/>
    </row>
    <row r="25" spans="1:23" ht="36" customHeight="1">
      <c r="A25" s="41">
        <v>5</v>
      </c>
      <c r="B25" s="145" t="s">
        <v>62</v>
      </c>
      <c r="C25" s="145"/>
      <c r="D25" s="145"/>
      <c r="E25" s="145"/>
      <c r="F25" s="145"/>
      <c r="G25" s="145"/>
      <c r="H25" s="145"/>
      <c r="I25" s="145"/>
      <c r="J25" s="145"/>
      <c r="K25" s="145"/>
      <c r="L25" s="145"/>
      <c r="M25" s="145"/>
      <c r="N25" s="145"/>
      <c r="O25" s="145"/>
      <c r="P25" s="145"/>
      <c r="Q25" s="145"/>
      <c r="R25" s="145"/>
      <c r="S25" s="145"/>
      <c r="T25" s="145"/>
      <c r="U25" s="145"/>
      <c r="V25" s="145"/>
      <c r="W25" s="145"/>
    </row>
  </sheetData>
  <mergeCells count="37">
    <mergeCell ref="B25:W25"/>
    <mergeCell ref="B23:W23"/>
    <mergeCell ref="B24:W24"/>
    <mergeCell ref="B20:W20"/>
    <mergeCell ref="C17:V17"/>
    <mergeCell ref="A18:W19"/>
    <mergeCell ref="B21:W21"/>
    <mergeCell ref="B22:W22"/>
    <mergeCell ref="O2:Q2"/>
    <mergeCell ref="U2:U4"/>
    <mergeCell ref="V2:V4"/>
    <mergeCell ref="B3:B4"/>
    <mergeCell ref="C3:C4"/>
    <mergeCell ref="D3:D4"/>
    <mergeCell ref="G3:G4"/>
    <mergeCell ref="F3:F4"/>
    <mergeCell ref="P3:P4"/>
    <mergeCell ref="O3:O4"/>
    <mergeCell ref="I3:I4"/>
    <mergeCell ref="J3:J4"/>
    <mergeCell ref="Q3:Q4"/>
    <mergeCell ref="X2:X4"/>
    <mergeCell ref="A1:W1"/>
    <mergeCell ref="M3:M4"/>
    <mergeCell ref="N3:N4"/>
    <mergeCell ref="H3:H4"/>
    <mergeCell ref="E3:E4"/>
    <mergeCell ref="F2:H2"/>
    <mergeCell ref="A2:E2"/>
    <mergeCell ref="I2:K2"/>
    <mergeCell ref="L2:N2"/>
    <mergeCell ref="K3:K4"/>
    <mergeCell ref="L3:L4"/>
    <mergeCell ref="S2:S4"/>
    <mergeCell ref="A3:A4"/>
    <mergeCell ref="W2:W4"/>
    <mergeCell ref="T2:T4"/>
  </mergeCells>
  <pageMargins left="0.27559055118110237" right="0.27559055118110237" top="0.81" bottom="0.31496062992125984" header="0.22" footer="0.31496062992125984"/>
  <pageSetup paperSize="5" scale="84" fitToHeight="0" orientation="landscape" horizontalDpi="300" verticalDpi="300" r:id="rId1"/>
  <headerFooter>
    <oddHeader>&amp;C&amp;G</oddHeader>
    <oddFooter>&amp;C&amp;"Garamond,Negrita"&amp;10Av 1 de mayo N. 1-40 sur - Conmutador: 3636660 – Información Línea 195
Bogotá D.C. – Colombia       Página Web: www.gobiernobogota.gov.co</oddFooter>
  </headerFooter>
  <legacyDrawingHF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0EA2D990EB458C41B3358FC224E7D7BF" ma:contentTypeVersion="19" ma:contentTypeDescription="Crear nuevo documento." ma:contentTypeScope="" ma:versionID="bb2599a14070e9a0a707c7482639f960">
  <xsd:schema xmlns:xsd="http://www.w3.org/2001/XMLSchema" xmlns:xs="http://www.w3.org/2001/XMLSchema" xmlns:p="http://schemas.microsoft.com/office/2006/metadata/properties" xmlns:ns2="d24f540d-3c49-4f15-a8b1-d9b00b66686e" xmlns:ns3="85b190a3-2126-4b85-afe0-73557dff6494" targetNamespace="http://schemas.microsoft.com/office/2006/metadata/properties" ma:root="true" ma:fieldsID="1a24b792b458dfca583b501cc62274c9" ns2:_="" ns3:_="">
    <xsd:import namespace="d24f540d-3c49-4f15-a8b1-d9b00b66686e"/>
    <xsd:import namespace="85b190a3-2126-4b85-afe0-73557dff6494"/>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AutoKeyPoints" minOccurs="0"/>
                <xsd:element ref="ns2:MediaServiceKeyPoints" minOccurs="0"/>
                <xsd:element ref="ns2:MediaServiceLocation" minOccurs="0"/>
                <xsd:element ref="ns3:SharedWithUsers" minOccurs="0"/>
                <xsd:element ref="ns3:SharedWithDetail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24f540d-3c49-4f15-a8b1-d9b00b66686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b190a3-2126-4b85-afe0-73557dff6494" elementFormDefault="qualified">
    <xsd:import namespace="http://schemas.microsoft.com/office/2006/documentManagement/types"/>
    <xsd:import namespace="http://schemas.microsoft.com/office/infopath/2007/PartnerControls"/>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a59989c0-5389-4666-9724-1eee38052fb9}" ma:internalName="TaxCatchAll" ma:showField="CatchAllData" ma:web="85b190a3-2126-4b85-afe0-73557dff649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d24f540d-3c49-4f15-a8b1-d9b00b66686e">
      <Terms xmlns="http://schemas.microsoft.com/office/infopath/2007/PartnerControls"/>
    </lcf76f155ced4ddcb4097134ff3c332f>
    <TaxCatchAll xmlns="85b190a3-2126-4b85-afe0-73557dff6494" xsi:nil="true"/>
  </documentManagement>
</p:properties>
</file>

<file path=customXml/itemProps1.xml><?xml version="1.0" encoding="utf-8"?>
<ds:datastoreItem xmlns:ds="http://schemas.openxmlformats.org/officeDocument/2006/customXml" ds:itemID="{71422201-9D8B-49B0-80FE-BE5DB1AC14F4}"/>
</file>

<file path=customXml/itemProps2.xml><?xml version="1.0" encoding="utf-8"?>
<ds:datastoreItem xmlns:ds="http://schemas.openxmlformats.org/officeDocument/2006/customXml" ds:itemID="{8E63703B-5CBF-4446-955C-BA0E89B0EE1F}"/>
</file>

<file path=customXml/itemProps3.xml><?xml version="1.0" encoding="utf-8"?>
<ds:datastoreItem xmlns:ds="http://schemas.openxmlformats.org/officeDocument/2006/customXml" ds:itemID="{014E1AD4-0687-4421-BD5D-9A4B2F8992E9}"/>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Karime García</dc:creator>
  <cp:keywords/>
  <dc:description/>
  <cp:lastModifiedBy>Julian Alonso Lopez Velandia</cp:lastModifiedBy>
  <cp:revision/>
  <dcterms:created xsi:type="dcterms:W3CDTF">2024-04-01T21:41:20Z</dcterms:created>
  <dcterms:modified xsi:type="dcterms:W3CDTF">2026-08-26T01:54:10Z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0x0101000EA2D990EB458C41B3358FC224E7D7BF</vt:lpwstr>
  </property>
  <property fmtid="{D5CDD505-2E9C-101B-9397-08002B2CF9AE}" pid="3" name="MediaServiceImageTags">
    <vt:lpwstr/>
  </property>
</Properties>
</file>