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611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ngarzon_sena_edu_co1/Documents/SENA 2026/MIS PROCESOS/SMA OXIGENOS/"/>
    </mc:Choice>
  </mc:AlternateContent>
  <xr:revisionPtr revIDLastSave="0" documentId="8_{381FA28B-8E36-4A55-B48A-4C4FA0E642E7}" xr6:coauthVersionLast="47" xr6:coauthVersionMax="47" xr10:uidLastSave="{00000000-0000-0000-0000-000000000000}"/>
  <bookViews>
    <workbookView xWindow="-113" yWindow="-113" windowWidth="24267" windowHeight="13023" firstSheet="1" activeTab="1" xr2:uid="{67421AB2-0127-4BF9-9EAB-1FFB2BE9EA0A}"/>
  </bookViews>
  <sheets>
    <sheet name="PRESUPUESTO" sheetId="6" r:id="rId1"/>
    <sheet name="ESTUDIO DE MERCADO" sheetId="5" r:id="rId2"/>
  </sheets>
  <definedNames>
    <definedName name="incBuyerDossierDetaillnkRequestReference" localSheetId="1">'ESTUDIO DE MERCADO'!$J$3</definedName>
    <definedName name="lnkProcedureReferenceLink" localSheetId="1">'ESTUDIO DE MERCADO'!$N$3</definedName>
    <definedName name="lnkProcurementContractViewLink_0" localSheetId="1">'ESTUDIO DE MERCADO'!$N$3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" i="6" l="1"/>
  <c r="V3" i="5"/>
  <c r="H9" i="6"/>
  <c r="H5" i="6"/>
  <c r="H6" i="6"/>
  <c r="V4" i="5"/>
  <c r="V5" i="5"/>
  <c r="V6" i="5"/>
  <c r="V7" i="5"/>
  <c r="Q3" i="5" l="1"/>
  <c r="Q7" i="5"/>
  <c r="Q6" i="5"/>
  <c r="Q5" i="5"/>
  <c r="Q4" i="5"/>
  <c r="L4" i="5"/>
  <c r="L5" i="5"/>
  <c r="L6" i="5"/>
  <c r="L7" i="5"/>
  <c r="L3" i="5"/>
  <c r="X4" i="5" l="1"/>
  <c r="X5" i="5"/>
  <c r="X6" i="5"/>
  <c r="X7" i="5"/>
  <c r="X3" i="5"/>
</calcChain>
</file>

<file path=xl/sharedStrings.xml><?xml version="1.0" encoding="utf-8"?>
<sst xmlns="http://schemas.openxmlformats.org/spreadsheetml/2006/main" count="81" uniqueCount="46">
  <si>
    <t xml:space="preserve">Suministrar el oxígeno medicinal, alquilar los equipos fijos y portátiles de oxigenoterapia para los beneficiarios del Servicio Médico Asistencial de la Regional Cundinamarca del SENA. </t>
  </si>
  <si>
    <t>IPC</t>
  </si>
  <si>
    <t>%</t>
  </si>
  <si>
    <t>Factor</t>
  </si>
  <si>
    <t>AÑO</t>
  </si>
  <si>
    <t>VALOR TOTAL CONTRATO</t>
  </si>
  <si>
    <t>VALOR ACTUALIZADO 2026</t>
  </si>
  <si>
    <t xml:space="preserve">ACUMULADO 2026 </t>
  </si>
  <si>
    <t>PRESUPUESTO TOTAL PARA EL PROCESO</t>
  </si>
  <si>
    <t>La siguiente tabla muestra los valores históricos en contratos realizados por la Regional Cundinamarca, los cuales fueron actualizados a precios de la vigencia 2026, aplicando la variación del IPC acumulado en 2026, el cual corresponde al valor de 5,74%</t>
  </si>
  <si>
    <t>La siguiente tabla muestra los valores históricos en contratos realizados por la Regional Cundinamarca, los cuales fueron actualizados a precios de la vigencia 2026, aplicando la variación del IPC acumulado correspondiente al 5,74% del año 2026 y del 5,1% del año 2025</t>
  </si>
  <si>
    <t>La siguiente tabla muestra los valores históricos en contratos realizados por la Regional Cundinamarca, los cuales fueron actualizados a precios de la vigencia 2026, aplicando la variación del IPC acumulado correspondiente al 5,74 % del año 2026,  del 5,1% del año 2025 y del 5,20% del 2024.</t>
  </si>
  <si>
    <t>PRESUPUESTO OFICIAL</t>
  </si>
  <si>
    <t xml:space="preserve">ÍTEM </t>
  </si>
  <si>
    <t>ESPECIFICACIÓN TÉCNICA</t>
  </si>
  <si>
    <t>DESCRIPCIÓN DETALLADA</t>
  </si>
  <si>
    <t>UNIDAD DE MEDIDA</t>
  </si>
  <si>
    <t xml:space="preserve">CANTIDAD </t>
  </si>
  <si>
    <t>NÚMERO DE CONTRATO</t>
  </si>
  <si>
    <t>REFERENCIA PROCESO</t>
  </si>
  <si>
    <t>PRECIO UNITARIO ADJUDICADO 2025</t>
  </si>
  <si>
    <t>VALOR UNITARIO ACTUALIZADO 2026</t>
  </si>
  <si>
    <t>PRECIO UNITARIO ADJUDICADO 2024</t>
  </si>
  <si>
    <t>PRECIO UNITARIO ADJUDICADO 2023</t>
  </si>
  <si>
    <t>VALOR UNITARIO REFERENCIA</t>
  </si>
  <si>
    <t>CONCENTRADOR DE OXIGENO </t>
  </si>
  <si>
    <t xml:space="preserve">Agua destilada por 500 ml, 5 bolsas al mes, humidificador y cánula nasal, su cambio se realizará en los casos previstos en las Condiciones de Prestación del servicio, (cambio de insumo trimestral). - Cilindro de respaldo trimestral con humidificador y cánula nasal con manómetro, acorde a las necesidades. - Cilindro de transporte para pacientes con consumos superiores a 18 horas que incluye cuatro recargas mensuales, cánula y Humidificador, con manómetro. - Carro de transporte para cilindro de trasporte. -Succionador de secreciones, que incluyen los desechables del equipo, tienda de traqueotomía acorde a las necesidades del paciente. -Capacitación al paciente del manejo del equipo. </t>
  </si>
  <si>
    <t>UN</t>
  </si>
  <si>
    <t>CO1.PCCNTR.8214575</t>
  </si>
  <si>
    <t>MC-CMC-DIR-196-2025</t>
  </si>
  <si>
    <t>CO1.PCCNTR.6766802</t>
  </si>
  <si>
    <t>MC-CMC-DIR-011-2024</t>
  </si>
  <si>
    <t>CO1.PCCNTR.5599439</t>
  </si>
  <si>
    <t>MC-CMC-0246-2023</t>
  </si>
  <si>
    <t xml:space="preserve">ALQUILER EQUIPO DE CPAP </t>
  </si>
  <si>
    <t xml:space="preserve">Agua destilada por 500 ml, 3 bolsas al mes. -Mascara convencional (o siliconada en caso necesario) y manguera con puerto de Oxígeno. -Cambio de máscaras en los casos previstos en las condiciones de prestación del servicio. -Capacitación al paciente 
del manejo del equipo. </t>
  </si>
  <si>
    <t xml:space="preserve">ALQUILER EQUIPO DE CPAP MAS OXIGENO </t>
  </si>
  <si>
    <t xml:space="preserve">CPAP con tarjeta de lectura para pacientes que lo requieran. -Mascara convencional (o siliconada en caso necesario) y manguera con puerto de OXÍGENO. -Cambio de máscaras en los casos previstos en las condiciones de prestación del servicio. -OXÍGENO por Cilindro con manómetro y/o concentrador. -Agua destilada por 500 ml, 3 bolsas al mes. -Cilindro de respaldo trimestral con humidificador y cánula nasal con manómetro acorde a las necesidades. -Cilindro de transporte con manómetro para pacientes con consumos superiores a 18 horas que incluye cuatro recargas mensuales, cánula y Humidificador. -Regulador y Carro de transporte para cilindro de trasporte. -Capacitación al paciente del manejo del equipo. </t>
  </si>
  <si>
    <t xml:space="preserve">ALQUILER EQUIPO BIPAP SIN OXIGENO </t>
  </si>
  <si>
    <t>Mascaras convencional (o siliconada en caso necesario). - Agua destilada por 500 ml, 
3 bolsas al mes, humidificador y cánula nasal convencional, su cambio se realizará en 
los casos previstos en las Condiciones de Prestación del servicio. - Capacitación al 
paciente del manejo del equipo</t>
  </si>
  <si>
    <t xml:space="preserve">ALQUILER EQUIPO BIPAP MAS OXÍGENO </t>
  </si>
  <si>
    <t xml:space="preserve">BIPAP con tarjeta de lectura para pacientes que lo requieran. -Mascaras convencional (o siliconada en caso necesario) y manguera con puerto de OXÍGENO. -Cambio de máscaras en los casos previstos en las condiciones de prestación del servicio. -OXÍGENO por Cilindro con manómetro y/o concentrador. - Agua destilada por 500 ml, 3 bolsas al mes. -Cilindro de respaldo trimestral con humidificador y cánula nasal con manómetro acorde a las necesidades. -Cilindro de transporte con manómetro para pacientes con consumos superiores a 18 horas que incluye cuatro recargas mensuales, cánula y Humidificador. -Regulador y Carro de transporte para cilindro de Condiciones de Prestación del servicio. </t>
  </si>
  <si>
    <t xml:space="preserve">IPC ACUMULADO 2026 </t>
  </si>
  <si>
    <t>IPC 2025</t>
  </si>
  <si>
    <t>IPC 2024</t>
  </si>
  <si>
    <t xml:space="preserve">Para determinar el valor de referencia, se tomaron como base los valores adjudicados en los contratos correspondientes a las vigencias 2024 y 2025, los cuales fueron actualizados a precios 2026 mediante la aplicación del IPC. 
En primer lugar, los valores adjudicados en la vigencia 2025, se actualizaron aplicando el IPC acumulado de 2026, correspondiente al 5,74% con corte a septiembre. 
En segundo lugar, los valores adjudicados en la vigencia 2024 se actualizaron aplicando de manera acumulada el IPC de 2025, correspondiente al 5,1% y el IPC acumulado de 2026, correspondiente al 5,74% con corte a septiembre. 
Una vez actualizados los valores de ambas vigecias a precios de 2026, se calculó el promedio aritmético entre los valores obtenidos, con el propósito de establecer el valor de referencia actual para el análisis.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</si>
</sst>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_-"/>
  </numFmts>
  <fonts count="15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Aptos Narrow"/>
      <family val="2"/>
      <scheme val="minor"/>
    </font>
    <font>
      <i/>
      <sz val="11"/>
      <color rgb="FF000000"/>
      <name val="Calibri"/>
      <family val="2"/>
    </font>
    <font>
      <sz val="11"/>
      <color rgb="FF000000"/>
      <name val="Calibri"/>
      <family val="2"/>
    </font>
    <font>
      <sz val="8"/>
      <name val="Aptos Narrow"/>
      <family val="2"/>
      <scheme val="minor"/>
    </font>
    <font>
      <b/>
      <i/>
      <sz val="11"/>
      <color rgb="FF000000"/>
      <name val="Calibri"/>
      <family val="2"/>
    </font>
    <font>
      <b/>
      <i/>
      <sz val="12"/>
      <color theme="1"/>
      <name val="Calibri"/>
      <family val="2"/>
    </font>
    <font>
      <sz val="11"/>
      <name val="Calibri"/>
      <family val="2"/>
    </font>
    <font>
      <sz val="12"/>
      <color theme="1"/>
      <name val="Calibri"/>
      <family val="2"/>
    </font>
    <font>
      <b/>
      <i/>
      <sz val="11"/>
      <name val="Calibri"/>
      <family val="2"/>
    </font>
    <font>
      <b/>
      <i/>
      <sz val="12"/>
      <color theme="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rgb="FFA9D08E"/>
        <bgColor rgb="FF000000"/>
      </patternFill>
    </fill>
    <fill>
      <patternFill patternType="solid">
        <fgColor theme="9" tint="0.39997558519241921"/>
        <bgColor indexed="64"/>
      </patternFill>
    </fill>
  </fills>
  <borders count="5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64" fontId="3" fillId="0" borderId="0" xfId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8" xfId="1" applyFont="1" applyBorder="1" applyAlignment="1">
      <alignment horizontal="center" vertical="center"/>
    </xf>
    <xf numFmtId="164" fontId="2" fillId="0" borderId="0" xfId="1" applyFont="1" applyFill="1" applyBorder="1" applyAlignment="1">
      <alignment horizontal="center" vertical="center"/>
    </xf>
    <xf numFmtId="164" fontId="2" fillId="0" borderId="0" xfId="1" applyFont="1" applyAlignment="1">
      <alignment horizontal="center" vertical="center"/>
    </xf>
    <xf numFmtId="164" fontId="2" fillId="0" borderId="0" xfId="1" applyFont="1" applyFill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10" fontId="7" fillId="0" borderId="8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164" fontId="2" fillId="0" borderId="17" xfId="1" applyFont="1" applyBorder="1" applyAlignment="1">
      <alignment horizontal="center" vertical="center"/>
    </xf>
    <xf numFmtId="164" fontId="2" fillId="0" borderId="18" xfId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64" fontId="2" fillId="0" borderId="0" xfId="1" applyFont="1" applyBorder="1" applyAlignment="1">
      <alignment horizontal="center" vertical="center"/>
    </xf>
    <xf numFmtId="164" fontId="2" fillId="0" borderId="14" xfId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64" fontId="2" fillId="0" borderId="15" xfId="1" applyFont="1" applyBorder="1" applyAlignment="1">
      <alignment horizontal="center" vertical="center"/>
    </xf>
    <xf numFmtId="164" fontId="2" fillId="0" borderId="5" xfId="1" applyFont="1" applyBorder="1" applyAlignment="1">
      <alignment horizontal="center" vertical="center"/>
    </xf>
    <xf numFmtId="164" fontId="2" fillId="0" borderId="11" xfId="0" applyNumberFormat="1" applyFont="1" applyBorder="1" applyAlignment="1">
      <alignment horizontal="center" vertical="center"/>
    </xf>
    <xf numFmtId="164" fontId="4" fillId="0" borderId="19" xfId="1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2" fillId="0" borderId="10" xfId="1" applyFont="1" applyBorder="1" applyAlignment="1">
      <alignment horizontal="center" vertical="center"/>
    </xf>
    <xf numFmtId="164" fontId="2" fillId="0" borderId="11" xfId="1" applyFont="1" applyBorder="1" applyAlignment="1">
      <alignment horizontal="center" vertical="center"/>
    </xf>
    <xf numFmtId="164" fontId="2" fillId="0" borderId="21" xfId="1" applyFont="1" applyBorder="1" applyAlignment="1">
      <alignment horizontal="center" vertical="center"/>
    </xf>
    <xf numFmtId="164" fontId="2" fillId="0" borderId="24" xfId="1" applyFont="1" applyBorder="1" applyAlignment="1">
      <alignment horizontal="center" vertical="center"/>
    </xf>
    <xf numFmtId="164" fontId="2" fillId="0" borderId="23" xfId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164" fontId="3" fillId="3" borderId="42" xfId="1" applyFont="1" applyFill="1" applyBorder="1" applyAlignment="1">
      <alignment horizontal="center" vertical="center" wrapText="1"/>
    </xf>
    <xf numFmtId="164" fontId="3" fillId="3" borderId="18" xfId="1" applyFont="1" applyFill="1" applyBorder="1" applyAlignment="1">
      <alignment horizontal="center" vertical="center" wrapText="1"/>
    </xf>
    <xf numFmtId="164" fontId="11" fillId="0" borderId="9" xfId="1" applyFont="1" applyBorder="1" applyAlignment="1">
      <alignment horizontal="center" vertical="center"/>
    </xf>
    <xf numFmtId="164" fontId="11" fillId="0" borderId="10" xfId="1" applyFont="1" applyBorder="1" applyAlignment="1">
      <alignment horizontal="center" vertical="center"/>
    </xf>
    <xf numFmtId="164" fontId="11" fillId="0" borderId="11" xfId="1" applyFont="1" applyBorder="1" applyAlignment="1">
      <alignment horizontal="center" vertical="center"/>
    </xf>
    <xf numFmtId="164" fontId="11" fillId="0" borderId="20" xfId="1" applyFont="1" applyBorder="1" applyAlignment="1">
      <alignment horizontal="center" vertical="center"/>
    </xf>
    <xf numFmtId="164" fontId="11" fillId="0" borderId="8" xfId="1" applyFont="1" applyBorder="1" applyAlignment="1">
      <alignment horizontal="center" vertical="center"/>
    </xf>
    <xf numFmtId="164" fontId="11" fillId="0" borderId="21" xfId="1" applyFont="1" applyBorder="1" applyAlignment="1">
      <alignment horizontal="center" vertical="center"/>
    </xf>
    <xf numFmtId="164" fontId="11" fillId="0" borderId="22" xfId="1" applyFont="1" applyBorder="1" applyAlignment="1">
      <alignment horizontal="center" vertical="center"/>
    </xf>
    <xf numFmtId="164" fontId="11" fillId="0" borderId="24" xfId="1" applyFont="1" applyBorder="1" applyAlignment="1">
      <alignment horizontal="center" vertical="center"/>
    </xf>
    <xf numFmtId="164" fontId="11" fillId="0" borderId="23" xfId="1" applyFont="1" applyBorder="1" applyAlignment="1">
      <alignment horizontal="center" vertical="center"/>
    </xf>
    <xf numFmtId="10" fontId="2" fillId="0" borderId="0" xfId="1" applyNumberFormat="1" applyFont="1" applyAlignment="1">
      <alignment horizontal="center" vertical="center"/>
    </xf>
    <xf numFmtId="164" fontId="11" fillId="0" borderId="0" xfId="1" applyFont="1" applyBorder="1" applyAlignment="1">
      <alignment horizontal="center" vertical="center"/>
    </xf>
    <xf numFmtId="164" fontId="2" fillId="0" borderId="8" xfId="1" applyFont="1" applyFill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164" fontId="2" fillId="0" borderId="9" xfId="1" applyFont="1" applyFill="1" applyBorder="1" applyAlignment="1">
      <alignment horizontal="center" vertical="center"/>
    </xf>
    <xf numFmtId="164" fontId="2" fillId="0" borderId="10" xfId="1" applyFont="1" applyFill="1" applyBorder="1" applyAlignment="1">
      <alignment horizontal="center" vertical="center"/>
    </xf>
    <xf numFmtId="164" fontId="2" fillId="0" borderId="10" xfId="0" applyNumberFormat="1" applyFont="1" applyBorder="1" applyAlignment="1">
      <alignment horizontal="center" vertical="center"/>
    </xf>
    <xf numFmtId="164" fontId="2" fillId="0" borderId="20" xfId="1" applyFont="1" applyFill="1" applyBorder="1" applyAlignment="1">
      <alignment horizontal="center" vertical="center"/>
    </xf>
    <xf numFmtId="164" fontId="2" fillId="0" borderId="21" xfId="0" applyNumberFormat="1" applyFont="1" applyBorder="1" applyAlignment="1">
      <alignment horizontal="center" vertical="center"/>
    </xf>
    <xf numFmtId="164" fontId="2" fillId="0" borderId="22" xfId="1" applyFont="1" applyFill="1" applyBorder="1" applyAlignment="1">
      <alignment horizontal="center" vertical="center"/>
    </xf>
    <xf numFmtId="164" fontId="2" fillId="0" borderId="24" xfId="1" applyFont="1" applyFill="1" applyBorder="1" applyAlignment="1">
      <alignment horizontal="center" vertical="center"/>
    </xf>
    <xf numFmtId="164" fontId="2" fillId="0" borderId="24" xfId="0" applyNumberFormat="1" applyFont="1" applyBorder="1" applyAlignment="1">
      <alignment horizontal="center" vertical="center"/>
    </xf>
    <xf numFmtId="164" fontId="2" fillId="0" borderId="23" xfId="0" applyNumberFormat="1" applyFont="1" applyBorder="1" applyAlignment="1">
      <alignment horizontal="center" vertical="center"/>
    </xf>
    <xf numFmtId="165" fontId="0" fillId="0" borderId="0" xfId="1" applyNumberFormat="1" applyFont="1"/>
    <xf numFmtId="0" fontId="2" fillId="0" borderId="8" xfId="0" applyFont="1" applyBorder="1"/>
    <xf numFmtId="165" fontId="2" fillId="0" borderId="8" xfId="1" applyNumberFormat="1" applyFont="1" applyBorder="1"/>
    <xf numFmtId="165" fontId="2" fillId="0" borderId="21" xfId="1" applyNumberFormat="1" applyFont="1" applyBorder="1"/>
    <xf numFmtId="10" fontId="7" fillId="0" borderId="24" xfId="0" applyNumberFormat="1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2" fillId="0" borderId="24" xfId="0" applyFont="1" applyBorder="1"/>
    <xf numFmtId="165" fontId="2" fillId="0" borderId="24" xfId="1" applyNumberFormat="1" applyFont="1" applyBorder="1"/>
    <xf numFmtId="165" fontId="2" fillId="0" borderId="23" xfId="1" applyNumberFormat="1" applyFont="1" applyBorder="1"/>
    <xf numFmtId="0" fontId="4" fillId="0" borderId="45" xfId="0" applyFont="1" applyBorder="1" applyAlignment="1">
      <alignment horizontal="center" vertical="center"/>
    </xf>
    <xf numFmtId="165" fontId="4" fillId="0" borderId="45" xfId="1" applyNumberFormat="1" applyFont="1" applyBorder="1" applyAlignment="1">
      <alignment horizontal="center" wrapText="1"/>
    </xf>
    <xf numFmtId="165" fontId="4" fillId="0" borderId="48" xfId="1" applyNumberFormat="1" applyFont="1" applyBorder="1" applyAlignment="1">
      <alignment horizontal="center" wrapText="1"/>
    </xf>
    <xf numFmtId="0" fontId="4" fillId="0" borderId="47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65" fontId="4" fillId="0" borderId="49" xfId="1" applyNumberFormat="1" applyFont="1" applyBorder="1" applyAlignment="1">
      <alignment horizontal="center" wrapText="1"/>
    </xf>
    <xf numFmtId="165" fontId="4" fillId="0" borderId="43" xfId="1" applyNumberFormat="1" applyFont="1" applyBorder="1" applyAlignment="1">
      <alignment horizontal="center"/>
    </xf>
    <xf numFmtId="0" fontId="12" fillId="0" borderId="16" xfId="1" applyNumberFormat="1" applyFont="1" applyFill="1" applyBorder="1" applyAlignment="1">
      <alignment horizontal="left" vertical="center" wrapText="1"/>
    </xf>
    <xf numFmtId="0" fontId="12" fillId="0" borderId="17" xfId="1" applyNumberFormat="1" applyFont="1" applyFill="1" applyBorder="1" applyAlignment="1">
      <alignment horizontal="left" vertical="center" wrapText="1"/>
    </xf>
    <xf numFmtId="0" fontId="12" fillId="0" borderId="18" xfId="1" applyNumberFormat="1" applyFont="1" applyFill="1" applyBorder="1" applyAlignment="1">
      <alignment horizontal="left" vertical="center" wrapText="1"/>
    </xf>
    <xf numFmtId="0" fontId="12" fillId="0" borderId="13" xfId="1" applyNumberFormat="1" applyFont="1" applyFill="1" applyBorder="1" applyAlignment="1">
      <alignment horizontal="left" vertical="center" wrapText="1"/>
    </xf>
    <xf numFmtId="0" fontId="12" fillId="0" borderId="0" xfId="1" applyNumberFormat="1" applyFont="1" applyFill="1" applyBorder="1" applyAlignment="1">
      <alignment horizontal="left" vertical="center" wrapText="1"/>
    </xf>
    <xf numFmtId="0" fontId="12" fillId="0" borderId="14" xfId="1" applyNumberFormat="1" applyFont="1" applyFill="1" applyBorder="1" applyAlignment="1">
      <alignment horizontal="left" vertical="center" wrapText="1"/>
    </xf>
    <xf numFmtId="0" fontId="12" fillId="0" borderId="4" xfId="1" applyNumberFormat="1" applyFont="1" applyFill="1" applyBorder="1" applyAlignment="1">
      <alignment horizontal="left" vertical="center" wrapText="1"/>
    </xf>
    <xf numFmtId="0" fontId="12" fillId="0" borderId="15" xfId="1" applyNumberFormat="1" applyFont="1" applyFill="1" applyBorder="1" applyAlignment="1">
      <alignment horizontal="left" vertical="center" wrapText="1"/>
    </xf>
    <xf numFmtId="0" fontId="12" fillId="0" borderId="5" xfId="1" applyNumberFormat="1" applyFont="1" applyFill="1" applyBorder="1" applyAlignment="1">
      <alignment horizontal="left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 wrapText="1"/>
    </xf>
    <xf numFmtId="0" fontId="9" fillId="2" borderId="26" xfId="0" applyFont="1" applyFill="1" applyBorder="1" applyAlignment="1">
      <alignment horizontal="center" vertical="center" wrapText="1"/>
    </xf>
    <xf numFmtId="0" fontId="9" fillId="2" borderId="27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13" fillId="2" borderId="25" xfId="0" applyFont="1" applyFill="1" applyBorder="1" applyAlignment="1">
      <alignment horizontal="center" vertical="center" wrapText="1"/>
    </xf>
    <xf numFmtId="0" fontId="13" fillId="2" borderId="26" xfId="0" applyFont="1" applyFill="1" applyBorder="1" applyAlignment="1">
      <alignment horizontal="center" vertical="center" wrapText="1"/>
    </xf>
    <xf numFmtId="0" fontId="13" fillId="2" borderId="27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0" fillId="0" borderId="44" xfId="0" applyBorder="1" applyAlignment="1">
      <alignment horizontal="center"/>
    </xf>
    <xf numFmtId="0" fontId="0" fillId="0" borderId="46" xfId="0" applyBorder="1" applyAlignment="1">
      <alignment horizontal="center"/>
    </xf>
    <xf numFmtId="0" fontId="4" fillId="4" borderId="50" xfId="0" applyFont="1" applyFill="1" applyBorder="1" applyAlignment="1">
      <alignment horizontal="center" vertical="center" wrapText="1"/>
    </xf>
    <xf numFmtId="165" fontId="2" fillId="0" borderId="51" xfId="0" applyNumberFormat="1" applyFont="1" applyBorder="1" applyAlignment="1">
      <alignment horizontal="center" vertical="center"/>
    </xf>
    <xf numFmtId="165" fontId="2" fillId="0" borderId="52" xfId="0" applyNumberFormat="1" applyFont="1" applyBorder="1" applyAlignment="1">
      <alignment horizontal="center" vertical="center"/>
    </xf>
    <xf numFmtId="165" fontId="4" fillId="0" borderId="53" xfId="0" applyNumberFormat="1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6297</xdr:colOff>
      <xdr:row>11</xdr:row>
      <xdr:rowOff>39756</xdr:rowOff>
    </xdr:from>
    <xdr:to>
      <xdr:col>3</xdr:col>
      <xdr:colOff>604300</xdr:colOff>
      <xdr:row>17</xdr:row>
      <xdr:rowOff>107804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4B476CAD-BFDC-4A21-A7DF-B603D1E3E4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2401" y="2886323"/>
          <a:ext cx="2561976" cy="1213036"/>
        </a:xfrm>
        <a:prstGeom prst="rect">
          <a:avLst/>
        </a:prstGeom>
      </xdr:spPr>
    </xdr:pic>
    <xdr:clientData/>
  </xdr:twoCellAnchor>
  <xdr:twoCellAnchor editAs="oneCell">
    <xdr:from>
      <xdr:col>1</xdr:col>
      <xdr:colOff>27003</xdr:colOff>
      <xdr:row>6</xdr:row>
      <xdr:rowOff>36610</xdr:rowOff>
    </xdr:from>
    <xdr:to>
      <xdr:col>4</xdr:col>
      <xdr:colOff>21700</xdr:colOff>
      <xdr:row>10</xdr:row>
      <xdr:rowOff>88069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id="{488DF9B5-B2B1-4A35-A730-157E0068671F}"/>
            </a:ext>
            <a:ext uri="{147F2762-F138-4A5C-976F-8EAC2B608ADB}">
              <a16:predDERef xmlns:a16="http://schemas.microsoft.com/office/drawing/2014/main" pred="{4B476CAD-BFDC-4A21-A7DF-B603D1E3E4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6603" y="1512985"/>
          <a:ext cx="2452147" cy="1194459"/>
        </a:xfrm>
        <a:prstGeom prst="rect">
          <a:avLst/>
        </a:prstGeom>
      </xdr:spPr>
    </xdr:pic>
    <xdr:clientData/>
  </xdr:twoCellAnchor>
  <xdr:twoCellAnchor editAs="oneCell">
    <xdr:from>
      <xdr:col>1</xdr:col>
      <xdr:colOff>23855</xdr:colOff>
      <xdr:row>18</xdr:row>
      <xdr:rowOff>15898</xdr:rowOff>
    </xdr:from>
    <xdr:to>
      <xdr:col>3</xdr:col>
      <xdr:colOff>608432</xdr:colOff>
      <xdr:row>24</xdr:row>
      <xdr:rowOff>159025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DC6848DF-E0D1-4CD3-A004-21AB3B2E82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9959" y="4198284"/>
          <a:ext cx="2567600" cy="128811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22198</xdr:colOff>
      <xdr:row>23</xdr:row>
      <xdr:rowOff>95416</xdr:rowOff>
    </xdr:from>
    <xdr:to>
      <xdr:col>12</xdr:col>
      <xdr:colOff>82</xdr:colOff>
      <xdr:row>32</xdr:row>
      <xdr:rowOff>166977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D77C2F6-94E5-4BBA-875D-7F431DC0B0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92278" y="10114059"/>
          <a:ext cx="3778525" cy="1789043"/>
        </a:xfrm>
        <a:prstGeom prst="rect">
          <a:avLst/>
        </a:prstGeom>
      </xdr:spPr>
    </xdr:pic>
    <xdr:clientData/>
  </xdr:twoCellAnchor>
  <xdr:twoCellAnchor editAs="oneCell">
    <xdr:from>
      <xdr:col>9</xdr:col>
      <xdr:colOff>15902</xdr:colOff>
      <xdr:row>13</xdr:row>
      <xdr:rowOff>47709</xdr:rowOff>
    </xdr:from>
    <xdr:to>
      <xdr:col>11</xdr:col>
      <xdr:colOff>951092</xdr:colOff>
      <xdr:row>22</xdr:row>
      <xdr:rowOff>135172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1ED52A60-22C5-6393-A2C6-D78C6698D2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085982" y="8134186"/>
          <a:ext cx="3840481" cy="1812896"/>
        </a:xfrm>
        <a:prstGeom prst="rect">
          <a:avLst/>
        </a:prstGeom>
      </xdr:spPr>
    </xdr:pic>
    <xdr:clientData/>
  </xdr:twoCellAnchor>
  <xdr:twoCellAnchor editAs="oneCell">
    <xdr:from>
      <xdr:col>9</xdr:col>
      <xdr:colOff>15904</xdr:colOff>
      <xdr:row>33</xdr:row>
      <xdr:rowOff>71561</xdr:rowOff>
    </xdr:from>
    <xdr:to>
      <xdr:col>12</xdr:col>
      <xdr:colOff>83</xdr:colOff>
      <xdr:row>41</xdr:row>
      <xdr:rowOff>127221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23817C26-236C-82A1-537B-ADADB79843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085984" y="11998518"/>
          <a:ext cx="3784820" cy="15823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D4044-5AD4-48D4-A2C6-5575D685C344}">
  <dimension ref="B1:H9"/>
  <sheetViews>
    <sheetView workbookViewId="0">
      <selection activeCell="H5" sqref="H5"/>
    </sheetView>
  </sheetViews>
  <sheetFormatPr defaultRowHeight="15"/>
  <cols>
    <col min="2" max="2" width="18.5703125" customWidth="1"/>
    <col min="7" max="7" width="17.7109375" style="71" customWidth="1"/>
    <col min="8" max="8" width="18.85546875" style="71" customWidth="1"/>
  </cols>
  <sheetData>
    <row r="1" spans="2:8" ht="16.350000000000001" customHeight="1">
      <c r="B1" s="116" t="s">
        <v>0</v>
      </c>
      <c r="C1" s="117"/>
      <c r="D1" s="117"/>
      <c r="E1" s="117"/>
      <c r="F1" s="117"/>
      <c r="G1" s="117"/>
      <c r="H1" s="118"/>
    </row>
    <row r="2" spans="2:8" ht="25.7" customHeight="1" thickBot="1">
      <c r="B2" s="119"/>
      <c r="C2" s="120"/>
      <c r="D2" s="120"/>
      <c r="E2" s="120"/>
      <c r="F2" s="120"/>
      <c r="G2" s="120"/>
      <c r="H2" s="121"/>
    </row>
    <row r="3" spans="2:8" ht="30">
      <c r="B3" s="83" t="s">
        <v>1</v>
      </c>
      <c r="C3" s="84" t="s">
        <v>2</v>
      </c>
      <c r="D3" s="84" t="s">
        <v>3</v>
      </c>
      <c r="E3" s="122"/>
      <c r="F3" s="80" t="s">
        <v>4</v>
      </c>
      <c r="G3" s="81" t="s">
        <v>5</v>
      </c>
      <c r="H3" s="82" t="s">
        <v>6</v>
      </c>
    </row>
    <row r="4" spans="2:8">
      <c r="B4" s="85" t="s">
        <v>7</v>
      </c>
      <c r="C4" s="12">
        <v>5.74E-2</v>
      </c>
      <c r="D4" s="11">
        <v>1.0573999999999999</v>
      </c>
      <c r="E4" s="122"/>
      <c r="F4" s="72">
        <v>2023</v>
      </c>
      <c r="G4" s="73">
        <v>30000000</v>
      </c>
      <c r="H4" s="74">
        <f>+G4*D4*D5*D6</f>
        <v>35073492.743999995</v>
      </c>
    </row>
    <row r="5" spans="2:8">
      <c r="B5" s="86">
        <v>2025</v>
      </c>
      <c r="C5" s="12">
        <v>5.0999999999999997E-2</v>
      </c>
      <c r="D5" s="11">
        <v>1.0509999999999999</v>
      </c>
      <c r="E5" s="122"/>
      <c r="F5" s="72">
        <v>2024</v>
      </c>
      <c r="G5" s="73">
        <v>31157200</v>
      </c>
      <c r="H5" s="74">
        <f>+G5*D4*D5</f>
        <v>34625850.067279994</v>
      </c>
    </row>
    <row r="6" spans="2:8" ht="15.6" thickBot="1">
      <c r="B6" s="87">
        <v>2024</v>
      </c>
      <c r="C6" s="75">
        <v>5.1999999999999998E-2</v>
      </c>
      <c r="D6" s="76">
        <v>1.052</v>
      </c>
      <c r="E6" s="123"/>
      <c r="F6" s="77">
        <v>2025</v>
      </c>
      <c r="G6" s="78">
        <v>32703307</v>
      </c>
      <c r="H6" s="79">
        <f>+G6*D4</f>
        <v>34580476.821799994</v>
      </c>
    </row>
    <row r="7" spans="2:8" ht="15.6" thickBot="1"/>
    <row r="8" spans="2:8" ht="45.2">
      <c r="H8" s="88" t="s">
        <v>8</v>
      </c>
    </row>
    <row r="9" spans="2:8" ht="15.6" thickBot="1">
      <c r="H9" s="89">
        <f>+ROUND(AVERAGE(H4:H6),0)</f>
        <v>34759940</v>
      </c>
    </row>
  </sheetData>
  <mergeCells count="2">
    <mergeCell ref="B1:H2"/>
    <mergeCell ref="E3:E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FC26E-000E-44D6-8817-EA344FC316DC}">
  <dimension ref="B1:Z42"/>
  <sheetViews>
    <sheetView tabSelected="1" topLeftCell="Q6" workbookViewId="0">
      <selection activeCell="X5" sqref="X5"/>
    </sheetView>
  </sheetViews>
  <sheetFormatPr defaultColWidth="11" defaultRowHeight="15"/>
  <cols>
    <col min="1" max="1" width="11" style="6"/>
    <col min="2" max="2" width="11" style="6" customWidth="1"/>
    <col min="3" max="3" width="11" style="41" customWidth="1"/>
    <col min="4" max="4" width="45.85546875" style="6" customWidth="1"/>
    <col min="5" max="5" width="28.28515625" style="6" customWidth="1"/>
    <col min="6" max="6" width="11.85546875" style="6" customWidth="1"/>
    <col min="7" max="7" width="12.42578125" style="6" customWidth="1"/>
    <col min="8" max="8" width="7.42578125" style="6" customWidth="1"/>
    <col min="9" max="9" width="20.28515625" style="6" customWidth="1"/>
    <col min="10" max="10" width="25.28515625" style="6" customWidth="1"/>
    <col min="11" max="12" width="14.28515625" style="9" customWidth="1"/>
    <col min="13" max="13" width="13.5703125" style="10" customWidth="1"/>
    <col min="14" max="14" width="26.42578125" style="9" customWidth="1"/>
    <col min="15" max="15" width="25.140625" style="9" customWidth="1"/>
    <col min="16" max="16" width="18.28515625" style="9" customWidth="1"/>
    <col min="17" max="17" width="15.85546875" style="9" customWidth="1"/>
    <col min="18" max="18" width="8.85546875" style="10" customWidth="1"/>
    <col min="19" max="19" width="28.7109375" style="10" customWidth="1"/>
    <col min="20" max="20" width="22.7109375" style="10" customWidth="1"/>
    <col min="21" max="22" width="15.85546875" style="9" customWidth="1"/>
    <col min="23" max="24" width="11" style="6" customWidth="1"/>
    <col min="25" max="25" width="11" style="6"/>
    <col min="26" max="26" width="15.42578125" style="6" bestFit="1" customWidth="1"/>
    <col min="27" max="27" width="15.28515625" style="6" customWidth="1"/>
    <col min="28" max="16384" width="11" style="6"/>
  </cols>
  <sheetData>
    <row r="1" spans="2:26" ht="68.25" customHeight="1">
      <c r="B1" s="128" t="s">
        <v>0</v>
      </c>
      <c r="C1" s="129"/>
      <c r="D1" s="129"/>
      <c r="E1" s="129"/>
      <c r="F1" s="129"/>
      <c r="G1" s="130"/>
      <c r="I1" s="110" t="s">
        <v>9</v>
      </c>
      <c r="J1" s="111"/>
      <c r="K1" s="111"/>
      <c r="L1" s="112"/>
      <c r="M1" s="2"/>
      <c r="N1" s="107" t="s">
        <v>10</v>
      </c>
      <c r="O1" s="108"/>
      <c r="P1" s="108"/>
      <c r="Q1" s="109"/>
      <c r="R1" s="33"/>
      <c r="S1" s="113" t="s">
        <v>11</v>
      </c>
      <c r="T1" s="114"/>
      <c r="U1" s="114"/>
      <c r="V1" s="115"/>
      <c r="X1" s="124" t="s">
        <v>12</v>
      </c>
    </row>
    <row r="2" spans="2:26" ht="60.75">
      <c r="B2" s="37" t="s">
        <v>13</v>
      </c>
      <c r="C2" s="38" t="s">
        <v>14</v>
      </c>
      <c r="D2" s="99" t="s">
        <v>15</v>
      </c>
      <c r="E2" s="100"/>
      <c r="F2" s="38" t="s">
        <v>16</v>
      </c>
      <c r="G2" s="39" t="s">
        <v>17</v>
      </c>
      <c r="I2" s="45" t="s">
        <v>18</v>
      </c>
      <c r="J2" s="46" t="s">
        <v>19</v>
      </c>
      <c r="K2" s="47" t="s">
        <v>20</v>
      </c>
      <c r="L2" s="48" t="s">
        <v>21</v>
      </c>
      <c r="M2" s="3"/>
      <c r="N2" s="45" t="s">
        <v>18</v>
      </c>
      <c r="O2" s="46" t="s">
        <v>19</v>
      </c>
      <c r="P2" s="47" t="s">
        <v>22</v>
      </c>
      <c r="Q2" s="48" t="s">
        <v>21</v>
      </c>
      <c r="R2" s="3"/>
      <c r="S2" s="45" t="s">
        <v>18</v>
      </c>
      <c r="T2" s="46" t="s">
        <v>19</v>
      </c>
      <c r="U2" s="47" t="s">
        <v>23</v>
      </c>
      <c r="V2" s="48" t="s">
        <v>21</v>
      </c>
      <c r="X2" s="124" t="s">
        <v>24</v>
      </c>
    </row>
    <row r="3" spans="2:26" ht="83.25" customHeight="1">
      <c r="B3" s="40">
        <v>1</v>
      </c>
      <c r="C3" s="34" t="s">
        <v>25</v>
      </c>
      <c r="D3" s="101" t="s">
        <v>26</v>
      </c>
      <c r="E3" s="102"/>
      <c r="F3" s="35" t="s">
        <v>27</v>
      </c>
      <c r="G3" s="36">
        <v>7</v>
      </c>
      <c r="I3" s="30" t="s">
        <v>28</v>
      </c>
      <c r="J3" s="43" t="s">
        <v>29</v>
      </c>
      <c r="K3" s="25">
        <v>179400</v>
      </c>
      <c r="L3" s="26">
        <f>+ROUND(K3*$L$10,0)</f>
        <v>189698</v>
      </c>
      <c r="M3" s="8"/>
      <c r="N3" s="49" t="s">
        <v>30</v>
      </c>
      <c r="O3" s="50" t="s">
        <v>31</v>
      </c>
      <c r="P3" s="50">
        <v>171840</v>
      </c>
      <c r="Q3" s="51">
        <f>+ROUND(P3*$L$11*$L$10,0)</f>
        <v>190971</v>
      </c>
      <c r="R3" s="8"/>
      <c r="S3" s="62" t="s">
        <v>32</v>
      </c>
      <c r="T3" s="63" t="s">
        <v>33</v>
      </c>
      <c r="U3" s="64">
        <v>163707.72</v>
      </c>
      <c r="V3" s="22">
        <f>+ROUND(U3*$L$11*$L$10*$L$12,0)</f>
        <v>191393</v>
      </c>
      <c r="X3" s="125">
        <f>+ROUND(AVERAGE(Q3,L3,V3),0)</f>
        <v>190687</v>
      </c>
    </row>
    <row r="4" spans="2:26" ht="83.25" customHeight="1">
      <c r="B4" s="4">
        <v>2</v>
      </c>
      <c r="C4" s="1" t="s">
        <v>34</v>
      </c>
      <c r="D4" s="101" t="s">
        <v>35</v>
      </c>
      <c r="E4" s="102"/>
      <c r="F4" s="35" t="s">
        <v>27</v>
      </c>
      <c r="G4" s="5">
        <v>8</v>
      </c>
      <c r="I4" s="31" t="s">
        <v>28</v>
      </c>
      <c r="J4" s="42" t="s">
        <v>29</v>
      </c>
      <c r="K4" s="7">
        <v>171810</v>
      </c>
      <c r="L4" s="27">
        <f t="shared" ref="L4:L7" si="0">+ROUND(K4*$L$10,0)</f>
        <v>181672</v>
      </c>
      <c r="M4" s="8"/>
      <c r="N4" s="52" t="s">
        <v>30</v>
      </c>
      <c r="O4" s="53" t="s">
        <v>31</v>
      </c>
      <c r="P4" s="53">
        <v>163830</v>
      </c>
      <c r="Q4" s="54">
        <f>+ROUND(P4*$L$11*$L$10,0)</f>
        <v>182069</v>
      </c>
      <c r="R4" s="8"/>
      <c r="S4" s="65" t="s">
        <v>32</v>
      </c>
      <c r="T4" s="60" t="s">
        <v>33</v>
      </c>
      <c r="U4" s="61">
        <v>157514.04999999999</v>
      </c>
      <c r="V4" s="66">
        <f t="shared" ref="V4:V7" si="1">+ROUND(U4*$L$11*$L$10*$L$12,0)</f>
        <v>184152</v>
      </c>
      <c r="X4" s="125">
        <f t="shared" ref="X4:X7" si="2">+ROUND(AVERAGE(Q4,L4,V4),0)</f>
        <v>182631</v>
      </c>
    </row>
    <row r="5" spans="2:26" ht="83.25" customHeight="1">
      <c r="B5" s="4">
        <v>3</v>
      </c>
      <c r="C5" s="1" t="s">
        <v>36</v>
      </c>
      <c r="D5" s="103" t="s">
        <v>37</v>
      </c>
      <c r="E5" s="104"/>
      <c r="F5" s="35" t="s">
        <v>27</v>
      </c>
      <c r="G5" s="5">
        <v>2</v>
      </c>
      <c r="I5" s="31" t="s">
        <v>28</v>
      </c>
      <c r="J5" s="42" t="s">
        <v>29</v>
      </c>
      <c r="K5" s="7">
        <v>331110</v>
      </c>
      <c r="L5" s="27">
        <f t="shared" si="0"/>
        <v>350116</v>
      </c>
      <c r="M5" s="8"/>
      <c r="N5" s="52" t="s">
        <v>30</v>
      </c>
      <c r="O5" s="53" t="s">
        <v>31</v>
      </c>
      <c r="P5" s="53">
        <v>315690</v>
      </c>
      <c r="Q5" s="54">
        <f>+ROUND(P5*$L$11*$L$10,0)</f>
        <v>350835</v>
      </c>
      <c r="R5" s="8"/>
      <c r="S5" s="65" t="s">
        <v>32</v>
      </c>
      <c r="T5" s="60" t="s">
        <v>33</v>
      </c>
      <c r="U5" s="61">
        <v>303521.08</v>
      </c>
      <c r="V5" s="66">
        <f t="shared" si="1"/>
        <v>354851</v>
      </c>
      <c r="X5" s="125">
        <f t="shared" si="2"/>
        <v>351934</v>
      </c>
    </row>
    <row r="6" spans="2:26" ht="83.25" customHeight="1">
      <c r="B6" s="4">
        <v>4</v>
      </c>
      <c r="C6" s="1" t="s">
        <v>38</v>
      </c>
      <c r="D6" s="103" t="s">
        <v>39</v>
      </c>
      <c r="E6" s="104"/>
      <c r="F6" s="35" t="s">
        <v>27</v>
      </c>
      <c r="G6" s="5">
        <v>2</v>
      </c>
      <c r="I6" s="31" t="s">
        <v>28</v>
      </c>
      <c r="J6" s="42" t="s">
        <v>29</v>
      </c>
      <c r="K6" s="7">
        <v>138660</v>
      </c>
      <c r="L6" s="27">
        <f t="shared" si="0"/>
        <v>146619</v>
      </c>
      <c r="M6" s="8"/>
      <c r="N6" s="52" t="s">
        <v>30</v>
      </c>
      <c r="O6" s="53" t="s">
        <v>31</v>
      </c>
      <c r="P6" s="53">
        <v>198090</v>
      </c>
      <c r="Q6" s="54">
        <f>+ROUND(P6*$L$11*$L$10,0)</f>
        <v>220143</v>
      </c>
      <c r="R6" s="8"/>
      <c r="S6" s="65" t="s">
        <v>32</v>
      </c>
      <c r="T6" s="60" t="s">
        <v>33</v>
      </c>
      <c r="U6" s="61">
        <v>190431.66</v>
      </c>
      <c r="V6" s="66">
        <f t="shared" si="1"/>
        <v>222637</v>
      </c>
      <c r="X6" s="125">
        <f t="shared" si="2"/>
        <v>196466</v>
      </c>
    </row>
    <row r="7" spans="2:26" ht="83.25" customHeight="1">
      <c r="B7" s="4">
        <v>5</v>
      </c>
      <c r="C7" s="1" t="s">
        <v>40</v>
      </c>
      <c r="D7" s="105" t="s">
        <v>41</v>
      </c>
      <c r="E7" s="106"/>
      <c r="F7" s="35" t="s">
        <v>27</v>
      </c>
      <c r="G7" s="5">
        <v>1</v>
      </c>
      <c r="I7" s="32" t="s">
        <v>28</v>
      </c>
      <c r="J7" s="44" t="s">
        <v>29</v>
      </c>
      <c r="K7" s="28">
        <v>240000</v>
      </c>
      <c r="L7" s="29">
        <f t="shared" si="0"/>
        <v>253776</v>
      </c>
      <c r="M7" s="8"/>
      <c r="N7" s="55" t="s">
        <v>30</v>
      </c>
      <c r="O7" s="56" t="s">
        <v>31</v>
      </c>
      <c r="P7" s="56">
        <v>376560</v>
      </c>
      <c r="Q7" s="57">
        <f>+ROUND(P7*$L$11*$L$10,0)</f>
        <v>418481</v>
      </c>
      <c r="R7" s="8"/>
      <c r="S7" s="67" t="s">
        <v>32</v>
      </c>
      <c r="T7" s="68" t="s">
        <v>33</v>
      </c>
      <c r="U7" s="69">
        <v>364030.79</v>
      </c>
      <c r="V7" s="70">
        <f t="shared" si="1"/>
        <v>425594</v>
      </c>
      <c r="X7" s="126">
        <f t="shared" si="2"/>
        <v>365950</v>
      </c>
    </row>
    <row r="8" spans="2:26">
      <c r="D8" s="41"/>
      <c r="E8" s="41"/>
      <c r="K8" s="17"/>
      <c r="L8" s="17"/>
      <c r="M8" s="8"/>
      <c r="N8" s="59"/>
      <c r="O8" s="59"/>
      <c r="P8" s="59"/>
      <c r="Q8" s="59"/>
      <c r="R8" s="8"/>
      <c r="S8" s="8"/>
      <c r="T8" s="8"/>
      <c r="U8" s="24"/>
      <c r="V8" s="24"/>
      <c r="X8" s="127"/>
    </row>
    <row r="9" spans="2:26">
      <c r="Z9" s="24"/>
    </row>
    <row r="10" spans="2:26">
      <c r="J10" s="11" t="s">
        <v>42</v>
      </c>
      <c r="K10" s="12">
        <v>5.74E-2</v>
      </c>
      <c r="L10" s="11">
        <v>1.0573999999999999</v>
      </c>
    </row>
    <row r="11" spans="2:26">
      <c r="J11" s="11" t="s">
        <v>43</v>
      </c>
      <c r="K11" s="12">
        <v>5.0999999999999997E-2</v>
      </c>
      <c r="L11" s="11">
        <v>1.0509999999999999</v>
      </c>
    </row>
    <row r="12" spans="2:26">
      <c r="J12" s="11" t="s">
        <v>44</v>
      </c>
      <c r="K12" s="12">
        <v>5.1999999999999998E-2</v>
      </c>
      <c r="L12" s="11">
        <v>1.052</v>
      </c>
    </row>
    <row r="13" spans="2:26">
      <c r="K13" s="58"/>
    </row>
    <row r="14" spans="2:26">
      <c r="J14" s="13"/>
      <c r="K14" s="14"/>
      <c r="L14" s="15"/>
      <c r="M14" s="90" t="s">
        <v>45</v>
      </c>
      <c r="N14" s="91"/>
      <c r="O14" s="91"/>
      <c r="P14" s="92"/>
      <c r="X14" s="23"/>
    </row>
    <row r="15" spans="2:26">
      <c r="J15" s="16"/>
      <c r="K15" s="17"/>
      <c r="L15" s="18"/>
      <c r="M15" s="93"/>
      <c r="N15" s="94"/>
      <c r="O15" s="94"/>
      <c r="P15" s="95"/>
    </row>
    <row r="16" spans="2:26">
      <c r="J16" s="16"/>
      <c r="K16" s="17"/>
      <c r="L16" s="18"/>
      <c r="M16" s="93"/>
      <c r="N16" s="94"/>
      <c r="O16" s="94"/>
      <c r="P16" s="95"/>
    </row>
    <row r="17" spans="10:16">
      <c r="J17" s="16"/>
      <c r="K17" s="17"/>
      <c r="L17" s="18"/>
      <c r="M17" s="93"/>
      <c r="N17" s="94"/>
      <c r="O17" s="94"/>
      <c r="P17" s="95"/>
    </row>
    <row r="18" spans="10:16">
      <c r="J18" s="16"/>
      <c r="K18" s="17"/>
      <c r="L18" s="18"/>
      <c r="M18" s="93"/>
      <c r="N18" s="94"/>
      <c r="O18" s="94"/>
      <c r="P18" s="95"/>
    </row>
    <row r="19" spans="10:16">
      <c r="J19" s="16"/>
      <c r="K19" s="17"/>
      <c r="L19" s="18"/>
      <c r="M19" s="93"/>
      <c r="N19" s="94"/>
      <c r="O19" s="94"/>
      <c r="P19" s="95"/>
    </row>
    <row r="20" spans="10:16">
      <c r="J20" s="16"/>
      <c r="K20" s="17"/>
      <c r="L20" s="18"/>
      <c r="M20" s="93"/>
      <c r="N20" s="94"/>
      <c r="O20" s="94"/>
      <c r="P20" s="95"/>
    </row>
    <row r="21" spans="10:16">
      <c r="J21" s="16"/>
      <c r="K21" s="17"/>
      <c r="L21" s="18"/>
      <c r="M21" s="93"/>
      <c r="N21" s="94"/>
      <c r="O21" s="94"/>
      <c r="P21" s="95"/>
    </row>
    <row r="22" spans="10:16">
      <c r="J22" s="16"/>
      <c r="K22" s="17"/>
      <c r="L22" s="18"/>
      <c r="M22" s="93"/>
      <c r="N22" s="94"/>
      <c r="O22" s="94"/>
      <c r="P22" s="95"/>
    </row>
    <row r="23" spans="10:16">
      <c r="J23" s="19"/>
      <c r="K23" s="20"/>
      <c r="L23" s="21"/>
      <c r="M23" s="93"/>
      <c r="N23" s="94"/>
      <c r="O23" s="94"/>
      <c r="P23" s="95"/>
    </row>
    <row r="24" spans="10:16">
      <c r="J24" s="13"/>
      <c r="K24" s="14"/>
      <c r="L24" s="15"/>
      <c r="M24" s="93"/>
      <c r="N24" s="94"/>
      <c r="O24" s="94"/>
      <c r="P24" s="95"/>
    </row>
    <row r="25" spans="10:16">
      <c r="J25" s="16"/>
      <c r="K25" s="17"/>
      <c r="L25" s="18"/>
      <c r="M25" s="93"/>
      <c r="N25" s="94"/>
      <c r="O25" s="94"/>
      <c r="P25" s="95"/>
    </row>
    <row r="26" spans="10:16">
      <c r="J26" s="16"/>
      <c r="K26" s="17"/>
      <c r="L26" s="18"/>
      <c r="M26" s="93"/>
      <c r="N26" s="94"/>
      <c r="O26" s="94"/>
      <c r="P26" s="95"/>
    </row>
    <row r="27" spans="10:16">
      <c r="J27" s="16"/>
      <c r="K27" s="17"/>
      <c r="L27" s="18"/>
      <c r="M27" s="93"/>
      <c r="N27" s="94"/>
      <c r="O27" s="94"/>
      <c r="P27" s="95"/>
    </row>
    <row r="28" spans="10:16">
      <c r="J28" s="16"/>
      <c r="K28" s="17"/>
      <c r="L28" s="18"/>
      <c r="M28" s="93"/>
      <c r="N28" s="94"/>
      <c r="O28" s="94"/>
      <c r="P28" s="95"/>
    </row>
    <row r="29" spans="10:16">
      <c r="J29" s="16"/>
      <c r="K29" s="17"/>
      <c r="L29" s="18"/>
      <c r="M29" s="93"/>
      <c r="N29" s="94"/>
      <c r="O29" s="94"/>
      <c r="P29" s="95"/>
    </row>
    <row r="30" spans="10:16">
      <c r="J30" s="16"/>
      <c r="K30" s="17"/>
      <c r="L30" s="18"/>
      <c r="M30" s="93"/>
      <c r="N30" s="94"/>
      <c r="O30" s="94"/>
      <c r="P30" s="95"/>
    </row>
    <row r="31" spans="10:16">
      <c r="J31" s="16"/>
      <c r="K31" s="17"/>
      <c r="L31" s="18"/>
      <c r="M31" s="93"/>
      <c r="N31" s="94"/>
      <c r="O31" s="94"/>
      <c r="P31" s="95"/>
    </row>
    <row r="32" spans="10:16">
      <c r="J32" s="16"/>
      <c r="K32" s="17"/>
      <c r="L32" s="18"/>
      <c r="M32" s="93"/>
      <c r="N32" s="94"/>
      <c r="O32" s="94"/>
      <c r="P32" s="95"/>
    </row>
    <row r="33" spans="10:16">
      <c r="J33" s="19"/>
      <c r="K33" s="20"/>
      <c r="L33" s="21"/>
      <c r="M33" s="96"/>
      <c r="N33" s="97"/>
      <c r="O33" s="97"/>
      <c r="P33" s="98"/>
    </row>
    <row r="34" spans="10:16">
      <c r="J34" s="13"/>
      <c r="K34" s="14"/>
      <c r="L34" s="15"/>
    </row>
    <row r="35" spans="10:16">
      <c r="J35" s="16"/>
      <c r="K35" s="17"/>
      <c r="L35" s="18"/>
    </row>
    <row r="36" spans="10:16">
      <c r="J36" s="16"/>
      <c r="K36" s="17"/>
      <c r="L36" s="18"/>
    </row>
    <row r="37" spans="10:16">
      <c r="J37" s="16"/>
      <c r="K37" s="17"/>
      <c r="L37" s="18"/>
    </row>
    <row r="38" spans="10:16">
      <c r="J38" s="16"/>
      <c r="K38" s="17"/>
      <c r="L38" s="18"/>
    </row>
    <row r="39" spans="10:16">
      <c r="J39" s="16"/>
      <c r="K39" s="17"/>
      <c r="L39" s="18"/>
    </row>
    <row r="40" spans="10:16">
      <c r="J40" s="16"/>
      <c r="K40" s="17"/>
      <c r="L40" s="18"/>
    </row>
    <row r="41" spans="10:16">
      <c r="J41" s="16"/>
      <c r="K41" s="17"/>
      <c r="L41" s="18"/>
    </row>
    <row r="42" spans="10:16">
      <c r="J42" s="19"/>
      <c r="K42" s="20"/>
      <c r="L42" s="21"/>
    </row>
  </sheetData>
  <mergeCells count="11">
    <mergeCell ref="N1:Q1"/>
    <mergeCell ref="B1:G1"/>
    <mergeCell ref="I1:L1"/>
    <mergeCell ref="S1:V1"/>
    <mergeCell ref="M14:P33"/>
    <mergeCell ref="D2:E2"/>
    <mergeCell ref="D3:E3"/>
    <mergeCell ref="D4:E4"/>
    <mergeCell ref="D5:E5"/>
    <mergeCell ref="D6:E6"/>
    <mergeCell ref="D7:E7"/>
  </mergeCells>
  <phoneticPr fontId="8" type="noConversion"/>
  <pageMargins left="0.7" right="0.7" top="0.75" bottom="0.75" header="0.3" footer="0.3"/>
  <pageSetup paperSize="9" orientation="portrait" horizontalDpi="1200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fdc6975f-d53a-4c17-90b1-732f5621c4e0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F7258D0EEB4774697081460B094EF3C" ma:contentTypeVersion="9" ma:contentTypeDescription="Create a new document." ma:contentTypeScope="" ma:versionID="9a487ff2248ce2222e58adc62aee5382">
  <xsd:schema xmlns:xsd="http://www.w3.org/2001/XMLSchema" xmlns:xs="http://www.w3.org/2001/XMLSchema" xmlns:p="http://schemas.microsoft.com/office/2006/metadata/properties" xmlns:ns3="fdc6975f-d53a-4c17-90b1-732f5621c4e0" targetNamespace="http://schemas.microsoft.com/office/2006/metadata/properties" ma:root="true" ma:fieldsID="741076bbc4dfbeaa006bdda7a55f0bbe" ns3:_="">
    <xsd:import namespace="fdc6975f-d53a-4c17-90b1-732f5621c4e0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_activity" minOccurs="0"/>
                <xsd:element ref="ns3:MediaServiceGenerationTime" minOccurs="0"/>
                <xsd:element ref="ns3:MediaServiceEventHashCode" minOccurs="0"/>
                <xsd:element ref="ns3:MediaServiceSystemTag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c6975f-d53a-4c17-90b1-732f5621c4e0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ystemTags" ma:index="15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0978F8F-6452-427F-B138-C2724D2E47FA}"/>
</file>

<file path=customXml/itemProps2.xml><?xml version="1.0" encoding="utf-8"?>
<ds:datastoreItem xmlns:ds="http://schemas.openxmlformats.org/officeDocument/2006/customXml" ds:itemID="{0AB0363D-0FA0-4F43-9122-CB3AE407AD2F}"/>
</file>

<file path=customXml/itemProps3.xml><?xml version="1.0" encoding="utf-8"?>
<ds:datastoreItem xmlns:ds="http://schemas.openxmlformats.org/officeDocument/2006/customXml" ds:itemID="{CC37A310-D401-43CE-B5D3-7F8665AC3BE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Este Producto es propiedad del SENA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Christian Anderson Posada Gonzalez</dc:creator>
  <cp:keywords/>
  <dc:description/>
  <cp:lastModifiedBy/>
  <cp:revision/>
  <dcterms:created xsi:type="dcterms:W3CDTF">2026-03-17T00:11:35Z</dcterms:created>
  <dcterms:modified xsi:type="dcterms:W3CDTF">2026-10-16T18:12:21Z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2026-03-17T00:26:21Z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5ff44a39-26c3-4c78-8076-959c0dd8603d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  <property fmtid="{D5CDD505-2E9C-101B-9397-08002B2CF9AE}" pid="10" name="ContentTypeId">
    <vt:lpwstr>0x0101003F7258D0EEB4774697081460B094EF3C</vt:lpwstr>
  </property>
</Properties>
</file>