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https://registraduriaco-my.sharepoint.com/personal/albello_registraduria_gov_co/Documents/Escritorio/DOCUMENTOS ELABORADOS DIRECCIÓN ADMINISTRATIVA/2026/COMPRAS/2026/PROCESOS/CARGA Y CORRESPONDENCIA/"/>
    </mc:Choice>
  </mc:AlternateContent>
  <xr:revisionPtr revIDLastSave="95" documentId="13_ncr:1_{6D518EBA-0B45-4D25-9A66-7DC7CB2EA0C8}" xr6:coauthVersionLast="47" xr6:coauthVersionMax="47" xr10:uidLastSave="{74310ED4-F05C-46A4-8FAE-492860BBEC37}"/>
  <bookViews>
    <workbookView xWindow="-120" yWindow="-120" windowWidth="29040" windowHeight="15840" xr2:uid="{00000000-000D-0000-FFFF-FFFF00000000}"/>
  </bookViews>
  <sheets>
    <sheet name="FORMATO ECONÓMICO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49" i="1" l="1"/>
  <c r="D60" i="1"/>
  <c r="E195" i="1"/>
  <c r="E188" i="1"/>
  <c r="D174" i="1"/>
  <c r="D173" i="1"/>
  <c r="D172" i="1"/>
  <c r="D171" i="1"/>
  <c r="E164" i="1"/>
  <c r="D164" i="1"/>
  <c r="D132" i="1"/>
  <c r="D113" i="1"/>
  <c r="D59" i="1"/>
  <c r="D58" i="1"/>
  <c r="D57" i="1"/>
  <c r="D56" i="1"/>
  <c r="D143" i="1"/>
  <c r="D116" i="1"/>
  <c r="D115" i="1"/>
  <c r="D114" i="1"/>
  <c r="E106" i="1"/>
  <c r="D106" i="1"/>
  <c r="D85" i="1"/>
  <c r="D74" i="1" l="1"/>
  <c r="J103" i="1"/>
  <c r="J104" i="1"/>
  <c r="J105" i="1"/>
  <c r="J102" i="1"/>
  <c r="I82" i="1"/>
  <c r="I83" i="1"/>
  <c r="I84" i="1"/>
  <c r="I81" i="1"/>
  <c r="I128" i="1"/>
  <c r="I129" i="1"/>
  <c r="I130" i="1"/>
  <c r="I131" i="1"/>
  <c r="I127" i="1"/>
  <c r="D117" i="1" l="1"/>
  <c r="D175" i="1"/>
  <c r="I72" i="1"/>
  <c r="J72" i="1" s="1"/>
  <c r="I69" i="1"/>
  <c r="J69" i="1" s="1"/>
  <c r="I73" i="1"/>
  <c r="J73" i="1" s="1"/>
  <c r="I71" i="1"/>
  <c r="J71" i="1" s="1"/>
  <c r="I70" i="1"/>
  <c r="J70" i="1" s="1"/>
  <c r="J160" i="1"/>
  <c r="I139" i="1"/>
  <c r="I141" i="1"/>
  <c r="I142" i="1"/>
  <c r="I140" i="1"/>
  <c r="J129" i="1"/>
  <c r="J130" i="1"/>
  <c r="J128" i="1"/>
  <c r="J131" i="1"/>
  <c r="C153" i="1" s="1"/>
  <c r="J127" i="1"/>
  <c r="K104" i="1"/>
  <c r="C115" i="1" s="1"/>
  <c r="K105" i="1"/>
  <c r="C116" i="1" s="1"/>
  <c r="K103" i="1"/>
  <c r="C114" i="1" s="1"/>
  <c r="K102" i="1"/>
  <c r="C113" i="1" s="1"/>
  <c r="J84" i="1"/>
  <c r="J83" i="1"/>
  <c r="J82" i="1"/>
  <c r="J81" i="1"/>
  <c r="J85" i="1" l="1"/>
  <c r="J132" i="1"/>
  <c r="C117" i="1"/>
  <c r="C188" i="1" s="1"/>
  <c r="K106" i="1"/>
  <c r="J163" i="1"/>
  <c r="K163" i="1" s="1"/>
  <c r="C174" i="1" s="1"/>
  <c r="J161" i="1"/>
  <c r="K161" i="1" s="1"/>
  <c r="C172" i="1" s="1"/>
  <c r="J162" i="1"/>
  <c r="K162" i="1" s="1"/>
  <c r="C173" i="1" s="1"/>
  <c r="J74" i="1"/>
  <c r="K160" i="1"/>
  <c r="J141" i="1"/>
  <c r="C151" i="1" s="1"/>
  <c r="J140" i="1"/>
  <c r="C150" i="1" s="1"/>
  <c r="J142" i="1"/>
  <c r="C152" i="1" s="1"/>
  <c r="J139" i="1"/>
  <c r="C95" i="1"/>
  <c r="C92" i="1"/>
  <c r="C94" i="1"/>
  <c r="C93" i="1"/>
  <c r="C91" i="1"/>
  <c r="C149" i="1" l="1"/>
  <c r="C154" i="1" s="1"/>
  <c r="J143" i="1"/>
  <c r="K164" i="1"/>
  <c r="C195" i="1" s="1"/>
  <c r="C171" i="1"/>
  <c r="C175" i="1" s="1"/>
  <c r="C96" i="1"/>
  <c r="E117" i="1"/>
  <c r="C187" i="1" l="1"/>
  <c r="C189" i="1" s="1"/>
  <c r="F11" i="1" l="1"/>
  <c r="F12" i="1"/>
  <c r="F13" i="1"/>
  <c r="F14" i="1"/>
  <c r="C36" i="1" s="1"/>
  <c r="F10" i="1"/>
  <c r="I23" i="1" l="1"/>
  <c r="I24" i="1"/>
  <c r="I25" i="1"/>
  <c r="I22" i="1"/>
  <c r="I10" i="1"/>
  <c r="J10" i="1" s="1"/>
  <c r="I11" i="1"/>
  <c r="J11" i="1" s="1"/>
  <c r="I12" i="1"/>
  <c r="J12" i="1" s="1"/>
  <c r="I13" i="1"/>
  <c r="J13" i="1" s="1"/>
  <c r="I14" i="1"/>
  <c r="J14" i="1" s="1"/>
  <c r="D36" i="1" s="1"/>
  <c r="J15" i="1" l="1"/>
  <c r="I48" i="1"/>
  <c r="I47" i="1"/>
  <c r="I46" i="1"/>
  <c r="I45" i="1"/>
  <c r="J22" i="1" l="1"/>
  <c r="J23" i="1"/>
  <c r="D33" i="1" s="1"/>
  <c r="J24" i="1"/>
  <c r="D34" i="1" s="1"/>
  <c r="J25" i="1"/>
  <c r="D35" i="1" s="1"/>
  <c r="J45" i="1"/>
  <c r="J46" i="1"/>
  <c r="C57" i="1" s="1"/>
  <c r="J47" i="1"/>
  <c r="C58" i="1" s="1"/>
  <c r="J48" i="1"/>
  <c r="C59" i="1" s="1"/>
  <c r="F45" i="1"/>
  <c r="F46" i="1"/>
  <c r="F47" i="1"/>
  <c r="F48" i="1"/>
  <c r="F22" i="1"/>
  <c r="C32" i="1" s="1"/>
  <c r="F23" i="1"/>
  <c r="C33" i="1" s="1"/>
  <c r="F24" i="1"/>
  <c r="C34" i="1" s="1"/>
  <c r="F25" i="1"/>
  <c r="C35" i="1" s="1"/>
  <c r="J49" i="1" l="1"/>
  <c r="D32" i="1"/>
  <c r="D37" i="1" s="1"/>
  <c r="J26" i="1"/>
  <c r="C56" i="1"/>
  <c r="C37" i="1"/>
  <c r="F15" i="1"/>
  <c r="F26" i="1"/>
  <c r="F49" i="1"/>
  <c r="C60" i="1" l="1"/>
  <c r="C181" i="1" s="1"/>
  <c r="C202" i="1" s="1"/>
  <c r="C180" i="1"/>
  <c r="E181" i="1"/>
  <c r="C203" i="1" s="1"/>
  <c r="C182" i="1" l="1"/>
  <c r="E60" i="1"/>
  <c r="E175" i="1" l="1"/>
  <c r="C194" i="1" l="1"/>
  <c r="C201" i="1" l="1"/>
  <c r="C204" i="1" s="1"/>
  <c r="C196" i="1"/>
</calcChain>
</file>

<file path=xl/sharedStrings.xml><?xml version="1.0" encoding="utf-8"?>
<sst xmlns="http://schemas.openxmlformats.org/spreadsheetml/2006/main" count="257" uniqueCount="97">
  <si>
    <t>Tipo de servicio</t>
  </si>
  <si>
    <t>Proyección envíos mensuales</t>
  </si>
  <si>
    <t>Urbano</t>
  </si>
  <si>
    <t>Nacional</t>
  </si>
  <si>
    <t>Regional</t>
  </si>
  <si>
    <t>Difícil acceso</t>
  </si>
  <si>
    <t>Total</t>
  </si>
  <si>
    <t>Carga</t>
  </si>
  <si>
    <t xml:space="preserve">Total proyección mensual  de Referencia </t>
  </si>
  <si>
    <t>Servicios Postales</t>
  </si>
  <si>
    <t>Nombre o Razón Social del Proponente</t>
  </si>
  <si>
    <t>NIT</t>
  </si>
  <si>
    <t>Nombre del Representante Legal</t>
  </si>
  <si>
    <t>Identificación del Representante Legal</t>
  </si>
  <si>
    <r>
      <t xml:space="preserve">FIRMA </t>
    </r>
    <r>
      <rPr>
        <sz val="10"/>
        <color theme="1"/>
        <rFont val="Arial"/>
        <family val="2"/>
      </rPr>
      <t>del Representante Legal o Persona natural que presenta la propuesta</t>
    </r>
  </si>
  <si>
    <t>Formato propuesta económica</t>
  </si>
  <si>
    <t>Total proyección mensual  Ofertada</t>
  </si>
  <si>
    <t>Tasa de manejo</t>
  </si>
  <si>
    <t xml:space="preserve">Total proyección mensual  de referencia </t>
  </si>
  <si>
    <t>% Tasa de manejo ofertada</t>
  </si>
  <si>
    <t>Tasa de manejo Ofertado</t>
  </si>
  <si>
    <t>Valor total propuesto</t>
  </si>
  <si>
    <t>Internacional</t>
  </si>
  <si>
    <t>Proyección mensual 2026 Ofertada</t>
  </si>
  <si>
    <t>Proyección mensual 2026 de referencia</t>
  </si>
  <si>
    <t>2026, 2027, 2028</t>
  </si>
  <si>
    <t xml:space="preserve">VALOR TOTAL PRESUPUESTO </t>
  </si>
  <si>
    <t>Valor total propuesto 2026</t>
  </si>
  <si>
    <t>Valor total propuesto 2027</t>
  </si>
  <si>
    <t>Valor de referencia del flete fijo para 1 Kg</t>
  </si>
  <si>
    <t>Flete fijo ofertado para 1 Kg</t>
  </si>
  <si>
    <t>Proyección servicios postales 2026</t>
  </si>
  <si>
    <t>Flete fijo ofertado hasta 5 Kg</t>
  </si>
  <si>
    <t>CARGA</t>
  </si>
  <si>
    <t>MENSAJERIA EXPRESA</t>
  </si>
  <si>
    <t>Servicio especial para transporte de documentos de identidad 2026</t>
  </si>
  <si>
    <t>Carga  2026</t>
  </si>
  <si>
    <t>Servicio especial para transporte de documentos de identidad 2027</t>
  </si>
  <si>
    <t>Proyección servicios postales 2027</t>
  </si>
  <si>
    <t xml:space="preserve">Proyección mensual  ofertada 2027 </t>
  </si>
  <si>
    <t>Servicio especial para transporte de documentos de identidad 2028</t>
  </si>
  <si>
    <t>Proyección servicios postales 2028</t>
  </si>
  <si>
    <t>Proyección mensual  ofertada 2028</t>
  </si>
  <si>
    <t>Total Servicios Carga 2028</t>
  </si>
  <si>
    <t>Total Kilos Adicionales</t>
  </si>
  <si>
    <t xml:space="preserve">Total Oferta Mensual </t>
  </si>
  <si>
    <t>OFERTA</t>
  </si>
  <si>
    <t>PROYECCION</t>
  </si>
  <si>
    <t>Flete Proyectado para 1 KG</t>
  </si>
  <si>
    <t>Valor Flete Ofertado para 1 Kg 2027</t>
  </si>
  <si>
    <t>% Tasa de Manejo Proyectada</t>
  </si>
  <si>
    <t>Promedio Tasa de Manejo Ofertada</t>
  </si>
  <si>
    <t>Valor Flete Ofertado para 5 Kg 2027</t>
  </si>
  <si>
    <t>Flete Proyectado para 5 KG</t>
  </si>
  <si>
    <t>Valor Proyectado Mensual 2027 para Carga</t>
  </si>
  <si>
    <t>Proyección Mensual Carga 2026</t>
  </si>
  <si>
    <t xml:space="preserve">Total mensual Carga </t>
  </si>
  <si>
    <t>Total Oferta Mensual por Servicios Carga 2026</t>
  </si>
  <si>
    <t>Proyección Mensual Carga 2027</t>
  </si>
  <si>
    <t>Total Oferta Mensual por Servicios Carga 2027</t>
  </si>
  <si>
    <t>Valor Flete Ofertado para 1 Kg 2028</t>
  </si>
  <si>
    <t>Valor Proyectado Mensual 2028 para Servicio Especial</t>
  </si>
  <si>
    <t>Valor Proyectado Mensual 2027 para Servicio Especial</t>
  </si>
  <si>
    <t>Valor Flete Ofertado para 5 Kg 2028</t>
  </si>
  <si>
    <t>Total Oferta Mensual Carga 2028</t>
  </si>
  <si>
    <t>Total Oferta Mensual Carga 2027</t>
  </si>
  <si>
    <t>Base Mes de KG adicionales</t>
  </si>
  <si>
    <t>Valor Proyectado Mensual 2028 para Carga</t>
  </si>
  <si>
    <t>Total proyección mensual  Ofertada Carga 2026</t>
  </si>
  <si>
    <t>Valor de referencia del flete fijo para     5 Kg  2026</t>
  </si>
  <si>
    <t>Proyección Mensual Carga 2028</t>
  </si>
  <si>
    <t>Total Oferta Mensual por Servicios Carga 2028</t>
  </si>
  <si>
    <t>tasa de Manejo Ofertada</t>
  </si>
  <si>
    <t>tasa de Manejo Ofertada 2028</t>
  </si>
  <si>
    <t>tasa de Manejo Ofertada 2027</t>
  </si>
  <si>
    <t>% tasa de Manejo Proyectada</t>
  </si>
  <si>
    <t xml:space="preserve">Total mensual Carga 2027 </t>
  </si>
  <si>
    <t>Valor total propuesto 2028</t>
  </si>
  <si>
    <t>*El % de referencia para la tasa de manejo es del 1%, la oferta podrá incluir un valor inferior al 1%.
*El promedio del valor declarado en la vigencia 2026 fue de $87.640 lo que indica que podrán existir valores declarados por debajo y por arriba de este valor. 
*Solo se debe diligenciar la casilla de flete fijo ofertado para 1 Kg y % de tasa de manejo ofertada.
*Valor del Kg adicional  para este servicio será de: urbano $3.271, Nacional $4.492, Regional $4.052, Difícil Acceso $9.790,</t>
  </si>
  <si>
    <t>*El % de referencia para la tasa de manejo es del 1%, la oferta podrá incluir un valor inferior al 1%.
*El promedio del valor declarado en la vigencia 2026 fue de $3,550,059  lo que indica que podrán existir valores declarados por debajo y por arriba de este valor. 
*Solo se debe diligenciar la casilla de flete fijo ofertado para 1 Kg y % de tasa de manejo ofertada.
*Valor del Kg adicional  para este servicio será de: urbano $3.750, Nacional $4.325, Regional $4.325, Difícil Acceso $11.223,</t>
  </si>
  <si>
    <t xml:space="preserve">*El % de referencia para la tasa de manejo es del 1%. la oferta podrá incluir un valor inferior al 1%.
*El promedio del valor declarado en la vigencia 2026 fue de $3,717,769  lo que indica que podrán existir valores declarados por debajo y por arriba de este valor.
*Solo se debe diligenciar la casillas de "flete fijo ofertado hasta 5 Kg" y "% tasa de manejo ofertada".
*Valor del Kg adicional  para este servicio será de: urbano $2.514, Nacional $5.563, Regional $4.484, Difícil Acceso $11.863,
</t>
  </si>
  <si>
    <t>Valor Proyectado Mensual 2027 para Mensajería Expresa</t>
  </si>
  <si>
    <t>Valor Proyectado Mensual 2028 para Mensajería Expresa</t>
  </si>
  <si>
    <t>*El % de referencia para la tasa de manejo es del 1%, la oferta podrá incluir un valor inferior al 1%.
*El crecimiento en las tarifas, tasas de manejo y bolsa de kilos adicionales se proyecta en un 4,4%.
*El promedio de la tasa de manejo para la viegncia sera de $91,496
*Para esta vigencia el oferente podrá modificar únicamente la casilla de "valor flete ofertado para 1 Kg" y  "tasa de manejo ofertada", estos valores no pueden ser mayores a los valores de proyección.
*Valor del Kg adicional  para este servicio será de: urbano $3.415, Nacional $4.690, Regional $4.230, Difícil Acceso $10,220.</t>
  </si>
  <si>
    <t>*El % de referencia para la tasa de manejo es del 1%, la oferta podrá incluir un valor inferior al 1%.
*El crecimiento en las tarifas, tasas de manejo y bolsa de kilos adicionales se proyecta en un 4,4%.
*El promedio de la tasa de manejo para la viegncia sera de $3,706,261
*Para esta vigencia el oferente podrá modificar únicamente la casilla de "valor flete ofertado para 1 Kg" y  "tasa de manejo ofertada", estos valores no pueden ser mayores a los valores de proyección.
*Valor del Kg adicional  para este servicio será de: urbano $3.915, Nacional $4.515, Regional $4.515, Difícil Acceso $11.717.</t>
  </si>
  <si>
    <t xml:space="preserve">*El % de referencia para la tasa de manejo es del 1%, la oferta podrá incluir un valor inferior al 1%.
*El crecimiento en las tarifas, tasas de manejo y bolsa de kilos adicionales se proyecta en un 4,4%.
*El promedio de la tasa de manejo para la viegncia sera de $3,881,351
*Para esta vigencia el oferente podrá modificar únicamente la casilla de "valor flete ofertado para 5 Kg" y  "tasa de manejo ofertada", estos valores no pueden ser mayores a los valores de proyección.
*Valor del Kg adicional  para este servicio será de: urbano $2.625, Nacional $5.808, Regional $4.681, Difícil Acceso $12,385.
</t>
  </si>
  <si>
    <t>*El % de referencia para la tasa de manejo es del 1%, la oferta podrá incluir un valor inferior al 1%.
*El crecimiento en las tarifas, tasas de manejo y bolsa de kilos adicionales se proyecta en un 3%.
*El promedio de la tasa de manejo para la viegncia sera de $94,240,
*Para esta vigencia el oferente podrá modificar únicamente la casilla de "valor flete ofertado para 1 Kg" y  "tasa de manejo ofertada", estos valores no pueden ser mayores a los valores de proyección.
*Valor del Kg adicional  para este servicio será de: urbano $3.271, Nacional $4.492, Regional $4.052, Difícil Acceso $9.790,</t>
  </si>
  <si>
    <t>*El % de referencia para la tasa de manejo es del 1%, la oferta podrá incluir un valor inferior al 1%.
*El crecimiento en las tarifas, tasas de manejo y bolsa de kilos adicionales se proyecta en un 3%.
*El promedio de la tasa de manejo para la viegncia sera de $3.817,449
*Para esta vigencia el oferente podrá modificar únicamente la casilla de "valor flete ofertado para 1 Kg" y  "tasa de manejo ofertada", estos valores no pueden ser mayores a los valores de proyección.
*Valor del Kg adicional  para este servicio será de: urbano $4,032, Nacional $4.651, Regional $4.651, Difícil Acceso $12,068,</t>
  </si>
  <si>
    <t xml:space="preserve">*El % de referencia para la tasa de manejo es del 1%, la oferta podrá incluir un valor inferior al 1%.
*El crecimiento en las tarifas, tasas de manejo y bolsa de kilos adicionales se proyecta en un 3%.
*El promedio de la tasa de manejo para la viegncia sera de $3,997792
*Para esta vigencia el oferente podrá modificar únicamente la casilla de "valor flete ofertado para 5 Kg" y  "tasa de manejo ofertada", estos valores no pueden ser mayores a los valores de proyección.
*Valor del Kg adicional  para este servicio será de: urbano $2.703, Nacional $5.982, Regional $4.822, Difícil Acceso $12,756.
</t>
  </si>
  <si>
    <t>Mensajería Expresa  2028</t>
  </si>
  <si>
    <t>Objetos postales (Mensajería) 2028</t>
  </si>
  <si>
    <t>Mensajería Expresa  2027</t>
  </si>
  <si>
    <t>Objetos postales (Mensajería) 2027</t>
  </si>
  <si>
    <t>Objetos Postales (Mensajería) 2026</t>
  </si>
  <si>
    <t>CARGA 2027</t>
  </si>
  <si>
    <t>CARGA  2028</t>
  </si>
  <si>
    <t>Bolsa de Kilos Adicionales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</si>
</sst>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5" formatCode="&quot;$&quot;\ #,##0;\-&quot;$&quot;\ #,##0"/>
    <numFmt numFmtId="6" formatCode="&quot;$&quot;\ #,##0;[Red]\-&quot;$&quot;\ #,##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\ * #,##0_-;\-&quot;$&quot;\ * #,##0_-;_-&quot;$&quot;\ * &quot;-&quot;??_-;_-@_-"/>
    <numFmt numFmtId="165" formatCode="_-* #,##0_-;\-* #,##0_-;_-* &quot;-&quot;??_-;_-@_-"/>
    <numFmt numFmtId="166" formatCode="0.0%"/>
    <numFmt numFmtId="167" formatCode="&quot;$&quot;\ #,##0"/>
    <numFmt numFmtId="168" formatCode="_-&quot;$&quot;\ * #,##0.00000000000_-;\-&quot;$&quot;\ * #,##0.00000000000_-;_-&quot;$&quot;\ * &quot;-&quot;??_-;_-@_-"/>
    <numFmt numFmtId="169" formatCode="#,##0.00_ ;\-#,##0.00\ "/>
    <numFmt numFmtId="170" formatCode="&quot;$&quot;\ #,##0.0;\-&quot;$&quot;\ #,##0.0"/>
    <numFmt numFmtId="171" formatCode="#,##0_ ;\-#,##0\ "/>
    <numFmt numFmtId="172" formatCode="&quot;$&quot;\ #,##0.00"/>
    <numFmt numFmtId="173" formatCode="#,##0.0000_ ;\-#,##0.0000\ "/>
    <numFmt numFmtId="174" formatCode="#,##0.00000_ ;\-#,##0.00000\ "/>
    <numFmt numFmtId="175" formatCode="0.000"/>
    <numFmt numFmtId="176" formatCode="0.0000"/>
    <numFmt numFmtId="177" formatCode="&quot;$&quot;\ #,##0.0000"/>
    <numFmt numFmtId="178" formatCode="&quot;$&quot;\ #,##0.000;\-&quot;$&quot;\ #,##0.000"/>
    <numFmt numFmtId="179" formatCode="&quot;$&quot;\ #,##0.0000;\-&quot;$&quot;\ #,##0.0000"/>
    <numFmt numFmtId="180" formatCode="&quot;$&quot;\ #,##0.00000"/>
    <numFmt numFmtId="181" formatCode="_-&quot;$&quot;\ * #,##0.0000_-;\-&quot;$&quot;\ * #,##0.0000_-;_-&quot;$&quot;\ * &quot;-&quot;??_-;_-@_-"/>
    <numFmt numFmtId="182" formatCode="_-&quot;$&quot;\ * #,##0.00000_-;\-&quot;$&quot;\ * #,##0.00000_-;_-&quot;$&quot;\ * &quot;-&quot;??_-;_-@_-"/>
    <numFmt numFmtId="183" formatCode="_-&quot;$&quot;\ * #,##0.000000_-;\-&quot;$&quot;\ * #,##0.000000_-;_-&quot;$&quot;\ * &quot;-&quot;??_-;_-@_-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8"/>
      <name val="Aptos Narrow"/>
      <family val="2"/>
      <scheme val="minor"/>
    </font>
    <font>
      <sz val="18"/>
      <name val="Aptos Narrow"/>
      <family val="2"/>
      <scheme val="minor"/>
    </font>
    <font>
      <sz val="16"/>
      <color theme="1"/>
      <name val="Arial"/>
      <family val="2"/>
    </font>
    <font>
      <b/>
      <sz val="12"/>
      <color theme="0"/>
      <name val="Arial"/>
      <family val="2"/>
    </font>
    <font>
      <b/>
      <sz val="16"/>
      <color theme="0"/>
      <name val="Arial"/>
      <family val="2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8"/>
      <color theme="0"/>
      <name val="Aptos Narrow"/>
      <family val="2"/>
      <scheme val="minor"/>
    </font>
    <font>
      <b/>
      <sz val="16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03">
    <xf numFmtId="0" fontId="0" fillId="0" borderId="0" xfId="0"/>
    <xf numFmtId="44" fontId="0" fillId="0" borderId="1" xfId="2" applyFont="1" applyBorder="1" applyAlignment="1" applyProtection="1">
      <alignment wrapText="1"/>
      <protection locked="0"/>
    </xf>
    <xf numFmtId="9" fontId="0" fillId="0" borderId="1" xfId="3" applyFont="1" applyBorder="1" applyAlignment="1" applyProtection="1">
      <alignment horizontal="center" wrapText="1"/>
      <protection locked="0"/>
    </xf>
    <xf numFmtId="0" fontId="3" fillId="0" borderId="0" xfId="0" applyFont="1" applyAlignment="1" applyProtection="1">
      <alignment wrapText="1"/>
      <protection hidden="1"/>
    </xf>
    <xf numFmtId="0" fontId="3" fillId="0" borderId="0" xfId="0" applyFont="1" applyAlignment="1" applyProtection="1">
      <alignment horizontal="center" vertical="center" wrapText="1"/>
      <protection hidden="1"/>
    </xf>
    <xf numFmtId="164" fontId="3" fillId="0" borderId="0" xfId="2" applyNumberFormat="1" applyFont="1" applyAlignment="1" applyProtection="1">
      <alignment wrapText="1"/>
      <protection hidden="1"/>
    </xf>
    <xf numFmtId="0" fontId="9" fillId="0" borderId="1" xfId="0" applyFont="1" applyBorder="1" applyAlignment="1" applyProtection="1">
      <alignment horizontal="center" vertical="center" wrapText="1"/>
      <protection hidden="1"/>
    </xf>
    <xf numFmtId="0" fontId="10" fillId="0" borderId="0" xfId="0" applyFont="1" applyAlignment="1" applyProtection="1">
      <alignment wrapText="1"/>
      <protection hidden="1"/>
    </xf>
    <xf numFmtId="0" fontId="10" fillId="0" borderId="0" xfId="0" applyFont="1" applyAlignment="1" applyProtection="1">
      <alignment horizontal="center" vertical="center" wrapText="1"/>
      <protection hidden="1"/>
    </xf>
    <xf numFmtId="164" fontId="10" fillId="0" borderId="0" xfId="2" applyNumberFormat="1" applyFont="1" applyFill="1" applyAlignment="1" applyProtection="1">
      <alignment wrapText="1"/>
      <protection hidden="1"/>
    </xf>
    <xf numFmtId="0" fontId="17" fillId="2" borderId="5" xfId="0" applyFont="1" applyFill="1" applyBorder="1" applyAlignment="1" applyProtection="1">
      <alignment horizontal="center" vertical="center" wrapText="1"/>
      <protection hidden="1"/>
    </xf>
    <xf numFmtId="0" fontId="17" fillId="2" borderId="0" xfId="0" applyFont="1" applyFill="1" applyAlignment="1" applyProtection="1">
      <alignment horizontal="center" vertical="center" wrapText="1"/>
      <protection hidden="1"/>
    </xf>
    <xf numFmtId="0" fontId="6" fillId="2" borderId="5" xfId="0" applyFont="1" applyFill="1" applyBorder="1" applyAlignment="1" applyProtection="1">
      <alignment horizontal="center" vertical="center" wrapText="1"/>
      <protection hidden="1"/>
    </xf>
    <xf numFmtId="0" fontId="6" fillId="2" borderId="0" xfId="0" applyFont="1" applyFill="1" applyAlignment="1" applyProtection="1">
      <alignment horizontal="center" vertical="center" wrapText="1"/>
      <protection hidden="1"/>
    </xf>
    <xf numFmtId="0" fontId="15" fillId="3" borderId="1" xfId="0" applyFont="1" applyFill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center" vertical="center" wrapText="1"/>
      <protection hidden="1"/>
    </xf>
    <xf numFmtId="164" fontId="2" fillId="2" borderId="1" xfId="2" applyNumberFormat="1" applyFont="1" applyFill="1" applyBorder="1" applyAlignment="1" applyProtection="1">
      <alignment horizontal="center" vertical="center" wrapText="1"/>
      <protection hidden="1"/>
    </xf>
    <xf numFmtId="0" fontId="14" fillId="6" borderId="1" xfId="0" applyFont="1" applyFill="1" applyBorder="1" applyAlignment="1" applyProtection="1">
      <alignment horizontal="center" vertical="center" wrapText="1"/>
      <protection hidden="1"/>
    </xf>
    <xf numFmtId="0" fontId="14" fillId="6" borderId="6" xfId="0" applyFont="1" applyFill="1" applyBorder="1" applyAlignment="1" applyProtection="1">
      <alignment horizontal="center" vertical="center" wrapText="1"/>
      <protection hidden="1"/>
    </xf>
    <xf numFmtId="0" fontId="14" fillId="6" borderId="7" xfId="0" applyFont="1" applyFill="1" applyBorder="1" applyAlignment="1" applyProtection="1">
      <alignment horizontal="center" vertical="center" wrapText="1"/>
      <protection hidden="1"/>
    </xf>
    <xf numFmtId="164" fontId="0" fillId="0" borderId="1" xfId="0" applyNumberFormat="1" applyBorder="1" applyAlignment="1" applyProtection="1">
      <alignment horizontal="center" wrapText="1"/>
      <protection hidden="1"/>
    </xf>
    <xf numFmtId="44" fontId="0" fillId="0" borderId="1" xfId="2" applyFont="1" applyBorder="1" applyAlignment="1" applyProtection="1">
      <alignment wrapText="1"/>
      <protection hidden="1"/>
    </xf>
    <xf numFmtId="171" fontId="0" fillId="0" borderId="1" xfId="1" applyNumberFormat="1" applyFont="1" applyFill="1" applyBorder="1" applyAlignment="1" applyProtection="1">
      <alignment horizontal="center" vertical="center" wrapText="1"/>
      <protection hidden="1"/>
    </xf>
    <xf numFmtId="171" fontId="0" fillId="0" borderId="1" xfId="2" applyNumberFormat="1" applyFont="1" applyBorder="1" applyAlignment="1" applyProtection="1">
      <alignment wrapText="1"/>
      <protection hidden="1"/>
    </xf>
    <xf numFmtId="166" fontId="0" fillId="0" borderId="1" xfId="3" applyNumberFormat="1" applyFont="1" applyBorder="1" applyAlignment="1" applyProtection="1">
      <alignment horizontal="center" wrapText="1"/>
      <protection hidden="1"/>
    </xf>
    <xf numFmtId="169" fontId="0" fillId="0" borderId="1" xfId="2" applyNumberFormat="1" applyFont="1" applyBorder="1" applyAlignment="1" applyProtection="1">
      <alignment wrapText="1"/>
      <protection hidden="1"/>
    </xf>
    <xf numFmtId="164" fontId="0" fillId="3" borderId="1" xfId="2" applyNumberFormat="1" applyFont="1" applyFill="1" applyBorder="1" applyAlignment="1" applyProtection="1">
      <alignment wrapText="1"/>
      <protection hidden="1"/>
    </xf>
    <xf numFmtId="164" fontId="3" fillId="0" borderId="0" xfId="0" applyNumberFormat="1" applyFont="1" applyAlignment="1" applyProtection="1">
      <alignment wrapText="1"/>
      <protection hidden="1"/>
    </xf>
    <xf numFmtId="165" fontId="3" fillId="0" borderId="0" xfId="1" applyNumberFormat="1" applyFont="1" applyAlignment="1" applyProtection="1">
      <alignment wrapText="1"/>
      <protection hidden="1"/>
    </xf>
    <xf numFmtId="164" fontId="6" fillId="2" borderId="1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1" xfId="2" applyNumberFormat="1" applyFont="1" applyFill="1" applyBorder="1" applyAlignment="1" applyProtection="1">
      <alignment vertical="center" wrapText="1"/>
      <protection hidden="1"/>
    </xf>
    <xf numFmtId="49" fontId="5" fillId="0" borderId="1" xfId="0" applyNumberFormat="1" applyFont="1" applyBorder="1" applyAlignment="1" applyProtection="1">
      <alignment horizontal="left" vertical="center" wrapText="1"/>
      <protection hidden="1"/>
    </xf>
    <xf numFmtId="164" fontId="3" fillId="0" borderId="0" xfId="0" applyNumberFormat="1" applyFont="1" applyAlignment="1" applyProtection="1">
      <alignment horizontal="center" wrapText="1"/>
      <protection hidden="1"/>
    </xf>
    <xf numFmtId="164" fontId="3" fillId="0" borderId="0" xfId="1" applyNumberFormat="1" applyFont="1" applyAlignment="1" applyProtection="1">
      <alignment wrapText="1"/>
      <protection hidden="1"/>
    </xf>
    <xf numFmtId="164" fontId="3" fillId="0" borderId="0" xfId="0" applyNumberFormat="1" applyFont="1" applyAlignment="1" applyProtection="1">
      <alignment horizontal="center" vertical="center" wrapText="1"/>
      <protection hidden="1"/>
    </xf>
    <xf numFmtId="5" fontId="3" fillId="0" borderId="0" xfId="0" applyNumberFormat="1" applyFont="1" applyAlignment="1" applyProtection="1">
      <alignment wrapText="1"/>
      <protection hidden="1"/>
    </xf>
    <xf numFmtId="164" fontId="6" fillId="2" borderId="5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0" xfId="0" applyNumberFormat="1" applyFont="1" applyFill="1" applyAlignment="1" applyProtection="1">
      <alignment horizontal="center" vertical="center" wrapText="1"/>
      <protection hidden="1"/>
    </xf>
    <xf numFmtId="5" fontId="0" fillId="0" borderId="1" xfId="2" applyNumberFormat="1" applyFont="1" applyBorder="1" applyAlignment="1" applyProtection="1">
      <alignment wrapText="1"/>
      <protection hidden="1"/>
    </xf>
    <xf numFmtId="1" fontId="4" fillId="0" borderId="1" xfId="1" applyNumberFormat="1" applyFont="1" applyBorder="1" applyAlignment="1" applyProtection="1">
      <alignment horizontal="center" vertical="center" wrapText="1"/>
      <protection hidden="1"/>
    </xf>
    <xf numFmtId="5" fontId="0" fillId="0" borderId="1" xfId="2" applyNumberFormat="1" applyFont="1" applyBorder="1" applyAlignment="1" applyProtection="1">
      <alignment horizontal="center" vertical="center" wrapText="1"/>
      <protection hidden="1"/>
    </xf>
    <xf numFmtId="5" fontId="4" fillId="0" borderId="1" xfId="2" applyNumberFormat="1" applyFont="1" applyBorder="1" applyAlignment="1" applyProtection="1">
      <alignment wrapText="1"/>
      <protection hidden="1"/>
    </xf>
    <xf numFmtId="164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5" fontId="6" fillId="2" borderId="1" xfId="2" applyNumberFormat="1" applyFont="1" applyFill="1" applyBorder="1" applyAlignment="1" applyProtection="1">
      <alignment vertical="center" wrapText="1"/>
      <protection hidden="1"/>
    </xf>
    <xf numFmtId="164" fontId="2" fillId="2" borderId="1" xfId="2" applyNumberFormat="1" applyFont="1" applyFill="1" applyBorder="1" applyAlignment="1" applyProtection="1">
      <alignment vertical="center" wrapText="1"/>
      <protection hidden="1"/>
    </xf>
    <xf numFmtId="0" fontId="3" fillId="0" borderId="0" xfId="0" applyFont="1" applyAlignment="1" applyProtection="1">
      <alignment horizontal="center" wrapText="1"/>
      <protection hidden="1"/>
    </xf>
    <xf numFmtId="44" fontId="3" fillId="0" borderId="0" xfId="2" applyFont="1" applyBorder="1" applyAlignment="1" applyProtection="1">
      <alignment wrapText="1"/>
      <protection hidden="1"/>
    </xf>
    <xf numFmtId="167" fontId="3" fillId="0" borderId="0" xfId="0" applyNumberFormat="1" applyFont="1" applyAlignment="1" applyProtection="1">
      <alignment horizontal="center" vertical="center" wrapText="1"/>
      <protection hidden="1"/>
    </xf>
    <xf numFmtId="167" fontId="3" fillId="0" borderId="0" xfId="0" applyNumberFormat="1" applyFont="1" applyAlignment="1" applyProtection="1">
      <alignment wrapText="1"/>
      <protection hidden="1"/>
    </xf>
    <xf numFmtId="167" fontId="2" fillId="2" borderId="8" xfId="0" applyNumberFormat="1" applyFont="1" applyFill="1" applyBorder="1" applyAlignment="1" applyProtection="1">
      <alignment horizontal="center" vertical="center" wrapText="1"/>
      <protection hidden="1"/>
    </xf>
    <xf numFmtId="167" fontId="2" fillId="2" borderId="9" xfId="0" applyNumberFormat="1" applyFont="1" applyFill="1" applyBorder="1" applyAlignment="1" applyProtection="1">
      <alignment horizontal="center" vertical="center" wrapText="1"/>
      <protection hidden="1"/>
    </xf>
    <xf numFmtId="167" fontId="2" fillId="2" borderId="1" xfId="0" applyNumberFormat="1" applyFont="1" applyFill="1" applyBorder="1" applyAlignment="1" applyProtection="1">
      <alignment horizontal="center" vertical="center" wrapText="1"/>
      <protection hidden="1"/>
    </xf>
    <xf numFmtId="44" fontId="0" fillId="0" borderId="1" xfId="2" applyFont="1" applyBorder="1" applyAlignment="1" applyProtection="1">
      <alignment horizontal="right" wrapText="1"/>
      <protection hidden="1"/>
    </xf>
    <xf numFmtId="167" fontId="0" fillId="0" borderId="1" xfId="0" applyNumberFormat="1" applyBorder="1" applyAlignment="1" applyProtection="1">
      <alignment horizontal="right" wrapText="1"/>
      <protection hidden="1"/>
    </xf>
    <xf numFmtId="167" fontId="2" fillId="2" borderId="1" xfId="0" applyNumberFormat="1" applyFont="1" applyFill="1" applyBorder="1" applyAlignment="1" applyProtection="1">
      <alignment horizontal="center" wrapText="1"/>
      <protection hidden="1"/>
    </xf>
    <xf numFmtId="167" fontId="2" fillId="2" borderId="1" xfId="0" applyNumberFormat="1" applyFont="1" applyFill="1" applyBorder="1" applyAlignment="1" applyProtection="1">
      <alignment horizontal="right" wrapText="1"/>
      <protection hidden="1"/>
    </xf>
    <xf numFmtId="44" fontId="3" fillId="0" borderId="0" xfId="2" applyFont="1" applyAlignment="1" applyProtection="1">
      <alignment wrapText="1"/>
      <protection hidden="1"/>
    </xf>
    <xf numFmtId="0" fontId="6" fillId="2" borderId="8" xfId="0" applyFont="1" applyFill="1" applyBorder="1" applyAlignment="1" applyProtection="1">
      <alignment horizontal="center" vertical="center" wrapText="1"/>
      <protection hidden="1"/>
    </xf>
    <xf numFmtId="0" fontId="6" fillId="2" borderId="9" xfId="0" applyFont="1" applyFill="1" applyBorder="1" applyAlignment="1" applyProtection="1">
      <alignment horizontal="center" vertical="center" wrapText="1"/>
      <protection hidden="1"/>
    </xf>
    <xf numFmtId="0" fontId="6" fillId="2" borderId="9" xfId="0" applyFont="1" applyFill="1" applyBorder="1" applyAlignment="1" applyProtection="1">
      <alignment horizontal="center" vertical="center" wrapText="1"/>
      <protection hidden="1"/>
    </xf>
    <xf numFmtId="0" fontId="2" fillId="2" borderId="6" xfId="0" applyFont="1" applyFill="1" applyBorder="1" applyAlignment="1" applyProtection="1">
      <alignment horizontal="center" vertical="center" wrapText="1"/>
      <protection hidden="1"/>
    </xf>
    <xf numFmtId="0" fontId="2" fillId="2" borderId="7" xfId="0" applyFont="1" applyFill="1" applyBorder="1" applyAlignment="1" applyProtection="1">
      <alignment horizontal="center" vertical="center" wrapText="1"/>
      <protection hidden="1"/>
    </xf>
    <xf numFmtId="4" fontId="0" fillId="0" borderId="1" xfId="0" applyNumberFormat="1" applyBorder="1" applyAlignment="1" applyProtection="1">
      <alignment horizontal="center" wrapText="1"/>
      <protection hidden="1"/>
    </xf>
    <xf numFmtId="1" fontId="0" fillId="0" borderId="1" xfId="2" applyNumberFormat="1" applyFont="1" applyBorder="1" applyAlignment="1" applyProtection="1">
      <alignment wrapText="1"/>
      <protection hidden="1"/>
    </xf>
    <xf numFmtId="44" fontId="0" fillId="0" borderId="1" xfId="2" applyFont="1" applyBorder="1" applyProtection="1">
      <protection hidden="1"/>
    </xf>
    <xf numFmtId="170" fontId="3" fillId="0" borderId="0" xfId="0" applyNumberFormat="1" applyFont="1" applyAlignment="1" applyProtection="1">
      <alignment wrapText="1"/>
      <protection hidden="1"/>
    </xf>
    <xf numFmtId="1" fontId="3" fillId="0" borderId="0" xfId="0" applyNumberFormat="1" applyFont="1" applyAlignment="1" applyProtection="1">
      <alignment wrapText="1"/>
      <protection hidden="1"/>
    </xf>
    <xf numFmtId="44" fontId="0" fillId="0" borderId="1" xfId="2" applyFont="1" applyBorder="1" applyAlignment="1" applyProtection="1">
      <alignment vertical="center" wrapText="1"/>
      <protection hidden="1"/>
    </xf>
    <xf numFmtId="1" fontId="0" fillId="0" borderId="1" xfId="2" applyNumberFormat="1" applyFont="1" applyBorder="1" applyAlignment="1" applyProtection="1">
      <alignment vertical="center" wrapText="1"/>
      <protection hidden="1"/>
    </xf>
    <xf numFmtId="44" fontId="4" fillId="0" borderId="1" xfId="2" applyFont="1" applyBorder="1" applyAlignment="1" applyProtection="1">
      <alignment wrapText="1"/>
      <protection hidden="1"/>
    </xf>
    <xf numFmtId="1" fontId="4" fillId="0" borderId="1" xfId="2" applyNumberFormat="1" applyFont="1" applyBorder="1" applyAlignment="1" applyProtection="1">
      <alignment wrapText="1"/>
      <protection hidden="1"/>
    </xf>
    <xf numFmtId="6" fontId="0" fillId="0" borderId="0" xfId="0" applyNumberFormat="1" applyProtection="1">
      <protection hidden="1"/>
    </xf>
    <xf numFmtId="4" fontId="2" fillId="2" borderId="2" xfId="0" applyNumberFormat="1" applyFont="1" applyFill="1" applyBorder="1" applyAlignment="1" applyProtection="1">
      <alignment horizontal="center" vertical="center" wrapText="1"/>
      <protection hidden="1"/>
    </xf>
    <xf numFmtId="4" fontId="2" fillId="2" borderId="3" xfId="0" applyNumberFormat="1" applyFont="1" applyFill="1" applyBorder="1" applyAlignment="1" applyProtection="1">
      <alignment horizontal="center" vertical="center" wrapText="1"/>
      <protection hidden="1"/>
    </xf>
    <xf numFmtId="4" fontId="2" fillId="2" borderId="4" xfId="0" applyNumberFormat="1" applyFont="1" applyFill="1" applyBorder="1" applyAlignment="1" applyProtection="1">
      <alignment horizontal="center" vertical="center" wrapText="1"/>
      <protection hidden="1"/>
    </xf>
    <xf numFmtId="44" fontId="6" fillId="2" borderId="1" xfId="2" applyFont="1" applyFill="1" applyBorder="1" applyAlignment="1" applyProtection="1">
      <alignment vertical="center" wrapText="1"/>
      <protection hidden="1"/>
    </xf>
    <xf numFmtId="4" fontId="2" fillId="2" borderId="1" xfId="0" applyNumberFormat="1" applyFont="1" applyFill="1" applyBorder="1" applyAlignment="1" applyProtection="1">
      <alignment vertical="center" wrapText="1"/>
      <protection hidden="1"/>
    </xf>
    <xf numFmtId="49" fontId="5" fillId="0" borderId="11" xfId="0" applyNumberFormat="1" applyFont="1" applyBorder="1" applyAlignment="1" applyProtection="1">
      <alignment horizontal="left" vertical="center" wrapText="1"/>
      <protection hidden="1"/>
    </xf>
    <xf numFmtId="49" fontId="5" fillId="0" borderId="10" xfId="0" applyNumberFormat="1" applyFont="1" applyBorder="1" applyAlignment="1" applyProtection="1">
      <alignment horizontal="left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168" fontId="3" fillId="0" borderId="0" xfId="2" applyNumberFormat="1" applyFont="1" applyAlignment="1" applyProtection="1">
      <alignment wrapText="1"/>
      <protection hidden="1"/>
    </xf>
    <xf numFmtId="6" fontId="3" fillId="0" borderId="0" xfId="0" applyNumberFormat="1" applyFont="1" applyAlignment="1" applyProtection="1">
      <alignment wrapText="1"/>
      <protection hidden="1"/>
    </xf>
    <xf numFmtId="167" fontId="2" fillId="2" borderId="11" xfId="0" applyNumberFormat="1" applyFont="1" applyFill="1" applyBorder="1" applyAlignment="1" applyProtection="1">
      <alignment horizontal="center" vertical="center" wrapText="1"/>
      <protection hidden="1"/>
    </xf>
    <xf numFmtId="167" fontId="2" fillId="2" borderId="5" xfId="0" applyNumberFormat="1" applyFont="1" applyFill="1" applyBorder="1" applyAlignment="1" applyProtection="1">
      <alignment horizontal="center" vertical="center" wrapText="1"/>
      <protection hidden="1"/>
    </xf>
    <xf numFmtId="167" fontId="6" fillId="2" borderId="1" xfId="2" applyNumberFormat="1" applyFont="1" applyFill="1" applyBorder="1" applyAlignment="1" applyProtection="1">
      <alignment vertical="center" wrapText="1"/>
      <protection hidden="1"/>
    </xf>
    <xf numFmtId="0" fontId="3" fillId="4" borderId="0" xfId="0" applyFont="1" applyFill="1" applyAlignment="1" applyProtection="1">
      <alignment wrapText="1"/>
      <protection hidden="1"/>
    </xf>
    <xf numFmtId="172" fontId="3" fillId="4" borderId="0" xfId="0" applyNumberFormat="1" applyFont="1" applyFill="1" applyAlignment="1" applyProtection="1">
      <alignment wrapText="1"/>
      <protection hidden="1"/>
    </xf>
    <xf numFmtId="172" fontId="3" fillId="0" borderId="0" xfId="0" applyNumberFormat="1" applyFont="1" applyAlignment="1" applyProtection="1">
      <alignment wrapText="1"/>
      <protection hidden="1"/>
    </xf>
    <xf numFmtId="0" fontId="16" fillId="2" borderId="9" xfId="0" applyFont="1" applyFill="1" applyBorder="1" applyAlignment="1" applyProtection="1">
      <alignment horizontal="center" vertical="center" wrapText="1"/>
      <protection hidden="1"/>
    </xf>
    <xf numFmtId="0" fontId="6" fillId="3" borderId="0" xfId="0" applyFont="1" applyFill="1" applyAlignment="1" applyProtection="1">
      <alignment vertical="center" wrapText="1"/>
      <protection hidden="1"/>
    </xf>
    <xf numFmtId="0" fontId="16" fillId="3" borderId="9" xfId="0" applyFont="1" applyFill="1" applyBorder="1" applyAlignment="1" applyProtection="1">
      <alignment horizontal="center" vertical="center" wrapText="1"/>
      <protection hidden="1"/>
    </xf>
    <xf numFmtId="0" fontId="3" fillId="3" borderId="0" xfId="0" applyFont="1" applyFill="1" applyAlignment="1" applyProtection="1">
      <alignment wrapText="1"/>
      <protection hidden="1"/>
    </xf>
    <xf numFmtId="0" fontId="15" fillId="3" borderId="2" xfId="0" applyFont="1" applyFill="1" applyBorder="1" applyAlignment="1" applyProtection="1">
      <alignment horizontal="center" vertical="center" wrapText="1"/>
      <protection hidden="1"/>
    </xf>
    <xf numFmtId="0" fontId="15" fillId="3" borderId="3" xfId="0" applyFont="1" applyFill="1" applyBorder="1" applyAlignment="1" applyProtection="1">
      <alignment horizontal="center" vertical="center" wrapText="1"/>
      <protection hidden="1"/>
    </xf>
    <xf numFmtId="0" fontId="15" fillId="3" borderId="4" xfId="0" applyFont="1" applyFill="1" applyBorder="1" applyAlignment="1" applyProtection="1">
      <alignment horizontal="center" vertical="center" wrapText="1"/>
      <protection hidden="1"/>
    </xf>
    <xf numFmtId="0" fontId="15" fillId="3" borderId="0" xfId="0" applyFont="1" applyFill="1" applyAlignment="1" applyProtection="1">
      <alignment horizontal="center" vertical="center" wrapText="1"/>
      <protection hidden="1"/>
    </xf>
    <xf numFmtId="0" fontId="2" fillId="3" borderId="0" xfId="0" applyFont="1" applyFill="1" applyAlignment="1" applyProtection="1">
      <alignment horizontal="center" vertical="center" wrapText="1"/>
      <protection hidden="1"/>
    </xf>
    <xf numFmtId="164" fontId="2" fillId="3" borderId="0" xfId="2" applyNumberFormat="1" applyFont="1" applyFill="1" applyBorder="1" applyAlignment="1" applyProtection="1">
      <alignment horizontal="center" vertical="center" wrapText="1"/>
      <protection hidden="1"/>
    </xf>
    <xf numFmtId="172" fontId="0" fillId="0" borderId="1" xfId="0" applyNumberFormat="1" applyBorder="1" applyProtection="1">
      <protection hidden="1"/>
    </xf>
    <xf numFmtId="171" fontId="0" fillId="0" borderId="1" xfId="2" applyNumberFormat="1" applyFont="1" applyBorder="1" applyAlignment="1" applyProtection="1">
      <alignment horizontal="center" wrapText="1"/>
      <protection hidden="1"/>
    </xf>
    <xf numFmtId="44" fontId="0" fillId="3" borderId="0" xfId="2" applyFont="1" applyFill="1" applyBorder="1" applyAlignment="1" applyProtection="1">
      <alignment wrapText="1"/>
      <protection hidden="1"/>
    </xf>
    <xf numFmtId="166" fontId="0" fillId="3" borderId="0" xfId="3" applyNumberFormat="1" applyFont="1" applyFill="1" applyBorder="1" applyAlignment="1" applyProtection="1">
      <alignment horizontal="center" wrapText="1"/>
      <protection hidden="1"/>
    </xf>
    <xf numFmtId="164" fontId="0" fillId="3" borderId="0" xfId="2" applyNumberFormat="1" applyFont="1" applyFill="1" applyBorder="1" applyAlignment="1" applyProtection="1">
      <alignment wrapText="1"/>
      <protection hidden="1"/>
    </xf>
    <xf numFmtId="182" fontId="3" fillId="0" borderId="0" xfId="0" applyNumberFormat="1" applyFont="1" applyAlignment="1" applyProtection="1">
      <alignment wrapText="1"/>
      <protection hidden="1"/>
    </xf>
    <xf numFmtId="173" fontId="3" fillId="0" borderId="0" xfId="0" applyNumberFormat="1" applyFont="1" applyAlignment="1" applyProtection="1">
      <alignment wrapText="1"/>
      <protection hidden="1"/>
    </xf>
    <xf numFmtId="174" fontId="3" fillId="0" borderId="0" xfId="0" applyNumberFormat="1" applyFont="1" applyAlignment="1" applyProtection="1">
      <alignment wrapText="1"/>
      <protection hidden="1"/>
    </xf>
    <xf numFmtId="176" fontId="3" fillId="0" borderId="0" xfId="0" applyNumberFormat="1" applyFont="1" applyAlignment="1" applyProtection="1">
      <alignment wrapText="1"/>
      <protection hidden="1"/>
    </xf>
    <xf numFmtId="181" fontId="3" fillId="0" borderId="0" xfId="0" applyNumberFormat="1" applyFont="1" applyAlignment="1" applyProtection="1">
      <alignment wrapText="1"/>
      <protection hidden="1"/>
    </xf>
    <xf numFmtId="10" fontId="3" fillId="0" borderId="0" xfId="0" applyNumberFormat="1" applyFont="1" applyAlignment="1" applyProtection="1">
      <alignment wrapText="1"/>
      <protection hidden="1"/>
    </xf>
    <xf numFmtId="171" fontId="3" fillId="0" borderId="0" xfId="0" applyNumberFormat="1" applyFont="1" applyAlignment="1" applyProtection="1">
      <alignment wrapText="1"/>
      <protection hidden="1"/>
    </xf>
    <xf numFmtId="164" fontId="6" fillId="2" borderId="2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3" xfId="0" applyNumberFormat="1" applyFont="1" applyFill="1" applyBorder="1" applyAlignment="1" applyProtection="1">
      <alignment horizontal="center" vertical="center" wrapText="1"/>
      <protection hidden="1"/>
    </xf>
    <xf numFmtId="164" fontId="6" fillId="2" borderId="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0" xfId="2" applyNumberFormat="1" applyFont="1" applyFill="1" applyBorder="1" applyAlignment="1" applyProtection="1">
      <alignment vertical="center" wrapText="1"/>
      <protection hidden="1"/>
    </xf>
    <xf numFmtId="164" fontId="3" fillId="3" borderId="0" xfId="0" applyNumberFormat="1" applyFont="1" applyFill="1" applyAlignment="1" applyProtection="1">
      <alignment wrapText="1"/>
      <protection hidden="1"/>
    </xf>
    <xf numFmtId="49" fontId="5" fillId="0" borderId="0" xfId="0" applyNumberFormat="1" applyFont="1" applyAlignment="1" applyProtection="1">
      <alignment vertical="center" wrapText="1"/>
      <protection hidden="1"/>
    </xf>
    <xf numFmtId="0" fontId="16" fillId="2" borderId="1" xfId="0" applyFont="1" applyFill="1" applyBorder="1" applyAlignment="1" applyProtection="1">
      <alignment horizontal="center" vertical="center" wrapText="1"/>
      <protection hidden="1"/>
    </xf>
    <xf numFmtId="164" fontId="6" fillId="3" borderId="0" xfId="0" applyNumberFormat="1" applyFont="1" applyFill="1" applyAlignment="1" applyProtection="1">
      <alignment vertical="center" wrapText="1"/>
      <protection hidden="1"/>
    </xf>
    <xf numFmtId="0" fontId="15" fillId="3" borderId="0" xfId="0" applyFont="1" applyFill="1" applyAlignment="1" applyProtection="1">
      <alignment vertical="center" wrapText="1"/>
      <protection hidden="1"/>
    </xf>
    <xf numFmtId="44" fontId="0" fillId="3" borderId="1" xfId="2" applyFont="1" applyFill="1" applyBorder="1" applyAlignment="1" applyProtection="1">
      <alignment wrapText="1"/>
      <protection hidden="1"/>
    </xf>
    <xf numFmtId="9" fontId="0" fillId="0" borderId="1" xfId="3" applyFont="1" applyBorder="1" applyAlignment="1" applyProtection="1">
      <alignment horizontal="center" wrapText="1"/>
      <protection hidden="1"/>
    </xf>
    <xf numFmtId="5" fontId="0" fillId="0" borderId="1" xfId="2" applyNumberFormat="1" applyFont="1" applyBorder="1" applyAlignment="1" applyProtection="1">
      <alignment horizontal="center" wrapText="1"/>
      <protection hidden="1"/>
    </xf>
    <xf numFmtId="9" fontId="0" fillId="3" borderId="0" xfId="3" applyFont="1" applyFill="1" applyBorder="1" applyAlignment="1" applyProtection="1">
      <alignment horizontal="center" wrapText="1"/>
      <protection hidden="1"/>
    </xf>
    <xf numFmtId="44" fontId="0" fillId="3" borderId="0" xfId="2" applyFont="1" applyFill="1" applyBorder="1" applyProtection="1">
      <protection hidden="1"/>
    </xf>
    <xf numFmtId="5" fontId="0" fillId="3" borderId="0" xfId="2" applyNumberFormat="1" applyFont="1" applyFill="1" applyBorder="1" applyAlignment="1" applyProtection="1">
      <alignment wrapText="1"/>
      <protection hidden="1"/>
    </xf>
    <xf numFmtId="178" fontId="3" fillId="0" borderId="0" xfId="0" applyNumberFormat="1" applyFont="1" applyAlignment="1" applyProtection="1">
      <alignment wrapText="1"/>
      <protection hidden="1"/>
    </xf>
    <xf numFmtId="175" fontId="3" fillId="0" borderId="0" xfId="0" applyNumberFormat="1" applyFont="1" applyAlignment="1" applyProtection="1">
      <alignment wrapText="1"/>
      <protection hidden="1"/>
    </xf>
    <xf numFmtId="44" fontId="4" fillId="3" borderId="1" xfId="2" applyFont="1" applyFill="1" applyBorder="1" applyAlignment="1" applyProtection="1">
      <alignment wrapText="1"/>
      <protection hidden="1"/>
    </xf>
    <xf numFmtId="44" fontId="4" fillId="3" borderId="0" xfId="2" applyFont="1" applyFill="1" applyBorder="1" applyAlignment="1" applyProtection="1">
      <alignment wrapText="1"/>
      <protection hidden="1"/>
    </xf>
    <xf numFmtId="164" fontId="2" fillId="2" borderId="2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3" xfId="0" applyNumberFormat="1" applyFont="1" applyFill="1" applyBorder="1" applyAlignment="1" applyProtection="1">
      <alignment horizontal="center" vertical="center" wrapText="1"/>
      <protection hidden="1"/>
    </xf>
    <xf numFmtId="164" fontId="2" fillId="2" borderId="4" xfId="0" applyNumberFormat="1" applyFont="1" applyFill="1" applyBorder="1" applyAlignment="1" applyProtection="1">
      <alignment horizontal="center" vertical="center" wrapText="1"/>
      <protection hidden="1"/>
    </xf>
    <xf numFmtId="164" fontId="2" fillId="3" borderId="0" xfId="2" applyNumberFormat="1" applyFont="1" applyFill="1" applyBorder="1" applyAlignment="1" applyProtection="1">
      <alignment vertical="center" wrapText="1"/>
      <protection hidden="1"/>
    </xf>
    <xf numFmtId="5" fontId="6" fillId="3" borderId="0" xfId="2" applyNumberFormat="1" applyFont="1" applyFill="1" applyBorder="1" applyAlignment="1" applyProtection="1">
      <alignment vertical="center" wrapText="1"/>
      <protection hidden="1"/>
    </xf>
    <xf numFmtId="49" fontId="5" fillId="3" borderId="0" xfId="0" applyNumberFormat="1" applyFont="1" applyFill="1" applyAlignment="1" applyProtection="1">
      <alignment vertical="center" wrapText="1"/>
      <protection hidden="1"/>
    </xf>
    <xf numFmtId="167" fontId="2" fillId="3" borderId="0" xfId="0" applyNumberFormat="1" applyFont="1" applyFill="1" applyAlignment="1" applyProtection="1">
      <alignment vertical="center" wrapText="1"/>
      <protection hidden="1"/>
    </xf>
    <xf numFmtId="167" fontId="0" fillId="0" borderId="1" xfId="0" applyNumberFormat="1" applyBorder="1" applyAlignment="1" applyProtection="1">
      <alignment horizontal="center" wrapText="1"/>
      <protection hidden="1"/>
    </xf>
    <xf numFmtId="0" fontId="17" fillId="2" borderId="8" xfId="0" applyFont="1" applyFill="1" applyBorder="1" applyAlignment="1" applyProtection="1">
      <alignment horizontal="center" vertical="center" wrapText="1"/>
      <protection hidden="1"/>
    </xf>
    <xf numFmtId="0" fontId="17" fillId="2" borderId="9" xfId="0" applyFont="1" applyFill="1" applyBorder="1" applyAlignment="1" applyProtection="1">
      <alignment horizontal="center" vertical="center" wrapText="1"/>
      <protection hidden="1"/>
    </xf>
    <xf numFmtId="0" fontId="6" fillId="3" borderId="0" xfId="0" applyFont="1" applyFill="1" applyAlignment="1" applyProtection="1">
      <alignment horizontal="center" vertical="center" wrapText="1"/>
      <protection hidden="1"/>
    </xf>
    <xf numFmtId="9" fontId="0" fillId="0" borderId="1" xfId="3" applyFont="1" applyBorder="1" applyAlignment="1" applyProtection="1">
      <alignment wrapText="1"/>
      <protection hidden="1"/>
    </xf>
    <xf numFmtId="1" fontId="0" fillId="0" borderId="1" xfId="2" applyNumberFormat="1" applyFont="1" applyBorder="1" applyAlignment="1" applyProtection="1">
      <alignment horizontal="center" wrapText="1"/>
      <protection hidden="1"/>
    </xf>
    <xf numFmtId="167" fontId="0" fillId="0" borderId="1" xfId="2" applyNumberFormat="1" applyFont="1" applyBorder="1" applyAlignment="1" applyProtection="1">
      <alignment horizontal="center" wrapText="1"/>
      <protection hidden="1"/>
    </xf>
    <xf numFmtId="9" fontId="0" fillId="3" borderId="0" xfId="3" applyFont="1" applyFill="1" applyBorder="1" applyAlignment="1" applyProtection="1">
      <alignment wrapText="1"/>
      <protection hidden="1"/>
    </xf>
    <xf numFmtId="167" fontId="0" fillId="3" borderId="0" xfId="2" applyNumberFormat="1" applyFont="1" applyFill="1" applyBorder="1" applyAlignment="1" applyProtection="1">
      <alignment wrapText="1"/>
      <protection hidden="1"/>
    </xf>
    <xf numFmtId="177" fontId="3" fillId="3" borderId="0" xfId="0" applyNumberFormat="1" applyFont="1" applyFill="1" applyAlignment="1" applyProtection="1">
      <alignment wrapText="1"/>
      <protection hidden="1"/>
    </xf>
    <xf numFmtId="177" fontId="3" fillId="0" borderId="0" xfId="0" applyNumberFormat="1" applyFont="1" applyAlignment="1" applyProtection="1">
      <alignment wrapText="1"/>
      <protection hidden="1"/>
    </xf>
    <xf numFmtId="1" fontId="0" fillId="0" borderId="1" xfId="2" applyNumberFormat="1" applyFont="1" applyBorder="1" applyAlignment="1" applyProtection="1">
      <alignment horizontal="center" vertical="center" wrapText="1"/>
      <protection hidden="1"/>
    </xf>
    <xf numFmtId="44" fontId="0" fillId="3" borderId="0" xfId="2" applyFont="1" applyFill="1" applyBorder="1" applyAlignment="1" applyProtection="1">
      <alignment vertical="center" wrapText="1"/>
      <protection hidden="1"/>
    </xf>
    <xf numFmtId="1" fontId="4" fillId="0" borderId="1" xfId="2" applyNumberFormat="1" applyFont="1" applyBorder="1" applyAlignment="1" applyProtection="1">
      <alignment horizontal="center" wrapText="1"/>
      <protection hidden="1"/>
    </xf>
    <xf numFmtId="5" fontId="6" fillId="2" borderId="2" xfId="2" applyNumberFormat="1" applyFont="1" applyFill="1" applyBorder="1" applyAlignment="1" applyProtection="1">
      <alignment vertical="center" wrapText="1"/>
      <protection hidden="1"/>
    </xf>
    <xf numFmtId="4" fontId="2" fillId="3" borderId="0" xfId="0" applyNumberFormat="1" applyFont="1" applyFill="1" applyAlignment="1" applyProtection="1">
      <alignment vertical="center" wrapText="1"/>
      <protection hidden="1"/>
    </xf>
    <xf numFmtId="49" fontId="5" fillId="0" borderId="1" xfId="0" applyNumberFormat="1" applyFont="1" applyBorder="1" applyAlignment="1" applyProtection="1">
      <alignment horizontal="left" wrapText="1"/>
      <protection hidden="1"/>
    </xf>
    <xf numFmtId="172" fontId="0" fillId="0" borderId="1" xfId="0" applyNumberFormat="1" applyBorder="1" applyAlignment="1" applyProtection="1">
      <alignment horizontal="center" wrapText="1"/>
      <protection hidden="1"/>
    </xf>
    <xf numFmtId="172" fontId="0" fillId="0" borderId="1" xfId="0" applyNumberFormat="1" applyBorder="1" applyAlignment="1" applyProtection="1">
      <alignment horizontal="center"/>
      <protection hidden="1"/>
    </xf>
    <xf numFmtId="0" fontId="3" fillId="5" borderId="0" xfId="0" applyFont="1" applyFill="1" applyAlignment="1" applyProtection="1">
      <alignment wrapText="1"/>
      <protection hidden="1"/>
    </xf>
    <xf numFmtId="172" fontId="3" fillId="5" borderId="0" xfId="0" applyNumberFormat="1" applyFont="1" applyFill="1" applyAlignment="1" applyProtection="1">
      <alignment wrapText="1"/>
      <protection hidden="1"/>
    </xf>
    <xf numFmtId="172" fontId="3" fillId="3" borderId="0" xfId="0" applyNumberFormat="1" applyFont="1" applyFill="1" applyAlignment="1" applyProtection="1">
      <alignment wrapText="1"/>
      <protection hidden="1"/>
    </xf>
    <xf numFmtId="164" fontId="2" fillId="2" borderId="11" xfId="2" applyNumberFormat="1" applyFont="1" applyFill="1" applyBorder="1" applyAlignment="1" applyProtection="1">
      <alignment horizontal="center" vertical="center" wrapText="1"/>
      <protection hidden="1"/>
    </xf>
    <xf numFmtId="164" fontId="2" fillId="2" borderId="8" xfId="2" applyNumberFormat="1" applyFont="1" applyFill="1" applyBorder="1" applyAlignment="1" applyProtection="1">
      <alignment horizontal="center" vertical="center" wrapText="1"/>
      <protection hidden="1"/>
    </xf>
    <xf numFmtId="44" fontId="0" fillId="0" borderId="2" xfId="2" applyFont="1" applyBorder="1" applyAlignment="1" applyProtection="1">
      <alignment horizontal="center" wrapText="1"/>
      <protection hidden="1"/>
    </xf>
    <xf numFmtId="181" fontId="0" fillId="0" borderId="0" xfId="2" applyNumberFormat="1" applyFont="1" applyBorder="1" applyAlignment="1" applyProtection="1">
      <alignment wrapText="1"/>
      <protection hidden="1"/>
    </xf>
    <xf numFmtId="171" fontId="0" fillId="0" borderId="0" xfId="1" applyNumberFormat="1" applyFont="1" applyFill="1" applyBorder="1" applyAlignment="1" applyProtection="1">
      <alignment horizontal="center" vertical="center" wrapText="1"/>
      <protection hidden="1"/>
    </xf>
    <xf numFmtId="183" fontId="0" fillId="0" borderId="0" xfId="2" applyNumberFormat="1" applyFont="1" applyBorder="1" applyAlignment="1" applyProtection="1">
      <alignment wrapText="1"/>
      <protection hidden="1"/>
    </xf>
    <xf numFmtId="164" fontId="6" fillId="2" borderId="2" xfId="2" applyNumberFormat="1" applyFont="1" applyFill="1" applyBorder="1" applyAlignment="1" applyProtection="1">
      <alignment vertical="center" wrapText="1"/>
      <protection hidden="1"/>
    </xf>
    <xf numFmtId="49" fontId="5" fillId="0" borderId="2" xfId="0" applyNumberFormat="1" applyFont="1" applyBorder="1" applyAlignment="1" applyProtection="1">
      <alignment horizontal="left" vertical="center" wrapText="1"/>
      <protection hidden="1"/>
    </xf>
    <xf numFmtId="0" fontId="6" fillId="2" borderId="1" xfId="0" applyFont="1" applyFill="1" applyBorder="1" applyAlignment="1" applyProtection="1">
      <alignment horizontal="center" vertical="center" wrapText="1"/>
      <protection hidden="1"/>
    </xf>
    <xf numFmtId="164" fontId="2" fillId="2" borderId="2" xfId="2" applyNumberFormat="1" applyFont="1" applyFill="1" applyBorder="1" applyAlignment="1" applyProtection="1">
      <alignment horizontal="center" vertical="center" wrapText="1"/>
      <protection hidden="1"/>
    </xf>
    <xf numFmtId="172" fontId="0" fillId="0" borderId="1" xfId="3" applyNumberFormat="1" applyFont="1" applyBorder="1" applyAlignment="1" applyProtection="1">
      <alignment wrapText="1"/>
      <protection hidden="1"/>
    </xf>
    <xf numFmtId="5" fontId="0" fillId="0" borderId="2" xfId="2" applyNumberFormat="1" applyFont="1" applyBorder="1" applyAlignment="1" applyProtection="1">
      <alignment horizontal="center" wrapText="1"/>
      <protection hidden="1"/>
    </xf>
    <xf numFmtId="172" fontId="0" fillId="3" borderId="0" xfId="3" applyNumberFormat="1" applyFont="1" applyFill="1" applyBorder="1" applyAlignment="1" applyProtection="1">
      <alignment wrapText="1"/>
      <protection hidden="1"/>
    </xf>
    <xf numFmtId="179" fontId="0" fillId="0" borderId="0" xfId="2" applyNumberFormat="1" applyFont="1" applyBorder="1" applyAlignment="1" applyProtection="1">
      <alignment horizontal="center" vertical="center" wrapText="1"/>
      <protection hidden="1"/>
    </xf>
    <xf numFmtId="179" fontId="3" fillId="0" borderId="0" xfId="0" applyNumberFormat="1" applyFont="1" applyAlignment="1" applyProtection="1">
      <alignment wrapText="1"/>
      <protection hidden="1"/>
    </xf>
    <xf numFmtId="167" fontId="0" fillId="0" borderId="1" xfId="2" applyNumberFormat="1" applyFont="1" applyBorder="1" applyAlignment="1" applyProtection="1">
      <alignment wrapText="1"/>
      <protection hidden="1"/>
    </xf>
    <xf numFmtId="172" fontId="0" fillId="3" borderId="0" xfId="0" applyNumberFormat="1" applyFill="1" applyProtection="1">
      <protection hidden="1"/>
    </xf>
    <xf numFmtId="177" fontId="0" fillId="3" borderId="0" xfId="2" applyNumberFormat="1" applyFont="1" applyFill="1" applyBorder="1" applyAlignment="1" applyProtection="1">
      <alignment wrapText="1"/>
      <protection hidden="1"/>
    </xf>
    <xf numFmtId="176" fontId="3" fillId="3" borderId="0" xfId="0" applyNumberFormat="1" applyFont="1" applyFill="1" applyAlignment="1" applyProtection="1">
      <alignment wrapText="1"/>
      <protection hidden="1"/>
    </xf>
    <xf numFmtId="180" fontId="3" fillId="0" borderId="0" xfId="0" applyNumberFormat="1" applyFont="1" applyAlignment="1" applyProtection="1">
      <alignment wrapText="1"/>
      <protection hidden="1"/>
    </xf>
    <xf numFmtId="167" fontId="2" fillId="2" borderId="6" xfId="0" applyNumberFormat="1" applyFont="1" applyFill="1" applyBorder="1" applyAlignment="1" applyProtection="1">
      <alignment horizontal="center" vertical="center" wrapText="1"/>
      <protection hidden="1"/>
    </xf>
    <xf numFmtId="167" fontId="2" fillId="2" borderId="12" xfId="0" applyNumberFormat="1" applyFont="1" applyFill="1" applyBorder="1" applyAlignment="1" applyProtection="1">
      <alignment horizontal="center" vertical="center" wrapText="1"/>
      <protection hidden="1"/>
    </xf>
    <xf numFmtId="172" fontId="0" fillId="0" borderId="1" xfId="0" applyNumberFormat="1" applyBorder="1" applyAlignment="1" applyProtection="1">
      <alignment horizontal="right" wrapText="1"/>
      <protection hidden="1"/>
    </xf>
    <xf numFmtId="167" fontId="2" fillId="2" borderId="7" xfId="0" applyNumberFormat="1" applyFont="1" applyFill="1" applyBorder="1" applyAlignment="1" applyProtection="1">
      <alignment horizontal="center" vertical="center" wrapText="1"/>
      <protection hidden="1"/>
    </xf>
    <xf numFmtId="167" fontId="2" fillId="2" borderId="2" xfId="0" applyNumberFormat="1" applyFont="1" applyFill="1" applyBorder="1" applyAlignment="1" applyProtection="1">
      <alignment horizontal="center" vertical="center" wrapText="1"/>
      <protection hidden="1"/>
    </xf>
    <xf numFmtId="167" fontId="2" fillId="2" borderId="3" xfId="0" applyNumberFormat="1" applyFont="1" applyFill="1" applyBorder="1" applyAlignment="1" applyProtection="1">
      <alignment horizontal="center" vertical="center" wrapText="1"/>
      <protection hidden="1"/>
    </xf>
    <xf numFmtId="0" fontId="2" fillId="2" borderId="2" xfId="0" applyFont="1" applyFill="1" applyBorder="1" applyAlignment="1" applyProtection="1">
      <alignment horizontal="center" vertical="center" wrapText="1"/>
      <protection hidden="1"/>
    </xf>
    <xf numFmtId="0" fontId="2" fillId="2" borderId="4" xfId="0" applyFont="1" applyFill="1" applyBorder="1" applyAlignment="1" applyProtection="1">
      <alignment horizontal="center" vertical="center" wrapText="1"/>
      <protection hidden="1"/>
    </xf>
    <xf numFmtId="167" fontId="12" fillId="2" borderId="1" xfId="0" applyNumberFormat="1" applyFont="1" applyFill="1" applyBorder="1" applyAlignment="1" applyProtection="1">
      <alignment horizontal="center" vertical="center" wrapText="1"/>
      <protection hidden="1"/>
    </xf>
    <xf numFmtId="167" fontId="11" fillId="0" borderId="1" xfId="0" applyNumberFormat="1" applyFont="1" applyBorder="1" applyAlignment="1" applyProtection="1">
      <alignment horizontal="right" wrapText="1"/>
      <protection hidden="1"/>
    </xf>
    <xf numFmtId="167" fontId="13" fillId="2" borderId="1" xfId="2" applyNumberFormat="1" applyFont="1" applyFill="1" applyBorder="1" applyAlignment="1" applyProtection="1">
      <alignment vertical="center" wrapText="1"/>
      <protection hidden="1"/>
    </xf>
    <xf numFmtId="164" fontId="3" fillId="0" borderId="0" xfId="2" applyNumberFormat="1" applyFont="1" applyAlignment="1" applyProtection="1">
      <alignment horizontal="center" vertical="center" wrapText="1"/>
      <protection hidden="1"/>
    </xf>
    <xf numFmtId="167" fontId="12" fillId="3" borderId="0" xfId="0" applyNumberFormat="1" applyFont="1" applyFill="1" applyAlignment="1" applyProtection="1">
      <alignment horizontal="center" vertical="center" wrapText="1"/>
      <protection hidden="1"/>
    </xf>
    <xf numFmtId="0" fontId="3" fillId="3" borderId="0" xfId="0" applyFont="1" applyFill="1" applyAlignment="1" applyProtection="1">
      <alignment horizontal="center" vertical="center" wrapText="1"/>
      <protection hidden="1"/>
    </xf>
    <xf numFmtId="167" fontId="2" fillId="3" borderId="0" xfId="0" applyNumberFormat="1" applyFont="1" applyFill="1" applyAlignment="1" applyProtection="1">
      <alignment horizontal="center" vertical="center" wrapText="1"/>
      <protection hidden="1"/>
    </xf>
    <xf numFmtId="167" fontId="2" fillId="3" borderId="0" xfId="0" applyNumberFormat="1" applyFont="1" applyFill="1" applyAlignment="1" applyProtection="1">
      <alignment horizontal="right" wrapText="1"/>
      <protection hidden="1"/>
    </xf>
    <xf numFmtId="0" fontId="0" fillId="0" borderId="0" xfId="0" applyProtection="1">
      <protection hidden="1"/>
    </xf>
    <xf numFmtId="0" fontId="7" fillId="0" borderId="10" xfId="0" applyFont="1" applyBorder="1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justify" vertical="center"/>
      <protection hidden="1"/>
    </xf>
    <xf numFmtId="0" fontId="7" fillId="0" borderId="0" xfId="0" applyFont="1" applyAlignment="1" applyProtection="1">
      <alignment vertical="center"/>
      <protection hidden="1"/>
    </xf>
    <xf numFmtId="0" fontId="8" fillId="0" borderId="10" xfId="0" applyFont="1" applyBorder="1" applyAlignment="1" applyProtection="1">
      <alignment horizontal="center" vertical="center"/>
      <protection hidden="1"/>
    </xf>
    <xf numFmtId="5" fontId="0" fillId="0" borderId="1" xfId="2" applyNumberFormat="1" applyFont="1" applyBorder="1" applyAlignment="1" applyProtection="1">
      <alignment wrapText="1"/>
      <protection locked="0"/>
    </xf>
    <xf numFmtId="44" fontId="0" fillId="0" borderId="1" xfId="2" applyNumberFormat="1" applyFont="1" applyBorder="1" applyAlignment="1" applyProtection="1">
      <alignment wrapText="1"/>
      <protection locked="0"/>
    </xf>
    <xf numFmtId="172" fontId="0" fillId="0" borderId="1" xfId="2" applyNumberFormat="1" applyFont="1" applyBorder="1" applyAlignment="1" applyProtection="1">
      <alignment wrapText="1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</cellXfs>
  <cellStyles count="4">
    <cellStyle name="Millares" xfId="1" builtinId="3"/>
    <cellStyle name="Moneda" xfId="2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U225"/>
  <sheetViews>
    <sheetView tabSelected="1" topLeftCell="A181" zoomScale="70" zoomScaleNormal="70" workbookViewId="0">
      <selection activeCell="G114" sqref="G114"/>
    </sheetView>
  </sheetViews>
  <sheetFormatPr baseColWidth="10" defaultColWidth="11.42578125" defaultRowHeight="13.5" x14ac:dyDescent="0.25"/>
  <cols>
    <col min="1" max="1" width="8.5703125" style="3" customWidth="1"/>
    <col min="2" max="2" width="19.140625" style="3" customWidth="1"/>
    <col min="3" max="3" width="39.42578125" style="3" customWidth="1"/>
    <col min="4" max="4" width="20.140625" style="3" customWidth="1"/>
    <col min="5" max="5" width="20.42578125" style="4" customWidth="1"/>
    <col min="6" max="6" width="32" style="5" customWidth="1"/>
    <col min="7" max="7" width="25.140625" style="5" customWidth="1"/>
    <col min="8" max="8" width="21.42578125" style="5" customWidth="1"/>
    <col min="9" max="9" width="19" style="5" customWidth="1"/>
    <col min="10" max="10" width="29.7109375" style="5" customWidth="1"/>
    <col min="11" max="11" width="24" style="3" customWidth="1"/>
    <col min="12" max="12" width="17" style="3" customWidth="1"/>
    <col min="13" max="14" width="13.42578125" style="3" bestFit="1" customWidth="1"/>
    <col min="15" max="15" width="13.5703125" style="3" customWidth="1"/>
    <col min="16" max="16" width="12.7109375" style="3" customWidth="1"/>
    <col min="17" max="17" width="15.5703125" style="3" customWidth="1"/>
    <col min="18" max="18" width="18.42578125" style="3" customWidth="1"/>
    <col min="19" max="16384" width="11.42578125" style="3"/>
  </cols>
  <sheetData>
    <row r="2" spans="2:13" ht="27" customHeight="1" x14ac:dyDescent="0.25">
      <c r="B2" s="6" t="s">
        <v>15</v>
      </c>
      <c r="C2" s="6"/>
      <c r="D2" s="6"/>
      <c r="E2" s="6"/>
      <c r="F2" s="6"/>
      <c r="G2" s="6"/>
      <c r="H2" s="6"/>
      <c r="I2" s="6"/>
      <c r="J2" s="6"/>
    </row>
    <row r="3" spans="2:13" ht="24" x14ac:dyDescent="0.4">
      <c r="B3" s="7"/>
      <c r="C3" s="7"/>
      <c r="D3" s="7"/>
      <c r="E3" s="8"/>
      <c r="F3" s="9"/>
      <c r="G3" s="9"/>
      <c r="H3" s="9"/>
      <c r="I3" s="9"/>
      <c r="J3" s="9"/>
    </row>
    <row r="4" spans="2:13" ht="24" customHeight="1" x14ac:dyDescent="0.25">
      <c r="B4" s="10" t="s">
        <v>34</v>
      </c>
      <c r="C4" s="11"/>
      <c r="D4" s="11"/>
      <c r="E4" s="11"/>
      <c r="F4" s="11"/>
      <c r="G4" s="11"/>
      <c r="H4" s="11"/>
      <c r="I4" s="11"/>
      <c r="J4" s="11"/>
    </row>
    <row r="5" spans="2:13" ht="12" customHeight="1" x14ac:dyDescent="0.25"/>
    <row r="6" spans="2:13" ht="30.75" customHeight="1" x14ac:dyDescent="0.25">
      <c r="B6" s="12" t="s">
        <v>93</v>
      </c>
      <c r="C6" s="13"/>
      <c r="D6" s="13"/>
      <c r="E6" s="13"/>
      <c r="F6" s="13"/>
      <c r="G6" s="13"/>
      <c r="H6" s="13"/>
      <c r="I6" s="13"/>
      <c r="J6" s="13"/>
    </row>
    <row r="7" spans="2:13" ht="30.75" customHeight="1" x14ac:dyDescent="0.25">
      <c r="B7" s="14" t="s">
        <v>47</v>
      </c>
      <c r="C7" s="14"/>
      <c r="D7" s="14"/>
      <c r="E7" s="14"/>
      <c r="F7" s="14"/>
      <c r="G7" s="14" t="s">
        <v>46</v>
      </c>
      <c r="H7" s="14"/>
      <c r="I7" s="14"/>
      <c r="J7" s="14"/>
    </row>
    <row r="8" spans="2:13" ht="15" customHeight="1" x14ac:dyDescent="0.25">
      <c r="B8" s="15" t="s">
        <v>0</v>
      </c>
      <c r="C8" s="15" t="s">
        <v>29</v>
      </c>
      <c r="D8" s="15" t="s">
        <v>1</v>
      </c>
      <c r="E8" s="15" t="s">
        <v>17</v>
      </c>
      <c r="F8" s="16" t="s">
        <v>18</v>
      </c>
      <c r="G8" s="17" t="s">
        <v>30</v>
      </c>
      <c r="H8" s="18" t="s">
        <v>19</v>
      </c>
      <c r="I8" s="15" t="s">
        <v>20</v>
      </c>
      <c r="J8" s="16" t="s">
        <v>16</v>
      </c>
    </row>
    <row r="9" spans="2:13" ht="33" customHeight="1" x14ac:dyDescent="0.25">
      <c r="B9" s="15"/>
      <c r="C9" s="15"/>
      <c r="D9" s="15"/>
      <c r="E9" s="15"/>
      <c r="F9" s="16"/>
      <c r="G9" s="17"/>
      <c r="H9" s="19"/>
      <c r="I9" s="15"/>
      <c r="J9" s="16"/>
    </row>
    <row r="10" spans="2:13" ht="15" customHeight="1" x14ac:dyDescent="0.25">
      <c r="B10" s="20" t="s">
        <v>2</v>
      </c>
      <c r="C10" s="21">
        <v>13817</v>
      </c>
      <c r="D10" s="22">
        <v>4176</v>
      </c>
      <c r="E10" s="23">
        <v>876</v>
      </c>
      <c r="F10" s="23">
        <f>+ROUND((C10+E10)*D10,0)</f>
        <v>61357968</v>
      </c>
      <c r="G10" s="1"/>
      <c r="H10" s="2"/>
      <c r="I10" s="25">
        <f>ROUND((87640*H10),0)</f>
        <v>0</v>
      </c>
      <c r="J10" s="26">
        <f>+ROUND((I10+G10)*D10,0)</f>
        <v>0</v>
      </c>
      <c r="L10" s="27"/>
      <c r="M10" s="28"/>
    </row>
    <row r="11" spans="2:13" ht="15" x14ac:dyDescent="0.25">
      <c r="B11" s="20" t="s">
        <v>3</v>
      </c>
      <c r="C11" s="21">
        <v>19976</v>
      </c>
      <c r="D11" s="22">
        <v>1591</v>
      </c>
      <c r="E11" s="23">
        <v>876</v>
      </c>
      <c r="F11" s="23">
        <f t="shared" ref="F11:F14" si="0">+ROUND((C11+E11)*D11,0)</f>
        <v>33175532</v>
      </c>
      <c r="G11" s="1"/>
      <c r="H11" s="2"/>
      <c r="I11" s="25">
        <f t="shared" ref="I11:I14" si="1">ROUND((87640*H11),0)</f>
        <v>0</v>
      </c>
      <c r="J11" s="26">
        <f t="shared" ref="J11:J14" si="2">+ROUND((I11+G11)*D11,0)</f>
        <v>0</v>
      </c>
    </row>
    <row r="12" spans="2:13" ht="15" x14ac:dyDescent="0.25">
      <c r="B12" s="20" t="s">
        <v>4</v>
      </c>
      <c r="C12" s="21">
        <v>18640</v>
      </c>
      <c r="D12" s="22">
        <v>2254</v>
      </c>
      <c r="E12" s="23">
        <v>876</v>
      </c>
      <c r="F12" s="23">
        <f t="shared" si="0"/>
        <v>43989064</v>
      </c>
      <c r="G12" s="1"/>
      <c r="H12" s="2"/>
      <c r="I12" s="25">
        <f t="shared" si="1"/>
        <v>0</v>
      </c>
      <c r="J12" s="26">
        <f t="shared" si="2"/>
        <v>0</v>
      </c>
    </row>
    <row r="13" spans="2:13" ht="15" x14ac:dyDescent="0.25">
      <c r="B13" s="20" t="s">
        <v>5</v>
      </c>
      <c r="C13" s="21">
        <v>55493</v>
      </c>
      <c r="D13" s="22">
        <v>508</v>
      </c>
      <c r="E13" s="23">
        <v>876</v>
      </c>
      <c r="F13" s="23">
        <f t="shared" si="0"/>
        <v>28635452</v>
      </c>
      <c r="G13" s="1"/>
      <c r="H13" s="2"/>
      <c r="I13" s="25">
        <f t="shared" si="1"/>
        <v>0</v>
      </c>
      <c r="J13" s="26">
        <f t="shared" si="2"/>
        <v>0</v>
      </c>
    </row>
    <row r="14" spans="2:13" ht="15" x14ac:dyDescent="0.25">
      <c r="B14" s="20" t="s">
        <v>22</v>
      </c>
      <c r="C14" s="21">
        <v>1387334</v>
      </c>
      <c r="D14" s="22">
        <v>1</v>
      </c>
      <c r="E14" s="23">
        <v>876</v>
      </c>
      <c r="F14" s="23">
        <f t="shared" si="0"/>
        <v>1388210</v>
      </c>
      <c r="G14" s="1"/>
      <c r="H14" s="2"/>
      <c r="I14" s="25">
        <f t="shared" si="1"/>
        <v>0</v>
      </c>
      <c r="J14" s="26">
        <f t="shared" si="2"/>
        <v>0</v>
      </c>
    </row>
    <row r="15" spans="2:13" ht="29.25" customHeight="1" x14ac:dyDescent="0.25">
      <c r="B15" s="29" t="s">
        <v>6</v>
      </c>
      <c r="C15" s="29"/>
      <c r="D15" s="29"/>
      <c r="E15" s="29"/>
      <c r="F15" s="30">
        <f>SUM(F10:F14)</f>
        <v>168546226</v>
      </c>
      <c r="G15" s="30"/>
      <c r="H15" s="30"/>
      <c r="I15" s="30"/>
      <c r="J15" s="30">
        <f>+ROUND(SUM(J10:J14),0)</f>
        <v>0</v>
      </c>
      <c r="K15" s="27"/>
      <c r="L15" s="27"/>
      <c r="M15" s="27"/>
    </row>
    <row r="16" spans="2:13" ht="76.5" customHeight="1" x14ac:dyDescent="0.25">
      <c r="B16" s="31" t="s">
        <v>78</v>
      </c>
      <c r="C16" s="31"/>
      <c r="D16" s="31"/>
      <c r="E16" s="31"/>
      <c r="F16" s="31"/>
      <c r="G16" s="31"/>
      <c r="H16" s="31"/>
      <c r="I16" s="31"/>
      <c r="J16" s="31"/>
    </row>
    <row r="17" spans="2:15" x14ac:dyDescent="0.25">
      <c r="B17" s="32"/>
      <c r="C17" s="33"/>
      <c r="D17" s="27"/>
      <c r="E17" s="34"/>
      <c r="K17" s="35"/>
    </row>
    <row r="18" spans="2:15" ht="25.5" customHeight="1" x14ac:dyDescent="0.25">
      <c r="B18" s="36" t="s">
        <v>35</v>
      </c>
      <c r="C18" s="37"/>
      <c r="D18" s="37"/>
      <c r="E18" s="37"/>
      <c r="F18" s="37"/>
      <c r="G18" s="37"/>
      <c r="H18" s="37"/>
      <c r="I18" s="37"/>
      <c r="J18" s="37"/>
      <c r="M18" s="27"/>
    </row>
    <row r="19" spans="2:15" ht="25.5" customHeight="1" x14ac:dyDescent="0.25">
      <c r="B19" s="14" t="s">
        <v>47</v>
      </c>
      <c r="C19" s="14"/>
      <c r="D19" s="14"/>
      <c r="E19" s="14"/>
      <c r="F19" s="14"/>
      <c r="G19" s="14" t="s">
        <v>46</v>
      </c>
      <c r="H19" s="14"/>
      <c r="I19" s="14"/>
      <c r="J19" s="14"/>
      <c r="M19" s="27"/>
    </row>
    <row r="20" spans="2:15" ht="13.5" customHeight="1" x14ac:dyDescent="0.25">
      <c r="B20" s="15" t="s">
        <v>0</v>
      </c>
      <c r="C20" s="15" t="s">
        <v>29</v>
      </c>
      <c r="D20" s="15" t="s">
        <v>1</v>
      </c>
      <c r="E20" s="15" t="s">
        <v>17</v>
      </c>
      <c r="F20" s="16" t="s">
        <v>18</v>
      </c>
      <c r="G20" s="17" t="s">
        <v>30</v>
      </c>
      <c r="H20" s="18" t="s">
        <v>19</v>
      </c>
      <c r="I20" s="15" t="s">
        <v>20</v>
      </c>
      <c r="J20" s="16" t="s">
        <v>16</v>
      </c>
    </row>
    <row r="21" spans="2:15" ht="29.25" customHeight="1" x14ac:dyDescent="0.25">
      <c r="B21" s="15"/>
      <c r="C21" s="15"/>
      <c r="D21" s="15"/>
      <c r="E21" s="15"/>
      <c r="F21" s="16"/>
      <c r="G21" s="17"/>
      <c r="H21" s="19"/>
      <c r="I21" s="15"/>
      <c r="J21" s="16"/>
    </row>
    <row r="22" spans="2:15" ht="15" x14ac:dyDescent="0.25">
      <c r="B22" s="20" t="s">
        <v>2</v>
      </c>
      <c r="C22" s="38">
        <v>19633</v>
      </c>
      <c r="D22" s="39">
        <v>582</v>
      </c>
      <c r="E22" s="40">
        <v>35501</v>
      </c>
      <c r="F22" s="38">
        <f>+ROUND((C22+E22)*D22,0)</f>
        <v>32087988</v>
      </c>
      <c r="G22" s="199"/>
      <c r="H22" s="2"/>
      <c r="I22" s="25">
        <f>ROUND((3550059*H22),0)</f>
        <v>0</v>
      </c>
      <c r="J22" s="38">
        <f>+ROUND((I22+G22)*D22,0)</f>
        <v>0</v>
      </c>
      <c r="M22" s="35"/>
      <c r="N22" s="35"/>
    </row>
    <row r="23" spans="2:15" ht="15" x14ac:dyDescent="0.25">
      <c r="B23" s="20" t="s">
        <v>3</v>
      </c>
      <c r="C23" s="38">
        <v>26147</v>
      </c>
      <c r="D23" s="39">
        <v>820</v>
      </c>
      <c r="E23" s="40">
        <v>35501</v>
      </c>
      <c r="F23" s="38">
        <f>+ROUND((C23+E23)*D23,0)</f>
        <v>50551360</v>
      </c>
      <c r="G23" s="199"/>
      <c r="H23" s="2"/>
      <c r="I23" s="25">
        <f t="shared" ref="I23:I25" si="3">ROUND((3550059*H23),0)</f>
        <v>0</v>
      </c>
      <c r="J23" s="38">
        <f t="shared" ref="J23:J24" si="4">+ROUND((I23+G23)*D23,0)</f>
        <v>0</v>
      </c>
      <c r="M23" s="35"/>
      <c r="N23" s="35"/>
    </row>
    <row r="24" spans="2:15" ht="15" x14ac:dyDescent="0.25">
      <c r="B24" s="20" t="s">
        <v>4</v>
      </c>
      <c r="C24" s="38">
        <v>26127</v>
      </c>
      <c r="D24" s="39">
        <v>2094</v>
      </c>
      <c r="E24" s="40">
        <v>35501</v>
      </c>
      <c r="F24" s="38">
        <f>+ROUND((C24+E24)*D24,0)</f>
        <v>129049032</v>
      </c>
      <c r="G24" s="199"/>
      <c r="H24" s="2"/>
      <c r="I24" s="25">
        <f t="shared" si="3"/>
        <v>0</v>
      </c>
      <c r="J24" s="38">
        <f t="shared" si="4"/>
        <v>0</v>
      </c>
      <c r="M24" s="35"/>
      <c r="N24" s="35"/>
    </row>
    <row r="25" spans="2:15" ht="15" x14ac:dyDescent="0.25">
      <c r="B25" s="20" t="s">
        <v>5</v>
      </c>
      <c r="C25" s="41">
        <v>68235</v>
      </c>
      <c r="D25" s="39">
        <v>605</v>
      </c>
      <c r="E25" s="40">
        <v>35501</v>
      </c>
      <c r="F25" s="38">
        <f>+ROUND((C25+E25)*D25,0)</f>
        <v>62760280</v>
      </c>
      <c r="G25" s="199"/>
      <c r="H25" s="2"/>
      <c r="I25" s="25">
        <f t="shared" si="3"/>
        <v>0</v>
      </c>
      <c r="J25" s="38">
        <f>+ROUND((I25+G25)*D25,0)</f>
        <v>0</v>
      </c>
      <c r="M25" s="35"/>
      <c r="N25" s="35"/>
    </row>
    <row r="26" spans="2:15" ht="18.75" x14ac:dyDescent="0.25">
      <c r="B26" s="42" t="s">
        <v>6</v>
      </c>
      <c r="C26" s="42"/>
      <c r="D26" s="42"/>
      <c r="E26" s="42"/>
      <c r="F26" s="43">
        <f>SUM(F22:F25)</f>
        <v>274448660</v>
      </c>
      <c r="G26" s="44"/>
      <c r="H26" s="44"/>
      <c r="I26" s="44"/>
      <c r="J26" s="43">
        <f>+ROUND(SUM(J22:J25),0)</f>
        <v>0</v>
      </c>
      <c r="M26" s="35"/>
      <c r="N26" s="35"/>
    </row>
    <row r="27" spans="2:15" ht="72" customHeight="1" x14ac:dyDescent="0.25">
      <c r="B27" s="31" t="s">
        <v>79</v>
      </c>
      <c r="C27" s="31"/>
      <c r="D27" s="31"/>
      <c r="E27" s="31"/>
      <c r="F27" s="31"/>
      <c r="G27" s="31"/>
      <c r="H27" s="31"/>
      <c r="I27" s="31"/>
      <c r="J27" s="31"/>
    </row>
    <row r="28" spans="2:15" ht="18" customHeight="1" x14ac:dyDescent="0.25">
      <c r="B28" s="45"/>
      <c r="C28" s="46"/>
      <c r="E28" s="47"/>
      <c r="F28" s="3"/>
      <c r="G28" s="3"/>
      <c r="H28" s="3"/>
      <c r="I28" s="3"/>
      <c r="J28" s="3"/>
      <c r="K28" s="48"/>
    </row>
    <row r="29" spans="2:15" ht="25.5" customHeight="1" x14ac:dyDescent="0.25">
      <c r="B29" s="49" t="s">
        <v>31</v>
      </c>
      <c r="C29" s="50"/>
      <c r="D29" s="50"/>
      <c r="E29" s="3"/>
      <c r="F29" s="3"/>
      <c r="G29" s="3"/>
      <c r="H29" s="3"/>
      <c r="I29" s="3"/>
      <c r="J29" s="3"/>
      <c r="O29" s="27"/>
    </row>
    <row r="30" spans="2:15" ht="25.5" customHeight="1" x14ac:dyDescent="0.25">
      <c r="B30" s="15" t="s">
        <v>0</v>
      </c>
      <c r="C30" s="51" t="s">
        <v>24</v>
      </c>
      <c r="D30" s="51" t="s">
        <v>23</v>
      </c>
      <c r="E30" s="3"/>
      <c r="F30" s="3"/>
      <c r="G30" s="3"/>
      <c r="H30" s="3"/>
      <c r="I30" s="3"/>
      <c r="J30" s="3"/>
      <c r="M30" s="48"/>
      <c r="O30" s="48"/>
    </row>
    <row r="31" spans="2:15" ht="19.5" customHeight="1" x14ac:dyDescent="0.25">
      <c r="B31" s="15"/>
      <c r="C31" s="51"/>
      <c r="D31" s="51"/>
      <c r="E31" s="3"/>
      <c r="F31" s="3"/>
      <c r="G31" s="3"/>
      <c r="H31" s="3"/>
      <c r="I31" s="3"/>
      <c r="J31" s="3"/>
      <c r="K31" s="48"/>
    </row>
    <row r="32" spans="2:15" ht="15" x14ac:dyDescent="0.25">
      <c r="B32" s="20" t="s">
        <v>2</v>
      </c>
      <c r="C32" s="52">
        <f>+ROUND((F10+F22),0)</f>
        <v>93445956</v>
      </c>
      <c r="D32" s="53">
        <f>+ROUND(J10+J22,0)</f>
        <v>0</v>
      </c>
      <c r="E32" s="3"/>
      <c r="F32" s="3"/>
      <c r="G32" s="3"/>
      <c r="H32" s="3"/>
      <c r="I32" s="3"/>
      <c r="J32" s="3"/>
      <c r="O32" s="27"/>
    </row>
    <row r="33" spans="2:16" ht="15" x14ac:dyDescent="0.25">
      <c r="B33" s="20" t="s">
        <v>3</v>
      </c>
      <c r="C33" s="52">
        <f>+ROUND(F11+F23,0)</f>
        <v>83726892</v>
      </c>
      <c r="D33" s="53">
        <f>+ROUND(J11+J23,0)</f>
        <v>0</v>
      </c>
      <c r="E33" s="3"/>
      <c r="F33" s="3"/>
      <c r="G33" s="3"/>
      <c r="H33" s="3"/>
      <c r="I33" s="3"/>
      <c r="J33" s="3"/>
    </row>
    <row r="34" spans="2:16" ht="15" x14ac:dyDescent="0.25">
      <c r="B34" s="20" t="s">
        <v>4</v>
      </c>
      <c r="C34" s="52">
        <f>+ROUND(F12+F24,0)</f>
        <v>173038096</v>
      </c>
      <c r="D34" s="53">
        <f>+ROUND(J12+J24,0)</f>
        <v>0</v>
      </c>
      <c r="E34" s="3"/>
      <c r="F34" s="3"/>
      <c r="G34" s="3"/>
      <c r="H34" s="3"/>
      <c r="I34" s="3"/>
      <c r="J34" s="3"/>
      <c r="K34" s="48"/>
    </row>
    <row r="35" spans="2:16" ht="15" x14ac:dyDescent="0.25">
      <c r="B35" s="20" t="s">
        <v>5</v>
      </c>
      <c r="C35" s="52">
        <f>+ROUND(F13+F25,0)</f>
        <v>91395732</v>
      </c>
      <c r="D35" s="53">
        <f>+ROUND(J13+J25,0)</f>
        <v>0</v>
      </c>
      <c r="E35" s="3"/>
      <c r="F35" s="3"/>
      <c r="G35" s="3"/>
      <c r="H35" s="3"/>
      <c r="I35" s="3"/>
      <c r="J35" s="3"/>
      <c r="P35" s="27"/>
    </row>
    <row r="36" spans="2:16" ht="15" x14ac:dyDescent="0.25">
      <c r="B36" s="20" t="s">
        <v>22</v>
      </c>
      <c r="C36" s="52">
        <f>+ROUND(F14,0)</f>
        <v>1388210</v>
      </c>
      <c r="D36" s="53">
        <f>+ROUND(J14,0)</f>
        <v>0</v>
      </c>
      <c r="E36" s="3"/>
      <c r="F36" s="3"/>
      <c r="G36" s="3"/>
      <c r="H36" s="3"/>
      <c r="I36" s="3"/>
      <c r="J36" s="3"/>
    </row>
    <row r="37" spans="2:16" ht="15" x14ac:dyDescent="0.25">
      <c r="B37" s="54" t="s">
        <v>6</v>
      </c>
      <c r="C37" s="55">
        <f>SUM(C32:C36)</f>
        <v>442994886</v>
      </c>
      <c r="D37" s="55">
        <f>+ROUND(SUM(D32:D36),0)</f>
        <v>0</v>
      </c>
      <c r="E37" s="3"/>
      <c r="F37" s="3"/>
      <c r="G37" s="3"/>
      <c r="H37" s="3"/>
      <c r="I37" s="3"/>
      <c r="J37" s="3"/>
      <c r="K37" s="48"/>
      <c r="P37" s="56"/>
    </row>
    <row r="38" spans="2:16" x14ac:dyDescent="0.25">
      <c r="F38" s="3"/>
      <c r="G38" s="3"/>
      <c r="H38" s="3"/>
      <c r="I38" s="3"/>
      <c r="J38" s="3"/>
    </row>
    <row r="39" spans="2:16" ht="30" customHeight="1" x14ac:dyDescent="0.25">
      <c r="B39" s="10" t="s">
        <v>33</v>
      </c>
      <c r="C39" s="11"/>
      <c r="D39" s="11"/>
      <c r="E39" s="11"/>
      <c r="F39" s="11"/>
      <c r="G39" s="11"/>
      <c r="H39" s="11"/>
      <c r="I39" s="11"/>
      <c r="J39" s="11"/>
      <c r="K39" s="11"/>
    </row>
    <row r="40" spans="2:16" x14ac:dyDescent="0.25">
      <c r="E40" s="47"/>
      <c r="F40" s="3"/>
      <c r="G40" s="3"/>
      <c r="H40" s="3"/>
      <c r="I40" s="3"/>
      <c r="J40" s="3"/>
      <c r="K40" s="48"/>
    </row>
    <row r="41" spans="2:16" ht="29.25" customHeight="1" x14ac:dyDescent="0.25">
      <c r="B41" s="57" t="s">
        <v>36</v>
      </c>
      <c r="C41" s="58"/>
      <c r="D41" s="58"/>
      <c r="E41" s="58"/>
      <c r="F41" s="58"/>
      <c r="G41" s="58"/>
      <c r="H41" s="58"/>
      <c r="I41" s="58"/>
      <c r="J41" s="58"/>
      <c r="K41" s="58"/>
    </row>
    <row r="42" spans="2:16" ht="29.25" customHeight="1" x14ac:dyDescent="0.25">
      <c r="B42" s="14" t="s">
        <v>47</v>
      </c>
      <c r="C42" s="14"/>
      <c r="D42" s="14"/>
      <c r="E42" s="14"/>
      <c r="F42" s="14"/>
      <c r="G42" s="14" t="s">
        <v>46</v>
      </c>
      <c r="H42" s="14"/>
      <c r="I42" s="14"/>
      <c r="J42" s="14"/>
      <c r="K42" s="59"/>
    </row>
    <row r="43" spans="2:16" ht="26.25" customHeight="1" x14ac:dyDescent="0.25">
      <c r="B43" s="15" t="s">
        <v>0</v>
      </c>
      <c r="C43" s="60" t="s">
        <v>69</v>
      </c>
      <c r="D43" s="15" t="s">
        <v>1</v>
      </c>
      <c r="E43" s="15" t="s">
        <v>17</v>
      </c>
      <c r="F43" s="16" t="s">
        <v>8</v>
      </c>
      <c r="G43" s="17" t="s">
        <v>32</v>
      </c>
      <c r="H43" s="18" t="s">
        <v>19</v>
      </c>
      <c r="I43" s="15" t="s">
        <v>20</v>
      </c>
      <c r="J43" s="16" t="s">
        <v>68</v>
      </c>
      <c r="K43" s="16" t="s">
        <v>66</v>
      </c>
      <c r="P43" s="48"/>
    </row>
    <row r="44" spans="2:16" ht="32.25" customHeight="1" x14ac:dyDescent="0.25">
      <c r="B44" s="15"/>
      <c r="C44" s="61"/>
      <c r="D44" s="15"/>
      <c r="E44" s="15"/>
      <c r="F44" s="16"/>
      <c r="G44" s="17"/>
      <c r="H44" s="19"/>
      <c r="I44" s="15"/>
      <c r="J44" s="16"/>
      <c r="K44" s="16"/>
      <c r="P44" s="48"/>
    </row>
    <row r="45" spans="2:16" ht="15" x14ac:dyDescent="0.25">
      <c r="B45" s="62" t="s">
        <v>2</v>
      </c>
      <c r="C45" s="21">
        <v>23232</v>
      </c>
      <c r="D45" s="63">
        <v>7</v>
      </c>
      <c r="E45" s="21">
        <v>37178</v>
      </c>
      <c r="F45" s="21">
        <f>+ROUND((C45+E45)*D45,0)</f>
        <v>422870</v>
      </c>
      <c r="G45" s="199"/>
      <c r="H45" s="2"/>
      <c r="I45" s="21">
        <f>+ROUND(H45*3717769,0)</f>
        <v>0</v>
      </c>
      <c r="J45" s="21">
        <f>+ROUND((I45+G45)*D45,0)</f>
        <v>0</v>
      </c>
      <c r="K45" s="64">
        <v>259593</v>
      </c>
      <c r="L45" s="35"/>
      <c r="M45" s="65"/>
      <c r="O45" s="66"/>
    </row>
    <row r="46" spans="2:16" ht="15" x14ac:dyDescent="0.25">
      <c r="B46" s="62" t="s">
        <v>3</v>
      </c>
      <c r="C46" s="21">
        <v>46657</v>
      </c>
      <c r="D46" s="63">
        <v>365</v>
      </c>
      <c r="E46" s="21">
        <v>37178</v>
      </c>
      <c r="F46" s="21">
        <f t="shared" ref="F46:F48" si="5">+ROUND((C46+E46)*D46,0)</f>
        <v>30599775</v>
      </c>
      <c r="G46" s="199"/>
      <c r="H46" s="2"/>
      <c r="I46" s="21">
        <f>+ROUND(H46*3717769,0)</f>
        <v>0</v>
      </c>
      <c r="J46" s="21">
        <f t="shared" ref="J46:J48" si="6">+ROUND((I46+G46)*D46,0)</f>
        <v>0</v>
      </c>
      <c r="K46" s="64">
        <v>20901591</v>
      </c>
      <c r="L46" s="35"/>
      <c r="M46" s="65"/>
      <c r="O46" s="66"/>
    </row>
    <row r="47" spans="2:16" ht="15" x14ac:dyDescent="0.25">
      <c r="B47" s="62" t="s">
        <v>4</v>
      </c>
      <c r="C47" s="67">
        <v>39373</v>
      </c>
      <c r="D47" s="68">
        <v>156</v>
      </c>
      <c r="E47" s="21">
        <v>37178</v>
      </c>
      <c r="F47" s="21">
        <f t="shared" si="5"/>
        <v>11941956</v>
      </c>
      <c r="G47" s="199"/>
      <c r="H47" s="2"/>
      <c r="I47" s="21">
        <f>+ROUND(H47*3717769,0)</f>
        <v>0</v>
      </c>
      <c r="J47" s="21">
        <f t="shared" si="6"/>
        <v>0</v>
      </c>
      <c r="K47" s="64">
        <v>8834148</v>
      </c>
      <c r="L47" s="35"/>
      <c r="M47" s="65"/>
      <c r="O47" s="66"/>
    </row>
    <row r="48" spans="2:16" ht="15" x14ac:dyDescent="0.25">
      <c r="B48" s="62" t="s">
        <v>5</v>
      </c>
      <c r="C48" s="69">
        <v>96437</v>
      </c>
      <c r="D48" s="70">
        <v>92</v>
      </c>
      <c r="E48" s="21">
        <v>37178</v>
      </c>
      <c r="F48" s="21">
        <f t="shared" si="5"/>
        <v>12292580</v>
      </c>
      <c r="G48" s="199"/>
      <c r="H48" s="2"/>
      <c r="I48" s="21">
        <f>+ROUND(H48*3717769,0)</f>
        <v>0</v>
      </c>
      <c r="J48" s="21">
        <f t="shared" si="6"/>
        <v>0</v>
      </c>
      <c r="K48" s="64">
        <v>7700803</v>
      </c>
      <c r="L48" s="35"/>
      <c r="M48" s="65"/>
      <c r="O48" s="66"/>
      <c r="P48" s="71"/>
    </row>
    <row r="49" spans="2:16" ht="18.75" x14ac:dyDescent="0.25">
      <c r="B49" s="72" t="s">
        <v>6</v>
      </c>
      <c r="C49" s="73"/>
      <c r="D49" s="73"/>
      <c r="E49" s="74"/>
      <c r="F49" s="75">
        <f>SUM(F45:F48)</f>
        <v>55257181</v>
      </c>
      <c r="G49" s="76"/>
      <c r="H49" s="76"/>
      <c r="I49" s="76"/>
      <c r="J49" s="75">
        <f>+ROUND(SUM(J45:J48),0)</f>
        <v>0</v>
      </c>
      <c r="K49" s="75">
        <f>+ROUND(SUM(K45+K46+K47+K48),0)</f>
        <v>37696135</v>
      </c>
      <c r="P49" s="71"/>
    </row>
    <row r="50" spans="2:16" ht="75.75" customHeight="1" x14ac:dyDescent="0.25">
      <c r="B50" s="77" t="s">
        <v>80</v>
      </c>
      <c r="C50" s="78"/>
      <c r="D50" s="78"/>
      <c r="E50" s="78"/>
      <c r="F50" s="78"/>
      <c r="G50" s="78"/>
      <c r="H50" s="78"/>
      <c r="I50" s="78"/>
      <c r="J50" s="78"/>
      <c r="K50" s="78"/>
      <c r="P50" s="71"/>
    </row>
    <row r="51" spans="2:16" ht="15" x14ac:dyDescent="0.25">
      <c r="B51" s="79"/>
      <c r="C51" s="79"/>
      <c r="D51" s="79"/>
      <c r="E51" s="79"/>
      <c r="F51" s="79"/>
      <c r="G51" s="79"/>
      <c r="H51" s="79"/>
      <c r="I51" s="79"/>
      <c r="J51" s="79"/>
      <c r="P51" s="71"/>
    </row>
    <row r="52" spans="2:16" x14ac:dyDescent="0.25">
      <c r="E52" s="3"/>
      <c r="F52" s="3"/>
      <c r="G52" s="3"/>
      <c r="H52" s="80"/>
      <c r="I52" s="3"/>
      <c r="J52" s="80"/>
      <c r="P52" s="81"/>
    </row>
    <row r="53" spans="2:16" ht="29.25" customHeight="1" x14ac:dyDescent="0.25">
      <c r="B53" s="49" t="s">
        <v>55</v>
      </c>
      <c r="C53" s="50"/>
      <c r="D53" s="50"/>
      <c r="E53" s="50"/>
      <c r="F53" s="3"/>
      <c r="G53" s="3"/>
      <c r="H53" s="3"/>
      <c r="I53" s="3"/>
      <c r="J53" s="3"/>
      <c r="P53" s="48"/>
    </row>
    <row r="54" spans="2:16" ht="22.5" customHeight="1" x14ac:dyDescent="0.25">
      <c r="B54" s="15" t="s">
        <v>0</v>
      </c>
      <c r="C54" s="51" t="s">
        <v>57</v>
      </c>
      <c r="D54" s="51" t="s">
        <v>44</v>
      </c>
      <c r="E54" s="82" t="s">
        <v>56</v>
      </c>
      <c r="F54" s="3"/>
      <c r="G54" s="3"/>
      <c r="H54" s="3"/>
      <c r="I54" s="3"/>
      <c r="J54" s="3"/>
    </row>
    <row r="55" spans="2:16" ht="22.5" customHeight="1" x14ac:dyDescent="0.25">
      <c r="B55" s="15"/>
      <c r="C55" s="51"/>
      <c r="D55" s="51"/>
      <c r="E55" s="83"/>
      <c r="F55" s="3"/>
      <c r="G55" s="3"/>
      <c r="H55" s="3"/>
      <c r="I55" s="3"/>
      <c r="J55" s="3"/>
    </row>
    <row r="56" spans="2:16" ht="15" x14ac:dyDescent="0.25">
      <c r="B56" s="62" t="s">
        <v>2</v>
      </c>
      <c r="C56" s="52">
        <f t="shared" ref="C56:D59" si="7">+J45</f>
        <v>0</v>
      </c>
      <c r="D56" s="64">
        <f t="shared" si="7"/>
        <v>259593</v>
      </c>
      <c r="E56" s="83"/>
      <c r="F56" s="3"/>
      <c r="G56" s="3"/>
      <c r="H56" s="3"/>
      <c r="I56" s="3"/>
      <c r="J56" s="3"/>
    </row>
    <row r="57" spans="2:16" ht="15" x14ac:dyDescent="0.25">
      <c r="B57" s="62" t="s">
        <v>3</v>
      </c>
      <c r="C57" s="52">
        <f t="shared" si="7"/>
        <v>0</v>
      </c>
      <c r="D57" s="64">
        <f t="shared" si="7"/>
        <v>20901591</v>
      </c>
      <c r="E57" s="83"/>
      <c r="F57" s="3"/>
      <c r="G57" s="3"/>
      <c r="H57" s="3"/>
      <c r="I57" s="3"/>
      <c r="J57" s="3"/>
    </row>
    <row r="58" spans="2:16" ht="15" x14ac:dyDescent="0.25">
      <c r="B58" s="62" t="s">
        <v>4</v>
      </c>
      <c r="C58" s="52">
        <f t="shared" si="7"/>
        <v>0</v>
      </c>
      <c r="D58" s="64">
        <f t="shared" si="7"/>
        <v>8834148</v>
      </c>
      <c r="E58" s="83"/>
      <c r="F58" s="3"/>
      <c r="G58" s="3"/>
      <c r="H58" s="3"/>
      <c r="I58" s="3"/>
      <c r="J58" s="3"/>
    </row>
    <row r="59" spans="2:16" ht="15" x14ac:dyDescent="0.25">
      <c r="B59" s="62" t="s">
        <v>5</v>
      </c>
      <c r="C59" s="52">
        <f t="shared" si="7"/>
        <v>0</v>
      </c>
      <c r="D59" s="64">
        <f t="shared" si="7"/>
        <v>7700803</v>
      </c>
      <c r="E59" s="49"/>
      <c r="F59" s="3"/>
      <c r="G59" s="3"/>
      <c r="H59" s="3"/>
      <c r="I59" s="3"/>
      <c r="J59" s="3"/>
    </row>
    <row r="60" spans="2:16" ht="18.75" x14ac:dyDescent="0.25">
      <c r="B60" s="54" t="s">
        <v>6</v>
      </c>
      <c r="C60" s="84">
        <f>+SUM(C56:C59)</f>
        <v>0</v>
      </c>
      <c r="D60" s="30">
        <f>SUM(D55:D59)</f>
        <v>37696135</v>
      </c>
      <c r="E60" s="30">
        <f>+C60+D60</f>
        <v>37696135</v>
      </c>
      <c r="F60" s="48"/>
      <c r="G60" s="3"/>
      <c r="H60" s="3"/>
      <c r="I60" s="3"/>
      <c r="J60" s="3"/>
    </row>
    <row r="61" spans="2:16" s="85" customFormat="1" x14ac:dyDescent="0.25">
      <c r="C61" s="86"/>
      <c r="D61" s="86"/>
      <c r="E61" s="86"/>
      <c r="G61" s="86"/>
    </row>
    <row r="62" spans="2:16" x14ac:dyDescent="0.25">
      <c r="C62" s="87"/>
      <c r="D62" s="87"/>
      <c r="E62" s="87"/>
      <c r="F62" s="3"/>
      <c r="G62" s="87"/>
      <c r="H62" s="3"/>
      <c r="I62" s="3"/>
      <c r="J62" s="3"/>
    </row>
    <row r="63" spans="2:16" ht="33" customHeight="1" x14ac:dyDescent="0.25">
      <c r="B63" s="88" t="s">
        <v>91</v>
      </c>
      <c r="C63" s="88"/>
      <c r="D63" s="88"/>
      <c r="E63" s="88"/>
      <c r="F63" s="88"/>
      <c r="G63" s="88"/>
      <c r="H63" s="88"/>
      <c r="I63" s="88"/>
      <c r="J63" s="88"/>
      <c r="K63" s="89"/>
      <c r="L63" s="89"/>
      <c r="M63" s="89"/>
    </row>
    <row r="64" spans="2:16" s="91" customFormat="1" ht="13.5" customHeight="1" x14ac:dyDescent="0.25">
      <c r="B64" s="90"/>
      <c r="C64" s="90"/>
      <c r="D64" s="90"/>
      <c r="E64" s="90"/>
      <c r="F64" s="90"/>
      <c r="G64" s="90"/>
      <c r="H64" s="90"/>
      <c r="I64" s="90"/>
      <c r="J64" s="90"/>
      <c r="K64" s="89"/>
      <c r="L64" s="89"/>
      <c r="M64" s="89"/>
    </row>
    <row r="65" spans="2:21" ht="33" customHeight="1" x14ac:dyDescent="0.25">
      <c r="B65" s="12" t="s">
        <v>92</v>
      </c>
      <c r="C65" s="13"/>
      <c r="D65" s="13"/>
      <c r="E65" s="13"/>
      <c r="F65" s="13"/>
      <c r="G65" s="13"/>
      <c r="H65" s="13"/>
      <c r="I65" s="13"/>
      <c r="J65" s="13"/>
      <c r="K65" s="89"/>
      <c r="L65" s="89"/>
      <c r="M65" s="89"/>
    </row>
    <row r="66" spans="2:21" ht="18.75" x14ac:dyDescent="0.25">
      <c r="B66" s="92" t="s">
        <v>47</v>
      </c>
      <c r="C66" s="93"/>
      <c r="D66" s="94"/>
      <c r="E66" s="92" t="s">
        <v>46</v>
      </c>
      <c r="F66" s="93"/>
      <c r="G66" s="93"/>
      <c r="H66" s="93"/>
      <c r="I66" s="93"/>
      <c r="J66" s="93"/>
      <c r="K66" s="95"/>
      <c r="L66" s="95"/>
      <c r="M66" s="95"/>
    </row>
    <row r="67" spans="2:21" ht="15" customHeight="1" x14ac:dyDescent="0.25">
      <c r="B67" s="15" t="s">
        <v>48</v>
      </c>
      <c r="C67" s="60" t="s">
        <v>50</v>
      </c>
      <c r="D67" s="15" t="s">
        <v>81</v>
      </c>
      <c r="E67" s="15" t="s">
        <v>0</v>
      </c>
      <c r="F67" s="17" t="s">
        <v>49</v>
      </c>
      <c r="G67" s="15" t="s">
        <v>1</v>
      </c>
      <c r="H67" s="18" t="s">
        <v>74</v>
      </c>
      <c r="I67" s="15" t="s">
        <v>51</v>
      </c>
      <c r="J67" s="16" t="s">
        <v>45</v>
      </c>
      <c r="K67" s="96"/>
      <c r="L67" s="96"/>
      <c r="M67" s="96"/>
      <c r="N67" s="97"/>
    </row>
    <row r="68" spans="2:21" ht="15" customHeight="1" x14ac:dyDescent="0.25">
      <c r="B68" s="15"/>
      <c r="C68" s="61"/>
      <c r="D68" s="15"/>
      <c r="E68" s="15"/>
      <c r="F68" s="17"/>
      <c r="G68" s="15"/>
      <c r="H68" s="19"/>
      <c r="I68" s="15"/>
      <c r="J68" s="16"/>
      <c r="K68" s="96"/>
      <c r="L68" s="96"/>
      <c r="M68" s="96"/>
      <c r="N68" s="97"/>
    </row>
    <row r="69" spans="2:21" ht="14.25" customHeight="1" x14ac:dyDescent="0.25">
      <c r="B69" s="21">
        <v>14425</v>
      </c>
      <c r="C69" s="24">
        <v>0.01</v>
      </c>
      <c r="D69" s="98">
        <v>64055664</v>
      </c>
      <c r="E69" s="20" t="s">
        <v>2</v>
      </c>
      <c r="F69" s="199"/>
      <c r="G69" s="22">
        <v>4176</v>
      </c>
      <c r="H69" s="2"/>
      <c r="I69" s="99">
        <f>+ROUNDDOWN((91496*H69),0)</f>
        <v>0</v>
      </c>
      <c r="J69" s="21">
        <f>+ROUND(((F69+I69)*G69),0)</f>
        <v>0</v>
      </c>
      <c r="K69" s="100"/>
      <c r="L69" s="101"/>
      <c r="M69" s="100"/>
      <c r="N69" s="102"/>
      <c r="P69" s="27"/>
      <c r="Q69" s="103"/>
      <c r="R69" s="104"/>
      <c r="S69" s="105"/>
      <c r="T69" s="106"/>
      <c r="U69" s="107"/>
    </row>
    <row r="70" spans="2:21" ht="15" x14ac:dyDescent="0.25">
      <c r="B70" s="21">
        <v>20855</v>
      </c>
      <c r="C70" s="24">
        <v>0.01</v>
      </c>
      <c r="D70" s="98">
        <v>34634479</v>
      </c>
      <c r="E70" s="20" t="s">
        <v>3</v>
      </c>
      <c r="F70" s="199"/>
      <c r="G70" s="22">
        <v>1591</v>
      </c>
      <c r="H70" s="2"/>
      <c r="I70" s="99">
        <f t="shared" ref="I70:I73" si="8">+ROUNDDOWN((91496*H70),0)</f>
        <v>0</v>
      </c>
      <c r="J70" s="21">
        <f>+ROUND((F70+I70)*G70,0)</f>
        <v>0</v>
      </c>
      <c r="K70" s="100"/>
      <c r="L70" s="101"/>
      <c r="M70" s="100"/>
      <c r="N70" s="102"/>
      <c r="O70" s="108"/>
      <c r="P70" s="27"/>
      <c r="Q70" s="103"/>
      <c r="R70" s="104"/>
      <c r="S70" s="105"/>
      <c r="T70" s="106"/>
      <c r="U70" s="27"/>
    </row>
    <row r="71" spans="2:21" ht="15" x14ac:dyDescent="0.25">
      <c r="B71" s="21">
        <v>19460</v>
      </c>
      <c r="C71" s="24">
        <v>0.01</v>
      </c>
      <c r="D71" s="98">
        <v>45922996</v>
      </c>
      <c r="E71" s="20" t="s">
        <v>4</v>
      </c>
      <c r="F71" s="199"/>
      <c r="G71" s="22">
        <v>2254</v>
      </c>
      <c r="H71" s="2"/>
      <c r="I71" s="99">
        <f t="shared" si="8"/>
        <v>0</v>
      </c>
      <c r="J71" s="21">
        <f>+ROUND((F71+I71)*G71,0)</f>
        <v>0</v>
      </c>
      <c r="K71" s="100"/>
      <c r="L71" s="101"/>
      <c r="M71" s="100"/>
      <c r="N71" s="102"/>
      <c r="P71" s="27"/>
      <c r="Q71" s="103"/>
      <c r="R71" s="104"/>
      <c r="S71" s="105"/>
      <c r="T71" s="106"/>
      <c r="U71" s="27"/>
    </row>
    <row r="72" spans="2:21" ht="15" x14ac:dyDescent="0.25">
      <c r="B72" s="21">
        <v>57935</v>
      </c>
      <c r="C72" s="24">
        <v>0.01</v>
      </c>
      <c r="D72" s="98">
        <v>29895292</v>
      </c>
      <c r="E72" s="20" t="s">
        <v>5</v>
      </c>
      <c r="F72" s="199"/>
      <c r="G72" s="22">
        <v>508</v>
      </c>
      <c r="H72" s="2"/>
      <c r="I72" s="99">
        <f t="shared" si="8"/>
        <v>0</v>
      </c>
      <c r="J72" s="21">
        <f>+ROUND((F72+I72)*G72,0)</f>
        <v>0</v>
      </c>
      <c r="K72" s="100"/>
      <c r="L72" s="101"/>
      <c r="M72" s="100"/>
      <c r="N72" s="102"/>
      <c r="P72" s="27"/>
      <c r="Q72" s="103"/>
      <c r="R72" s="104"/>
      <c r="S72" s="105"/>
      <c r="T72" s="106"/>
      <c r="U72" s="27"/>
    </row>
    <row r="73" spans="2:21" ht="15" x14ac:dyDescent="0.25">
      <c r="B73" s="21">
        <v>1448377</v>
      </c>
      <c r="C73" s="24">
        <v>0.01</v>
      </c>
      <c r="D73" s="98">
        <v>1449291</v>
      </c>
      <c r="E73" s="20" t="s">
        <v>22</v>
      </c>
      <c r="F73" s="199"/>
      <c r="G73" s="22">
        <v>1</v>
      </c>
      <c r="H73" s="2"/>
      <c r="I73" s="99">
        <f t="shared" si="8"/>
        <v>0</v>
      </c>
      <c r="J73" s="21">
        <f>+ROUND((F73+I73)*G73,0)</f>
        <v>0</v>
      </c>
      <c r="K73" s="100"/>
      <c r="L73" s="101"/>
      <c r="M73" s="100"/>
      <c r="N73" s="102"/>
      <c r="P73" s="27"/>
      <c r="Q73" s="107"/>
      <c r="R73" s="109"/>
      <c r="U73" s="27"/>
    </row>
    <row r="74" spans="2:21" ht="21" customHeight="1" x14ac:dyDescent="0.25">
      <c r="B74" s="30"/>
      <c r="C74" s="30"/>
      <c r="D74" s="30">
        <f>+D69+D70+D71+D72+D73</f>
        <v>175957722</v>
      </c>
      <c r="E74" s="110" t="s">
        <v>6</v>
      </c>
      <c r="F74" s="111"/>
      <c r="G74" s="111"/>
      <c r="H74" s="111"/>
      <c r="I74" s="112"/>
      <c r="J74" s="30">
        <f>+ROUND(J69+J70+J71+J72+J73,0)</f>
        <v>0</v>
      </c>
      <c r="K74" s="113"/>
      <c r="L74" s="113"/>
      <c r="M74" s="113"/>
      <c r="N74" s="114"/>
      <c r="O74" s="27"/>
      <c r="T74" s="27"/>
    </row>
    <row r="75" spans="2:21" ht="111.75" customHeight="1" x14ac:dyDescent="0.25">
      <c r="B75" s="78" t="s">
        <v>83</v>
      </c>
      <c r="C75" s="78"/>
      <c r="D75" s="78"/>
      <c r="E75" s="78"/>
      <c r="F75" s="78"/>
      <c r="G75" s="78"/>
      <c r="H75" s="78"/>
      <c r="I75" s="78"/>
      <c r="J75" s="78"/>
      <c r="K75" s="115"/>
      <c r="L75" s="115"/>
      <c r="M75" s="115"/>
      <c r="N75" s="91"/>
    </row>
    <row r="76" spans="2:21" x14ac:dyDescent="0.25">
      <c r="B76" s="32"/>
      <c r="C76" s="33"/>
      <c r="D76" s="27"/>
      <c r="E76" s="34"/>
      <c r="K76" s="35"/>
    </row>
    <row r="77" spans="2:21" ht="37.5" customHeight="1" x14ac:dyDescent="0.25">
      <c r="B77" s="116" t="s">
        <v>37</v>
      </c>
      <c r="C77" s="116"/>
      <c r="D77" s="116"/>
      <c r="E77" s="116"/>
      <c r="F77" s="116"/>
      <c r="G77" s="116"/>
      <c r="H77" s="116"/>
      <c r="I77" s="116"/>
      <c r="J77" s="116"/>
      <c r="K77" s="117"/>
      <c r="L77" s="117"/>
      <c r="M77" s="117"/>
    </row>
    <row r="78" spans="2:21" ht="18.75" x14ac:dyDescent="0.25">
      <c r="B78" s="14" t="s">
        <v>47</v>
      </c>
      <c r="C78" s="14"/>
      <c r="D78" s="14"/>
      <c r="E78" s="14" t="s">
        <v>46</v>
      </c>
      <c r="F78" s="14"/>
      <c r="G78" s="14"/>
      <c r="H78" s="14"/>
      <c r="I78" s="14"/>
      <c r="J78" s="14"/>
      <c r="K78" s="118"/>
      <c r="L78" s="118"/>
      <c r="M78" s="118"/>
    </row>
    <row r="79" spans="2:21" ht="26.25" customHeight="1" x14ac:dyDescent="0.25">
      <c r="B79" s="15" t="s">
        <v>48</v>
      </c>
      <c r="C79" s="60" t="s">
        <v>75</v>
      </c>
      <c r="D79" s="15" t="s">
        <v>62</v>
      </c>
      <c r="E79" s="15" t="s">
        <v>0</v>
      </c>
      <c r="F79" s="17" t="s">
        <v>49</v>
      </c>
      <c r="G79" s="15" t="s">
        <v>1</v>
      </c>
      <c r="H79" s="18" t="s">
        <v>72</v>
      </c>
      <c r="I79" s="15" t="s">
        <v>51</v>
      </c>
      <c r="J79" s="16" t="s">
        <v>45</v>
      </c>
      <c r="K79" s="96"/>
      <c r="L79" s="96"/>
      <c r="M79" s="96"/>
      <c r="N79" s="97"/>
    </row>
    <row r="80" spans="2:21" ht="26.25" customHeight="1" x14ac:dyDescent="0.25">
      <c r="B80" s="15"/>
      <c r="C80" s="61"/>
      <c r="D80" s="15"/>
      <c r="E80" s="15"/>
      <c r="F80" s="17"/>
      <c r="G80" s="15"/>
      <c r="H80" s="19"/>
      <c r="I80" s="15"/>
      <c r="J80" s="16"/>
      <c r="K80" s="96"/>
      <c r="L80" s="96"/>
      <c r="M80" s="96"/>
      <c r="N80" s="97"/>
    </row>
    <row r="81" spans="2:17" ht="15" x14ac:dyDescent="0.25">
      <c r="B81" s="119">
        <v>20497</v>
      </c>
      <c r="C81" s="120">
        <v>0.01</v>
      </c>
      <c r="D81" s="64">
        <v>33499338</v>
      </c>
      <c r="E81" s="20" t="s">
        <v>2</v>
      </c>
      <c r="F81" s="199"/>
      <c r="G81" s="39">
        <v>582</v>
      </c>
      <c r="H81" s="2"/>
      <c r="I81" s="40">
        <f>+ROUNDDOWN((3706261*H81),0)</f>
        <v>0</v>
      </c>
      <c r="J81" s="121">
        <f>+ROUND(((F81+I81)*G81),0)</f>
        <v>0</v>
      </c>
      <c r="K81" s="100"/>
      <c r="L81" s="122"/>
      <c r="M81" s="123"/>
      <c r="N81" s="124"/>
      <c r="O81" s="35"/>
      <c r="P81" s="125"/>
      <c r="Q81" s="126"/>
    </row>
    <row r="82" spans="2:17" ht="15" x14ac:dyDescent="0.25">
      <c r="B82" s="119">
        <v>27297</v>
      </c>
      <c r="C82" s="120">
        <v>0.01</v>
      </c>
      <c r="D82" s="64">
        <v>52774380</v>
      </c>
      <c r="E82" s="20" t="s">
        <v>3</v>
      </c>
      <c r="F82" s="199"/>
      <c r="G82" s="39">
        <v>820</v>
      </c>
      <c r="H82" s="2"/>
      <c r="I82" s="40">
        <f t="shared" ref="I82:I84" si="9">+ROUNDDOWN((3706261*H82),0)</f>
        <v>0</v>
      </c>
      <c r="J82" s="121">
        <f t="shared" ref="J82:J84" si="10">+ROUND(((F82+I82)*G82),0)</f>
        <v>0</v>
      </c>
      <c r="K82" s="100"/>
      <c r="L82" s="122"/>
      <c r="M82" s="123"/>
      <c r="N82" s="124"/>
      <c r="O82" s="35"/>
      <c r="P82" s="125"/>
      <c r="Q82" s="126"/>
    </row>
    <row r="83" spans="2:17" ht="15" x14ac:dyDescent="0.25">
      <c r="B83" s="119">
        <v>27277</v>
      </c>
      <c r="C83" s="120">
        <v>0.01</v>
      </c>
      <c r="D83" s="64">
        <v>134725866</v>
      </c>
      <c r="E83" s="20" t="s">
        <v>4</v>
      </c>
      <c r="F83" s="199"/>
      <c r="G83" s="39">
        <v>2094</v>
      </c>
      <c r="H83" s="2"/>
      <c r="I83" s="40">
        <f t="shared" si="9"/>
        <v>0</v>
      </c>
      <c r="J83" s="121">
        <f t="shared" si="10"/>
        <v>0</v>
      </c>
      <c r="K83" s="100"/>
      <c r="L83" s="122"/>
      <c r="M83" s="123"/>
      <c r="N83" s="124"/>
      <c r="O83" s="35"/>
      <c r="P83" s="125"/>
      <c r="Q83" s="126"/>
    </row>
    <row r="84" spans="2:17" ht="15" x14ac:dyDescent="0.25">
      <c r="B84" s="127">
        <v>71237</v>
      </c>
      <c r="C84" s="120">
        <v>0.01</v>
      </c>
      <c r="D84" s="64">
        <v>65520895</v>
      </c>
      <c r="E84" s="20" t="s">
        <v>5</v>
      </c>
      <c r="F84" s="199"/>
      <c r="G84" s="39">
        <v>605</v>
      </c>
      <c r="H84" s="2"/>
      <c r="I84" s="40">
        <f t="shared" si="9"/>
        <v>0</v>
      </c>
      <c r="J84" s="121">
        <f t="shared" si="10"/>
        <v>0</v>
      </c>
      <c r="K84" s="128"/>
      <c r="L84" s="122"/>
      <c r="M84" s="123"/>
      <c r="N84" s="124"/>
      <c r="O84" s="35"/>
      <c r="P84" s="125"/>
      <c r="Q84" s="126"/>
    </row>
    <row r="85" spans="2:17" ht="18.75" x14ac:dyDescent="0.25">
      <c r="B85" s="44"/>
      <c r="C85" s="44"/>
      <c r="D85" s="43">
        <f>+D81+D82+D83+D84</f>
        <v>286520479</v>
      </c>
      <c r="E85" s="129" t="s">
        <v>6</v>
      </c>
      <c r="F85" s="130"/>
      <c r="G85" s="130"/>
      <c r="H85" s="131"/>
      <c r="I85" s="43"/>
      <c r="J85" s="43">
        <f>+ROUND(J81+J82+J83+J84,0)</f>
        <v>0</v>
      </c>
      <c r="K85" s="132"/>
      <c r="L85" s="132"/>
      <c r="M85" s="133"/>
      <c r="O85" s="35"/>
    </row>
    <row r="86" spans="2:17" ht="111" customHeight="1" x14ac:dyDescent="0.25">
      <c r="B86" s="31" t="s">
        <v>84</v>
      </c>
      <c r="C86" s="31"/>
      <c r="D86" s="31"/>
      <c r="E86" s="31"/>
      <c r="F86" s="31"/>
      <c r="G86" s="31"/>
      <c r="H86" s="31"/>
      <c r="I86" s="31"/>
      <c r="J86" s="31"/>
      <c r="K86" s="134"/>
      <c r="L86" s="134"/>
      <c r="M86" s="134"/>
    </row>
    <row r="87" spans="2:17" x14ac:dyDescent="0.25">
      <c r="B87" s="45"/>
      <c r="C87" s="46"/>
      <c r="E87" s="47"/>
      <c r="F87" s="27"/>
      <c r="G87" s="3"/>
      <c r="H87" s="3"/>
      <c r="I87" s="3"/>
      <c r="J87" s="3"/>
      <c r="K87" s="48"/>
    </row>
    <row r="88" spans="2:17" ht="15" customHeight="1" x14ac:dyDescent="0.25">
      <c r="B88" s="51" t="s">
        <v>38</v>
      </c>
      <c r="C88" s="51"/>
      <c r="D88" s="135"/>
      <c r="E88" s="3"/>
      <c r="F88" s="3"/>
      <c r="G88" s="3"/>
      <c r="H88" s="3"/>
      <c r="I88" s="3"/>
      <c r="J88" s="3"/>
    </row>
    <row r="89" spans="2:17" x14ac:dyDescent="0.25">
      <c r="B89" s="15" t="s">
        <v>0</v>
      </c>
      <c r="C89" s="51" t="s">
        <v>39</v>
      </c>
      <c r="E89" s="3"/>
      <c r="F89" s="3"/>
      <c r="G89" s="3"/>
      <c r="H89" s="3"/>
      <c r="I89" s="3"/>
      <c r="J89" s="3"/>
    </row>
    <row r="90" spans="2:17" x14ac:dyDescent="0.25">
      <c r="B90" s="15"/>
      <c r="C90" s="51"/>
      <c r="E90" s="3"/>
      <c r="F90" s="3"/>
      <c r="G90" s="3"/>
      <c r="H90" s="3"/>
      <c r="I90" s="3"/>
      <c r="J90" s="48"/>
    </row>
    <row r="91" spans="2:17" ht="15" x14ac:dyDescent="0.25">
      <c r="B91" s="20" t="s">
        <v>2</v>
      </c>
      <c r="C91" s="136">
        <f>+J69+J81</f>
        <v>0</v>
      </c>
      <c r="E91" s="3"/>
      <c r="F91" s="3"/>
      <c r="G91" s="3"/>
      <c r="H91" s="3"/>
      <c r="I91" s="3"/>
      <c r="J91" s="3"/>
    </row>
    <row r="92" spans="2:17" ht="15" x14ac:dyDescent="0.25">
      <c r="B92" s="20" t="s">
        <v>3</v>
      </c>
      <c r="C92" s="136">
        <f>+J70+J82</f>
        <v>0</v>
      </c>
      <c r="E92" s="3"/>
      <c r="F92" s="3"/>
      <c r="G92" s="3"/>
      <c r="H92" s="3"/>
      <c r="I92" s="3"/>
      <c r="J92" s="3"/>
    </row>
    <row r="93" spans="2:17" ht="15" x14ac:dyDescent="0.25">
      <c r="B93" s="20" t="s">
        <v>4</v>
      </c>
      <c r="C93" s="136">
        <f>+J71+J83</f>
        <v>0</v>
      </c>
      <c r="E93" s="3"/>
      <c r="F93" s="3"/>
      <c r="G93" s="3"/>
      <c r="H93" s="3"/>
      <c r="I93" s="3"/>
      <c r="J93" s="48"/>
    </row>
    <row r="94" spans="2:17" ht="15" x14ac:dyDescent="0.25">
      <c r="B94" s="20" t="s">
        <v>5</v>
      </c>
      <c r="C94" s="136">
        <f>+J72+J84</f>
        <v>0</v>
      </c>
      <c r="E94" s="3"/>
      <c r="F94" s="3"/>
      <c r="G94" s="3"/>
      <c r="H94" s="3"/>
      <c r="I94" s="3"/>
      <c r="J94" s="3"/>
    </row>
    <row r="95" spans="2:17" ht="15" x14ac:dyDescent="0.25">
      <c r="B95" s="20" t="s">
        <v>22</v>
      </c>
      <c r="C95" s="136">
        <f>+J73</f>
        <v>0</v>
      </c>
      <c r="E95" s="3"/>
      <c r="F95" s="3"/>
      <c r="G95" s="3"/>
      <c r="H95" s="3"/>
      <c r="I95" s="3"/>
      <c r="J95" s="3"/>
    </row>
    <row r="96" spans="2:17" ht="21" customHeight="1" x14ac:dyDescent="0.25">
      <c r="B96" s="54" t="s">
        <v>6</v>
      </c>
      <c r="C96" s="55">
        <f>SUM(C91:C95)</f>
        <v>0</v>
      </c>
      <c r="E96" s="3"/>
      <c r="F96" s="3"/>
      <c r="G96" s="3"/>
      <c r="H96" s="3"/>
      <c r="I96" s="3"/>
      <c r="J96" s="48"/>
    </row>
    <row r="97" spans="2:19" x14ac:dyDescent="0.25">
      <c r="F97" s="3"/>
      <c r="G97" s="3"/>
      <c r="H97" s="3"/>
      <c r="I97" s="3"/>
      <c r="J97" s="3"/>
    </row>
    <row r="98" spans="2:19" ht="28.5" customHeight="1" x14ac:dyDescent="0.25">
      <c r="B98" s="137" t="s">
        <v>94</v>
      </c>
      <c r="C98" s="138"/>
      <c r="D98" s="138"/>
      <c r="E98" s="138"/>
      <c r="F98" s="138"/>
      <c r="G98" s="138"/>
      <c r="H98" s="138"/>
      <c r="I98" s="138"/>
      <c r="J98" s="138"/>
      <c r="K98" s="138"/>
    </row>
    <row r="99" spans="2:19" ht="18.75" x14ac:dyDescent="0.25">
      <c r="B99" s="14" t="s">
        <v>47</v>
      </c>
      <c r="C99" s="14"/>
      <c r="D99" s="14"/>
      <c r="E99" s="14"/>
      <c r="F99" s="14" t="s">
        <v>46</v>
      </c>
      <c r="G99" s="14"/>
      <c r="H99" s="14"/>
      <c r="I99" s="14"/>
      <c r="J99" s="14"/>
      <c r="K99" s="14"/>
      <c r="L99" s="139"/>
    </row>
    <row r="100" spans="2:19" ht="15" customHeight="1" x14ac:dyDescent="0.25">
      <c r="B100" s="15" t="s">
        <v>53</v>
      </c>
      <c r="C100" s="60" t="s">
        <v>50</v>
      </c>
      <c r="D100" s="15" t="s">
        <v>54</v>
      </c>
      <c r="E100" s="16" t="s">
        <v>66</v>
      </c>
      <c r="F100" s="15" t="s">
        <v>0</v>
      </c>
      <c r="G100" s="17" t="s">
        <v>52</v>
      </c>
      <c r="H100" s="15" t="s">
        <v>1</v>
      </c>
      <c r="I100" s="18" t="s">
        <v>72</v>
      </c>
      <c r="J100" s="15" t="s">
        <v>51</v>
      </c>
      <c r="K100" s="16" t="s">
        <v>65</v>
      </c>
      <c r="L100" s="96"/>
      <c r="M100" s="96"/>
      <c r="N100" s="96"/>
      <c r="O100" s="97"/>
    </row>
    <row r="101" spans="2:19" ht="27" customHeight="1" x14ac:dyDescent="0.25">
      <c r="B101" s="15"/>
      <c r="C101" s="61"/>
      <c r="D101" s="15"/>
      <c r="E101" s="16"/>
      <c r="F101" s="15"/>
      <c r="G101" s="17"/>
      <c r="H101" s="15"/>
      <c r="I101" s="19"/>
      <c r="J101" s="15"/>
      <c r="K101" s="16"/>
      <c r="L101" s="96"/>
      <c r="M101" s="96"/>
      <c r="N101" s="96"/>
      <c r="O101" s="97"/>
    </row>
    <row r="102" spans="2:19" ht="15" x14ac:dyDescent="0.25">
      <c r="B102" s="21">
        <v>24254</v>
      </c>
      <c r="C102" s="140">
        <v>0.01</v>
      </c>
      <c r="D102" s="21">
        <v>441469</v>
      </c>
      <c r="E102" s="64">
        <v>271015</v>
      </c>
      <c r="F102" s="62" t="s">
        <v>2</v>
      </c>
      <c r="G102" s="200"/>
      <c r="H102" s="141">
        <v>7</v>
      </c>
      <c r="I102" s="2"/>
      <c r="J102" s="142">
        <f>+ROUNDDOWN((3881351*I102),0)</f>
        <v>0</v>
      </c>
      <c r="K102" s="142">
        <f>+ROUND(((G102+J102)*H102),0)</f>
        <v>0</v>
      </c>
      <c r="L102" s="100"/>
      <c r="M102" s="143"/>
      <c r="N102" s="100"/>
      <c r="O102" s="123"/>
      <c r="P102" s="144"/>
      <c r="Q102" s="145"/>
      <c r="R102" s="126"/>
      <c r="S102" s="146"/>
    </row>
    <row r="103" spans="2:19" ht="15" x14ac:dyDescent="0.25">
      <c r="B103" s="21">
        <v>48710</v>
      </c>
      <c r="C103" s="140">
        <v>0.01</v>
      </c>
      <c r="D103" s="21">
        <v>31945895</v>
      </c>
      <c r="E103" s="64">
        <v>21821261</v>
      </c>
      <c r="F103" s="62" t="s">
        <v>3</v>
      </c>
      <c r="G103" s="200"/>
      <c r="H103" s="141">
        <v>365</v>
      </c>
      <c r="I103" s="2"/>
      <c r="J103" s="142">
        <f t="shared" ref="J103:J105" si="11">+ROUNDDOWN((3881351*I103),0)</f>
        <v>0</v>
      </c>
      <c r="K103" s="142">
        <f t="shared" ref="K103:K105" si="12">+ROUND(((G103+J103)*H103),0)</f>
        <v>0</v>
      </c>
      <c r="L103" s="100"/>
      <c r="M103" s="143"/>
      <c r="N103" s="100"/>
      <c r="O103" s="123"/>
      <c r="P103" s="144"/>
      <c r="Q103" s="145"/>
      <c r="R103" s="126"/>
      <c r="S103" s="146"/>
    </row>
    <row r="104" spans="2:19" ht="15" x14ac:dyDescent="0.25">
      <c r="B104" s="67">
        <v>41105</v>
      </c>
      <c r="C104" s="140">
        <v>0.01</v>
      </c>
      <c r="D104" s="21">
        <v>12467208</v>
      </c>
      <c r="E104" s="64">
        <v>9222851</v>
      </c>
      <c r="F104" s="62" t="s">
        <v>4</v>
      </c>
      <c r="G104" s="200"/>
      <c r="H104" s="147">
        <v>156</v>
      </c>
      <c r="I104" s="2"/>
      <c r="J104" s="142">
        <f t="shared" si="11"/>
        <v>0</v>
      </c>
      <c r="K104" s="142">
        <f t="shared" si="12"/>
        <v>0</v>
      </c>
      <c r="L104" s="148"/>
      <c r="M104" s="143"/>
      <c r="N104" s="100"/>
      <c r="O104" s="123"/>
      <c r="P104" s="144"/>
      <c r="Q104" s="145"/>
      <c r="R104" s="126"/>
      <c r="S104" s="146"/>
    </row>
    <row r="105" spans="2:19" ht="15" x14ac:dyDescent="0.25">
      <c r="B105" s="69">
        <v>100680</v>
      </c>
      <c r="C105" s="140">
        <v>0.01</v>
      </c>
      <c r="D105" s="21">
        <v>12833356</v>
      </c>
      <c r="E105" s="64">
        <v>8039638</v>
      </c>
      <c r="F105" s="62" t="s">
        <v>5</v>
      </c>
      <c r="G105" s="200"/>
      <c r="H105" s="149">
        <v>92</v>
      </c>
      <c r="I105" s="2"/>
      <c r="J105" s="142">
        <f t="shared" si="11"/>
        <v>0</v>
      </c>
      <c r="K105" s="142">
        <f t="shared" si="12"/>
        <v>0</v>
      </c>
      <c r="L105" s="128"/>
      <c r="M105" s="143"/>
      <c r="N105" s="100"/>
      <c r="O105" s="123"/>
      <c r="P105" s="144"/>
      <c r="Q105" s="145"/>
      <c r="R105" s="126"/>
      <c r="S105" s="146"/>
    </row>
    <row r="106" spans="2:19" ht="18.75" x14ac:dyDescent="0.25">
      <c r="B106" s="76"/>
      <c r="C106" s="76"/>
      <c r="D106" s="150">
        <f>+D102+D103+D104+D105</f>
        <v>57687928</v>
      </c>
      <c r="E106" s="43">
        <f>+E102+E103+E104+E105</f>
        <v>39354765</v>
      </c>
      <c r="F106" s="72" t="s">
        <v>6</v>
      </c>
      <c r="G106" s="73"/>
      <c r="H106" s="73"/>
      <c r="I106" s="74"/>
      <c r="J106" s="84"/>
      <c r="K106" s="43">
        <f>+ROUND(K102+K103+K104+K105,0)</f>
        <v>0</v>
      </c>
      <c r="L106" s="151"/>
      <c r="M106" s="151"/>
      <c r="N106" s="133"/>
      <c r="O106" s="133"/>
      <c r="P106" s="35"/>
      <c r="Q106" s="48"/>
    </row>
    <row r="107" spans="2:19" ht="99.75" customHeight="1" x14ac:dyDescent="0.25">
      <c r="B107" s="152" t="s">
        <v>85</v>
      </c>
      <c r="C107" s="152"/>
      <c r="D107" s="152"/>
      <c r="E107" s="152"/>
      <c r="F107" s="152"/>
      <c r="G107" s="152"/>
      <c r="H107" s="152"/>
      <c r="I107" s="152"/>
      <c r="J107" s="152"/>
      <c r="K107" s="152"/>
      <c r="L107" s="134"/>
      <c r="M107" s="134"/>
      <c r="N107" s="134"/>
      <c r="O107" s="134"/>
      <c r="P107" s="91"/>
    </row>
    <row r="108" spans="2:19" ht="15" x14ac:dyDescent="0.25">
      <c r="B108" s="79"/>
      <c r="C108" s="79"/>
      <c r="D108" s="79"/>
      <c r="E108" s="79"/>
      <c r="F108" s="79"/>
      <c r="G108" s="79"/>
      <c r="H108" s="79"/>
      <c r="I108" s="79"/>
      <c r="J108" s="79"/>
    </row>
    <row r="109" spans="2:19" x14ac:dyDescent="0.25">
      <c r="E109" s="3"/>
      <c r="F109" s="3"/>
      <c r="G109" s="3"/>
      <c r="H109" s="80"/>
      <c r="I109" s="3"/>
      <c r="J109" s="80"/>
    </row>
    <row r="110" spans="2:19" ht="15" customHeight="1" x14ac:dyDescent="0.25">
      <c r="B110" s="49" t="s">
        <v>58</v>
      </c>
      <c r="C110" s="50"/>
      <c r="D110" s="50"/>
      <c r="E110" s="50"/>
      <c r="F110" s="3"/>
      <c r="G110" s="3"/>
      <c r="H110" s="3"/>
      <c r="I110" s="3"/>
      <c r="J110" s="3"/>
    </row>
    <row r="111" spans="2:19" ht="12.75" customHeight="1" x14ac:dyDescent="0.25">
      <c r="B111" s="15" t="s">
        <v>0</v>
      </c>
      <c r="C111" s="51" t="s">
        <v>59</v>
      </c>
      <c r="D111" s="51" t="s">
        <v>44</v>
      </c>
      <c r="E111" s="82" t="s">
        <v>76</v>
      </c>
      <c r="F111" s="3"/>
      <c r="G111" s="3"/>
      <c r="H111" s="3"/>
      <c r="I111" s="3"/>
      <c r="J111" s="3"/>
    </row>
    <row r="112" spans="2:19" ht="34.5" customHeight="1" x14ac:dyDescent="0.25">
      <c r="B112" s="15"/>
      <c r="C112" s="51"/>
      <c r="D112" s="51"/>
      <c r="E112" s="83"/>
      <c r="F112" s="3"/>
      <c r="G112" s="3"/>
      <c r="H112" s="3"/>
      <c r="I112" s="3"/>
      <c r="J112" s="3"/>
    </row>
    <row r="113" spans="2:18" ht="14.25" customHeight="1" x14ac:dyDescent="0.25">
      <c r="B113" s="62" t="s">
        <v>2</v>
      </c>
      <c r="C113" s="153">
        <f>+K102</f>
        <v>0</v>
      </c>
      <c r="D113" s="154">
        <f>+E102</f>
        <v>271015</v>
      </c>
      <c r="E113" s="83"/>
      <c r="F113" s="3"/>
      <c r="G113" s="3"/>
      <c r="H113" s="3"/>
      <c r="I113" s="3"/>
      <c r="J113" s="3"/>
    </row>
    <row r="114" spans="2:18" ht="14.25" customHeight="1" x14ac:dyDescent="0.25">
      <c r="B114" s="62" t="s">
        <v>3</v>
      </c>
      <c r="C114" s="153">
        <f>+K103</f>
        <v>0</v>
      </c>
      <c r="D114" s="154">
        <f>+E103</f>
        <v>21821261</v>
      </c>
      <c r="E114" s="83"/>
      <c r="F114" s="3"/>
      <c r="G114" s="3"/>
      <c r="H114" s="3"/>
      <c r="I114" s="3"/>
      <c r="J114" s="3"/>
    </row>
    <row r="115" spans="2:18" ht="14.25" customHeight="1" x14ac:dyDescent="0.25">
      <c r="B115" s="62" t="s">
        <v>4</v>
      </c>
      <c r="C115" s="153">
        <f>+K104</f>
        <v>0</v>
      </c>
      <c r="D115" s="154">
        <f>+E104</f>
        <v>9222851</v>
      </c>
      <c r="E115" s="83"/>
      <c r="F115" s="3"/>
      <c r="G115" s="3"/>
      <c r="H115" s="3"/>
      <c r="I115" s="3"/>
      <c r="J115" s="3"/>
    </row>
    <row r="116" spans="2:18" ht="14.25" customHeight="1" x14ac:dyDescent="0.25">
      <c r="B116" s="62" t="s">
        <v>5</v>
      </c>
      <c r="C116" s="153">
        <f>+K105</f>
        <v>0</v>
      </c>
      <c r="D116" s="154">
        <f>+E105</f>
        <v>8039638</v>
      </c>
      <c r="E116" s="49"/>
      <c r="F116" s="3"/>
      <c r="G116" s="3"/>
      <c r="H116" s="3"/>
      <c r="I116" s="3"/>
      <c r="J116" s="3"/>
    </row>
    <row r="117" spans="2:18" ht="18.75" x14ac:dyDescent="0.25">
      <c r="B117" s="54" t="s">
        <v>6</v>
      </c>
      <c r="C117" s="84">
        <f>+ROUND(SUM(C113:C116),0)</f>
        <v>0</v>
      </c>
      <c r="D117" s="30">
        <f>+ROUND(SUM(D112:D116),0)</f>
        <v>39354765</v>
      </c>
      <c r="E117" s="30">
        <f>+C117+D117</f>
        <v>39354765</v>
      </c>
      <c r="F117" s="48"/>
      <c r="G117" s="3"/>
      <c r="H117" s="3"/>
      <c r="I117" s="3"/>
      <c r="J117" s="3"/>
    </row>
    <row r="118" spans="2:18" s="155" customFormat="1" x14ac:dyDescent="0.25">
      <c r="C118" s="156"/>
      <c r="D118" s="156"/>
      <c r="E118" s="156"/>
      <c r="G118" s="156"/>
    </row>
    <row r="119" spans="2:18" s="91" customFormat="1" x14ac:dyDescent="0.25">
      <c r="C119" s="157"/>
      <c r="D119" s="157"/>
      <c r="E119" s="157"/>
      <c r="G119" s="157"/>
    </row>
    <row r="120" spans="2:18" s="91" customFormat="1" x14ac:dyDescent="0.25">
      <c r="C120" s="157"/>
      <c r="D120" s="157"/>
      <c r="E120" s="157"/>
      <c r="G120" s="157"/>
    </row>
    <row r="121" spans="2:18" s="91" customFormat="1" ht="28.5" customHeight="1" x14ac:dyDescent="0.25">
      <c r="B121" s="12" t="s">
        <v>89</v>
      </c>
      <c r="C121" s="13"/>
      <c r="D121" s="13"/>
      <c r="E121" s="13"/>
      <c r="F121" s="13"/>
      <c r="G121" s="13"/>
      <c r="H121" s="13"/>
      <c r="I121" s="13"/>
      <c r="J121" s="13"/>
    </row>
    <row r="122" spans="2:18" x14ac:dyDescent="0.25">
      <c r="C122" s="87"/>
      <c r="D122" s="87"/>
      <c r="E122" s="87"/>
      <c r="F122" s="3"/>
      <c r="G122" s="87"/>
      <c r="H122" s="3"/>
      <c r="I122" s="3"/>
      <c r="J122" s="3"/>
    </row>
    <row r="123" spans="2:18" ht="38.25" customHeight="1" x14ac:dyDescent="0.25">
      <c r="B123" s="12" t="s">
        <v>90</v>
      </c>
      <c r="C123" s="13"/>
      <c r="D123" s="13"/>
      <c r="E123" s="13"/>
      <c r="F123" s="13"/>
      <c r="G123" s="13"/>
      <c r="H123" s="13"/>
      <c r="I123" s="13"/>
      <c r="J123" s="13"/>
    </row>
    <row r="124" spans="2:18" ht="18" customHeight="1" x14ac:dyDescent="0.25">
      <c r="B124" s="14" t="s">
        <v>47</v>
      </c>
      <c r="C124" s="14"/>
      <c r="D124" s="14"/>
      <c r="E124" s="14" t="s">
        <v>46</v>
      </c>
      <c r="F124" s="14"/>
      <c r="G124" s="14"/>
      <c r="H124" s="14"/>
      <c r="I124" s="14"/>
      <c r="J124" s="14"/>
    </row>
    <row r="125" spans="2:18" ht="20.25" customHeight="1" x14ac:dyDescent="0.25">
      <c r="B125" s="15" t="s">
        <v>48</v>
      </c>
      <c r="C125" s="60" t="s">
        <v>50</v>
      </c>
      <c r="D125" s="15" t="s">
        <v>82</v>
      </c>
      <c r="E125" s="15" t="s">
        <v>0</v>
      </c>
      <c r="F125" s="17" t="s">
        <v>60</v>
      </c>
      <c r="G125" s="15" t="s">
        <v>1</v>
      </c>
      <c r="H125" s="18" t="s">
        <v>73</v>
      </c>
      <c r="I125" s="15" t="s">
        <v>51</v>
      </c>
      <c r="J125" s="158" t="s">
        <v>45</v>
      </c>
      <c r="K125" s="96"/>
      <c r="L125" s="96"/>
      <c r="M125" s="96"/>
    </row>
    <row r="126" spans="2:18" ht="20.25" customHeight="1" x14ac:dyDescent="0.25">
      <c r="B126" s="15"/>
      <c r="C126" s="61"/>
      <c r="D126" s="15"/>
      <c r="E126" s="15"/>
      <c r="F126" s="17"/>
      <c r="G126" s="15"/>
      <c r="H126" s="19"/>
      <c r="I126" s="15"/>
      <c r="J126" s="159"/>
      <c r="K126" s="96"/>
      <c r="L126" s="96"/>
      <c r="M126" s="96"/>
    </row>
    <row r="127" spans="2:18" ht="15" x14ac:dyDescent="0.25">
      <c r="B127" s="21">
        <v>14858</v>
      </c>
      <c r="C127" s="120">
        <v>0.01</v>
      </c>
      <c r="D127" s="119">
        <v>65980800</v>
      </c>
      <c r="E127" s="20" t="s">
        <v>2</v>
      </c>
      <c r="F127" s="200"/>
      <c r="G127" s="22">
        <v>4176</v>
      </c>
      <c r="H127" s="2"/>
      <c r="I127" s="99">
        <f>+ROUNDDOWN((94240*H127),0)</f>
        <v>0</v>
      </c>
      <c r="J127" s="160">
        <f t="shared" ref="J127:J131" si="13">+ROUND((F127+I127)*G127,0)</f>
        <v>0</v>
      </c>
      <c r="K127" s="100"/>
      <c r="L127" s="122"/>
      <c r="M127" s="100"/>
      <c r="N127" s="107"/>
      <c r="O127" s="161"/>
      <c r="P127" s="162"/>
      <c r="Q127" s="104"/>
      <c r="R127" s="126"/>
    </row>
    <row r="128" spans="2:18" ht="15" x14ac:dyDescent="0.25">
      <c r="B128" s="21">
        <v>21481</v>
      </c>
      <c r="C128" s="120">
        <v>0.01</v>
      </c>
      <c r="D128" s="119">
        <v>35674993</v>
      </c>
      <c r="E128" s="20" t="s">
        <v>3</v>
      </c>
      <c r="F128" s="200"/>
      <c r="G128" s="22">
        <v>1591</v>
      </c>
      <c r="H128" s="2"/>
      <c r="I128" s="99">
        <f t="shared" ref="I128:I131" si="14">+ROUNDDOWN((94240*H128),0)</f>
        <v>0</v>
      </c>
      <c r="J128" s="160">
        <f t="shared" si="13"/>
        <v>0</v>
      </c>
      <c r="K128" s="100"/>
      <c r="L128" s="122"/>
      <c r="M128" s="100"/>
      <c r="N128" s="107"/>
      <c r="O128" s="163"/>
      <c r="P128" s="162"/>
      <c r="Q128" s="104"/>
      <c r="R128" s="126"/>
    </row>
    <row r="129" spans="2:18" ht="15" x14ac:dyDescent="0.25">
      <c r="B129" s="21">
        <v>20044</v>
      </c>
      <c r="C129" s="120">
        <v>0.01</v>
      </c>
      <c r="D129" s="119">
        <v>47302444</v>
      </c>
      <c r="E129" s="20" t="s">
        <v>4</v>
      </c>
      <c r="F129" s="200"/>
      <c r="G129" s="22">
        <v>2254</v>
      </c>
      <c r="H129" s="2"/>
      <c r="I129" s="99">
        <f t="shared" si="14"/>
        <v>0</v>
      </c>
      <c r="J129" s="160">
        <f t="shared" si="13"/>
        <v>0</v>
      </c>
      <c r="K129" s="100"/>
      <c r="L129" s="122"/>
      <c r="M129" s="100"/>
      <c r="N129" s="107"/>
      <c r="O129" s="163"/>
      <c r="P129" s="162"/>
      <c r="Q129" s="104"/>
      <c r="R129" s="126"/>
    </row>
    <row r="130" spans="2:18" ht="15" x14ac:dyDescent="0.25">
      <c r="B130" s="21">
        <v>59673</v>
      </c>
      <c r="C130" s="120">
        <v>0.01</v>
      </c>
      <c r="D130" s="119">
        <v>30792420</v>
      </c>
      <c r="E130" s="20" t="s">
        <v>5</v>
      </c>
      <c r="F130" s="200"/>
      <c r="G130" s="22">
        <v>508</v>
      </c>
      <c r="H130" s="2"/>
      <c r="I130" s="99">
        <f t="shared" si="14"/>
        <v>0</v>
      </c>
      <c r="J130" s="160">
        <f t="shared" si="13"/>
        <v>0</v>
      </c>
      <c r="K130" s="100"/>
      <c r="L130" s="122"/>
      <c r="M130" s="100"/>
      <c r="N130" s="107"/>
      <c r="O130" s="163"/>
      <c r="P130" s="162"/>
      <c r="Q130" s="104"/>
      <c r="R130" s="126"/>
    </row>
    <row r="131" spans="2:18" ht="15" x14ac:dyDescent="0.25">
      <c r="B131" s="21">
        <v>1491828</v>
      </c>
      <c r="C131" s="120">
        <v>0.01</v>
      </c>
      <c r="D131" s="119">
        <v>1492770</v>
      </c>
      <c r="E131" s="20" t="s">
        <v>22</v>
      </c>
      <c r="F131" s="200"/>
      <c r="G131" s="22">
        <v>1</v>
      </c>
      <c r="H131" s="2"/>
      <c r="I131" s="99">
        <f t="shared" si="14"/>
        <v>0</v>
      </c>
      <c r="J131" s="160">
        <f t="shared" si="13"/>
        <v>0</v>
      </c>
      <c r="K131" s="100"/>
      <c r="L131" s="122"/>
      <c r="M131" s="100"/>
      <c r="N131" s="107"/>
      <c r="O131" s="163"/>
      <c r="P131" s="162"/>
      <c r="Q131" s="104"/>
      <c r="R131" s="126"/>
    </row>
    <row r="132" spans="2:18" ht="18.75" x14ac:dyDescent="0.25">
      <c r="B132" s="30"/>
      <c r="C132" s="30"/>
      <c r="D132" s="30">
        <f>SUM(D127:D131)</f>
        <v>181243427</v>
      </c>
      <c r="E132" s="110" t="s">
        <v>6</v>
      </c>
      <c r="F132" s="111"/>
      <c r="G132" s="111"/>
      <c r="H132" s="112"/>
      <c r="I132" s="30"/>
      <c r="J132" s="164">
        <f>+ROUND(J127+J128+J129+J130+J131,0)</f>
        <v>0</v>
      </c>
      <c r="K132" s="113"/>
      <c r="L132" s="113"/>
      <c r="M132" s="113"/>
      <c r="N132" s="27"/>
      <c r="O132" s="27"/>
    </row>
    <row r="133" spans="2:18" ht="109.5" customHeight="1" x14ac:dyDescent="0.25">
      <c r="B133" s="31" t="s">
        <v>86</v>
      </c>
      <c r="C133" s="31"/>
      <c r="D133" s="31"/>
      <c r="E133" s="31"/>
      <c r="F133" s="31"/>
      <c r="G133" s="31"/>
      <c r="H133" s="31"/>
      <c r="I133" s="31"/>
      <c r="J133" s="165"/>
      <c r="K133" s="134"/>
      <c r="L133" s="134"/>
      <c r="M133" s="134"/>
    </row>
    <row r="134" spans="2:18" x14ac:dyDescent="0.25">
      <c r="E134" s="32"/>
      <c r="F134" s="33"/>
      <c r="G134" s="27"/>
      <c r="H134" s="34"/>
      <c r="K134" s="5"/>
      <c r="L134" s="5"/>
      <c r="M134" s="5"/>
      <c r="N134" s="35"/>
    </row>
    <row r="135" spans="2:18" ht="40.5" customHeight="1" x14ac:dyDescent="0.25">
      <c r="B135" s="166" t="s">
        <v>40</v>
      </c>
      <c r="C135" s="166"/>
      <c r="D135" s="166"/>
      <c r="E135" s="166"/>
      <c r="F135" s="166"/>
      <c r="G135" s="166"/>
      <c r="H135" s="166"/>
      <c r="I135" s="166"/>
      <c r="J135" s="166"/>
      <c r="K135" s="117"/>
      <c r="L135" s="117"/>
      <c r="M135" s="117"/>
    </row>
    <row r="136" spans="2:18" ht="18" customHeight="1" x14ac:dyDescent="0.25">
      <c r="B136" s="14" t="s">
        <v>47</v>
      </c>
      <c r="C136" s="14"/>
      <c r="D136" s="14"/>
      <c r="E136" s="14" t="s">
        <v>46</v>
      </c>
      <c r="F136" s="14"/>
      <c r="G136" s="14"/>
      <c r="H136" s="14"/>
      <c r="I136" s="14"/>
      <c r="J136" s="14"/>
      <c r="K136" s="95"/>
      <c r="L136" s="95"/>
      <c r="M136" s="95"/>
    </row>
    <row r="137" spans="2:18" ht="19.5" customHeight="1" x14ac:dyDescent="0.25">
      <c r="B137" s="15" t="s">
        <v>48</v>
      </c>
      <c r="C137" s="60" t="s">
        <v>50</v>
      </c>
      <c r="D137" s="15" t="s">
        <v>61</v>
      </c>
      <c r="E137" s="15" t="s">
        <v>0</v>
      </c>
      <c r="F137" s="17" t="s">
        <v>60</v>
      </c>
      <c r="G137" s="15" t="s">
        <v>1</v>
      </c>
      <c r="H137" s="18" t="s">
        <v>72</v>
      </c>
      <c r="I137" s="15" t="s">
        <v>51</v>
      </c>
      <c r="J137" s="167" t="s">
        <v>45</v>
      </c>
      <c r="K137" s="96"/>
      <c r="L137" s="96"/>
      <c r="M137" s="96"/>
    </row>
    <row r="138" spans="2:18" ht="34.5" customHeight="1" x14ac:dyDescent="0.25">
      <c r="B138" s="15"/>
      <c r="C138" s="61"/>
      <c r="D138" s="15"/>
      <c r="E138" s="15"/>
      <c r="F138" s="17"/>
      <c r="G138" s="15"/>
      <c r="H138" s="19"/>
      <c r="I138" s="15"/>
      <c r="J138" s="167"/>
      <c r="K138" s="96"/>
      <c r="L138" s="96"/>
      <c r="M138" s="96"/>
    </row>
    <row r="139" spans="2:18" ht="15" x14ac:dyDescent="0.25">
      <c r="B139" s="168">
        <v>21112</v>
      </c>
      <c r="C139" s="120">
        <v>0.01</v>
      </c>
      <c r="D139" s="21">
        <v>34504452</v>
      </c>
      <c r="E139" s="20" t="s">
        <v>2</v>
      </c>
      <c r="F139" s="200"/>
      <c r="G139" s="39">
        <v>582</v>
      </c>
      <c r="H139" s="2"/>
      <c r="I139" s="121">
        <f>+ROUND(3817449*H139,0)</f>
        <v>0</v>
      </c>
      <c r="J139" s="169">
        <f>+ROUND(((F139+I139)*G139),0)</f>
        <v>0</v>
      </c>
      <c r="K139" s="170"/>
      <c r="L139" s="122"/>
      <c r="M139" s="100"/>
      <c r="N139" s="171"/>
      <c r="O139" s="35"/>
      <c r="P139" s="35"/>
      <c r="Q139" s="172"/>
    </row>
    <row r="140" spans="2:18" ht="15" x14ac:dyDescent="0.25">
      <c r="B140" s="168">
        <v>28116</v>
      </c>
      <c r="C140" s="120">
        <v>0.01</v>
      </c>
      <c r="D140" s="21">
        <v>54357800</v>
      </c>
      <c r="E140" s="20" t="s">
        <v>3</v>
      </c>
      <c r="F140" s="200"/>
      <c r="G140" s="39">
        <v>820</v>
      </c>
      <c r="H140" s="2"/>
      <c r="I140" s="121">
        <f t="shared" ref="I140:I142" si="15">+ROUND(3817449*H140,0)</f>
        <v>0</v>
      </c>
      <c r="J140" s="169">
        <f t="shared" ref="J140:J142" si="16">+ROUND(((F140+I140)*G140),0)</f>
        <v>0</v>
      </c>
      <c r="K140" s="170"/>
      <c r="L140" s="122"/>
      <c r="M140" s="100"/>
      <c r="N140" s="171"/>
      <c r="O140" s="35"/>
      <c r="P140" s="35"/>
      <c r="Q140" s="172"/>
    </row>
    <row r="141" spans="2:18" ht="15" x14ac:dyDescent="0.25">
      <c r="B141" s="168">
        <v>28095</v>
      </c>
      <c r="C141" s="120">
        <v>0.01</v>
      </c>
      <c r="D141" s="21">
        <v>138767286</v>
      </c>
      <c r="E141" s="20" t="s">
        <v>4</v>
      </c>
      <c r="F141" s="200"/>
      <c r="G141" s="39">
        <v>2094</v>
      </c>
      <c r="H141" s="2"/>
      <c r="I141" s="121">
        <f t="shared" si="15"/>
        <v>0</v>
      </c>
      <c r="J141" s="169">
        <f t="shared" si="16"/>
        <v>0</v>
      </c>
      <c r="K141" s="170"/>
      <c r="L141" s="122"/>
      <c r="M141" s="100"/>
      <c r="N141" s="171"/>
      <c r="O141" s="35"/>
      <c r="P141" s="35"/>
      <c r="Q141" s="172"/>
    </row>
    <row r="142" spans="2:18" ht="15" x14ac:dyDescent="0.25">
      <c r="B142" s="168">
        <v>73374</v>
      </c>
      <c r="C142" s="120">
        <v>0.01</v>
      </c>
      <c r="D142" s="21">
        <v>67486540</v>
      </c>
      <c r="E142" s="20" t="s">
        <v>5</v>
      </c>
      <c r="F142" s="200"/>
      <c r="G142" s="39">
        <v>605</v>
      </c>
      <c r="H142" s="2"/>
      <c r="I142" s="121">
        <f t="shared" si="15"/>
        <v>0</v>
      </c>
      <c r="J142" s="169">
        <f t="shared" si="16"/>
        <v>0</v>
      </c>
      <c r="K142" s="170"/>
      <c r="L142" s="122"/>
      <c r="M142" s="100"/>
      <c r="N142" s="171"/>
      <c r="O142" s="35"/>
      <c r="P142" s="35"/>
      <c r="Q142" s="172"/>
    </row>
    <row r="143" spans="2:18" ht="18.75" x14ac:dyDescent="0.25">
      <c r="B143" s="44"/>
      <c r="C143" s="44"/>
      <c r="D143" s="43">
        <f>SUM(D139:D142)</f>
        <v>295116078</v>
      </c>
      <c r="E143" s="129" t="s">
        <v>6</v>
      </c>
      <c r="F143" s="130"/>
      <c r="G143" s="130"/>
      <c r="H143" s="131"/>
      <c r="I143" s="44"/>
      <c r="J143" s="150">
        <f>+ROUND(J139+J140+J141+J142,0)</f>
        <v>0</v>
      </c>
      <c r="K143" s="132"/>
      <c r="L143" s="132"/>
      <c r="M143" s="133"/>
      <c r="N143" s="35"/>
      <c r="O143" s="35"/>
    </row>
    <row r="144" spans="2:18" ht="87" customHeight="1" x14ac:dyDescent="0.25">
      <c r="B144" s="31" t="s">
        <v>87</v>
      </c>
      <c r="C144" s="31"/>
      <c r="D144" s="31"/>
      <c r="E144" s="31"/>
      <c r="F144" s="31"/>
      <c r="G144" s="31"/>
      <c r="H144" s="31"/>
      <c r="I144" s="31"/>
      <c r="J144" s="165"/>
      <c r="K144" s="134"/>
      <c r="L144" s="134"/>
      <c r="M144" s="134"/>
    </row>
    <row r="145" spans="2:18" x14ac:dyDescent="0.25">
      <c r="B145" s="45"/>
      <c r="C145" s="46"/>
      <c r="E145" s="47"/>
      <c r="F145" s="27"/>
      <c r="G145" s="3"/>
      <c r="H145" s="3"/>
      <c r="I145" s="3"/>
      <c r="J145" s="3"/>
      <c r="K145" s="48"/>
    </row>
    <row r="146" spans="2:18" ht="15" x14ac:dyDescent="0.25">
      <c r="B146" s="49" t="s">
        <v>41</v>
      </c>
      <c r="C146" s="50"/>
      <c r="D146" s="135"/>
      <c r="E146" s="3"/>
      <c r="F146" s="3"/>
      <c r="G146" s="3"/>
      <c r="H146" s="3"/>
      <c r="I146" s="3"/>
      <c r="J146" s="3"/>
    </row>
    <row r="147" spans="2:18" x14ac:dyDescent="0.25">
      <c r="B147" s="15" t="s">
        <v>0</v>
      </c>
      <c r="C147" s="51" t="s">
        <v>42</v>
      </c>
      <c r="E147" s="3"/>
      <c r="F147" s="3"/>
      <c r="G147" s="3"/>
      <c r="H147" s="3"/>
      <c r="I147" s="3"/>
      <c r="J147" s="3"/>
    </row>
    <row r="148" spans="2:18" x14ac:dyDescent="0.25">
      <c r="B148" s="15"/>
      <c r="C148" s="51"/>
      <c r="E148" s="3"/>
      <c r="F148" s="3"/>
      <c r="G148" s="3"/>
      <c r="H148" s="3"/>
      <c r="I148" s="3"/>
      <c r="J148" s="48"/>
    </row>
    <row r="149" spans="2:18" ht="15" x14ac:dyDescent="0.25">
      <c r="B149" s="20" t="s">
        <v>2</v>
      </c>
      <c r="C149" s="53">
        <f>+J127+J139</f>
        <v>0</v>
      </c>
      <c r="E149" s="3"/>
      <c r="F149" s="3"/>
      <c r="G149" s="3"/>
      <c r="H149" s="3"/>
      <c r="I149" s="3"/>
      <c r="J149" s="3"/>
    </row>
    <row r="150" spans="2:18" ht="15" x14ac:dyDescent="0.25">
      <c r="B150" s="20" t="s">
        <v>3</v>
      </c>
      <c r="C150" s="53">
        <f>+J128+J140</f>
        <v>0</v>
      </c>
      <c r="E150" s="3"/>
      <c r="F150" s="3"/>
      <c r="G150" s="3"/>
      <c r="H150" s="3"/>
      <c r="I150" s="3"/>
      <c r="J150" s="3"/>
    </row>
    <row r="151" spans="2:18" ht="15" x14ac:dyDescent="0.25">
      <c r="B151" s="20" t="s">
        <v>4</v>
      </c>
      <c r="C151" s="53">
        <f>+J129+J141</f>
        <v>0</v>
      </c>
      <c r="E151" s="3"/>
      <c r="F151" s="3"/>
      <c r="G151" s="3"/>
      <c r="H151" s="3"/>
      <c r="I151" s="3"/>
      <c r="J151" s="48"/>
    </row>
    <row r="152" spans="2:18" ht="15" x14ac:dyDescent="0.25">
      <c r="B152" s="20" t="s">
        <v>5</v>
      </c>
      <c r="C152" s="53">
        <f>+J130+J142</f>
        <v>0</v>
      </c>
      <c r="E152" s="3"/>
      <c r="F152" s="3"/>
      <c r="G152" s="3"/>
      <c r="H152" s="3"/>
      <c r="I152" s="3"/>
      <c r="J152" s="3"/>
    </row>
    <row r="153" spans="2:18" ht="15" x14ac:dyDescent="0.25">
      <c r="B153" s="20" t="s">
        <v>22</v>
      </c>
      <c r="C153" s="53">
        <f>+J131</f>
        <v>0</v>
      </c>
      <c r="E153" s="3"/>
      <c r="F153" s="3"/>
      <c r="G153" s="3"/>
      <c r="H153" s="3"/>
      <c r="I153" s="3"/>
      <c r="J153" s="3"/>
    </row>
    <row r="154" spans="2:18" ht="15" x14ac:dyDescent="0.25">
      <c r="B154" s="54" t="s">
        <v>6</v>
      </c>
      <c r="C154" s="55">
        <f>+ROUND(SUM(C149:C153),0)</f>
        <v>0</v>
      </c>
      <c r="E154" s="3"/>
      <c r="F154" s="3"/>
      <c r="G154" s="3"/>
      <c r="H154" s="3"/>
      <c r="I154" s="3"/>
      <c r="J154" s="48"/>
    </row>
    <row r="155" spans="2:18" x14ac:dyDescent="0.25">
      <c r="F155" s="3"/>
      <c r="G155" s="3"/>
      <c r="H155" s="3"/>
      <c r="I155" s="3"/>
      <c r="J155" s="3"/>
    </row>
    <row r="156" spans="2:18" ht="36" customHeight="1" x14ac:dyDescent="0.25">
      <c r="B156" s="137" t="s">
        <v>95</v>
      </c>
      <c r="C156" s="138"/>
      <c r="D156" s="138"/>
      <c r="E156" s="138"/>
      <c r="F156" s="138"/>
      <c r="G156" s="138"/>
      <c r="H156" s="138"/>
      <c r="I156" s="138"/>
      <c r="J156" s="138"/>
      <c r="K156" s="138"/>
    </row>
    <row r="157" spans="2:18" ht="18.75" x14ac:dyDescent="0.25">
      <c r="B157" s="14" t="s">
        <v>47</v>
      </c>
      <c r="C157" s="14"/>
      <c r="D157" s="14"/>
      <c r="E157" s="14"/>
      <c r="F157" s="14" t="s">
        <v>46</v>
      </c>
      <c r="G157" s="14"/>
      <c r="H157" s="14"/>
      <c r="I157" s="14"/>
      <c r="J157" s="14"/>
      <c r="K157" s="14"/>
      <c r="L157" s="95"/>
      <c r="M157" s="95"/>
      <c r="N157" s="95"/>
      <c r="O157" s="95"/>
    </row>
    <row r="158" spans="2:18" ht="24.75" customHeight="1" x14ac:dyDescent="0.25">
      <c r="B158" s="15" t="s">
        <v>53</v>
      </c>
      <c r="C158" s="60" t="s">
        <v>50</v>
      </c>
      <c r="D158" s="15" t="s">
        <v>67</v>
      </c>
      <c r="E158" s="16" t="s">
        <v>66</v>
      </c>
      <c r="F158" s="15" t="s">
        <v>0</v>
      </c>
      <c r="G158" s="17" t="s">
        <v>63</v>
      </c>
      <c r="H158" s="15" t="s">
        <v>1</v>
      </c>
      <c r="I158" s="18" t="s">
        <v>72</v>
      </c>
      <c r="J158" s="15" t="s">
        <v>51</v>
      </c>
      <c r="K158" s="16" t="s">
        <v>64</v>
      </c>
      <c r="L158" s="96"/>
      <c r="M158" s="96"/>
      <c r="N158" s="96"/>
      <c r="O158" s="97"/>
    </row>
    <row r="159" spans="2:18" ht="19.5" customHeight="1" x14ac:dyDescent="0.25">
      <c r="B159" s="15"/>
      <c r="C159" s="61"/>
      <c r="D159" s="15"/>
      <c r="E159" s="16"/>
      <c r="F159" s="15"/>
      <c r="G159" s="17"/>
      <c r="H159" s="15"/>
      <c r="I159" s="19"/>
      <c r="J159" s="15"/>
      <c r="K159" s="16"/>
      <c r="L159" s="96"/>
      <c r="M159" s="96"/>
      <c r="N159" s="96"/>
      <c r="O159" s="97"/>
    </row>
    <row r="160" spans="2:18" ht="15" x14ac:dyDescent="0.25">
      <c r="B160" s="168">
        <v>24982</v>
      </c>
      <c r="C160" s="120">
        <v>0.01</v>
      </c>
      <c r="D160" s="38">
        <v>454720</v>
      </c>
      <c r="E160" s="98">
        <v>279145</v>
      </c>
      <c r="F160" s="62" t="s">
        <v>2</v>
      </c>
      <c r="G160" s="201"/>
      <c r="H160" s="63">
        <v>7</v>
      </c>
      <c r="I160" s="2"/>
      <c r="J160" s="173">
        <f>+ROUND((3997792*I160),0)</f>
        <v>0</v>
      </c>
      <c r="K160" s="173">
        <f>+ROUND(((G160+J160)*H160),0)</f>
        <v>0</v>
      </c>
      <c r="L160" s="170"/>
      <c r="M160" s="122"/>
      <c r="N160" s="124"/>
      <c r="O160" s="174"/>
      <c r="P160" s="27"/>
      <c r="Q160" s="175"/>
      <c r="R160" s="176"/>
    </row>
    <row r="161" spans="2:18" ht="15" x14ac:dyDescent="0.25">
      <c r="B161" s="168">
        <v>50171</v>
      </c>
      <c r="C161" s="120">
        <v>0.01</v>
      </c>
      <c r="D161" s="38">
        <v>32904385</v>
      </c>
      <c r="E161" s="98">
        <v>22475899</v>
      </c>
      <c r="F161" s="62" t="s">
        <v>3</v>
      </c>
      <c r="G161" s="201"/>
      <c r="H161" s="63">
        <v>365</v>
      </c>
      <c r="I161" s="2"/>
      <c r="J161" s="173">
        <f t="shared" ref="J161:J163" si="17">+ROUND((3997792*I161),0)</f>
        <v>0</v>
      </c>
      <c r="K161" s="173">
        <f t="shared" ref="K161:K163" si="18">+ROUND(((G161+J161)*H161),0)</f>
        <v>0</v>
      </c>
      <c r="L161" s="170"/>
      <c r="M161" s="122"/>
      <c r="N161" s="124"/>
      <c r="O161" s="174"/>
      <c r="P161" s="27"/>
      <c r="Q161" s="175"/>
      <c r="R161" s="176"/>
    </row>
    <row r="162" spans="2:18" ht="15" x14ac:dyDescent="0.25">
      <c r="B162" s="168">
        <v>42338</v>
      </c>
      <c r="C162" s="120">
        <v>0.01</v>
      </c>
      <c r="D162" s="38">
        <v>12841296</v>
      </c>
      <c r="E162" s="98">
        <v>9499537</v>
      </c>
      <c r="F162" s="62" t="s">
        <v>4</v>
      </c>
      <c r="G162" s="201"/>
      <c r="H162" s="68">
        <v>156</v>
      </c>
      <c r="I162" s="2"/>
      <c r="J162" s="173">
        <f t="shared" si="17"/>
        <v>0</v>
      </c>
      <c r="K162" s="173">
        <f t="shared" si="18"/>
        <v>0</v>
      </c>
      <c r="L162" s="170"/>
      <c r="M162" s="122"/>
      <c r="N162" s="124"/>
      <c r="O162" s="174"/>
      <c r="P162" s="27"/>
      <c r="Q162" s="175"/>
      <c r="R162" s="176"/>
    </row>
    <row r="163" spans="2:18" ht="15" x14ac:dyDescent="0.25">
      <c r="B163" s="168">
        <v>103700</v>
      </c>
      <c r="C163" s="120">
        <v>0.01</v>
      </c>
      <c r="D163" s="38">
        <v>13218376</v>
      </c>
      <c r="E163" s="98">
        <v>8280827</v>
      </c>
      <c r="F163" s="62" t="s">
        <v>5</v>
      </c>
      <c r="G163" s="201"/>
      <c r="H163" s="70">
        <v>92</v>
      </c>
      <c r="I163" s="2"/>
      <c r="J163" s="173">
        <f t="shared" si="17"/>
        <v>0</v>
      </c>
      <c r="K163" s="173">
        <f t="shared" si="18"/>
        <v>0</v>
      </c>
      <c r="L163" s="170"/>
      <c r="M163" s="122"/>
      <c r="N163" s="124"/>
      <c r="O163" s="174"/>
      <c r="P163" s="27"/>
      <c r="Q163" s="175"/>
      <c r="R163" s="176"/>
    </row>
    <row r="164" spans="2:18" ht="18.75" x14ac:dyDescent="0.25">
      <c r="B164" s="76"/>
      <c r="C164" s="76"/>
      <c r="D164" s="150">
        <f>SUM(D160:D163)</f>
        <v>59418777</v>
      </c>
      <c r="E164" s="150">
        <f>+E160+E161+E162+E163</f>
        <v>40535408</v>
      </c>
      <c r="F164" s="72" t="s">
        <v>6</v>
      </c>
      <c r="G164" s="73"/>
      <c r="H164" s="73"/>
      <c r="I164" s="74"/>
      <c r="J164" s="75"/>
      <c r="K164" s="43">
        <f>+ROUND(K160+K161+K162+K163,0)</f>
        <v>0</v>
      </c>
      <c r="L164" s="151"/>
      <c r="M164" s="151"/>
      <c r="N164" s="133"/>
      <c r="O164" s="133"/>
      <c r="P164" s="35"/>
      <c r="Q164" s="91"/>
      <c r="R164" s="91"/>
    </row>
    <row r="165" spans="2:18" ht="96.75" customHeight="1" x14ac:dyDescent="0.25">
      <c r="B165" s="78" t="s">
        <v>88</v>
      </c>
      <c r="C165" s="78"/>
      <c r="D165" s="78"/>
      <c r="E165" s="78"/>
      <c r="F165" s="78"/>
      <c r="G165" s="78"/>
      <c r="H165" s="78"/>
      <c r="I165" s="78"/>
      <c r="J165" s="78"/>
      <c r="K165" s="78"/>
      <c r="L165" s="134"/>
      <c r="M165" s="134"/>
      <c r="N165" s="134"/>
      <c r="O165" s="134"/>
      <c r="Q165" s="91"/>
      <c r="R165" s="91"/>
    </row>
    <row r="166" spans="2:18" ht="15" x14ac:dyDescent="0.25">
      <c r="B166" s="79"/>
      <c r="C166" s="79"/>
      <c r="D166" s="79"/>
      <c r="E166" s="79"/>
      <c r="F166" s="79"/>
      <c r="G166" s="79"/>
      <c r="H166" s="79"/>
      <c r="I166" s="79"/>
      <c r="J166" s="79"/>
      <c r="L166" s="177"/>
      <c r="M166" s="91"/>
      <c r="N166" s="91"/>
    </row>
    <row r="167" spans="2:18" x14ac:dyDescent="0.25">
      <c r="E167" s="3"/>
      <c r="F167" s="3"/>
      <c r="G167" s="3"/>
      <c r="H167" s="80"/>
      <c r="I167" s="3"/>
      <c r="J167" s="80"/>
    </row>
    <row r="168" spans="2:18" ht="15" customHeight="1" x14ac:dyDescent="0.25">
      <c r="B168" s="49" t="s">
        <v>70</v>
      </c>
      <c r="C168" s="50"/>
      <c r="D168" s="50"/>
      <c r="E168" s="50"/>
      <c r="F168" s="3"/>
      <c r="G168" s="3"/>
      <c r="H168" s="3"/>
      <c r="I168" s="3"/>
      <c r="J168" s="3"/>
    </row>
    <row r="169" spans="2:18" ht="19.5" customHeight="1" x14ac:dyDescent="0.25">
      <c r="B169" s="15" t="s">
        <v>0</v>
      </c>
      <c r="C169" s="51" t="s">
        <v>71</v>
      </c>
      <c r="D169" s="51" t="s">
        <v>44</v>
      </c>
      <c r="E169" s="178" t="s">
        <v>43</v>
      </c>
      <c r="F169" s="3"/>
      <c r="G169" s="3"/>
      <c r="H169" s="3"/>
      <c r="I169" s="3"/>
      <c r="J169" s="3"/>
    </row>
    <row r="170" spans="2:18" ht="19.5" customHeight="1" x14ac:dyDescent="0.25">
      <c r="B170" s="15"/>
      <c r="C170" s="51"/>
      <c r="D170" s="51"/>
      <c r="E170" s="179"/>
      <c r="F170" s="3"/>
      <c r="G170" s="3"/>
      <c r="H170" s="3"/>
      <c r="I170" s="3"/>
      <c r="J170" s="3"/>
    </row>
    <row r="171" spans="2:18" ht="14.25" customHeight="1" x14ac:dyDescent="0.25">
      <c r="B171" s="62" t="s">
        <v>2</v>
      </c>
      <c r="C171" s="180">
        <f>+K160</f>
        <v>0</v>
      </c>
      <c r="D171" s="98">
        <f>+E160</f>
        <v>279145</v>
      </c>
      <c r="E171" s="179"/>
      <c r="F171" s="3"/>
      <c r="G171" s="3"/>
      <c r="H171" s="3"/>
      <c r="I171" s="3"/>
      <c r="J171" s="3"/>
    </row>
    <row r="172" spans="2:18" ht="14.25" customHeight="1" x14ac:dyDescent="0.25">
      <c r="B172" s="62" t="s">
        <v>3</v>
      </c>
      <c r="C172" s="180">
        <f>+K161</f>
        <v>0</v>
      </c>
      <c r="D172" s="98">
        <f>+E161</f>
        <v>22475899</v>
      </c>
      <c r="E172" s="179"/>
      <c r="F172" s="3"/>
      <c r="G172" s="3"/>
      <c r="H172" s="3"/>
      <c r="I172" s="3"/>
      <c r="J172" s="3"/>
    </row>
    <row r="173" spans="2:18" ht="14.25" customHeight="1" x14ac:dyDescent="0.25">
      <c r="B173" s="62" t="s">
        <v>4</v>
      </c>
      <c r="C173" s="180">
        <f>+K162</f>
        <v>0</v>
      </c>
      <c r="D173" s="98">
        <f>+E162</f>
        <v>9499537</v>
      </c>
      <c r="E173" s="179"/>
      <c r="F173" s="3"/>
      <c r="G173" s="3"/>
      <c r="H173" s="3"/>
      <c r="I173" s="3"/>
      <c r="J173" s="3"/>
    </row>
    <row r="174" spans="2:18" ht="14.25" customHeight="1" x14ac:dyDescent="0.25">
      <c r="B174" s="62" t="s">
        <v>5</v>
      </c>
      <c r="C174" s="180">
        <f>+K163</f>
        <v>0</v>
      </c>
      <c r="D174" s="98">
        <f>+E163</f>
        <v>8280827</v>
      </c>
      <c r="E174" s="181"/>
      <c r="F174" s="3"/>
      <c r="G174" s="3"/>
      <c r="H174" s="3"/>
      <c r="I174" s="3"/>
      <c r="J174" s="3"/>
    </row>
    <row r="175" spans="2:18" ht="18.75" x14ac:dyDescent="0.25">
      <c r="B175" s="54" t="s">
        <v>6</v>
      </c>
      <c r="C175" s="84">
        <f>+ROUND(SUM(C171:C174),0)</f>
        <v>0</v>
      </c>
      <c r="D175" s="30">
        <f>+ROUND(SUM(D170:D174),0)</f>
        <v>40535408</v>
      </c>
      <c r="E175" s="30">
        <f>+C175+D175</f>
        <v>40535408</v>
      </c>
      <c r="F175" s="48"/>
      <c r="G175" s="3"/>
      <c r="H175" s="3"/>
      <c r="I175" s="3"/>
      <c r="J175" s="3"/>
    </row>
    <row r="176" spans="2:18" x14ac:dyDescent="0.25">
      <c r="C176" s="87"/>
      <c r="D176" s="87"/>
      <c r="E176" s="87"/>
      <c r="F176" s="3"/>
      <c r="G176" s="87"/>
      <c r="H176" s="3"/>
      <c r="I176" s="3"/>
      <c r="J176" s="3"/>
    </row>
    <row r="178" spans="2:5" ht="33.75" customHeight="1" x14ac:dyDescent="0.25">
      <c r="B178" s="182" t="s">
        <v>27</v>
      </c>
      <c r="C178" s="183"/>
      <c r="D178" s="5"/>
    </row>
    <row r="179" spans="2:5" ht="30" customHeight="1" x14ac:dyDescent="0.25">
      <c r="B179" s="184">
        <v>2026</v>
      </c>
      <c r="C179" s="185"/>
      <c r="D179" s="5"/>
    </row>
    <row r="180" spans="2:5" ht="30.75" customHeight="1" x14ac:dyDescent="0.3">
      <c r="B180" s="186" t="s">
        <v>9</v>
      </c>
      <c r="C180" s="187">
        <f>+D37</f>
        <v>0</v>
      </c>
      <c r="D180" s="5"/>
      <c r="E180" s="34"/>
    </row>
    <row r="181" spans="2:5" ht="35.25" customHeight="1" x14ac:dyDescent="0.3">
      <c r="B181" s="186" t="s">
        <v>7</v>
      </c>
      <c r="C181" s="187">
        <f>+C60</f>
        <v>0</v>
      </c>
      <c r="D181" s="186" t="s">
        <v>96</v>
      </c>
      <c r="E181" s="187">
        <f>+D60</f>
        <v>37696135</v>
      </c>
    </row>
    <row r="182" spans="2:5" ht="21.75" customHeight="1" x14ac:dyDescent="0.25">
      <c r="B182" s="186" t="s">
        <v>6</v>
      </c>
      <c r="C182" s="188">
        <f>+C180+C181+E181</f>
        <v>37696135</v>
      </c>
      <c r="D182" s="5"/>
    </row>
    <row r="185" spans="2:5" ht="31.5" customHeight="1" x14ac:dyDescent="0.25">
      <c r="B185" s="182" t="s">
        <v>28</v>
      </c>
      <c r="C185" s="183"/>
    </row>
    <row r="186" spans="2:5" ht="24.75" customHeight="1" x14ac:dyDescent="0.25">
      <c r="B186" s="184">
        <v>2027</v>
      </c>
      <c r="C186" s="185"/>
    </row>
    <row r="187" spans="2:5" ht="31.5" x14ac:dyDescent="0.3">
      <c r="B187" s="186" t="s">
        <v>9</v>
      </c>
      <c r="C187" s="187">
        <f>+ROUND((C96*12),0)</f>
        <v>0</v>
      </c>
      <c r="D187" s="5"/>
      <c r="E187" s="47"/>
    </row>
    <row r="188" spans="2:5" ht="31.5" x14ac:dyDescent="0.3">
      <c r="B188" s="186" t="s">
        <v>7</v>
      </c>
      <c r="C188" s="187">
        <f>+ROUND(C117*12,0)</f>
        <v>0</v>
      </c>
      <c r="D188" s="186" t="s">
        <v>96</v>
      </c>
      <c r="E188" s="187">
        <f>+E106*12</f>
        <v>472257180</v>
      </c>
    </row>
    <row r="189" spans="2:5" ht="20.25" x14ac:dyDescent="0.25">
      <c r="B189" s="186" t="s">
        <v>6</v>
      </c>
      <c r="C189" s="188">
        <f>+C187+C188+E188</f>
        <v>472257180</v>
      </c>
    </row>
    <row r="192" spans="2:5" ht="27" customHeight="1" x14ac:dyDescent="0.25">
      <c r="B192" s="182" t="s">
        <v>77</v>
      </c>
      <c r="C192" s="183"/>
    </row>
    <row r="193" spans="2:5" ht="28.5" customHeight="1" x14ac:dyDescent="0.25">
      <c r="B193" s="184">
        <v>2028</v>
      </c>
      <c r="C193" s="185"/>
    </row>
    <row r="194" spans="2:5" ht="36.75" customHeight="1" x14ac:dyDescent="0.3">
      <c r="B194" s="186" t="s">
        <v>9</v>
      </c>
      <c r="C194" s="187">
        <f>+ROUND((C154*6),0)</f>
        <v>0</v>
      </c>
      <c r="D194" s="5"/>
      <c r="E194" s="189"/>
    </row>
    <row r="195" spans="2:5" ht="33.75" customHeight="1" x14ac:dyDescent="0.3">
      <c r="B195" s="186" t="s">
        <v>7</v>
      </c>
      <c r="C195" s="187">
        <f>+K164*6</f>
        <v>0</v>
      </c>
      <c r="D195" s="186" t="s">
        <v>96</v>
      </c>
      <c r="E195" s="187">
        <f>+E164*6</f>
        <v>243212448</v>
      </c>
    </row>
    <row r="196" spans="2:5" ht="20.25" x14ac:dyDescent="0.25">
      <c r="B196" s="186" t="s">
        <v>6</v>
      </c>
      <c r="C196" s="188">
        <f>+C194+C195+E195</f>
        <v>243212448</v>
      </c>
    </row>
    <row r="199" spans="2:5" ht="25.5" customHeight="1" x14ac:dyDescent="0.25">
      <c r="B199" s="182" t="s">
        <v>21</v>
      </c>
      <c r="C199" s="183"/>
    </row>
    <row r="200" spans="2:5" ht="31.5" customHeight="1" x14ac:dyDescent="0.25">
      <c r="B200" s="184" t="s">
        <v>25</v>
      </c>
      <c r="C200" s="185"/>
    </row>
    <row r="201" spans="2:5" ht="31.5" x14ac:dyDescent="0.3">
      <c r="B201" s="186" t="s">
        <v>9</v>
      </c>
      <c r="C201" s="187">
        <f>+C180+C187+C194</f>
        <v>0</v>
      </c>
    </row>
    <row r="202" spans="2:5" ht="36" customHeight="1" x14ac:dyDescent="0.3">
      <c r="B202" s="186" t="s">
        <v>7</v>
      </c>
      <c r="C202" s="187">
        <f>+C181+C188+C195</f>
        <v>0</v>
      </c>
      <c r="D202" s="190"/>
      <c r="E202" s="191"/>
    </row>
    <row r="203" spans="2:5" ht="36" customHeight="1" x14ac:dyDescent="0.3">
      <c r="B203" s="186" t="s">
        <v>96</v>
      </c>
      <c r="C203" s="187">
        <f>+E181+E188+E195</f>
        <v>753165763</v>
      </c>
      <c r="D203" s="190"/>
      <c r="E203" s="191"/>
    </row>
    <row r="204" spans="2:5" ht="31.5" x14ac:dyDescent="0.25">
      <c r="B204" s="186" t="s">
        <v>26</v>
      </c>
      <c r="C204" s="188">
        <f>+C201+C202+C203</f>
        <v>753165763</v>
      </c>
      <c r="E204" s="47"/>
    </row>
    <row r="205" spans="2:5" ht="15" x14ac:dyDescent="0.25">
      <c r="B205" s="192"/>
      <c r="C205" s="193"/>
    </row>
    <row r="206" spans="2:5" ht="15" x14ac:dyDescent="0.25">
      <c r="B206" s="192"/>
      <c r="C206" s="193"/>
    </row>
    <row r="207" spans="2:5" ht="15" x14ac:dyDescent="0.25">
      <c r="B207" s="192"/>
      <c r="C207" s="193"/>
    </row>
    <row r="208" spans="2:5" ht="15" x14ac:dyDescent="0.25">
      <c r="B208" s="192"/>
      <c r="C208" s="193"/>
    </row>
    <row r="209" spans="2:8" ht="15" x14ac:dyDescent="0.25">
      <c r="B209" s="192"/>
      <c r="C209" s="193"/>
    </row>
    <row r="210" spans="2:8" ht="15" x14ac:dyDescent="0.25">
      <c r="B210" s="192"/>
      <c r="C210" s="193"/>
    </row>
    <row r="211" spans="2:8" ht="15" x14ac:dyDescent="0.25">
      <c r="B211" s="202"/>
      <c r="C211" s="202"/>
      <c r="D211" s="202"/>
      <c r="E211" s="202"/>
      <c r="F211" s="202"/>
      <c r="G211" s="202"/>
      <c r="H211" s="194"/>
    </row>
    <row r="212" spans="2:8" ht="15" x14ac:dyDescent="0.25">
      <c r="B212" s="195" t="s">
        <v>10</v>
      </c>
      <c r="C212" s="195"/>
      <c r="D212" s="195"/>
      <c r="E212" s="195"/>
      <c r="F212" s="195"/>
      <c r="G212" s="195"/>
      <c r="H212" s="194"/>
    </row>
    <row r="213" spans="2:8" ht="15" x14ac:dyDescent="0.25">
      <c r="B213" s="196"/>
      <c r="C213" s="194"/>
      <c r="D213" s="194"/>
      <c r="E213" s="194"/>
      <c r="F213" s="194"/>
      <c r="G213" s="194"/>
      <c r="H213" s="194"/>
    </row>
    <row r="214" spans="2:8" ht="15" x14ac:dyDescent="0.25">
      <c r="B214" s="202"/>
      <c r="C214" s="202"/>
      <c r="D214" s="202"/>
      <c r="E214" s="202"/>
      <c r="F214" s="202"/>
      <c r="G214" s="202"/>
      <c r="H214" s="194"/>
    </row>
    <row r="215" spans="2:8" ht="15" x14ac:dyDescent="0.25">
      <c r="B215" s="195" t="s">
        <v>11</v>
      </c>
      <c r="C215" s="195"/>
      <c r="D215" s="195"/>
      <c r="E215" s="195"/>
      <c r="F215" s="195"/>
      <c r="G215" s="195"/>
      <c r="H215" s="194"/>
    </row>
    <row r="216" spans="2:8" ht="15" x14ac:dyDescent="0.25">
      <c r="B216" s="196"/>
      <c r="C216" s="194"/>
      <c r="D216" s="194"/>
      <c r="E216" s="194"/>
      <c r="F216" s="194"/>
      <c r="G216" s="194"/>
      <c r="H216" s="194"/>
    </row>
    <row r="217" spans="2:8" ht="15" x14ac:dyDescent="0.25">
      <c r="B217" s="202"/>
      <c r="C217" s="202"/>
      <c r="D217" s="202"/>
      <c r="E217" s="202"/>
      <c r="F217" s="202"/>
      <c r="G217" s="202"/>
      <c r="H217" s="194"/>
    </row>
    <row r="218" spans="2:8" ht="15" x14ac:dyDescent="0.25">
      <c r="B218" s="195" t="s">
        <v>12</v>
      </c>
      <c r="C218" s="195"/>
      <c r="D218" s="195"/>
      <c r="E218" s="195"/>
      <c r="F218" s="195"/>
      <c r="G218" s="195"/>
      <c r="H218" s="194"/>
    </row>
    <row r="219" spans="2:8" ht="15" x14ac:dyDescent="0.25">
      <c r="B219" s="197"/>
      <c r="C219" s="194"/>
      <c r="D219" s="194"/>
      <c r="E219" s="194"/>
      <c r="F219" s="194"/>
      <c r="G219" s="194"/>
      <c r="H219" s="194"/>
    </row>
    <row r="220" spans="2:8" ht="15" x14ac:dyDescent="0.25">
      <c r="B220" s="202"/>
      <c r="C220" s="202"/>
      <c r="D220" s="202"/>
      <c r="E220" s="202"/>
      <c r="F220" s="202"/>
      <c r="G220" s="202"/>
      <c r="H220" s="194"/>
    </row>
    <row r="221" spans="2:8" ht="15" x14ac:dyDescent="0.25">
      <c r="B221" s="195" t="s">
        <v>13</v>
      </c>
      <c r="C221" s="195"/>
      <c r="D221" s="195"/>
      <c r="E221" s="195"/>
      <c r="F221" s="195"/>
      <c r="G221" s="195"/>
      <c r="H221" s="194"/>
    </row>
    <row r="222" spans="2:8" ht="15" x14ac:dyDescent="0.25">
      <c r="B222" s="197"/>
      <c r="C222" s="194"/>
      <c r="D222" s="194"/>
      <c r="E222" s="194"/>
      <c r="F222" s="194"/>
      <c r="G222" s="194"/>
      <c r="H222" s="194"/>
    </row>
    <row r="223" spans="2:8" ht="15" x14ac:dyDescent="0.25">
      <c r="B223" s="202"/>
      <c r="C223" s="202"/>
      <c r="D223" s="202"/>
      <c r="E223" s="202"/>
      <c r="F223" s="202"/>
      <c r="G223" s="202"/>
      <c r="H223" s="194"/>
    </row>
    <row r="224" spans="2:8" ht="15" x14ac:dyDescent="0.25">
      <c r="B224" s="198" t="s">
        <v>14</v>
      </c>
      <c r="C224" s="198"/>
      <c r="D224" s="198"/>
      <c r="E224" s="198"/>
      <c r="F224" s="198"/>
      <c r="G224" s="198"/>
      <c r="H224" s="194"/>
    </row>
    <row r="225" spans="2:8" ht="15" x14ac:dyDescent="0.25">
      <c r="B225" s="197"/>
      <c r="C225" s="194"/>
      <c r="D225" s="194"/>
      <c r="E225" s="194"/>
      <c r="F225" s="194"/>
      <c r="G225" s="194"/>
      <c r="H225" s="194"/>
    </row>
  </sheetData>
  <sheetProtection algorithmName="SHA-512" hashValue="aWAWhmrbIR3iqw65NBsf4tLefrTSU4+JJkYUrRmaSF4xDiIWmZwbiEN25oXJHzSYYP+doYRyuuNeGeh76dHHVQ==" saltValue="5hJbZ0md1XkV4+PC5Zd4Lg==" spinCount="100000" sheet="1" formatCells="0" formatColumns="0" formatRows="0" insertColumns="0" insertRows="0" insertHyperlinks="0" deleteColumns="0" deleteRows="0" sort="0" autoFilter="0" pivotTables="0"/>
  <mergeCells count="205">
    <mergeCell ref="E20:E21"/>
    <mergeCell ref="G43:G44"/>
    <mergeCell ref="B2:J2"/>
    <mergeCell ref="B4:J4"/>
    <mergeCell ref="H8:H9"/>
    <mergeCell ref="B16:J16"/>
    <mergeCell ref="B27:J27"/>
    <mergeCell ref="H20:H21"/>
    <mergeCell ref="B6:J6"/>
    <mergeCell ref="B18:J18"/>
    <mergeCell ref="G8:G9"/>
    <mergeCell ref="G20:G21"/>
    <mergeCell ref="I8:I9"/>
    <mergeCell ref="J8:J9"/>
    <mergeCell ref="I20:I21"/>
    <mergeCell ref="B26:E26"/>
    <mergeCell ref="B15:E15"/>
    <mergeCell ref="C8:C9"/>
    <mergeCell ref="D8:D9"/>
    <mergeCell ref="E8:E9"/>
    <mergeCell ref="F8:F9"/>
    <mergeCell ref="F20:F21"/>
    <mergeCell ref="B20:B21"/>
    <mergeCell ref="B8:B9"/>
    <mergeCell ref="C20:C21"/>
    <mergeCell ref="D20:D21"/>
    <mergeCell ref="J20:J21"/>
    <mergeCell ref="B178:C178"/>
    <mergeCell ref="E43:E44"/>
    <mergeCell ref="F43:F44"/>
    <mergeCell ref="B49:E49"/>
    <mergeCell ref="B51:J51"/>
    <mergeCell ref="B53:E53"/>
    <mergeCell ref="B185:C185"/>
    <mergeCell ref="B192:C192"/>
    <mergeCell ref="I43:I44"/>
    <mergeCell ref="J43:J44"/>
    <mergeCell ref="H43:H44"/>
    <mergeCell ref="B54:B55"/>
    <mergeCell ref="C54:C55"/>
    <mergeCell ref="D54:D55"/>
    <mergeCell ref="B39:K39"/>
    <mergeCell ref="K43:K44"/>
    <mergeCell ref="B50:K50"/>
    <mergeCell ref="B43:B44"/>
    <mergeCell ref="B29:D29"/>
    <mergeCell ref="B30:B31"/>
    <mergeCell ref="C30:C31"/>
    <mergeCell ref="D30:D31"/>
    <mergeCell ref="B41:K41"/>
    <mergeCell ref="L67:L68"/>
    <mergeCell ref="M67:M68"/>
    <mergeCell ref="N67:N68"/>
    <mergeCell ref="B77:J77"/>
    <mergeCell ref="B224:G224"/>
    <mergeCell ref="B215:G215"/>
    <mergeCell ref="B217:G217"/>
    <mergeCell ref="B218:G218"/>
    <mergeCell ref="B220:G220"/>
    <mergeCell ref="B221:G221"/>
    <mergeCell ref="B223:G223"/>
    <mergeCell ref="B199:C199"/>
    <mergeCell ref="B214:G214"/>
    <mergeCell ref="C43:C44"/>
    <mergeCell ref="D43:D44"/>
    <mergeCell ref="E67:E68"/>
    <mergeCell ref="F67:F68"/>
    <mergeCell ref="G67:G68"/>
    <mergeCell ref="I67:I68"/>
    <mergeCell ref="J67:J68"/>
    <mergeCell ref="K67:K68"/>
    <mergeCell ref="B88:C88"/>
    <mergeCell ref="B86:J86"/>
    <mergeCell ref="K79:K80"/>
    <mergeCell ref="L79:L80"/>
    <mergeCell ref="M79:M80"/>
    <mergeCell ref="N79:N80"/>
    <mergeCell ref="E79:E80"/>
    <mergeCell ref="F79:F80"/>
    <mergeCell ref="G79:G80"/>
    <mergeCell ref="I79:I80"/>
    <mergeCell ref="J79:J80"/>
    <mergeCell ref="L100:L101"/>
    <mergeCell ref="M100:M101"/>
    <mergeCell ref="N100:N101"/>
    <mergeCell ref="O100:O101"/>
    <mergeCell ref="B100:B101"/>
    <mergeCell ref="C100:C101"/>
    <mergeCell ref="D100:D101"/>
    <mergeCell ref="E100:E101"/>
    <mergeCell ref="B89:B90"/>
    <mergeCell ref="C89:C90"/>
    <mergeCell ref="F106:I106"/>
    <mergeCell ref="B108:J108"/>
    <mergeCell ref="B110:E110"/>
    <mergeCell ref="B111:B112"/>
    <mergeCell ref="C111:C112"/>
    <mergeCell ref="D111:D112"/>
    <mergeCell ref="B107:K107"/>
    <mergeCell ref="B98:K98"/>
    <mergeCell ref="F100:F101"/>
    <mergeCell ref="G100:G101"/>
    <mergeCell ref="H100:H101"/>
    <mergeCell ref="I100:I101"/>
    <mergeCell ref="J100:J101"/>
    <mergeCell ref="L137:L138"/>
    <mergeCell ref="M137:M138"/>
    <mergeCell ref="K136:M136"/>
    <mergeCell ref="B133:J133"/>
    <mergeCell ref="B137:B138"/>
    <mergeCell ref="C137:C138"/>
    <mergeCell ref="B123:J123"/>
    <mergeCell ref="E125:E126"/>
    <mergeCell ref="F125:F126"/>
    <mergeCell ref="G125:G126"/>
    <mergeCell ref="H125:H126"/>
    <mergeCell ref="I125:I126"/>
    <mergeCell ref="J125:J126"/>
    <mergeCell ref="K125:K126"/>
    <mergeCell ref="L125:L126"/>
    <mergeCell ref="M125:M126"/>
    <mergeCell ref="L158:L159"/>
    <mergeCell ref="M158:M159"/>
    <mergeCell ref="N158:N159"/>
    <mergeCell ref="O158:O159"/>
    <mergeCell ref="L157:O157"/>
    <mergeCell ref="B157:E157"/>
    <mergeCell ref="B158:B159"/>
    <mergeCell ref="C158:C159"/>
    <mergeCell ref="E143:H143"/>
    <mergeCell ref="B146:C146"/>
    <mergeCell ref="B147:B148"/>
    <mergeCell ref="C147:C148"/>
    <mergeCell ref="K66:M66"/>
    <mergeCell ref="B212:G212"/>
    <mergeCell ref="B211:G211"/>
    <mergeCell ref="E85:H85"/>
    <mergeCell ref="E54:E59"/>
    <mergeCell ref="E111:E116"/>
    <mergeCell ref="E136:J136"/>
    <mergeCell ref="F157:K157"/>
    <mergeCell ref="E169:E174"/>
    <mergeCell ref="B121:J121"/>
    <mergeCell ref="B200:C200"/>
    <mergeCell ref="B66:D66"/>
    <mergeCell ref="B67:B68"/>
    <mergeCell ref="K100:K101"/>
    <mergeCell ref="C67:C68"/>
    <mergeCell ref="D67:D68"/>
    <mergeCell ref="B63:J63"/>
    <mergeCell ref="B75:J75"/>
    <mergeCell ref="B79:B80"/>
    <mergeCell ref="C79:C80"/>
    <mergeCell ref="D79:D80"/>
    <mergeCell ref="B78:D78"/>
    <mergeCell ref="H67:H68"/>
    <mergeCell ref="H79:H80"/>
    <mergeCell ref="B7:F7"/>
    <mergeCell ref="G7:J7"/>
    <mergeCell ref="B179:C179"/>
    <mergeCell ref="B186:C186"/>
    <mergeCell ref="B193:C193"/>
    <mergeCell ref="B19:F19"/>
    <mergeCell ref="G19:J19"/>
    <mergeCell ref="B42:F42"/>
    <mergeCell ref="G42:J42"/>
    <mergeCell ref="E66:J66"/>
    <mergeCell ref="E78:J78"/>
    <mergeCell ref="B65:J65"/>
    <mergeCell ref="F164:I164"/>
    <mergeCell ref="B166:J166"/>
    <mergeCell ref="B168:E168"/>
    <mergeCell ref="B169:B170"/>
    <mergeCell ref="C169:C170"/>
    <mergeCell ref="D169:D170"/>
    <mergeCell ref="B156:K156"/>
    <mergeCell ref="F158:F159"/>
    <mergeCell ref="G158:G159"/>
    <mergeCell ref="H158:H159"/>
    <mergeCell ref="I158:I159"/>
    <mergeCell ref="J158:J159"/>
    <mergeCell ref="D158:D159"/>
    <mergeCell ref="E158:E159"/>
    <mergeCell ref="B165:K165"/>
    <mergeCell ref="E74:I74"/>
    <mergeCell ref="D137:D138"/>
    <mergeCell ref="B144:J144"/>
    <mergeCell ref="B135:J135"/>
    <mergeCell ref="B124:D124"/>
    <mergeCell ref="E124:J124"/>
    <mergeCell ref="B136:D136"/>
    <mergeCell ref="B99:E99"/>
    <mergeCell ref="F99:K99"/>
    <mergeCell ref="B125:B126"/>
    <mergeCell ref="C125:C126"/>
    <mergeCell ref="D125:D126"/>
    <mergeCell ref="K158:K159"/>
    <mergeCell ref="E132:H132"/>
    <mergeCell ref="E137:E138"/>
    <mergeCell ref="F137:F138"/>
    <mergeCell ref="G137:G138"/>
    <mergeCell ref="H137:H138"/>
    <mergeCell ref="I137:I138"/>
    <mergeCell ref="J137:J138"/>
    <mergeCell ref="K137:K138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85C609E-5778-47D8-866D-29715CF6F72D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CB8D3F54-B234-4B3A-9188-DEDF082C74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fb6680c-5126-4293-8efc-f0ef4683a575"/>
    <ds:schemaRef ds:uri="58020ebd-ab32-47fa-8ceb-969687debf7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F35268-11A3-4A06-AB84-0C0958F2729C}">
  <ds:schemaRefs>
    <ds:schemaRef ds:uri="http://schemas.microsoft.com/office/2006/metadata/properties"/>
    <ds:schemaRef ds:uri="http://schemas.microsoft.com/office/infopath/2007/PartnerControls"/>
    <ds:schemaRef ds:uri="58020ebd-ab32-47fa-8ceb-969687debf76"/>
    <ds:schemaRef ds:uri="afb6680c-5126-4293-8efc-f0ef4683a575"/>
  </ds:schemaRefs>
</ds:datastoreItem>
</file>

<file path=customXml/itemProps4.xml><?xml version="1.0" encoding="utf-8"?>
<ds:datastoreItem xmlns:ds="http://schemas.openxmlformats.org/officeDocument/2006/customXml" ds:itemID="{911AC6BA-26A5-452A-9BA9-B50C4ADD85B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FORMATO ECONÓMICO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Niurka Vanessa Rodriguez Suarez</dc:creator>
  <cp:lastModifiedBy>Angie Lorena Bello Cortes</cp:lastModifiedBy>
  <dcterms:created xsi:type="dcterms:W3CDTF">2024-09-17T14:31:43Z</dcterms:created>
  <dcterms:modified xsi:type="dcterms:W3CDTF">2026-10-15T21:21:01Z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0d4c43aa-1a10-4e56-96dc-9fcd074569b1</vt:lpwstr>
  </property>
  <property fmtid="{D5CDD505-2E9C-101B-9397-08002B2CF9AE}" pid="3" name="ClassificationTagSetId">
    <vt:lpwstr>e16409a7-1700-4153-9090-3955bc2f0ae8</vt:lpwstr>
  </property>
  <property fmtid="{D5CDD505-2E9C-101B-9397-08002B2CF9AE}" pid="4" name="ComplianceTagSetId">
    <vt:lpwstr>f14fc1f1-8950-40d5-8a29-45909da947d6</vt:lpwstr>
  </property>
  <property fmtid="{D5CDD505-2E9C-101B-9397-08002B2CF9AE}" pid="5" name="FileId">
    <vt:lpwstr>0d4c43aa-1a10-4e56-96dc-9fcd074569b1</vt:lpwstr>
  </property>
  <property fmtid="{D5CDD505-2E9C-101B-9397-08002B2CF9AE}" pid="6" name="UserId">
    <vt:lpwstr>Angie Lorena Bello Cortes</vt:lpwstr>
  </property>
  <property fmtid="{D5CDD505-2E9C-101B-9397-08002B2CF9AE}" pid="7" name="TagDateTime">
    <vt:lpwstr>2026-10-15T21:13:43Z</vt:lpwstr>
  </property>
  <property fmtid="{D5CDD505-2E9C-101B-9397-08002B2CF9AE}" pid="8" name="GVData">
    <vt:lpwstr>eyJPUyI6IldpbmRvd3MiLCJkb2NJRCI6IjBkNGM0M2FhLTFhMTAtNGU1Ni05NmRjLTlmY2QwNzQ1NjliMSIsImRvY1N0YXRlIjoie30iLCJwYXJlbnRMaW5lSWRzIjoiW1wiODNhZWExNTgtNmQ1ZC00YWNkLWEzZmMtMGQ0YTJlODVmMWVjXCIsXCI2MWY4M2IwOC1l</vt:lpwstr>
  </property>
  <property fmtid="{D5CDD505-2E9C-101B-9397-08002B2CF9AE}" pid="9" name="GVData0">
    <vt:lpwstr>MzEyLTRlN2YtYjFhZi0zODRkNTljMDFjMmNcIixcIjQ2MGQ1OWM1LTRmMWMtNGVhMi1hZDQyLWNhNTkxNjIxYzg1MVwiXSIsIndyaXR0ZW5LZXlzIjoiW1wiZ3Zkb2NpZFwiLFwiQ2xhc3NpZmljYXRpb25UYWdTZXRJZFwiLFwiQ29tcGxpYW5jZVRhZ1NldElkXCIs</vt:lpwstr>
  </property>
  <property fmtid="{D5CDD505-2E9C-101B-9397-08002B2CF9AE}" pid="10" name="GVData1">
    <vt:lpwstr>XCJGaWxlSWRcIixcIlVzZXJJZFwiLFwiVGFnRGF0ZVRpbWVcIl0iLCJub09mR3ZEYXRhRW50cmllcyI6IjYiLCJsaW5lSWQiOiI4MmUzOTM3YS1jMzk2LTQ0NjYtYmUyMy05NDQ0NDdjMGM2ZGUifQ==</vt:lpwstr>
  </property>
  <property fmtid="{D5CDD505-2E9C-101B-9397-08002B2CF9AE}" pid="11" name="GVData2">
    <vt:lpwstr>(end)</vt:lpwstr>
  </property>
  <property fmtid="{D5CDD505-2E9C-101B-9397-08002B2CF9AE}" pid="12" name="ContentTypeId">
    <vt:lpwstr>0x0101005863B650E9255644A1B24DBA1F101A74</vt:lpwstr>
  </property>
  <property fmtid="{D5CDD505-2E9C-101B-9397-08002B2CF9AE}" pid="13" name="MediaServiceImageTags">
    <vt:lpwstr/>
  </property>
</Properties>
</file>