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BIENES Y SERVICIOS 2026\HERRAMIENTAS MENORES\SECOP DEFINITIVO\"/>
    </mc:Choice>
  </mc:AlternateContent>
  <xr:revisionPtr revIDLastSave="0" documentId="13_ncr:1_{73C9AA5F-C6C0-4D4D-A83E-832CCEE3B4CB}" xr6:coauthVersionLast="47" xr6:coauthVersionMax="47" xr10:uidLastSave="{00000000-0000-0000-0000-000000000000}"/>
  <bookViews>
    <workbookView xWindow="-120" yWindow="-120" windowWidth="29040" windowHeight="15720" activeTab="1" xr2:uid="{00000000-000D-0000-FFFF-FFFF00000000}"/>
  </bookViews>
  <sheets>
    <sheet name="Hoja1" sheetId="1" r:id="rId1"/>
    <sheet name="Hoja 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 i="3" l="1"/>
  <c r="M7" i="3"/>
  <c r="M8" i="3"/>
  <c r="M9" i="3"/>
  <c r="M10" i="3"/>
  <c r="M11" i="3"/>
  <c r="M12" i="3"/>
  <c r="M13" i="3"/>
  <c r="M5" i="3"/>
  <c r="L11" i="3"/>
  <c r="L12" i="3"/>
  <c r="L13" i="3"/>
  <c r="L11" i="1" l="1"/>
  <c r="L12" i="1"/>
  <c r="L13" i="1"/>
  <c r="L10" i="1"/>
  <c r="L9" i="1"/>
  <c r="L6" i="1"/>
  <c r="L7" i="1"/>
  <c r="L8" i="1"/>
  <c r="L5" i="1"/>
  <c r="K6" i="1"/>
  <c r="K7" i="1"/>
  <c r="K8" i="1"/>
  <c r="K9" i="1"/>
  <c r="K10" i="1"/>
  <c r="K11" i="1"/>
  <c r="K12" i="1"/>
  <c r="K13" i="1"/>
  <c r="K5" i="1"/>
  <c r="L10" i="3"/>
  <c r="L9" i="3"/>
  <c r="L6" i="3"/>
  <c r="L7" i="3"/>
  <c r="L8" i="3"/>
  <c r="L5" i="3"/>
  <c r="K11" i="3"/>
  <c r="K12" i="3"/>
  <c r="K13" i="3"/>
  <c r="K10" i="3"/>
  <c r="K9" i="3"/>
  <c r="K6" i="3"/>
  <c r="K7" i="3"/>
  <c r="K8" i="3"/>
  <c r="K5" i="3"/>
  <c r="D14" i="3" l="1"/>
  <c r="D14" i="1" l="1"/>
  <c r="J13" i="3" l="1"/>
  <c r="I13" i="3"/>
  <c r="H13" i="3"/>
  <c r="J12" i="3"/>
  <c r="I12" i="3"/>
  <c r="H12" i="3"/>
  <c r="J11" i="3"/>
  <c r="I11" i="3"/>
  <c r="H11" i="3"/>
  <c r="J10" i="3"/>
  <c r="I10" i="3"/>
  <c r="H10" i="3"/>
  <c r="J9" i="3"/>
  <c r="I9" i="3"/>
  <c r="H9" i="3"/>
  <c r="J8" i="3"/>
  <c r="I8" i="3"/>
  <c r="H8" i="3"/>
  <c r="J7" i="3"/>
  <c r="I7" i="3"/>
  <c r="H7" i="3"/>
  <c r="J6" i="3"/>
  <c r="I6" i="3"/>
  <c r="H6" i="3"/>
  <c r="J5" i="3"/>
  <c r="I5" i="3"/>
  <c r="H5" i="3"/>
  <c r="M14" i="3" l="1"/>
  <c r="E18" i="1"/>
  <c r="W13" i="1"/>
  <c r="V13" i="1"/>
  <c r="T13" i="1"/>
  <c r="S13" i="1"/>
  <c r="J13" i="1"/>
  <c r="I13" i="1"/>
  <c r="H13" i="1"/>
  <c r="W12" i="1"/>
  <c r="V12" i="1"/>
  <c r="T12" i="1"/>
  <c r="P12" i="1"/>
  <c r="J12" i="1"/>
  <c r="I12" i="1"/>
  <c r="H12" i="1"/>
  <c r="W11" i="1"/>
  <c r="V11" i="1"/>
  <c r="T11" i="1"/>
  <c r="R11" i="1"/>
  <c r="J11" i="1"/>
  <c r="I11" i="1"/>
  <c r="H11" i="1"/>
  <c r="W10" i="1"/>
  <c r="V10" i="1"/>
  <c r="T10" i="1"/>
  <c r="S10" i="1"/>
  <c r="J10" i="1"/>
  <c r="I10" i="1"/>
  <c r="H10" i="1"/>
  <c r="W9" i="1"/>
  <c r="V9" i="1"/>
  <c r="T9" i="1"/>
  <c r="P9" i="1"/>
  <c r="J9" i="1"/>
  <c r="I9" i="1"/>
  <c r="H9" i="1"/>
  <c r="W8" i="1"/>
  <c r="V8" i="1"/>
  <c r="T8" i="1"/>
  <c r="R8" i="1"/>
  <c r="J8" i="1"/>
  <c r="I8" i="1"/>
  <c r="H8" i="1"/>
  <c r="W7" i="1"/>
  <c r="V7" i="1"/>
  <c r="T7" i="1"/>
  <c r="S7" i="1"/>
  <c r="J7" i="1"/>
  <c r="I7" i="1"/>
  <c r="H7" i="1"/>
  <c r="W6" i="1"/>
  <c r="V6" i="1"/>
  <c r="T6" i="1"/>
  <c r="S6" i="1"/>
  <c r="J6" i="1"/>
  <c r="I6" i="1"/>
  <c r="H6" i="1"/>
  <c r="W5" i="1"/>
  <c r="V5" i="1"/>
  <c r="T5" i="1"/>
  <c r="P5" i="1"/>
  <c r="J5" i="1"/>
  <c r="I5" i="1"/>
  <c r="H5" i="1"/>
  <c r="E22" i="1" l="1"/>
  <c r="P13" i="1"/>
  <c r="E25" i="1"/>
  <c r="E24" i="1"/>
  <c r="R5" i="1"/>
  <c r="Q10" i="1"/>
  <c r="Q13" i="1"/>
  <c r="R10" i="1"/>
  <c r="Q9" i="1"/>
  <c r="P7" i="1"/>
  <c r="R9" i="1"/>
  <c r="P10" i="1"/>
  <c r="U10" i="1"/>
  <c r="U12" i="1"/>
  <c r="P6" i="1"/>
  <c r="U6" i="1"/>
  <c r="Q12" i="1"/>
  <c r="R13" i="1"/>
  <c r="Q6" i="1"/>
  <c r="R12" i="1"/>
  <c r="U5" i="1"/>
  <c r="Q5" i="1"/>
  <c r="R6" i="1"/>
  <c r="U9" i="1"/>
  <c r="U13" i="1"/>
  <c r="S11" i="1"/>
  <c r="W14" i="1"/>
  <c r="E21" i="1"/>
  <c r="S5" i="1"/>
  <c r="Q7" i="1"/>
  <c r="U7" i="1"/>
  <c r="P8" i="1"/>
  <c r="S9" i="1"/>
  <c r="P11" i="1"/>
  <c r="S12" i="1"/>
  <c r="R7" i="1"/>
  <c r="Q8" i="1"/>
  <c r="U8" i="1"/>
  <c r="Q11" i="1"/>
  <c r="U11" i="1"/>
  <c r="S8" i="1"/>
  <c r="V14" i="1"/>
  <c r="U14" i="1" l="1"/>
  <c r="E19" i="1"/>
  <c r="E20" i="1"/>
  <c r="E23" i="1"/>
</calcChain>
</file>

<file path=xl/sharedStrings.xml><?xml version="1.0" encoding="utf-8"?>
<sst xmlns="http://schemas.openxmlformats.org/spreadsheetml/2006/main" count="127" uniqueCount="86">
  <si>
    <t>ANÁLISIS DE MERCADO — OTROS MATERIALES (CDP 4926)</t>
  </si>
  <si>
    <t>Internet + HAS LTDA (GA-5920, 30-jun) + SUMIMAS SAS (N°250, 14-jul-2026). Valores con IVA. Rojo = por encima del promedio de internet.</t>
  </si>
  <si>
    <t>Ítem</t>
  </si>
  <si>
    <t>Especificación técnica</t>
  </si>
  <si>
    <t>U. med.</t>
  </si>
  <si>
    <t>Cant.</t>
  </si>
  <si>
    <t>PRECIO UNIT. INTERNET (con IVA)</t>
  </si>
  <si>
    <t>INTERNET (sin IVA =/1,19)</t>
  </si>
  <si>
    <t>PROM. INTERNET (unit.)</t>
  </si>
  <si>
    <t>HAS LTDA (unit.)</t>
  </si>
  <si>
    <t>SUMIMAS (unit.)</t>
  </si>
  <si>
    <t>DIF. vs PROM. INTERNET (con IVA)</t>
  </si>
  <si>
    <t>¿MÁS CARO QUE INTERNET?</t>
  </si>
  <si>
    <t>Proveedor más
económico</t>
  </si>
  <si>
    <t>TOTALES (×cant., con IVA)</t>
  </si>
  <si>
    <t>Ref. HAS (PDF)</t>
  </si>
  <si>
    <t>Ref. SUMIMAS</t>
  </si>
  <si>
    <t>Int 1</t>
  </si>
  <si>
    <t>Int 2</t>
  </si>
  <si>
    <t>Int 3</t>
  </si>
  <si>
    <t>Sin IVA</t>
  </si>
  <si>
    <t>Con IVA</t>
  </si>
  <si>
    <t>HAS</t>
  </si>
  <si>
    <t>SUMIMAS</t>
  </si>
  <si>
    <t>Prom.
internet</t>
  </si>
  <si>
    <t>Pala punta redonda #4, cabo de madera</t>
  </si>
  <si>
    <t>Unidad</t>
  </si>
  <si>
    <t>cotizado</t>
  </si>
  <si>
    <t>#28 Pala redonda #4 con cabo</t>
  </si>
  <si>
    <t>Pica 5 lb, mango 90 cm</t>
  </si>
  <si>
    <t>#29 Pica 5 lb cabo madera</t>
  </si>
  <si>
    <t>Rastrillo metálico jardín 46 cm mango 48"</t>
  </si>
  <si>
    <t>#30 Rastrillo metálico cabo madera</t>
  </si>
  <si>
    <t>Tijera podar by-pass acero inoxidable</t>
  </si>
  <si>
    <t>#31 Tijera poda expandible 2 manos (o #32/#33 $26k)</t>
  </si>
  <si>
    <t>Serrucho mango ergonómico plástico universal 65 cm</t>
  </si>
  <si>
    <t>#34 Serrucho 22" mango plástico diente endurecido</t>
  </si>
  <si>
    <t>Manguera reforzada 25m x 1/2" 3 capas con conexiones</t>
  </si>
  <si>
    <t>#35 Manguera reforzada 25m 1/2" 3 capas</t>
  </si>
  <si>
    <t>Martillo uña curva mango madera 8 oz</t>
  </si>
  <si>
    <t>#36 Martillo uña 8oz mango madera</t>
  </si>
  <si>
    <t>Cinta métrica / flexómetro 5 m</t>
  </si>
  <si>
    <t>#37 Flexómetro 5m mm/pulgadas</t>
  </si>
  <si>
    <t>Palustre 8" mango en madera</t>
  </si>
  <si>
    <t>#38 Palustre 8" mango madera</t>
  </si>
  <si>
    <t>TOTALES</t>
  </si>
  <si>
    <t>RESUMEN DEL ANÁLISIS</t>
  </si>
  <si>
    <t>Ítems solicitados por la entidad</t>
  </si>
  <si>
    <t>Ítems cotizados por HAS</t>
  </si>
  <si>
    <t>Ítems cotizados por SUMIMAS</t>
  </si>
  <si>
    <t>Ítems donde HAS es el más económico</t>
  </si>
  <si>
    <t>Ítems donde SUMIMAS es el más económico</t>
  </si>
  <si>
    <t>Total prom. internet — CON IVA</t>
  </si>
  <si>
    <t>Total HAS — CON IVA</t>
  </si>
  <si>
    <t>Total SUMIMAS — CON IVA</t>
  </si>
  <si>
    <t>Notas:</t>
  </si>
  <si>
    <t>• HAS LTDA (GA-5920, 30-jun-2026) vs SUMIMAS SAS (N°250, 14-jul-2026) contra promedio de internet. Valores con IVA.</t>
  </si>
  <si>
    <t>• Rojo = por encima del promedio de internet. 'Proveedor más económico' compara HAS vs SUMIMAS.</t>
  </si>
  <si>
    <t>• Tijera de poda: SUMIMAS tiene opción expandible 2 manos ($140.896) y opciones económicas 8"/210mm (~$26.400). Se muestra la expandible por equivalencia bypass.</t>
  </si>
  <si>
    <t>ESTUDIO DE MERCADO</t>
  </si>
  <si>
    <t>PRECIO UNITARIO INTERNET ( IVA INLCUIDO)</t>
  </si>
  <si>
    <t>PRECIO UNITARIO INTERNET (ANTES DE  IVA =/1,19)</t>
  </si>
  <si>
    <t xml:space="preserve">PRECIO PROMEDIO UNITARIO INTERNET </t>
  </si>
  <si>
    <t>VALOR TOTAL PROMEDIO IVA INCLUIDO</t>
  </si>
  <si>
    <t>Internet 1</t>
  </si>
  <si>
    <t>Internet 2</t>
  </si>
  <si>
    <t>Internet 3</t>
  </si>
  <si>
    <t>ANTES DE IVA</t>
  </si>
  <si>
    <t xml:space="preserve"> IVA INCLUIDO</t>
  </si>
  <si>
    <t>TOTAL</t>
  </si>
  <si>
    <t>OBJETO: 5_9301_353 Contratar equipos y elementos  para la formación en el marco de formación especial campesina para el programa de mampostería, para el cumplimiento de las metas asignadas al  Centro de Comercio - SENA regional Antioquia</t>
  </si>
  <si>
    <t xml:space="preserve">Unidad </t>
  </si>
  <si>
    <r>
      <rPr>
        <b/>
        <sz val="8"/>
        <rFont val="Arial"/>
        <family val="2"/>
      </rPr>
      <t>PALA:</t>
    </r>
    <r>
      <rPr>
        <sz val="8"/>
        <rFont val="Arial"/>
        <family val="2"/>
      </rPr>
      <t xml:space="preserve"> Pala de punta redonda numero 4  y cabo de madera</t>
    </r>
  </si>
  <si>
    <r>
      <rPr>
        <b/>
        <sz val="8"/>
        <rFont val="Arial"/>
        <family val="2"/>
      </rPr>
      <t xml:space="preserve"> PICA:</t>
    </r>
    <r>
      <rPr>
        <sz val="8"/>
        <rFont val="Arial"/>
        <family val="2"/>
      </rPr>
      <t xml:space="preserve"> Pica de 5 libras de peso con un mango de 90 cm de longitud.</t>
    </r>
  </si>
  <si>
    <r>
      <t xml:space="preserve"> </t>
    </r>
    <r>
      <rPr>
        <b/>
        <sz val="8"/>
        <rFont val="Arial"/>
        <family val="2"/>
      </rPr>
      <t>RASTRILLO:</t>
    </r>
    <r>
      <rPr>
        <sz val="8"/>
        <rFont val="Arial"/>
        <family val="2"/>
      </rPr>
      <t xml:space="preserve"> Rastrillo Metálico para Jardín Con Mango Cabeza de 46 cm</t>
    </r>
  </si>
  <si>
    <r>
      <rPr>
        <b/>
        <sz val="8"/>
        <rFont val="Arial"/>
        <family val="2"/>
      </rPr>
      <t xml:space="preserve">TIJERAS: </t>
    </r>
    <r>
      <rPr>
        <sz val="8"/>
        <rFont val="Arial"/>
        <family val="2"/>
      </rPr>
      <t>Tijeras para podar Bypass dos manos de acero inoxidable</t>
    </r>
  </si>
  <si>
    <r>
      <rPr>
        <b/>
        <sz val="8"/>
        <rFont val="Arial"/>
        <family val="2"/>
      </rPr>
      <t>SERRUCHO</t>
    </r>
    <r>
      <rPr>
        <sz val="8"/>
        <rFont val="Arial"/>
        <family val="2"/>
      </rPr>
      <t>: Serrucho de mango ergonómico plástico, universal largo 65 cm</t>
    </r>
  </si>
  <si>
    <r>
      <t xml:space="preserve"> </t>
    </r>
    <r>
      <rPr>
        <b/>
        <sz val="8"/>
        <rFont val="Arial"/>
        <family val="2"/>
      </rPr>
      <t xml:space="preserve">MANGUERA: </t>
    </r>
    <r>
      <rPr>
        <sz val="8"/>
        <rFont val="Arial"/>
        <family val="2"/>
      </rPr>
      <t>Manguera Reforzada 25m x 1/2'' 3 Capas Truper Con Conexiones</t>
    </r>
  </si>
  <si>
    <r>
      <t xml:space="preserve"> </t>
    </r>
    <r>
      <rPr>
        <b/>
        <sz val="8"/>
        <rFont val="Arial"/>
        <family val="2"/>
      </rPr>
      <t>MARTILLO:</t>
    </r>
    <r>
      <rPr>
        <sz val="8"/>
        <rFont val="Arial"/>
        <family val="2"/>
      </rPr>
      <t xml:space="preserve"> Martillo De Uña Curva Mango De Madera 8 oz </t>
    </r>
  </si>
  <si>
    <r>
      <rPr>
        <b/>
        <sz val="8"/>
        <rFont val="Arial"/>
        <family val="2"/>
      </rPr>
      <t>CINTA MÉTRICA:</t>
    </r>
    <r>
      <rPr>
        <sz val="8"/>
        <rFont val="Arial"/>
        <family val="2"/>
      </rPr>
      <t xml:space="preserve"> Cinta métrica flexómetro 5mt</t>
    </r>
  </si>
  <si>
    <r>
      <rPr>
        <b/>
        <sz val="8"/>
        <rFont val="Arial"/>
        <family val="2"/>
      </rPr>
      <t>PALUSTRE:</t>
    </r>
    <r>
      <rPr>
        <sz val="8"/>
        <rFont val="Arial"/>
        <family val="2"/>
      </rPr>
      <t xml:space="preserve"> Palustre de 8 pulgadas mango en madera</t>
    </r>
  </si>
  <si>
    <r>
      <t>Proyectó:</t>
    </r>
    <r>
      <rPr>
        <b/>
        <sz val="11"/>
        <color rgb="FF000000"/>
        <rFont val="Calibri"/>
        <family val="2"/>
        <scheme val="minor"/>
      </rPr>
      <t xml:space="preserve"> </t>
    </r>
    <r>
      <rPr>
        <sz val="9"/>
        <color theme="1"/>
        <rFont val="Calibri"/>
        <family val="2"/>
        <scheme val="minor"/>
      </rPr>
      <t xml:space="preserve">Teresita Molina Ramírez – Apoyo en contratación Centro de Comercio </t>
    </r>
  </si>
  <si>
    <t>Revisó: Eliana María Vargas Pérez - Instructor G20 Centro de Comercio</t>
  </si>
  <si>
    <t>• SUMIMAS cotizó 9 de 9 ítems</t>
  </si>
  <si>
    <r>
      <rPr>
        <b/>
        <sz val="11"/>
        <color rgb="FF000000"/>
        <rFont val="Calibri"/>
        <family val="2"/>
        <scheme val="minor"/>
      </rPr>
      <t xml:space="preserve">NOTA: </t>
    </r>
    <r>
      <rPr>
        <sz val="11"/>
        <color rgb="FF000000"/>
        <rFont val="Calibri"/>
        <family val="2"/>
        <scheme val="minor"/>
      </rPr>
      <t xml:space="preserve">                                                                                                                                                                                                                                                                                                                                                                                                                                                                                       Tal como se indicó en el numeral 5. del documento denominado "Análisis y estudio del sector", los valores incluidos  finalmente en el estudio de mercado, fueron aquellos obtenidos a partir de la consulta de diferentes catálogos vía web los cuales fueron registrados y promediados en la tabla anterior obteniendo así un presupuesto estimado para adquirir las herramientas menores para el programa de mampostería correspondiente a </t>
    </r>
    <r>
      <rPr>
        <b/>
        <sz val="11"/>
        <color rgb="FF000000"/>
        <rFont val="Calibri"/>
        <family val="2"/>
        <scheme val="minor"/>
      </rPr>
      <t>$7.094.615 (SIETE MILLONES NOVENTA Y CUATRO MIL SEISCIENTOS QUINCE  PESOS) IVA INCLUIDO</t>
    </r>
    <r>
      <rPr>
        <sz val="11"/>
        <color rgb="FF000000"/>
        <rFont val="Calibri"/>
        <family val="2"/>
        <scheme val="minor"/>
      </rPr>
      <t xml:space="preserve">. Las cotizaciones presentadas por parte de las empresas HAS LTDA y SUMIMAS S.A.S. fueron excluidas, en razón a que el precio ofertado por ambas en la mayoría de los ítems supera considerablemente el precio promedio del mercado (HAS  LTDA cotizó los nueve (9) ítems requeridos por mayor valor y SUMIMAS S.A.S. cotizó siete (7) ítems de los nueve (9) requeridos por mayor valor). Además de lo anterior, el valor total de ambas cotizaciones supera el presupuesto disponible indicado en el cdp 4926 el cual registra un valor equivalente a $7.100.00. </t>
    </r>
    <r>
      <rPr>
        <b/>
        <sz val="11"/>
        <color rgb="FF000000"/>
        <rFont val="Calibri"/>
        <family val="2"/>
        <scheme val="minor"/>
      </rPr>
      <t xml:space="preserve">En conclusión, para efectos de la elaboración de las ofertas, los valores de mercado que se deberán tomar como referentes serán los acá indicados en la HOJA 2 de este archivo excel. </t>
    </r>
    <r>
      <rPr>
        <sz val="11"/>
        <color rgb="FF000000"/>
        <rFont val="Calibri"/>
        <family val="2"/>
        <scheme val="minor"/>
      </rPr>
      <t xml:space="preserve">Cabe aclarar que para el caso del ítems 5 (serrucho) , no se consideró la cotización encontrada bajo la denominación "internet 3" por no cumplir a cabalidad con las especificaciones técnicas solicitadas por la entidad contratante.                                                                                                                                                                                                                                                                                                                                                          </t>
    </r>
  </si>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</sst>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quot;($&quot;#,##0\);\-"/>
    <numFmt numFmtId="165" formatCode="\$#,##0"/>
  </numFmts>
  <fonts count="21" x14ac:knownFonts="1">
    <font>
      <sz val="11"/>
      <color theme="1"/>
      <name val="Calibri"/>
      <family val="2"/>
      <scheme val="minor"/>
    </font>
    <font>
      <b/>
      <sz val="12"/>
      <color rgb="FFFFFFFF"/>
      <name val="Arial"/>
      <family val="2"/>
    </font>
    <font>
      <i/>
      <sz val="9"/>
      <color rgb="FF404040"/>
      <name val="Arial"/>
      <family val="2"/>
    </font>
    <font>
      <b/>
      <sz val="8"/>
      <color rgb="FFFFFFFF"/>
      <name val="Arial"/>
      <family val="2"/>
    </font>
    <font>
      <sz val="9"/>
      <name val="Arial"/>
      <family val="2"/>
    </font>
    <font>
      <b/>
      <sz val="9"/>
      <color rgb="FF9C0006"/>
      <name val="Arial"/>
      <family val="2"/>
    </font>
    <font>
      <b/>
      <sz val="9"/>
      <name val="Arial"/>
      <family val="2"/>
    </font>
    <font>
      <b/>
      <sz val="10"/>
      <color rgb="FFFFFFFF"/>
      <name val="Arial"/>
      <family val="2"/>
    </font>
    <font>
      <b/>
      <sz val="11"/>
      <color rgb="FFFFFFFF"/>
      <name val="Arial"/>
      <family val="2"/>
    </font>
    <font>
      <b/>
      <sz val="8"/>
      <color rgb="FF595959"/>
      <name val="Arial"/>
      <family val="2"/>
    </font>
    <font>
      <i/>
      <sz val="8"/>
      <color rgb="FF595959"/>
      <name val="Arial"/>
      <family val="2"/>
    </font>
    <font>
      <b/>
      <sz val="8"/>
      <name val="Arial"/>
      <family val="2"/>
    </font>
    <font>
      <b/>
      <sz val="8"/>
      <color theme="1"/>
      <name val="Arial"/>
      <family val="2"/>
    </font>
    <font>
      <sz val="8"/>
      <color theme="1"/>
      <name val="Arial"/>
      <family val="2"/>
    </font>
    <font>
      <sz val="8"/>
      <name val="Arial"/>
      <family val="2"/>
    </font>
    <font>
      <b/>
      <sz val="10"/>
      <color theme="1"/>
      <name val="Arial"/>
      <family val="2"/>
    </font>
    <font>
      <sz val="9"/>
      <color theme="1"/>
      <name val="Arial"/>
      <family val="2"/>
    </font>
    <font>
      <b/>
      <sz val="9"/>
      <color rgb="FFFFFFFF"/>
      <name val="Arial"/>
      <family val="2"/>
    </font>
    <font>
      <sz val="11"/>
      <color rgb="FF000000"/>
      <name val="Calibri"/>
      <family val="2"/>
      <scheme val="minor"/>
    </font>
    <font>
      <sz val="9"/>
      <color theme="1"/>
      <name val="Calibri"/>
      <family val="2"/>
      <scheme val="minor"/>
    </font>
    <font>
      <b/>
      <sz val="11"/>
      <color rgb="FF000000"/>
      <name val="Calibri"/>
      <family val="2"/>
      <scheme val="minor"/>
    </font>
  </fonts>
  <fills count="20">
    <fill>
      <patternFill patternType="none"/>
    </fill>
    <fill>
      <patternFill patternType="gray125"/>
    </fill>
    <fill>
      <patternFill patternType="solid">
        <fgColor rgb="FF1F3864"/>
        <bgColor rgb="FF404040"/>
      </patternFill>
    </fill>
    <fill>
      <patternFill patternType="solid">
        <fgColor rgb="FF305496"/>
        <bgColor rgb="FF2F5496"/>
      </patternFill>
    </fill>
    <fill>
      <patternFill patternType="solid">
        <fgColor rgb="FF2F5496"/>
        <bgColor rgb="FF305496"/>
      </patternFill>
    </fill>
    <fill>
      <patternFill patternType="solid">
        <fgColor rgb="FF806000"/>
        <bgColor rgb="FF595959"/>
      </patternFill>
    </fill>
    <fill>
      <patternFill patternType="solid">
        <fgColor rgb="FF1F6B3B"/>
        <bgColor rgb="FF008080"/>
      </patternFill>
    </fill>
    <fill>
      <patternFill patternType="solid">
        <fgColor rgb="FFEDF2FA"/>
        <bgColor rgb="FFFFFFFF"/>
      </patternFill>
    </fill>
    <fill>
      <patternFill patternType="solid">
        <fgColor rgb="FFD9E1F2"/>
        <bgColor rgb="FFDDEBD8"/>
      </patternFill>
    </fill>
    <fill>
      <patternFill patternType="solid">
        <fgColor rgb="FFFFC7CE"/>
        <bgColor rgb="FFD9E1F2"/>
      </patternFill>
    </fill>
    <fill>
      <patternFill patternType="solid">
        <fgColor rgb="FFDDEBD8"/>
        <bgColor rgb="FFD9E1F2"/>
      </patternFill>
    </fill>
    <fill>
      <patternFill patternType="solid">
        <fgColor theme="4" tint="0.79998168889431442"/>
        <bgColor rgb="FF404040"/>
      </patternFill>
    </fill>
    <fill>
      <patternFill patternType="solid">
        <fgColor theme="0" tint="-0.249977111117893"/>
        <bgColor rgb="FF2F5496"/>
      </patternFill>
    </fill>
    <fill>
      <patternFill patternType="solid">
        <fgColor theme="9" tint="0.59999389629810485"/>
        <bgColor rgb="FF404040"/>
      </patternFill>
    </fill>
    <fill>
      <patternFill patternType="solid">
        <fgColor theme="0"/>
        <bgColor indexed="64"/>
      </patternFill>
    </fill>
    <fill>
      <patternFill patternType="solid">
        <fgColor theme="9" tint="0.59999389629810485"/>
        <bgColor rgb="FFDDEBD8"/>
      </patternFill>
    </fill>
    <fill>
      <patternFill patternType="solid">
        <fgColor theme="0"/>
        <bgColor rgb="FF404040"/>
      </patternFill>
    </fill>
    <fill>
      <patternFill patternType="solid">
        <fgColor theme="9" tint="0.59999389629810485"/>
        <bgColor indexed="64"/>
      </patternFill>
    </fill>
    <fill>
      <patternFill patternType="solid">
        <fgColor theme="9" tint="0.59999389629810485"/>
        <bgColor rgb="FF305496"/>
      </patternFill>
    </fill>
    <fill>
      <patternFill patternType="solid">
        <fgColor rgb="FFFFFF00"/>
        <bgColor rgb="FFD9E1F2"/>
      </patternFill>
    </fill>
  </fills>
  <borders count="5">
    <border>
      <left/>
      <right/>
      <top/>
      <bottom/>
      <diagonal/>
    </border>
    <border>
      <left style="thin">
        <color rgb="FFBFBFBF"/>
      </left>
      <right style="thin">
        <color rgb="FFBFBFBF"/>
      </right>
      <top style="thin">
        <color rgb="FFBFBFBF"/>
      </top>
      <bottom/>
      <diagonal/>
    </border>
    <border>
      <left style="thin">
        <color rgb="FFBFBFBF"/>
      </left>
      <right style="thin">
        <color rgb="FFBFBFBF"/>
      </right>
      <top style="thin">
        <color rgb="FFBFBFBF"/>
      </top>
      <bottom style="thin">
        <color rgb="FFBFBFBF"/>
      </bottom>
      <diagonal/>
    </border>
    <border>
      <left style="thin">
        <color rgb="FFBFBFBF"/>
      </left>
      <right/>
      <top style="thin">
        <color rgb="FFBFBFBF"/>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3" fillId="3"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horizontal="left" vertical="center" wrapText="1"/>
    </xf>
    <xf numFmtId="164" fontId="4" fillId="7" borderId="2" xfId="0" applyNumberFormat="1" applyFont="1" applyFill="1" applyBorder="1" applyAlignment="1">
      <alignment horizontal="right"/>
    </xf>
    <xf numFmtId="164" fontId="4" fillId="8" borderId="2" xfId="0" applyNumberFormat="1" applyFont="1" applyFill="1" applyBorder="1" applyAlignment="1">
      <alignment horizontal="right"/>
    </xf>
    <xf numFmtId="164" fontId="5" fillId="9" borderId="2" xfId="0" applyNumberFormat="1" applyFont="1" applyFill="1" applyBorder="1" applyAlignment="1">
      <alignment horizontal="right"/>
    </xf>
    <xf numFmtId="164" fontId="5" fillId="0" borderId="2" xfId="0" applyNumberFormat="1" applyFont="1" applyBorder="1" applyAlignment="1">
      <alignment horizontal="right"/>
    </xf>
    <xf numFmtId="0" fontId="5" fillId="0" borderId="2" xfId="0" applyFont="1" applyBorder="1" applyAlignment="1">
      <alignment horizontal="center" vertical="center"/>
    </xf>
    <xf numFmtId="0" fontId="6" fillId="0" borderId="2" xfId="0" applyFont="1" applyBorder="1" applyAlignment="1">
      <alignment horizontal="center" vertical="center"/>
    </xf>
    <xf numFmtId="164" fontId="4" fillId="10" borderId="2" xfId="0" applyNumberFormat="1" applyFont="1" applyFill="1" applyBorder="1" applyAlignment="1">
      <alignment horizontal="right"/>
    </xf>
    <xf numFmtId="164" fontId="4" fillId="0" borderId="2" xfId="0" applyNumberFormat="1" applyFont="1" applyBorder="1" applyAlignment="1">
      <alignment horizontal="right"/>
    </xf>
    <xf numFmtId="0" fontId="7" fillId="2" borderId="2" xfId="0" applyFont="1" applyFill="1" applyBorder="1"/>
    <xf numFmtId="165" fontId="7" fillId="2" borderId="2" xfId="0" applyNumberFormat="1" applyFont="1" applyFill="1" applyBorder="1" applyAlignment="1">
      <alignment horizontal="right"/>
    </xf>
    <xf numFmtId="3" fontId="4" fillId="0" borderId="2" xfId="0" applyNumberFormat="1" applyFont="1" applyBorder="1" applyAlignment="1">
      <alignment horizontal="right"/>
    </xf>
    <xf numFmtId="0" fontId="11" fillId="12" borderId="4" xfId="0" applyFont="1" applyFill="1" applyBorder="1" applyAlignment="1">
      <alignment horizontal="center" vertical="center" wrapText="1"/>
    </xf>
    <xf numFmtId="0" fontId="13" fillId="0" borderId="0" xfId="0" applyFont="1"/>
    <xf numFmtId="0" fontId="14" fillId="0" borderId="4" xfId="0" applyFont="1" applyBorder="1" applyAlignment="1">
      <alignment horizontal="center" vertical="center"/>
    </xf>
    <xf numFmtId="0" fontId="13" fillId="0" borderId="4" xfId="0" applyFont="1" applyBorder="1" applyAlignment="1">
      <alignment horizontal="center" vertical="center"/>
    </xf>
    <xf numFmtId="164" fontId="14" fillId="7" borderId="4" xfId="0" applyNumberFormat="1" applyFont="1" applyFill="1" applyBorder="1" applyAlignment="1">
      <alignment horizontal="right"/>
    </xf>
    <xf numFmtId="164" fontId="14" fillId="15" borderId="4" xfId="0" applyNumberFormat="1" applyFont="1" applyFill="1" applyBorder="1" applyAlignment="1">
      <alignment horizontal="right"/>
    </xf>
    <xf numFmtId="0" fontId="11" fillId="16" borderId="4" xfId="0" applyFont="1" applyFill="1" applyBorder="1"/>
    <xf numFmtId="3" fontId="14" fillId="16" borderId="4" xfId="0" applyNumberFormat="1" applyFont="1" applyFill="1" applyBorder="1" applyAlignment="1">
      <alignment horizontal="center"/>
    </xf>
    <xf numFmtId="0" fontId="13" fillId="0" borderId="4" xfId="0" applyFont="1" applyBorder="1"/>
    <xf numFmtId="164" fontId="12" fillId="17" borderId="4" xfId="0" applyNumberFormat="1" applyFont="1" applyFill="1" applyBorder="1"/>
    <xf numFmtId="0" fontId="11" fillId="18" borderId="4" xfId="0" applyFont="1" applyFill="1" applyBorder="1" applyAlignment="1">
      <alignment horizontal="center" vertical="center" wrapText="1"/>
    </xf>
    <xf numFmtId="0" fontId="16" fillId="0" borderId="4" xfId="0" applyFont="1" applyBorder="1" applyAlignment="1">
      <alignment horizontal="center" vertical="center"/>
    </xf>
    <xf numFmtId="3" fontId="17" fillId="2" borderId="2" xfId="0" applyNumberFormat="1" applyFont="1" applyFill="1" applyBorder="1" applyAlignment="1">
      <alignment horizontal="center"/>
    </xf>
    <xf numFmtId="0" fontId="18" fillId="0" borderId="0" xfId="0" applyFont="1"/>
    <xf numFmtId="0" fontId="19" fillId="0" borderId="0" xfId="0" applyFont="1"/>
    <xf numFmtId="164" fontId="5" fillId="19" borderId="2" xfId="0" applyNumberFormat="1" applyFont="1" applyFill="1" applyBorder="1" applyAlignment="1">
      <alignment horizontal="right"/>
    </xf>
    <xf numFmtId="164" fontId="4" fillId="19" borderId="2" xfId="0" applyNumberFormat="1" applyFont="1" applyFill="1" applyBorder="1" applyAlignment="1">
      <alignment horizontal="right"/>
    </xf>
    <xf numFmtId="0" fontId="14" fillId="14" borderId="4" xfId="0" applyFont="1" applyFill="1" applyBorder="1" applyAlignment="1">
      <alignment horizontal="left" vertical="center" wrapText="1"/>
    </xf>
    <xf numFmtId="1" fontId="13" fillId="0" borderId="0" xfId="0" applyNumberFormat="1" applyFont="1"/>
    <xf numFmtId="0" fontId="18" fillId="0" borderId="0" xfId="0" applyFont="1" applyAlignment="1">
      <alignment horizontal="left" vertical="top" wrapText="1"/>
    </xf>
    <xf numFmtId="0" fontId="15" fillId="0" borderId="0" xfId="0" applyFont="1" applyAlignment="1">
      <alignment horizontal="center" vertical="center" wrapText="1"/>
    </xf>
    <xf numFmtId="0" fontId="3" fillId="2" borderId="3" xfId="0" applyFont="1" applyFill="1" applyBorder="1" applyAlignment="1">
      <alignment horizontal="center" vertical="center"/>
    </xf>
    <xf numFmtId="0" fontId="11" fillId="11" borderId="4" xfId="0" applyFont="1" applyFill="1" applyBorder="1" applyAlignment="1">
      <alignment horizontal="center" vertical="center" wrapText="1"/>
    </xf>
    <xf numFmtId="0" fontId="11" fillId="12" borderId="4" xfId="0" applyFont="1" applyFill="1" applyBorder="1" applyAlignment="1">
      <alignment horizontal="center" vertical="center" wrapText="1"/>
    </xf>
    <xf numFmtId="0" fontId="11" fillId="18" borderId="4" xfId="0" applyFont="1" applyFill="1" applyBorder="1" applyAlignment="1">
      <alignment horizontal="center" vertical="center" wrapText="1"/>
    </xf>
    <xf numFmtId="0" fontId="11" fillId="13"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0" xfId="0" applyFont="1" applyFill="1" applyAlignment="1">
      <alignment horizontal="center" vertical="center"/>
    </xf>
    <xf numFmtId="0" fontId="2" fillId="0" borderId="0" xfId="0" applyFont="1" applyAlignment="1">
      <alignment horizontal="center" vertical="center"/>
    </xf>
    <xf numFmtId="0" fontId="3" fillId="3"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6" fillId="0" borderId="2" xfId="0" applyFont="1" applyBorder="1" applyAlignment="1">
      <alignment horizontal="left"/>
    </xf>
    <xf numFmtId="0" fontId="8" fillId="4" borderId="0" xfId="0" applyFont="1" applyFill="1" applyAlignment="1">
      <alignment horizontal="center"/>
    </xf>
    <xf numFmtId="0" fontId="10" fillId="0" borderId="0" xfId="0" applyFont="1" applyAlignment="1">
      <alignment horizontal="left" vertical="center" wrapText="1"/>
    </xf>
    <xf numFmtId="0" fontId="9"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17</xdr:row>
      <xdr:rowOff>171450</xdr:rowOff>
    </xdr:from>
    <xdr:to>
      <xdr:col>4</xdr:col>
      <xdr:colOff>596900</xdr:colOff>
      <xdr:row>19</xdr:row>
      <xdr:rowOff>44450</xdr:rowOff>
    </xdr:to>
    <xdr:pic>
      <xdr:nvPicPr>
        <xdr:cNvPr id="2" name="Image 17">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3962400" y="6350000"/>
          <a:ext cx="1028700" cy="241300"/>
        </a:xfrm>
        <a:prstGeom prst="rect">
          <a:avLst/>
        </a:prstGeom>
      </xdr:spPr>
    </xdr:pic>
    <xdr:clientData/>
  </xdr:twoCellAnchor>
  <xdr:twoCellAnchor editAs="oneCell">
    <xdr:from>
      <xdr:col>3</xdr:col>
      <xdr:colOff>304800</xdr:colOff>
      <xdr:row>19</xdr:row>
      <xdr:rowOff>133350</xdr:rowOff>
    </xdr:from>
    <xdr:to>
      <xdr:col>5</xdr:col>
      <xdr:colOff>45720</xdr:colOff>
      <xdr:row>21</xdr:row>
      <xdr:rowOff>8255</xdr:rowOff>
    </xdr:to>
    <xdr:pic>
      <xdr:nvPicPr>
        <xdr:cNvPr id="4" name="Imagen 3">
          <a:extLst>
            <a:ext uri="{FF2B5EF4-FFF2-40B4-BE49-F238E27FC236}">
              <a16:creationId xmlns:a16="http://schemas.microsoft.com/office/drawing/2014/main" id="{35729BE6-E5BE-74E3-15D5-97E37544CA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781425" y="7162800"/>
          <a:ext cx="1188720" cy="25590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1"/>
  <sheetViews>
    <sheetView workbookViewId="0">
      <selection activeCell="Q5" sqref="Q5:Q13"/>
    </sheetView>
  </sheetViews>
  <sheetFormatPr baseColWidth="10" defaultColWidth="8.5703125" defaultRowHeight="15" x14ac:dyDescent="0.25"/>
  <cols>
    <col min="1" max="1" width="5" customWidth="1"/>
    <col min="2" max="2" width="38" customWidth="1"/>
    <col min="3" max="3" width="9" customWidth="1"/>
    <col min="4" max="4" width="6" customWidth="1"/>
    <col min="5" max="5" width="12.140625" customWidth="1"/>
    <col min="6" max="10" width="10" customWidth="1"/>
    <col min="11" max="12" width="11" customWidth="1"/>
    <col min="13" max="13" width="11" hidden="1" customWidth="1"/>
    <col min="14" max="15" width="11" customWidth="1"/>
    <col min="16" max="17" width="10" customWidth="1"/>
    <col min="18" max="18" width="7" customWidth="1"/>
    <col min="19" max="19" width="9" customWidth="1"/>
    <col min="20" max="20" width="12" customWidth="1"/>
    <col min="21" max="23" width="13" customWidth="1"/>
    <col min="24" max="24" width="12" customWidth="1"/>
    <col min="25" max="25" width="40" customWidth="1"/>
  </cols>
  <sheetData>
    <row r="1" spans="1:25" ht="25.5" customHeight="1" x14ac:dyDescent="0.25">
      <c r="A1" s="45" t="s">
        <v>0</v>
      </c>
      <c r="B1" s="45"/>
      <c r="C1" s="45"/>
      <c r="D1" s="45"/>
      <c r="E1" s="45"/>
      <c r="F1" s="45"/>
      <c r="G1" s="45"/>
      <c r="H1" s="45"/>
      <c r="I1" s="45"/>
      <c r="J1" s="45"/>
      <c r="K1" s="45"/>
      <c r="L1" s="45"/>
      <c r="M1" s="45"/>
      <c r="N1" s="45"/>
      <c r="O1" s="45"/>
      <c r="P1" s="45"/>
      <c r="Q1" s="45"/>
      <c r="R1" s="45"/>
      <c r="S1" s="45"/>
      <c r="T1" s="45"/>
      <c r="U1" s="45"/>
      <c r="V1" s="45"/>
      <c r="W1" s="45"/>
      <c r="X1" s="45"/>
      <c r="Y1" s="45"/>
    </row>
    <row r="2" spans="1:25" ht="15.75" customHeight="1" x14ac:dyDescent="0.25">
      <c r="A2" s="46" t="s">
        <v>1</v>
      </c>
      <c r="B2" s="46"/>
      <c r="C2" s="46"/>
      <c r="D2" s="46"/>
      <c r="E2" s="46"/>
      <c r="F2" s="46"/>
      <c r="G2" s="46"/>
      <c r="H2" s="46"/>
      <c r="I2" s="46"/>
      <c r="J2" s="46"/>
      <c r="K2" s="46"/>
      <c r="L2" s="46"/>
      <c r="M2" s="46"/>
      <c r="N2" s="46"/>
      <c r="O2" s="46"/>
      <c r="P2" s="46"/>
      <c r="Q2" s="46"/>
      <c r="R2" s="46"/>
      <c r="S2" s="46"/>
      <c r="T2" s="46"/>
      <c r="U2" s="46"/>
      <c r="V2" s="46"/>
      <c r="W2" s="46"/>
      <c r="X2" s="46"/>
      <c r="Y2" s="46"/>
    </row>
    <row r="3" spans="1:25" ht="25.5" customHeight="1" x14ac:dyDescent="0.25">
      <c r="A3" s="44" t="s">
        <v>2</v>
      </c>
      <c r="B3" s="44" t="s">
        <v>3</v>
      </c>
      <c r="C3" s="44" t="s">
        <v>4</v>
      </c>
      <c r="D3" s="44" t="s">
        <v>5</v>
      </c>
      <c r="E3" s="47" t="s">
        <v>6</v>
      </c>
      <c r="F3" s="47"/>
      <c r="G3" s="47"/>
      <c r="H3" s="47" t="s">
        <v>7</v>
      </c>
      <c r="I3" s="47"/>
      <c r="J3" s="47"/>
      <c r="K3" s="48" t="s">
        <v>8</v>
      </c>
      <c r="L3" s="48"/>
      <c r="M3" s="49" t="s">
        <v>9</v>
      </c>
      <c r="N3" s="49"/>
      <c r="O3" s="4" t="s">
        <v>10</v>
      </c>
      <c r="P3" s="48" t="s">
        <v>11</v>
      </c>
      <c r="Q3" s="48"/>
      <c r="R3" s="48" t="s">
        <v>12</v>
      </c>
      <c r="S3" s="48"/>
      <c r="T3" s="44" t="s">
        <v>13</v>
      </c>
      <c r="U3" s="48" t="s">
        <v>14</v>
      </c>
      <c r="V3" s="48"/>
      <c r="W3" s="48"/>
      <c r="X3" s="44" t="s">
        <v>15</v>
      </c>
      <c r="Y3" s="44" t="s">
        <v>16</v>
      </c>
    </row>
    <row r="4" spans="1:25" ht="27.75" customHeight="1" x14ac:dyDescent="0.25">
      <c r="A4" s="44"/>
      <c r="B4" s="44"/>
      <c r="C4" s="44"/>
      <c r="D4" s="44"/>
      <c r="E4" s="1" t="s">
        <v>17</v>
      </c>
      <c r="F4" s="1" t="s">
        <v>18</v>
      </c>
      <c r="G4" s="1" t="s">
        <v>19</v>
      </c>
      <c r="H4" s="1" t="s">
        <v>17</v>
      </c>
      <c r="I4" s="1" t="s">
        <v>18</v>
      </c>
      <c r="J4" s="1" t="s">
        <v>19</v>
      </c>
      <c r="K4" s="2" t="s">
        <v>20</v>
      </c>
      <c r="L4" s="2" t="s">
        <v>21</v>
      </c>
      <c r="M4" s="3" t="s">
        <v>20</v>
      </c>
      <c r="N4" s="3" t="s">
        <v>21</v>
      </c>
      <c r="O4" s="4" t="s">
        <v>21</v>
      </c>
      <c r="P4" s="2" t="s">
        <v>22</v>
      </c>
      <c r="Q4" s="2" t="s">
        <v>23</v>
      </c>
      <c r="R4" s="2" t="s">
        <v>22</v>
      </c>
      <c r="S4" s="2" t="s">
        <v>23</v>
      </c>
      <c r="T4" s="44"/>
      <c r="U4" s="2" t="s">
        <v>24</v>
      </c>
      <c r="V4" s="2" t="s">
        <v>22</v>
      </c>
      <c r="W4" s="2" t="s">
        <v>23</v>
      </c>
      <c r="X4" s="44"/>
      <c r="Y4" s="44"/>
    </row>
    <row r="5" spans="1:25" x14ac:dyDescent="0.25">
      <c r="A5" s="5">
        <v>1</v>
      </c>
      <c r="B5" s="6" t="s">
        <v>25</v>
      </c>
      <c r="C5" s="6" t="s">
        <v>26</v>
      </c>
      <c r="D5" s="21">
        <v>20</v>
      </c>
      <c r="E5" s="7">
        <v>36342</v>
      </c>
      <c r="F5" s="7">
        <v>48802</v>
      </c>
      <c r="G5" s="7">
        <v>30092</v>
      </c>
      <c r="H5" s="7">
        <f t="shared" ref="H5:J13" si="0">E5/1.19</f>
        <v>30539.495798319331</v>
      </c>
      <c r="I5" s="7">
        <f t="shared" si="0"/>
        <v>41010.08403361345</v>
      </c>
      <c r="J5" s="7">
        <f t="shared" si="0"/>
        <v>25287.394957983193</v>
      </c>
      <c r="K5" s="8">
        <f>ROUND(AVERAGE(H5:J5),0)</f>
        <v>32279</v>
      </c>
      <c r="L5" s="8">
        <f>ROUND(AVERAGE(E5:G5),0)</f>
        <v>38412</v>
      </c>
      <c r="M5" s="9">
        <v>58824</v>
      </c>
      <c r="N5" s="9">
        <v>70000</v>
      </c>
      <c r="O5" s="33">
        <v>45220</v>
      </c>
      <c r="P5" s="10">
        <f t="shared" ref="P5:P13" si="1">N5-L5</f>
        <v>31588</v>
      </c>
      <c r="Q5" s="10">
        <f t="shared" ref="Q5:Q13" si="2">O5-L5</f>
        <v>6808</v>
      </c>
      <c r="R5" s="11" t="str">
        <f t="shared" ref="R5:R13" si="3">IF(N5&gt;L5,"SÍ","NO")</f>
        <v>SÍ</v>
      </c>
      <c r="S5" s="11" t="str">
        <f t="shared" ref="S5:S13" si="4">IF(O5&gt;L5,"SÍ","NO")</f>
        <v>SÍ</v>
      </c>
      <c r="T5" s="12" t="str">
        <f t="shared" ref="T5:T13" si="5">IF(N5&lt;O5,"HAS","SUMIMAS")</f>
        <v>SUMIMAS</v>
      </c>
      <c r="U5" s="8">
        <f t="shared" ref="U5:U13" si="6">D5*L5</f>
        <v>768240</v>
      </c>
      <c r="V5" s="9">
        <f t="shared" ref="V5:V13" si="7">D5*N5</f>
        <v>1400000</v>
      </c>
      <c r="W5" s="9">
        <f t="shared" ref="W5:W13" si="8">D5*O5</f>
        <v>904400</v>
      </c>
      <c r="X5" s="6" t="s">
        <v>27</v>
      </c>
      <c r="Y5" s="6" t="s">
        <v>28</v>
      </c>
    </row>
    <row r="6" spans="1:25" x14ac:dyDescent="0.25">
      <c r="A6" s="5">
        <v>2</v>
      </c>
      <c r="B6" s="6" t="s">
        <v>29</v>
      </c>
      <c r="C6" s="6" t="s">
        <v>26</v>
      </c>
      <c r="D6" s="21">
        <v>15</v>
      </c>
      <c r="E6" s="7">
        <v>77900</v>
      </c>
      <c r="F6" s="7">
        <v>57700</v>
      </c>
      <c r="G6" s="7">
        <v>60799</v>
      </c>
      <c r="H6" s="7">
        <f t="shared" si="0"/>
        <v>65462.184873949584</v>
      </c>
      <c r="I6" s="7">
        <f t="shared" si="0"/>
        <v>48487.394957983197</v>
      </c>
      <c r="J6" s="7">
        <f t="shared" si="0"/>
        <v>51091.596638655465</v>
      </c>
      <c r="K6" s="8">
        <f t="shared" ref="K6:K13" si="9">ROUND(AVERAGE(H6:J6),0)</f>
        <v>55014</v>
      </c>
      <c r="L6" s="8">
        <f t="shared" ref="L6:L8" si="10">ROUND(AVERAGE(E6:G6),0)</f>
        <v>65466</v>
      </c>
      <c r="M6" s="9">
        <v>69748</v>
      </c>
      <c r="N6" s="9">
        <v>83000</v>
      </c>
      <c r="O6" s="33">
        <v>75327</v>
      </c>
      <c r="P6" s="10">
        <f t="shared" si="1"/>
        <v>17534</v>
      </c>
      <c r="Q6" s="10">
        <f t="shared" si="2"/>
        <v>9861</v>
      </c>
      <c r="R6" s="11" t="str">
        <f t="shared" si="3"/>
        <v>SÍ</v>
      </c>
      <c r="S6" s="11" t="str">
        <f t="shared" si="4"/>
        <v>SÍ</v>
      </c>
      <c r="T6" s="12" t="str">
        <f t="shared" si="5"/>
        <v>SUMIMAS</v>
      </c>
      <c r="U6" s="8">
        <f t="shared" si="6"/>
        <v>981990</v>
      </c>
      <c r="V6" s="9">
        <f t="shared" si="7"/>
        <v>1245000</v>
      </c>
      <c r="W6" s="9">
        <f t="shared" si="8"/>
        <v>1129905</v>
      </c>
      <c r="X6" s="6" t="s">
        <v>27</v>
      </c>
      <c r="Y6" s="6" t="s">
        <v>30</v>
      </c>
    </row>
    <row r="7" spans="1:25" x14ac:dyDescent="0.25">
      <c r="A7" s="5">
        <v>3</v>
      </c>
      <c r="B7" s="6" t="s">
        <v>31</v>
      </c>
      <c r="C7" s="6" t="s">
        <v>26</v>
      </c>
      <c r="D7" s="21">
        <v>15</v>
      </c>
      <c r="E7" s="7">
        <v>40900</v>
      </c>
      <c r="F7" s="7">
        <v>21397</v>
      </c>
      <c r="G7" s="7">
        <v>40900</v>
      </c>
      <c r="H7" s="7">
        <f t="shared" si="0"/>
        <v>34369.747899159665</v>
      </c>
      <c r="I7" s="7">
        <f t="shared" si="0"/>
        <v>17980.672268907565</v>
      </c>
      <c r="J7" s="7">
        <f t="shared" si="0"/>
        <v>34369.747899159665</v>
      </c>
      <c r="K7" s="8">
        <f t="shared" si="9"/>
        <v>28907</v>
      </c>
      <c r="L7" s="8">
        <f t="shared" si="10"/>
        <v>34399</v>
      </c>
      <c r="M7" s="9">
        <v>29412</v>
      </c>
      <c r="N7" s="9">
        <v>35000</v>
      </c>
      <c r="O7" s="34">
        <v>21420</v>
      </c>
      <c r="P7" s="10">
        <f t="shared" si="1"/>
        <v>601</v>
      </c>
      <c r="Q7" s="14">
        <f t="shared" si="2"/>
        <v>-12979</v>
      </c>
      <c r="R7" s="11" t="str">
        <f t="shared" si="3"/>
        <v>SÍ</v>
      </c>
      <c r="S7" s="5" t="str">
        <f t="shared" si="4"/>
        <v>NO</v>
      </c>
      <c r="T7" s="12" t="str">
        <f t="shared" si="5"/>
        <v>SUMIMAS</v>
      </c>
      <c r="U7" s="8">
        <f t="shared" si="6"/>
        <v>515985</v>
      </c>
      <c r="V7" s="9">
        <f t="shared" si="7"/>
        <v>525000</v>
      </c>
      <c r="W7" s="13">
        <f t="shared" si="8"/>
        <v>321300</v>
      </c>
      <c r="X7" s="6" t="s">
        <v>27</v>
      </c>
      <c r="Y7" s="6" t="s">
        <v>32</v>
      </c>
    </row>
    <row r="8" spans="1:25" ht="24" x14ac:dyDescent="0.25">
      <c r="A8" s="5">
        <v>4</v>
      </c>
      <c r="B8" s="6" t="s">
        <v>33</v>
      </c>
      <c r="C8" s="6" t="s">
        <v>26</v>
      </c>
      <c r="D8" s="21">
        <v>20</v>
      </c>
      <c r="E8" s="7">
        <v>59900</v>
      </c>
      <c r="F8" s="7">
        <v>50000</v>
      </c>
      <c r="G8" s="7">
        <v>65990</v>
      </c>
      <c r="H8" s="7">
        <f t="shared" si="0"/>
        <v>50336.134453781517</v>
      </c>
      <c r="I8" s="7">
        <f t="shared" si="0"/>
        <v>42016.806722689078</v>
      </c>
      <c r="J8" s="7">
        <f t="shared" si="0"/>
        <v>55453.781512605041</v>
      </c>
      <c r="K8" s="8">
        <f t="shared" si="9"/>
        <v>49269</v>
      </c>
      <c r="L8" s="8">
        <f t="shared" si="10"/>
        <v>58630</v>
      </c>
      <c r="M8" s="9">
        <v>84034</v>
      </c>
      <c r="N8" s="33">
        <v>100000</v>
      </c>
      <c r="O8" s="9">
        <v>140896</v>
      </c>
      <c r="P8" s="10">
        <f t="shared" si="1"/>
        <v>41370</v>
      </c>
      <c r="Q8" s="10">
        <f t="shared" si="2"/>
        <v>82266</v>
      </c>
      <c r="R8" s="11" t="str">
        <f t="shared" si="3"/>
        <v>SÍ</v>
      </c>
      <c r="S8" s="11" t="str">
        <f t="shared" si="4"/>
        <v>SÍ</v>
      </c>
      <c r="T8" s="12" t="str">
        <f t="shared" si="5"/>
        <v>HAS</v>
      </c>
      <c r="U8" s="8">
        <f t="shared" si="6"/>
        <v>1172600</v>
      </c>
      <c r="V8" s="9">
        <f t="shared" si="7"/>
        <v>2000000</v>
      </c>
      <c r="W8" s="9">
        <f t="shared" si="8"/>
        <v>2817920</v>
      </c>
      <c r="X8" s="6" t="s">
        <v>27</v>
      </c>
      <c r="Y8" s="6" t="s">
        <v>34</v>
      </c>
    </row>
    <row r="9" spans="1:25" ht="24" x14ac:dyDescent="0.25">
      <c r="A9" s="5">
        <v>5</v>
      </c>
      <c r="B9" s="6" t="s">
        <v>35</v>
      </c>
      <c r="C9" s="6" t="s">
        <v>26</v>
      </c>
      <c r="D9" s="21">
        <v>25</v>
      </c>
      <c r="E9" s="7">
        <v>18400</v>
      </c>
      <c r="F9" s="7">
        <v>28125</v>
      </c>
      <c r="G9" s="7"/>
      <c r="H9" s="7">
        <f t="shared" si="0"/>
        <v>15462.18487394958</v>
      </c>
      <c r="I9" s="7">
        <f t="shared" si="0"/>
        <v>23634.453781512606</v>
      </c>
      <c r="J9" s="7">
        <f t="shared" si="0"/>
        <v>0</v>
      </c>
      <c r="K9" s="8">
        <f t="shared" si="9"/>
        <v>13032</v>
      </c>
      <c r="L9" s="8">
        <f>ROUND(AVERAGE(E9:F9),0)</f>
        <v>23263</v>
      </c>
      <c r="M9" s="9">
        <v>21849</v>
      </c>
      <c r="N9" s="33">
        <v>26000</v>
      </c>
      <c r="O9" s="9">
        <v>73185</v>
      </c>
      <c r="P9" s="10">
        <f t="shared" si="1"/>
        <v>2737</v>
      </c>
      <c r="Q9" s="10">
        <f t="shared" si="2"/>
        <v>49922</v>
      </c>
      <c r="R9" s="11" t="str">
        <f t="shared" si="3"/>
        <v>SÍ</v>
      </c>
      <c r="S9" s="11" t="str">
        <f t="shared" si="4"/>
        <v>SÍ</v>
      </c>
      <c r="T9" s="12" t="str">
        <f t="shared" si="5"/>
        <v>HAS</v>
      </c>
      <c r="U9" s="8">
        <f t="shared" si="6"/>
        <v>581575</v>
      </c>
      <c r="V9" s="9">
        <f t="shared" si="7"/>
        <v>650000</v>
      </c>
      <c r="W9" s="9">
        <f t="shared" si="8"/>
        <v>1829625</v>
      </c>
      <c r="X9" s="6" t="s">
        <v>27</v>
      </c>
      <c r="Y9" s="6" t="s">
        <v>36</v>
      </c>
    </row>
    <row r="10" spans="1:25" ht="24" x14ac:dyDescent="0.25">
      <c r="A10" s="5">
        <v>6</v>
      </c>
      <c r="B10" s="6" t="s">
        <v>37</v>
      </c>
      <c r="C10" s="6" t="s">
        <v>26</v>
      </c>
      <c r="D10" s="21">
        <v>25</v>
      </c>
      <c r="E10" s="7">
        <v>71000</v>
      </c>
      <c r="F10" s="7">
        <v>71000</v>
      </c>
      <c r="G10" s="7">
        <v>70000</v>
      </c>
      <c r="H10" s="7">
        <f t="shared" si="0"/>
        <v>59663.865546218491</v>
      </c>
      <c r="I10" s="7">
        <f t="shared" si="0"/>
        <v>59663.865546218491</v>
      </c>
      <c r="J10" s="7">
        <f t="shared" si="0"/>
        <v>58823.529411764706</v>
      </c>
      <c r="K10" s="8">
        <f t="shared" si="9"/>
        <v>59384</v>
      </c>
      <c r="L10" s="8">
        <f>ROUND(AVERAGE(E10:G10),0)</f>
        <v>70667</v>
      </c>
      <c r="M10" s="9">
        <v>96639</v>
      </c>
      <c r="N10" s="9">
        <v>115000</v>
      </c>
      <c r="O10" s="33">
        <v>99365</v>
      </c>
      <c r="P10" s="10">
        <f t="shared" si="1"/>
        <v>44333</v>
      </c>
      <c r="Q10" s="10">
        <f t="shared" si="2"/>
        <v>28698</v>
      </c>
      <c r="R10" s="11" t="str">
        <f t="shared" si="3"/>
        <v>SÍ</v>
      </c>
      <c r="S10" s="11" t="str">
        <f t="shared" si="4"/>
        <v>SÍ</v>
      </c>
      <c r="T10" s="12" t="str">
        <f t="shared" si="5"/>
        <v>SUMIMAS</v>
      </c>
      <c r="U10" s="8">
        <f t="shared" si="6"/>
        <v>1766675</v>
      </c>
      <c r="V10" s="9">
        <f t="shared" si="7"/>
        <v>2875000</v>
      </c>
      <c r="W10" s="9">
        <f t="shared" si="8"/>
        <v>2484125</v>
      </c>
      <c r="X10" s="6" t="s">
        <v>27</v>
      </c>
      <c r="Y10" s="6" t="s">
        <v>38</v>
      </c>
    </row>
    <row r="11" spans="1:25" x14ac:dyDescent="0.25">
      <c r="A11" s="5">
        <v>7</v>
      </c>
      <c r="B11" s="6" t="s">
        <v>39</v>
      </c>
      <c r="C11" s="6" t="s">
        <v>26</v>
      </c>
      <c r="D11" s="21">
        <v>25</v>
      </c>
      <c r="E11" s="7">
        <v>22000</v>
      </c>
      <c r="F11" s="7">
        <v>26100</v>
      </c>
      <c r="G11" s="7">
        <v>15500</v>
      </c>
      <c r="H11" s="7">
        <f t="shared" si="0"/>
        <v>18487.394957983193</v>
      </c>
      <c r="I11" s="7">
        <f t="shared" si="0"/>
        <v>21932.773109243699</v>
      </c>
      <c r="J11" s="7">
        <f t="shared" si="0"/>
        <v>13025.210084033613</v>
      </c>
      <c r="K11" s="8">
        <f t="shared" si="9"/>
        <v>17815</v>
      </c>
      <c r="L11" s="8">
        <f t="shared" ref="L11:L13" si="11">ROUND(AVERAGE(E11:G11),0)</f>
        <v>21200</v>
      </c>
      <c r="M11" s="9">
        <v>26891</v>
      </c>
      <c r="N11" s="9">
        <v>32000</v>
      </c>
      <c r="O11" s="34">
        <v>18564</v>
      </c>
      <c r="P11" s="10">
        <f t="shared" si="1"/>
        <v>10800</v>
      </c>
      <c r="Q11" s="14">
        <f t="shared" si="2"/>
        <v>-2636</v>
      </c>
      <c r="R11" s="11" t="str">
        <f t="shared" si="3"/>
        <v>SÍ</v>
      </c>
      <c r="S11" s="5" t="str">
        <f t="shared" si="4"/>
        <v>NO</v>
      </c>
      <c r="T11" s="12" t="str">
        <f t="shared" si="5"/>
        <v>SUMIMAS</v>
      </c>
      <c r="U11" s="8">
        <f t="shared" si="6"/>
        <v>530000</v>
      </c>
      <c r="V11" s="9">
        <f t="shared" si="7"/>
        <v>800000</v>
      </c>
      <c r="W11" s="13">
        <f t="shared" si="8"/>
        <v>464100</v>
      </c>
      <c r="X11" s="6" t="s">
        <v>27</v>
      </c>
      <c r="Y11" s="6" t="s">
        <v>40</v>
      </c>
    </row>
    <row r="12" spans="1:25" x14ac:dyDescent="0.25">
      <c r="A12" s="5">
        <v>8</v>
      </c>
      <c r="B12" s="6" t="s">
        <v>41</v>
      </c>
      <c r="C12" s="6" t="s">
        <v>26</v>
      </c>
      <c r="D12" s="21">
        <v>25</v>
      </c>
      <c r="E12" s="7">
        <v>16900</v>
      </c>
      <c r="F12" s="7">
        <v>18000</v>
      </c>
      <c r="G12" s="7">
        <v>18615</v>
      </c>
      <c r="H12" s="7">
        <f t="shared" si="0"/>
        <v>14201.680672268909</v>
      </c>
      <c r="I12" s="7">
        <f t="shared" si="0"/>
        <v>15126.050420168069</v>
      </c>
      <c r="J12" s="7">
        <f t="shared" si="0"/>
        <v>15642.857142857143</v>
      </c>
      <c r="K12" s="8">
        <f t="shared" si="9"/>
        <v>14990</v>
      </c>
      <c r="L12" s="8">
        <f t="shared" si="11"/>
        <v>17838</v>
      </c>
      <c r="M12" s="9">
        <v>15126</v>
      </c>
      <c r="N12" s="33">
        <v>18000</v>
      </c>
      <c r="O12" s="9">
        <v>23324</v>
      </c>
      <c r="P12" s="10">
        <f t="shared" si="1"/>
        <v>162</v>
      </c>
      <c r="Q12" s="10">
        <f t="shared" si="2"/>
        <v>5486</v>
      </c>
      <c r="R12" s="11" t="str">
        <f t="shared" si="3"/>
        <v>SÍ</v>
      </c>
      <c r="S12" s="11" t="str">
        <f t="shared" si="4"/>
        <v>SÍ</v>
      </c>
      <c r="T12" s="12" t="str">
        <f t="shared" si="5"/>
        <v>HAS</v>
      </c>
      <c r="U12" s="8">
        <f t="shared" si="6"/>
        <v>445950</v>
      </c>
      <c r="V12" s="9">
        <f t="shared" si="7"/>
        <v>450000</v>
      </c>
      <c r="W12" s="9">
        <f t="shared" si="8"/>
        <v>583100</v>
      </c>
      <c r="X12" s="6" t="s">
        <v>27</v>
      </c>
      <c r="Y12" s="6" t="s">
        <v>42</v>
      </c>
    </row>
    <row r="13" spans="1:25" x14ac:dyDescent="0.25">
      <c r="A13" s="5">
        <v>9</v>
      </c>
      <c r="B13" s="6" t="s">
        <v>43</v>
      </c>
      <c r="C13" s="6" t="s">
        <v>26</v>
      </c>
      <c r="D13" s="29">
        <v>25</v>
      </c>
      <c r="E13" s="7">
        <v>12500</v>
      </c>
      <c r="F13" s="7">
        <v>14900</v>
      </c>
      <c r="G13" s="7">
        <v>12392</v>
      </c>
      <c r="H13" s="7">
        <f t="shared" si="0"/>
        <v>10504.20168067227</v>
      </c>
      <c r="I13" s="7">
        <f t="shared" si="0"/>
        <v>12521.008403361346</v>
      </c>
      <c r="J13" s="7">
        <f t="shared" si="0"/>
        <v>10413.44537815126</v>
      </c>
      <c r="K13" s="8">
        <f t="shared" si="9"/>
        <v>11146</v>
      </c>
      <c r="L13" s="8">
        <f t="shared" si="11"/>
        <v>13264</v>
      </c>
      <c r="M13" s="9">
        <v>12605</v>
      </c>
      <c r="N13" s="33">
        <v>15000</v>
      </c>
      <c r="O13" s="9">
        <v>21658</v>
      </c>
      <c r="P13" s="10">
        <f t="shared" si="1"/>
        <v>1736</v>
      </c>
      <c r="Q13" s="10">
        <f t="shared" si="2"/>
        <v>8394</v>
      </c>
      <c r="R13" s="11" t="str">
        <f t="shared" si="3"/>
        <v>SÍ</v>
      </c>
      <c r="S13" s="11" t="str">
        <f t="shared" si="4"/>
        <v>SÍ</v>
      </c>
      <c r="T13" s="12" t="str">
        <f t="shared" si="5"/>
        <v>HAS</v>
      </c>
      <c r="U13" s="8">
        <f t="shared" si="6"/>
        <v>331600</v>
      </c>
      <c r="V13" s="9">
        <f t="shared" si="7"/>
        <v>375000</v>
      </c>
      <c r="W13" s="9">
        <f t="shared" si="8"/>
        <v>541450</v>
      </c>
      <c r="X13" s="6" t="s">
        <v>27</v>
      </c>
      <c r="Y13" s="6" t="s">
        <v>44</v>
      </c>
    </row>
    <row r="14" spans="1:25" x14ac:dyDescent="0.25">
      <c r="A14" s="15"/>
      <c r="B14" s="15" t="s">
        <v>45</v>
      </c>
      <c r="C14" s="15"/>
      <c r="D14" s="30">
        <f>SUM(D5:D13)</f>
        <v>195</v>
      </c>
      <c r="E14" s="15"/>
      <c r="F14" s="15"/>
      <c r="G14" s="15"/>
      <c r="H14" s="15"/>
      <c r="I14" s="15"/>
      <c r="J14" s="15"/>
      <c r="K14" s="15"/>
      <c r="L14" s="15"/>
      <c r="M14" s="15"/>
      <c r="N14" s="15"/>
      <c r="O14" s="15"/>
      <c r="P14" s="15"/>
      <c r="Q14" s="15"/>
      <c r="R14" s="15"/>
      <c r="S14" s="15"/>
      <c r="T14" s="15"/>
      <c r="U14" s="16">
        <f>ROUND(SUM(U5:U13),0)</f>
        <v>7094615</v>
      </c>
      <c r="V14" s="16">
        <f>SUM(V5:V13)</f>
        <v>10320000</v>
      </c>
      <c r="W14" s="16">
        <f>SUM(W5:W13)</f>
        <v>11075925</v>
      </c>
      <c r="X14" s="15"/>
      <c r="Y14" s="15"/>
    </row>
    <row r="17" spans="1:25" x14ac:dyDescent="0.25">
      <c r="A17" s="51" t="s">
        <v>46</v>
      </c>
      <c r="B17" s="51"/>
      <c r="C17" s="51"/>
      <c r="D17" s="51"/>
      <c r="E17" s="51"/>
    </row>
    <row r="18" spans="1:25" x14ac:dyDescent="0.25">
      <c r="A18" s="50" t="s">
        <v>47</v>
      </c>
      <c r="B18" s="50"/>
      <c r="C18" s="50"/>
      <c r="D18" s="50"/>
      <c r="E18" s="17">
        <f>COUNTA(A5:A13)</f>
        <v>9</v>
      </c>
    </row>
    <row r="19" spans="1:25" x14ac:dyDescent="0.25">
      <c r="A19" s="50" t="s">
        <v>48</v>
      </c>
      <c r="B19" s="50"/>
      <c r="C19" s="50"/>
      <c r="D19" s="50"/>
      <c r="E19" s="17">
        <f>COUNTIF(R5:R13,"SÍ")+COUNTIF(R5:R13,"NO")</f>
        <v>9</v>
      </c>
    </row>
    <row r="20" spans="1:25" x14ac:dyDescent="0.25">
      <c r="A20" s="50" t="s">
        <v>49</v>
      </c>
      <c r="B20" s="50"/>
      <c r="C20" s="50"/>
      <c r="D20" s="50"/>
      <c r="E20" s="17">
        <f>COUNTIF(S5:S13,"SÍ")+COUNTIF(S5:S13,"NO")</f>
        <v>9</v>
      </c>
    </row>
    <row r="21" spans="1:25" x14ac:dyDescent="0.25">
      <c r="A21" s="50" t="s">
        <v>50</v>
      </c>
      <c r="B21" s="50"/>
      <c r="C21" s="50"/>
      <c r="D21" s="50"/>
      <c r="E21" s="17">
        <f>COUNTIF(T5:T13,"HAS")</f>
        <v>4</v>
      </c>
    </row>
    <row r="22" spans="1:25" x14ac:dyDescent="0.25">
      <c r="A22" s="50" t="s">
        <v>51</v>
      </c>
      <c r="B22" s="50"/>
      <c r="C22" s="50"/>
      <c r="D22" s="50"/>
      <c r="E22" s="17">
        <f>COUNTIF(T5:T13,"SUMIMAS")</f>
        <v>5</v>
      </c>
    </row>
    <row r="23" spans="1:25" x14ac:dyDescent="0.25">
      <c r="A23" s="50" t="s">
        <v>52</v>
      </c>
      <c r="B23" s="50"/>
      <c r="C23" s="50"/>
      <c r="D23" s="50"/>
      <c r="E23" s="14">
        <f>SUM(U5:U13)</f>
        <v>7094615</v>
      </c>
    </row>
    <row r="24" spans="1:25" x14ac:dyDescent="0.25">
      <c r="A24" s="50" t="s">
        <v>53</v>
      </c>
      <c r="B24" s="50"/>
      <c r="C24" s="50"/>
      <c r="D24" s="50"/>
      <c r="E24" s="14">
        <f>SUM(V5:V13)</f>
        <v>10320000</v>
      </c>
    </row>
    <row r="25" spans="1:25" x14ac:dyDescent="0.25">
      <c r="A25" s="50" t="s">
        <v>54</v>
      </c>
      <c r="B25" s="50"/>
      <c r="C25" s="50"/>
      <c r="D25" s="50"/>
      <c r="E25" s="14">
        <f>SUM(W5:W13)</f>
        <v>11075925</v>
      </c>
    </row>
    <row r="27" spans="1:25" ht="15" customHeight="1" x14ac:dyDescent="0.25">
      <c r="A27" s="53" t="s">
        <v>55</v>
      </c>
      <c r="B27" s="53"/>
      <c r="C27" s="53"/>
      <c r="D27" s="53"/>
      <c r="E27" s="53"/>
      <c r="F27" s="53"/>
      <c r="G27" s="53"/>
      <c r="H27" s="53"/>
      <c r="I27" s="53"/>
      <c r="J27" s="53"/>
      <c r="K27" s="53"/>
      <c r="L27" s="53"/>
      <c r="M27" s="53"/>
      <c r="N27" s="53"/>
      <c r="O27" s="53"/>
      <c r="P27" s="53"/>
      <c r="Q27" s="53"/>
      <c r="R27" s="53"/>
      <c r="S27" s="53"/>
      <c r="T27" s="53"/>
      <c r="U27" s="53"/>
      <c r="V27" s="53"/>
      <c r="W27" s="53"/>
      <c r="X27" s="53"/>
      <c r="Y27" s="53"/>
    </row>
    <row r="28" spans="1:25" ht="15" customHeight="1" x14ac:dyDescent="0.25">
      <c r="A28" s="52" t="s">
        <v>56</v>
      </c>
      <c r="B28" s="52"/>
      <c r="C28" s="52"/>
      <c r="D28" s="52"/>
      <c r="E28" s="52"/>
      <c r="F28" s="52"/>
      <c r="G28" s="52"/>
      <c r="H28" s="52"/>
      <c r="I28" s="52"/>
      <c r="J28" s="52"/>
      <c r="K28" s="52"/>
      <c r="L28" s="52"/>
      <c r="M28" s="52"/>
      <c r="N28" s="52"/>
      <c r="O28" s="52"/>
      <c r="P28" s="52"/>
      <c r="Q28" s="52"/>
      <c r="R28" s="52"/>
      <c r="S28" s="52"/>
      <c r="T28" s="52"/>
      <c r="U28" s="52"/>
      <c r="V28" s="52"/>
      <c r="W28" s="52"/>
      <c r="X28" s="52"/>
      <c r="Y28" s="52"/>
    </row>
    <row r="29" spans="1:25" ht="15" customHeight="1" x14ac:dyDescent="0.25">
      <c r="A29" s="52" t="s">
        <v>83</v>
      </c>
      <c r="B29" s="52"/>
      <c r="C29" s="52"/>
      <c r="D29" s="52"/>
      <c r="E29" s="52"/>
      <c r="F29" s="52"/>
      <c r="G29" s="52"/>
      <c r="H29" s="52"/>
      <c r="I29" s="52"/>
      <c r="J29" s="52"/>
      <c r="K29" s="52"/>
      <c r="L29" s="52"/>
      <c r="M29" s="52"/>
      <c r="N29" s="52"/>
      <c r="O29" s="52"/>
      <c r="P29" s="52"/>
      <c r="Q29" s="52"/>
      <c r="R29" s="52"/>
      <c r="S29" s="52"/>
      <c r="T29" s="52"/>
      <c r="U29" s="52"/>
      <c r="V29" s="52"/>
      <c r="W29" s="52"/>
      <c r="X29" s="52"/>
      <c r="Y29" s="52"/>
    </row>
    <row r="30" spans="1:25" ht="15" customHeight="1" x14ac:dyDescent="0.25">
      <c r="A30" s="52" t="s">
        <v>57</v>
      </c>
      <c r="B30" s="52"/>
      <c r="C30" s="52"/>
      <c r="D30" s="52"/>
      <c r="E30" s="52"/>
      <c r="F30" s="52"/>
      <c r="G30" s="52"/>
      <c r="H30" s="52"/>
      <c r="I30" s="52"/>
      <c r="J30" s="52"/>
      <c r="K30" s="52"/>
      <c r="L30" s="52"/>
      <c r="M30" s="52"/>
      <c r="N30" s="52"/>
      <c r="O30" s="52"/>
      <c r="P30" s="52"/>
      <c r="Q30" s="52"/>
      <c r="R30" s="52"/>
      <c r="S30" s="52"/>
      <c r="T30" s="52"/>
      <c r="U30" s="52"/>
      <c r="V30" s="52"/>
      <c r="W30" s="52"/>
      <c r="X30" s="52"/>
      <c r="Y30" s="52"/>
    </row>
    <row r="31" spans="1:25" ht="15" customHeight="1" x14ac:dyDescent="0.25">
      <c r="A31" s="52" t="s">
        <v>58</v>
      </c>
      <c r="B31" s="52"/>
      <c r="C31" s="52"/>
      <c r="D31" s="52"/>
      <c r="E31" s="52"/>
      <c r="F31" s="52"/>
      <c r="G31" s="52"/>
      <c r="H31" s="52"/>
      <c r="I31" s="52"/>
      <c r="J31" s="52"/>
      <c r="K31" s="52"/>
      <c r="L31" s="52"/>
      <c r="M31" s="52"/>
      <c r="N31" s="52"/>
      <c r="O31" s="52"/>
      <c r="P31" s="52"/>
      <c r="Q31" s="52"/>
      <c r="R31" s="52"/>
      <c r="S31" s="52"/>
      <c r="T31" s="52"/>
      <c r="U31" s="52"/>
      <c r="V31" s="52"/>
      <c r="W31" s="52"/>
      <c r="X31" s="52"/>
      <c r="Y31" s="52"/>
    </row>
  </sheetData>
  <mergeCells count="30">
    <mergeCell ref="A30:Y30"/>
    <mergeCell ref="A31:Y31"/>
    <mergeCell ref="A23:D23"/>
    <mergeCell ref="A24:D24"/>
    <mergeCell ref="A25:D25"/>
    <mergeCell ref="A27:Y27"/>
    <mergeCell ref="A28:Y28"/>
    <mergeCell ref="A29:Y29"/>
    <mergeCell ref="A22:D22"/>
    <mergeCell ref="P3:Q3"/>
    <mergeCell ref="R3:S3"/>
    <mergeCell ref="T3:T4"/>
    <mergeCell ref="U3:W3"/>
    <mergeCell ref="A17:E17"/>
    <mergeCell ref="A18:D18"/>
    <mergeCell ref="A19:D19"/>
    <mergeCell ref="A20:D20"/>
    <mergeCell ref="A21:D21"/>
    <mergeCell ref="X3:X4"/>
    <mergeCell ref="Y3:Y4"/>
    <mergeCell ref="A1:Y1"/>
    <mergeCell ref="A2:Y2"/>
    <mergeCell ref="A3:A4"/>
    <mergeCell ref="B3:B4"/>
    <mergeCell ref="C3:C4"/>
    <mergeCell ref="D3:D4"/>
    <mergeCell ref="E3:G3"/>
    <mergeCell ref="H3:J3"/>
    <mergeCell ref="K3:L3"/>
    <mergeCell ref="M3:N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1"/>
  <sheetViews>
    <sheetView tabSelected="1" topLeftCell="A5" workbookViewId="0">
      <selection activeCell="H23" sqref="H23"/>
    </sheetView>
  </sheetViews>
  <sheetFormatPr baseColWidth="10" defaultColWidth="10.85546875" defaultRowHeight="11.25" x14ac:dyDescent="0.2"/>
  <cols>
    <col min="1" max="1" width="10.85546875" style="19"/>
    <col min="2" max="2" width="30.42578125" style="19" customWidth="1"/>
    <col min="3" max="12" width="10.85546875" style="19"/>
    <col min="13" max="13" width="12.7109375" style="19" customWidth="1"/>
    <col min="14" max="16384" width="10.85546875" style="19"/>
  </cols>
  <sheetData>
    <row r="1" spans="1:17" ht="23.45" customHeight="1" x14ac:dyDescent="0.2">
      <c r="A1" s="38" t="s">
        <v>59</v>
      </c>
      <c r="B1" s="38"/>
      <c r="C1" s="38"/>
      <c r="D1" s="38"/>
      <c r="E1" s="38"/>
      <c r="F1" s="38"/>
      <c r="G1" s="38"/>
      <c r="H1" s="38"/>
      <c r="I1" s="38"/>
      <c r="J1" s="38"/>
      <c r="K1" s="38"/>
      <c r="L1" s="38"/>
      <c r="M1" s="38"/>
    </row>
    <row r="2" spans="1:17" ht="32.450000000000003" customHeight="1" x14ac:dyDescent="0.2">
      <c r="A2" s="38" t="s">
        <v>70</v>
      </c>
      <c r="B2" s="38"/>
      <c r="C2" s="38"/>
      <c r="D2" s="38"/>
      <c r="E2" s="38"/>
      <c r="F2" s="38"/>
      <c r="G2" s="38"/>
      <c r="H2" s="38"/>
      <c r="I2" s="38"/>
      <c r="J2" s="38"/>
      <c r="K2" s="38"/>
      <c r="L2" s="38"/>
      <c r="M2" s="38"/>
    </row>
    <row r="3" spans="1:17" ht="23.1" customHeight="1" x14ac:dyDescent="0.2">
      <c r="A3" s="39" t="s">
        <v>2</v>
      </c>
      <c r="B3" s="40" t="s">
        <v>3</v>
      </c>
      <c r="C3" s="40" t="s">
        <v>4</v>
      </c>
      <c r="D3" s="40" t="s">
        <v>5</v>
      </c>
      <c r="E3" s="41" t="s">
        <v>60</v>
      </c>
      <c r="F3" s="41"/>
      <c r="G3" s="41"/>
      <c r="H3" s="41" t="s">
        <v>61</v>
      </c>
      <c r="I3" s="41"/>
      <c r="J3" s="41"/>
      <c r="K3" s="42" t="s">
        <v>62</v>
      </c>
      <c r="L3" s="42"/>
      <c r="M3" s="43" t="s">
        <v>63</v>
      </c>
    </row>
    <row r="4" spans="1:17" ht="22.5" x14ac:dyDescent="0.2">
      <c r="A4" s="39"/>
      <c r="B4" s="40"/>
      <c r="C4" s="40"/>
      <c r="D4" s="40"/>
      <c r="E4" s="18" t="s">
        <v>64</v>
      </c>
      <c r="F4" s="18" t="s">
        <v>65</v>
      </c>
      <c r="G4" s="18" t="s">
        <v>66</v>
      </c>
      <c r="H4" s="18" t="s">
        <v>17</v>
      </c>
      <c r="I4" s="18" t="s">
        <v>18</v>
      </c>
      <c r="J4" s="18" t="s">
        <v>19</v>
      </c>
      <c r="K4" s="28" t="s">
        <v>67</v>
      </c>
      <c r="L4" s="28" t="s">
        <v>68</v>
      </c>
      <c r="M4" s="43"/>
    </row>
    <row r="5" spans="1:17" ht="23.1" customHeight="1" x14ac:dyDescent="0.2">
      <c r="A5" s="20">
        <v>1</v>
      </c>
      <c r="B5" s="35" t="s">
        <v>72</v>
      </c>
      <c r="C5" s="21" t="s">
        <v>71</v>
      </c>
      <c r="D5" s="21">
        <v>20</v>
      </c>
      <c r="E5" s="22">
        <v>36342</v>
      </c>
      <c r="F5" s="22">
        <v>48802</v>
      </c>
      <c r="G5" s="22">
        <v>30092</v>
      </c>
      <c r="H5" s="22">
        <f t="shared" ref="H5:J13" si="0">E5/1.19</f>
        <v>30539.495798319331</v>
      </c>
      <c r="I5" s="22">
        <f t="shared" si="0"/>
        <v>41010.08403361345</v>
      </c>
      <c r="J5" s="22">
        <f t="shared" si="0"/>
        <v>25287.394957983193</v>
      </c>
      <c r="K5" s="23">
        <f>ROUND(AVERAGE(H5:J5),0)</f>
        <v>32279</v>
      </c>
      <c r="L5" s="23">
        <f>ROUND(AVERAGE(E5:G5),0)</f>
        <v>38412</v>
      </c>
      <c r="M5" s="23">
        <f>ROUND((D5*L5),0)</f>
        <v>768240</v>
      </c>
      <c r="O5" s="36"/>
      <c r="P5" s="36"/>
      <c r="Q5" s="36"/>
    </row>
    <row r="6" spans="1:17" ht="22.5" x14ac:dyDescent="0.2">
      <c r="A6" s="20">
        <v>2</v>
      </c>
      <c r="B6" s="35" t="s">
        <v>73</v>
      </c>
      <c r="C6" s="21" t="s">
        <v>26</v>
      </c>
      <c r="D6" s="21">
        <v>15</v>
      </c>
      <c r="E6" s="22">
        <v>77900</v>
      </c>
      <c r="F6" s="22">
        <v>57700</v>
      </c>
      <c r="G6" s="22">
        <v>60799</v>
      </c>
      <c r="H6" s="22">
        <f t="shared" si="0"/>
        <v>65462.184873949584</v>
      </c>
      <c r="I6" s="22">
        <f t="shared" si="0"/>
        <v>48487.394957983197</v>
      </c>
      <c r="J6" s="22">
        <f t="shared" si="0"/>
        <v>51091.596638655465</v>
      </c>
      <c r="K6" s="23">
        <f t="shared" ref="K6:K8" si="1">ROUND(AVERAGE(H6:J6),0)</f>
        <v>55014</v>
      </c>
      <c r="L6" s="23">
        <f t="shared" ref="L6:L8" si="2">ROUND(AVERAGE(E6:G6),0)</f>
        <v>65466</v>
      </c>
      <c r="M6" s="23">
        <f t="shared" ref="M6:M13" si="3">ROUND((D6*L6),0)</f>
        <v>981990</v>
      </c>
      <c r="O6" s="36"/>
      <c r="P6" s="36"/>
      <c r="Q6" s="36"/>
    </row>
    <row r="7" spans="1:17" ht="22.5" x14ac:dyDescent="0.2">
      <c r="A7" s="20">
        <v>3</v>
      </c>
      <c r="B7" s="35" t="s">
        <v>74</v>
      </c>
      <c r="C7" s="21" t="s">
        <v>26</v>
      </c>
      <c r="D7" s="21">
        <v>15</v>
      </c>
      <c r="E7" s="22">
        <v>40900</v>
      </c>
      <c r="F7" s="22">
        <v>21397</v>
      </c>
      <c r="G7" s="22">
        <v>40900</v>
      </c>
      <c r="H7" s="22">
        <f t="shared" si="0"/>
        <v>34369.747899159665</v>
      </c>
      <c r="I7" s="22">
        <f t="shared" si="0"/>
        <v>17980.672268907565</v>
      </c>
      <c r="J7" s="22">
        <f t="shared" si="0"/>
        <v>34369.747899159665</v>
      </c>
      <c r="K7" s="23">
        <f t="shared" si="1"/>
        <v>28907</v>
      </c>
      <c r="L7" s="23">
        <f t="shared" si="2"/>
        <v>34399</v>
      </c>
      <c r="M7" s="23">
        <f t="shared" si="3"/>
        <v>515985</v>
      </c>
      <c r="O7" s="36"/>
      <c r="P7" s="36"/>
      <c r="Q7" s="36"/>
    </row>
    <row r="8" spans="1:17" ht="22.5" x14ac:dyDescent="0.2">
      <c r="A8" s="20">
        <v>4</v>
      </c>
      <c r="B8" s="35" t="s">
        <v>75</v>
      </c>
      <c r="C8" s="21" t="s">
        <v>26</v>
      </c>
      <c r="D8" s="21">
        <v>20</v>
      </c>
      <c r="E8" s="22">
        <v>59900</v>
      </c>
      <c r="F8" s="22">
        <v>50000</v>
      </c>
      <c r="G8" s="22">
        <v>65990</v>
      </c>
      <c r="H8" s="22">
        <f t="shared" si="0"/>
        <v>50336.134453781517</v>
      </c>
      <c r="I8" s="22">
        <f t="shared" si="0"/>
        <v>42016.806722689078</v>
      </c>
      <c r="J8" s="22">
        <f t="shared" si="0"/>
        <v>55453.781512605041</v>
      </c>
      <c r="K8" s="23">
        <f t="shared" si="1"/>
        <v>49269</v>
      </c>
      <c r="L8" s="23">
        <f t="shared" si="2"/>
        <v>58630</v>
      </c>
      <c r="M8" s="23">
        <f t="shared" si="3"/>
        <v>1172600</v>
      </c>
      <c r="O8" s="36"/>
      <c r="P8" s="36"/>
      <c r="Q8" s="36"/>
    </row>
    <row r="9" spans="1:17" ht="33.75" x14ac:dyDescent="0.2">
      <c r="A9" s="20">
        <v>5</v>
      </c>
      <c r="B9" s="35" t="s">
        <v>76</v>
      </c>
      <c r="C9" s="21" t="s">
        <v>26</v>
      </c>
      <c r="D9" s="21">
        <v>25</v>
      </c>
      <c r="E9" s="22">
        <v>18400</v>
      </c>
      <c r="F9" s="22">
        <v>28125</v>
      </c>
      <c r="G9" s="22"/>
      <c r="H9" s="22">
        <f t="shared" si="0"/>
        <v>15462.18487394958</v>
      </c>
      <c r="I9" s="22">
        <f t="shared" si="0"/>
        <v>23634.453781512606</v>
      </c>
      <c r="J9" s="22">
        <f t="shared" si="0"/>
        <v>0</v>
      </c>
      <c r="K9" s="23">
        <f>ROUND(AVERAGE(H9:I9),0)</f>
        <v>19548</v>
      </c>
      <c r="L9" s="23">
        <f>ROUND(AVERAGE(E9:F9),0)</f>
        <v>23263</v>
      </c>
      <c r="M9" s="23">
        <f t="shared" si="3"/>
        <v>581575</v>
      </c>
      <c r="O9" s="36"/>
      <c r="P9" s="36"/>
      <c r="Q9" s="36"/>
    </row>
    <row r="10" spans="1:17" ht="22.5" x14ac:dyDescent="0.2">
      <c r="A10" s="20">
        <v>6</v>
      </c>
      <c r="B10" s="35" t="s">
        <v>77</v>
      </c>
      <c r="C10" s="21" t="s">
        <v>26</v>
      </c>
      <c r="D10" s="21">
        <v>25</v>
      </c>
      <c r="E10" s="22">
        <v>71000</v>
      </c>
      <c r="F10" s="22">
        <v>71000</v>
      </c>
      <c r="G10" s="22">
        <v>70000</v>
      </c>
      <c r="H10" s="22">
        <f t="shared" si="0"/>
        <v>59663.865546218491</v>
      </c>
      <c r="I10" s="22">
        <f t="shared" si="0"/>
        <v>59663.865546218491</v>
      </c>
      <c r="J10" s="22">
        <f t="shared" si="0"/>
        <v>58823.529411764706</v>
      </c>
      <c r="K10" s="23">
        <f>ROUND(AVERAGE(H10:J10),0)</f>
        <v>59384</v>
      </c>
      <c r="L10" s="23">
        <f>ROUND(AVERAGE(E10:G10),0)</f>
        <v>70667</v>
      </c>
      <c r="M10" s="23">
        <f t="shared" si="3"/>
        <v>1766675</v>
      </c>
      <c r="O10" s="36"/>
      <c r="P10" s="36"/>
      <c r="Q10" s="36"/>
    </row>
    <row r="11" spans="1:17" ht="22.5" x14ac:dyDescent="0.2">
      <c r="A11" s="20">
        <v>7</v>
      </c>
      <c r="B11" s="35" t="s">
        <v>78</v>
      </c>
      <c r="C11" s="21" t="s">
        <v>26</v>
      </c>
      <c r="D11" s="21">
        <v>25</v>
      </c>
      <c r="E11" s="22">
        <v>22000</v>
      </c>
      <c r="F11" s="22">
        <v>26100</v>
      </c>
      <c r="G11" s="22">
        <v>15500</v>
      </c>
      <c r="H11" s="22">
        <f t="shared" si="0"/>
        <v>18487.394957983193</v>
      </c>
      <c r="I11" s="22">
        <f t="shared" si="0"/>
        <v>21932.773109243699</v>
      </c>
      <c r="J11" s="22">
        <f t="shared" si="0"/>
        <v>13025.210084033613</v>
      </c>
      <c r="K11" s="23">
        <f t="shared" ref="K11:K13" si="4">ROUND(AVERAGE(H11:J11),0)</f>
        <v>17815</v>
      </c>
      <c r="L11" s="23">
        <f t="shared" ref="L11:L13" si="5">ROUND(AVERAGE(E11:G11),0)</f>
        <v>21200</v>
      </c>
      <c r="M11" s="23">
        <f t="shared" si="3"/>
        <v>530000</v>
      </c>
      <c r="O11" s="36"/>
      <c r="P11" s="36"/>
      <c r="Q11" s="36"/>
    </row>
    <row r="12" spans="1:17" ht="22.5" x14ac:dyDescent="0.2">
      <c r="A12" s="20">
        <v>8</v>
      </c>
      <c r="B12" s="35" t="s">
        <v>79</v>
      </c>
      <c r="C12" s="21" t="s">
        <v>26</v>
      </c>
      <c r="D12" s="21">
        <v>25</v>
      </c>
      <c r="E12" s="22">
        <v>16900</v>
      </c>
      <c r="F12" s="22">
        <v>18000</v>
      </c>
      <c r="G12" s="22">
        <v>18615</v>
      </c>
      <c r="H12" s="22">
        <f t="shared" si="0"/>
        <v>14201.680672268909</v>
      </c>
      <c r="I12" s="22">
        <f t="shared" si="0"/>
        <v>15126.050420168069</v>
      </c>
      <c r="J12" s="22">
        <f t="shared" si="0"/>
        <v>15642.857142857143</v>
      </c>
      <c r="K12" s="23">
        <f t="shared" si="4"/>
        <v>14990</v>
      </c>
      <c r="L12" s="23">
        <f t="shared" si="5"/>
        <v>17838</v>
      </c>
      <c r="M12" s="23">
        <f t="shared" si="3"/>
        <v>445950</v>
      </c>
      <c r="O12" s="36"/>
      <c r="P12" s="36"/>
      <c r="Q12" s="36"/>
    </row>
    <row r="13" spans="1:17" ht="22.5" x14ac:dyDescent="0.2">
      <c r="A13" s="20">
        <v>9</v>
      </c>
      <c r="B13" s="35" t="s">
        <v>80</v>
      </c>
      <c r="C13" s="21" t="s">
        <v>26</v>
      </c>
      <c r="D13" s="21">
        <v>25</v>
      </c>
      <c r="E13" s="22">
        <v>12500</v>
      </c>
      <c r="F13" s="22">
        <v>14900</v>
      </c>
      <c r="G13" s="22">
        <v>12392</v>
      </c>
      <c r="H13" s="22">
        <f t="shared" si="0"/>
        <v>10504.20168067227</v>
      </c>
      <c r="I13" s="22">
        <f t="shared" si="0"/>
        <v>12521.008403361346</v>
      </c>
      <c r="J13" s="22">
        <f t="shared" si="0"/>
        <v>10413.44537815126</v>
      </c>
      <c r="K13" s="23">
        <f t="shared" si="4"/>
        <v>11146</v>
      </c>
      <c r="L13" s="23">
        <f t="shared" si="5"/>
        <v>13264</v>
      </c>
      <c r="M13" s="23">
        <f t="shared" si="3"/>
        <v>331600</v>
      </c>
      <c r="O13" s="36"/>
      <c r="P13" s="36"/>
      <c r="Q13" s="36"/>
    </row>
    <row r="14" spans="1:17" ht="27" customHeight="1" x14ac:dyDescent="0.2">
      <c r="A14" s="24" t="s">
        <v>69</v>
      </c>
      <c r="B14" s="24"/>
      <c r="C14" s="24"/>
      <c r="D14" s="25">
        <f>SUM(D5:D13)</f>
        <v>195</v>
      </c>
      <c r="E14" s="26"/>
      <c r="F14" s="26"/>
      <c r="G14" s="26"/>
      <c r="H14" s="26"/>
      <c r="I14" s="26"/>
      <c r="J14" s="26"/>
      <c r="K14" s="26"/>
      <c r="L14" s="26"/>
      <c r="M14" s="27">
        <f>ROUND(SUM(M5:M13),0)</f>
        <v>7094615</v>
      </c>
      <c r="O14" s="36"/>
      <c r="P14" s="36"/>
      <c r="Q14" s="36"/>
    </row>
    <row r="16" spans="1:17" ht="15" x14ac:dyDescent="0.25">
      <c r="A16" s="31"/>
      <c r="B16"/>
      <c r="C16"/>
      <c r="D16"/>
      <c r="E16"/>
      <c r="F16"/>
      <c r="G16"/>
      <c r="H16"/>
      <c r="I16"/>
      <c r="J16"/>
      <c r="K16"/>
      <c r="L16"/>
      <c r="M16"/>
    </row>
    <row r="17" spans="1:20" ht="156" customHeight="1" x14ac:dyDescent="0.2">
      <c r="A17" s="37" t="s">
        <v>84</v>
      </c>
      <c r="B17" s="37"/>
      <c r="C17" s="37"/>
      <c r="D17" s="37"/>
      <c r="E17" s="37"/>
      <c r="F17" s="37"/>
      <c r="G17" s="37"/>
      <c r="H17" s="37"/>
      <c r="I17" s="37"/>
      <c r="J17" s="37"/>
      <c r="K17" s="37"/>
      <c r="L17" s="37"/>
      <c r="M17" s="37"/>
      <c r="T17" s="19" t="s">
        <v>85</v>
      </c>
    </row>
    <row r="18" spans="1:20" ht="15" x14ac:dyDescent="0.25">
      <c r="A18"/>
      <c r="B18"/>
      <c r="C18"/>
      <c r="D18"/>
      <c r="E18"/>
      <c r="F18"/>
      <c r="G18"/>
      <c r="H18"/>
      <c r="I18"/>
      <c r="J18"/>
      <c r="K18"/>
      <c r="L18"/>
      <c r="M18"/>
    </row>
    <row r="19" spans="1:20" ht="15" x14ac:dyDescent="0.25">
      <c r="A19" s="32" t="s">
        <v>81</v>
      </c>
      <c r="B19"/>
      <c r="C19"/>
      <c r="D19"/>
      <c r="E19"/>
      <c r="F19"/>
      <c r="G19"/>
      <c r="H19"/>
      <c r="I19"/>
      <c r="J19"/>
      <c r="K19"/>
      <c r="L19"/>
      <c r="M19"/>
    </row>
    <row r="20" spans="1:20" ht="15" x14ac:dyDescent="0.25">
      <c r="A20"/>
      <c r="B20"/>
      <c r="C20"/>
      <c r="D20"/>
      <c r="E20"/>
      <c r="F20"/>
      <c r="G20"/>
      <c r="H20"/>
      <c r="I20"/>
      <c r="J20"/>
      <c r="K20"/>
      <c r="L20"/>
      <c r="M20"/>
    </row>
    <row r="21" spans="1:20" ht="15" x14ac:dyDescent="0.25">
      <c r="A21" s="32" t="s">
        <v>82</v>
      </c>
      <c r="B21"/>
      <c r="C21"/>
      <c r="D21"/>
      <c r="E21"/>
      <c r="F21"/>
      <c r="G21"/>
      <c r="H21"/>
      <c r="I21"/>
      <c r="J21"/>
      <c r="K21"/>
      <c r="L21"/>
      <c r="M21"/>
    </row>
  </sheetData>
  <mergeCells count="11">
    <mergeCell ref="A17:M17"/>
    <mergeCell ref="A1:M1"/>
    <mergeCell ref="A2:M2"/>
    <mergeCell ref="A3:A4"/>
    <mergeCell ref="B3:B4"/>
    <mergeCell ref="C3:C4"/>
    <mergeCell ref="D3:D4"/>
    <mergeCell ref="E3:G3"/>
    <mergeCell ref="H3:J3"/>
    <mergeCell ref="K3:L3"/>
    <mergeCell ref="M3:M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Teresita Molina Ramirez</cp:lastModifiedBy>
  <dcterms:created xsi:type="dcterms:W3CDTF">2026-07-30T15:39:32Z</dcterms:created>
  <dcterms:modified xsi:type="dcterms:W3CDTF">2026-08-25T16:26:44Z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2026-08-03T19:16:42Z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c48fb9e9-9e85-4544-88ec-61f9049b48ba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