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FB98E06D-BB63-4B13-AC00-BEFD2369FB56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COTIZACION MOVIL CETIC" sheetId="1" r:id="rId1"/>
  </sheets>
  <externalReferences>
    <externalReference r:id="rId2"/>
  </externalReferences>
  <definedNames>
    <definedName name="tdRepliesReferenceCol_lnkViewLinkRepliesReference_1" localSheetId="0">'[1]cotizacion motocicletas'!#REF!</definedName>
    <definedName name="tdRepliesReferenceCol_lnkViewLinkRepliesReference_2" localSheetId="0">'[1]cotizacion motocicletas'!#REF!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Q25" i="1" l="1"/>
  <c r="Q26" i="1"/>
  <c r="Q24" i="1"/>
  <c r="N8" i="1"/>
  <c r="Q27" i="1" l="1"/>
  <c r="O10" i="1"/>
  <c r="P10" i="1" s="1"/>
  <c r="O9" i="1"/>
  <c r="P9" i="1" s="1"/>
  <c r="Q9" i="1" s="1"/>
  <c r="O8" i="1"/>
  <c r="P8" i="1" s="1"/>
  <c r="M25" i="1"/>
  <c r="M26" i="1"/>
  <c r="M24" i="1"/>
  <c r="I24" i="1"/>
  <c r="Q10" i="1" l="1"/>
  <c r="Q8" i="1"/>
  <c r="M27" i="1"/>
  <c r="K10" i="1"/>
  <c r="L10" i="1" s="1"/>
  <c r="M10" i="1" s="1"/>
  <c r="K9" i="1"/>
  <c r="L9" i="1" s="1"/>
  <c r="M9" i="1" s="1"/>
  <c r="K8" i="1"/>
  <c r="L8" i="1" s="1"/>
  <c r="M8" i="1" s="1"/>
  <c r="G10" i="1"/>
  <c r="H10" i="1" s="1"/>
  <c r="I10" i="1" s="1"/>
  <c r="G9" i="1"/>
  <c r="H9" i="1" s="1"/>
  <c r="G8" i="1"/>
  <c r="H8" i="1" s="1"/>
  <c r="I26" i="1"/>
  <c r="I25" i="1"/>
  <c r="Q11" i="1" l="1"/>
  <c r="R10" i="1"/>
  <c r="U10" i="1" s="1"/>
  <c r="I8" i="1"/>
  <c r="S8" i="1"/>
  <c r="R8" i="1"/>
  <c r="I9" i="1"/>
  <c r="R9" i="1"/>
  <c r="S9" i="1"/>
  <c r="T9" i="1" s="1"/>
  <c r="S10" i="1"/>
  <c r="T10" i="1" s="1"/>
  <c r="M11" i="1"/>
  <c r="I27" i="1"/>
  <c r="W10" i="1" l="1"/>
  <c r="V10" i="1"/>
  <c r="I11" i="1"/>
  <c r="V9" i="1"/>
  <c r="U9" i="1"/>
  <c r="W9" i="1"/>
  <c r="W8" i="1"/>
  <c r="U8" i="1"/>
  <c r="V8" i="1"/>
  <c r="T8" i="1"/>
  <c r="W11" i="1" l="1"/>
</calcChain>
</file>

<file path=xl/sharedStrings.xml><?xml version="1.0" encoding="utf-8"?>
<sst xmlns="http://schemas.openxmlformats.org/spreadsheetml/2006/main" count="84" uniqueCount="64">
  <si>
    <t>ESTUDIO DE MERCADO</t>
  </si>
  <si>
    <t>ITEM</t>
  </si>
  <si>
    <t>NOMBRE DEL BIEN Y/ SERVICIO</t>
  </si>
  <si>
    <t>Descripción detallada y completa del  Bien y/o Servicio</t>
  </si>
  <si>
    <t>CANTIDAD</t>
  </si>
  <si>
    <t>VALOR UNITARIO ANTES DE IVA</t>
  </si>
  <si>
    <t>IVA</t>
  </si>
  <si>
    <t>VALOR UNITARIO CON IVA</t>
  </si>
  <si>
    <t xml:space="preserve">VALOR TOTAL </t>
  </si>
  <si>
    <t>Unidad de medida</t>
  </si>
  <si>
    <t>ÍTEM 1. Alistamiento, adecuación y dotación técnica y tecnológica de la Unidad Móvil Itinerante (Móvil CETIC)</t>
  </si>
  <si>
    <t>Fase de alistamiento (plazo máximo: cuarenta y cinco (45) días calendario contados a partir del acta de inicio), por una (1) sola vez, que comprende:
1. ADECUACIÓN FÍSICA Y LOCATIVA DEL VEHÍCULO: adecuación interior del bus como aula/laboratorio móvil TIC, con pisos antideslizantes, revestimiento y aislamiento térmico y acústico, iluminación LED, mobiliario fijo y/o desmontable para mínimo quince (15) puestos de trabajo, mesas de trabajo, sillas ergonómicas, puerta de acceso y rampa o sistema de acceso para personas con movilidad reducida, extintores, botiquín y señalización de emergencia y evacuación.
2. SISTEMA ELÉCTRICO Y DE RESPALDO: planta eléctrica (generador) insonorizada con capacidad suficiente para la operación simultánea de todos los equipos, tablero eléctrico con protecciones y polo a tierra, tomacorrientes regulados en cada puesto de trabajo, UPS con autonomía mínima de veinte (20) minutos y sistema de aire acondicionado / ventilación forzada.
3. CONECTIVIDAD Y RED DE DATOS: cableado estructurado y/o red inalámbrica (router, access point, switch), configuración de red LAN y WiFi con cobertura total del vehículo y activación del servicio de internet (4G/5G y/o satelital) con ancho de banda suficiente para quince (15) sesiones simultáneas.
4. DOTACIÓN TECNOLÓGICA: quince (15) computadores portátiles con sus licencias de sistema operativo y ofimática y software de formación requerido, kit tecnológico desmontable (videobeam o televisor, sonido, tablero digital o similar), estación de impresión (impresora multifuncional) y elementos de almacenamiento y seguridad de los equipos.
5. IMAGEN INSTITUCIONAL: rotulación, branding y señalización exterior e interior del vehículo conforme al manual de imagen del Programa "Usaquén Te Conecta", del Fondo de Desarrollo Local de Usaquén y de la Alcaldía Mayor de Bogotá D.C., previa aprobación de la supervisión.
6. PRUEBAS, LEGALIZACIÓN Y ENTREGA: pruebas de funcionamiento de todos los sistemas, inventario detallado de bienes y equipos, entrega del vehículo y de la documentación legal, técnico-mecánica y de seguros al día, y acta de verificación y aprobación de alistamiento suscrita con la supervisión del contrato.
Nota: el valor de este ítem se cotiza como valor global por una (1) única vez e incluye materiales, mano de obra, transporte, equipos, licencias, pruebas, impuestos y demás costos directos e indirectos del alistamiento.</t>
  </si>
  <si>
    <t>Servicio (global)</t>
  </si>
  <si>
    <t>ÍTEM 2. Arrendamiento del vehículo (bus) adaptado como Unidad Móvil Itinerante (Móvil CETIC), por seis (6) meses</t>
  </si>
  <si>
    <t>Mes</t>
  </si>
  <si>
    <t>ÍTEM 3. Talento humano (recurso humano) para la operación del Móvil CETIC, por seis (6) meses</t>
  </si>
  <si>
    <t>OBJETO: Prestación de servicios para la adecuación y operación técnica, logística y de talento humano de una unidad móvil e itinerante (Móvil CETIC), destinada a la oferta de servicios y formación en Tecnologías de la Información y las Comunicaciones (TIC), en el marco del programa "Usaquén Te Conecta" y el Proyecto de Inversión No. 2759 de la Localidad de Usaquén.</t>
  </si>
  <si>
    <t>Objeto: Prestación de servicios para la adecuación y operación técnica, logística y de talento humano de una unidad móvil e itinerante (Móvil CETIC), destinada a la oferta de servicios y formación en Tecnologías de la Información y las Comunicaciones (TIC), en el marco del programa "Usaquén Te Conecta" y el Proyecto de Inversión No. 2759 de la Localidad de Usaquén.</t>
  </si>
  <si>
    <t>FICHA TÉCNICA DEL VEHÍCULO OFERTADO – ÍTEM 2 (DILIGENCIAMIENTO OBLIGATORIO POR EL PROVEEDOR)</t>
  </si>
  <si>
    <t>Marca del vehículo</t>
  </si>
  <si>
    <t>Línea / referencia</t>
  </si>
  <si>
    <t>Clase de vehículo / tipo de carrocería (bus, buseta, otro)</t>
  </si>
  <si>
    <t>Cilindraje y tipo de combustible</t>
  </si>
  <si>
    <t>Dimensiones interiores útiles (largo x ancho x alto, en metros)</t>
  </si>
  <si>
    <t>Capacidad instalada (número de puestos de trabajo ofertados – mínimo 15)</t>
  </si>
  <si>
    <t>Tipo de servicio (particular / público habilitado)</t>
  </si>
  <si>
    <t>DETALLE DEL TALENTO HUMANO OFERTADO – ÍTEM 3 (DILIGENCIAMIENTO OBLIGATORIO – CUADRO DE APOYO)</t>
  </si>
  <si>
    <t>PERFIL</t>
  </si>
  <si>
    <t>DEDICACIÓN</t>
  </si>
  <si>
    <t>VALOR MENSUAL POR PERSONA (INCLUIDO FACTOR PRESTACIONAL)</t>
  </si>
  <si>
    <t>VALOR TOTAL MES</t>
  </si>
  <si>
    <t>Tiempo completo</t>
  </si>
  <si>
    <t>Formador(a) TIC</t>
  </si>
  <si>
    <t>Técnico(a) de soporte tecnológico</t>
  </si>
  <si>
    <t>Conductor</t>
  </si>
  <si>
    <t>TOTAL TALENTO HUMANO POR MES (debe corresponder al valor unitario mensual del Ítem 3)</t>
  </si>
  <si>
    <t xml:space="preserve">MODELO (AÑO) del vehículo </t>
  </si>
  <si>
    <t>Arrendamiento de un (1) vehículo automotor tipo bus o buseta, en perfecto estado de funcionamiento, destinado exclusivamente a la operación del Móvil CETIC durante seis (6) meses continuos, con las siguientes condiciones técnicas mínimas:
1. CARACTERÍSTICAS DEL VEHÍCULO: vehículo tipo bus/buseta con carrocería cerrada, modelo (año) , capacidad y dimensiones interiores suficientes para alojar mínimo quince (15) puestos de trabajo más el área del formador, altura interior mínima de 1,85 m, servicio particular o público habilitado según corresponda, y matriculado en Colombia. EL PROVEEDOR DEBE INDICAR MARCA, LÍNEA, MODELO (AÑO), PLACA, CILINDRAJE, TIPO DE COMBUSTIBLE Y CAPACIDAD EN EL CUADRO "FICHA TÉCNICA DEL VEHÍCULO OFERTADO" DEL PRESENTE FORMATO.
2. DOCUMENTACIÓN: SOAT vigente, revisión técnico-mecánica y de gases vigente, tarjeta de propiedad, certificado de tradición y libertad, y cumplimiento de la normativa de tránsito y ambiental aplicable (incluidas las restricciones de circulación de Bogotá D.C.) durante toda la ejecución.
3. SEGUROS: póliza todo riesgo del vehículo y póliza de responsabilidad civil extracontractual vigentes durante el plazo del servicio, así como amparo de los equipos y bienes instalados en la unidad móvil.
4. MANTENIMIENTO: mantenimiento preventivo y correctivo del vehículo y de sus sistemas (mecánico, eléctrico, planta eléctrica y aire acondicionado), incluidos repuestos, insumos, lubricantes y mano de obra, garantizando la disponibilidad del servicio. En caso de falla, el proveedor deberá reemplazar el vehículo por otro de iguales o superiores condiciones en un plazo máximo de veinticuatro (24) horas.
5. COSTOS DE OPERACIÓN ASOCIADOS AL VEHÍCULO: suministro continuo de combustible conforme a la ruta territorial de atenciones aprobada por la Alcaldía Local de Usaquén, parqueadero cubierto, vigilado y asegurado en Bogotá D.C. las 24 horas, lavado, entrega de material de papeleria dos resmas de papel por mes y aseo del vehículo, impuestos, trámites y demás gastos inherentes a la tenencia y circulación del vehículo.
Nota: el valor se cotiza por mes de arrendamiento (cantidad: 6 meses) e incluye la totalidad de los costos antes descritos.</t>
  </si>
  <si>
    <t>Suministro y administración del talento humano idóneo requerido para la operación técnica, logística y pedagógica del Móvil CETIC, con dedicación de tiempo completo durante seis (6) meses continuos, conforme al siguiente equipo mínimo de cuatro (4) personas:
1.  FORMADOR TIC: profesionales o técnicos/tecnólogos en áreas de sistemas, informática, telecomunicaciones, educación o afines, con experiencia mínima de un (1) año en formación o alfabetización digital. Responsables del desarrollo de los talleres y cursos de formación TIC (alfabetización digital, ofimática, trámites y servicios digitales, seguridad digital, uso de IA y herramientas colaborativas) dirigidos a la comunidad de la localidad de Usaquén, así como del registro de asistencia y de la información de los beneficiarios atendidos.
2. UN (1) TÉCNICO DE SOPORTE TECNOLÓGICO: técnico o tecnólogo en sistemas, electrónica o afines, con experiencia mínima de un (1) año en soporte de hardware, redes y conectividad. Responsable del alistamiento diario de equipos, la operación de la planta eléctrica, la red y la conectividad, y el soporte técnico durante las jornadas.
3. UN (1) CONDUCTOR: con licencia de conducción vigente de la categoría exigida para el tipo de vehículo, experiencia mínima de dos (2) años y certificado de antecedentes de tránsito. Responsable del desplazamiento, cuidado y custodia del vehículo y del apoyo logístico en el montaje y desmontaje de las jornadas.
NOTA: la coordinación general del servicio, la articulación con la Alcaldía Local de Usaquén, la programación de la ruta territorial y la elaboración de los informes y bases de datos de beneficiarios serán responsabilidad del contratista a través de su estructura administrativa, sin que ello genere costo adicional para la entidad ni se cotice como personal en este ítem.
CONDICIONES LABORALES Y COSTOS INCLUIDOS: el valor cotizado debe incluir salarios u honorarios, factor prestacional, aportes a seguridad social (salud, pensión y ARL conforme al nivel de riesgo), prestaciones sociales, auxilio de transporte cuando aplique, dotación e identificación institucional (carné, uniforme o chaleco), elementos de protección personal, exámenes médicos ocupacionales, capacitación e inducción, cumplimiento del SG-SST y los reemplazos inmediatos (máximo veinticuatro (24) horas) en caso de ausencias, incapacidades o retiros, sin costo adicional para la entidad.
JORNADA: la operación se desarrollará de lunes a sábado, en jornadas de mínimo ocho (8) horas diarias, incluyendo jornadas en fines de semana o festivos cuando lo requiera la programación territorial aprobada por la supervisión.
Nota: el valor se cotiza por mes de operación del equipo completo (cantidad: 6 meses).</t>
  </si>
  <si>
    <t>MERCEDES</t>
  </si>
  <si>
    <t>O500</t>
  </si>
  <si>
    <t>CARROCERIA PASAJEROS CON AIRE</t>
  </si>
  <si>
    <t>9000  DIESEL</t>
  </si>
  <si>
    <t xml:space="preserve">Largo 13 M Ancho 2,5 M Alto 3,4 M </t>
  </si>
  <si>
    <t>PASAJEROS</t>
  </si>
  <si>
    <t>AURORA INGENIERIA SAS</t>
  </si>
  <si>
    <t>COOTRANSFUSA</t>
  </si>
  <si>
    <t>MERCEDES BENZ</t>
  </si>
  <si>
    <t>BUS CERRADO VENTANERIA AIRE ACONDIONADO</t>
  </si>
  <si>
    <t>10000  DIESEL</t>
  </si>
  <si>
    <t>LARGO 14 metros ANCHO 2,5 Metros ALTO 3,2 metros</t>
  </si>
  <si>
    <t>EGONTURS</t>
  </si>
  <si>
    <t>CHEVROLET</t>
  </si>
  <si>
    <t>LV</t>
  </si>
  <si>
    <t>BUS CARROCERIA CERRADA</t>
  </si>
  <si>
    <t>9000 COMBUSTIBLE DIESEL</t>
  </si>
  <si>
    <t xml:space="preserve">LARGO 12,5 MTS ANCHO 2,5 MTS ALTO 3,4 </t>
  </si>
  <si>
    <t xml:space="preserve">ANALISIS DE COTIZACIONES </t>
  </si>
  <si>
    <t xml:space="preserve">PROMEDIO </t>
  </si>
  <si>
    <t xml:space="preserve">DESVIACION ESTANDAR </t>
  </si>
  <si>
    <t xml:space="preserve">PROCENTAJE DE DESVIACION </t>
  </si>
  <si>
    <t>LIMITE SUPERIOR</t>
  </si>
  <si>
    <t xml:space="preserve">LIMITE INFERIOR </t>
  </si>
  <si>
    <t>FORMATO ESTUDIO DE MERCADO MOVIL CETIC
FONDO DE DESARROLLO LOCAL DE USAQUEN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</si>
</sst>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\$* #,##0.00_-;&quot;-$&quot;* #,##0.00_-;_-\$* \-??_-;_-@_-"/>
    <numFmt numFmtId="165" formatCode="_(\$* #,##0_);_(\$* \(#,##0\);_(\$* \-_);_(@_)"/>
    <numFmt numFmtId="166" formatCode="_-&quot;$ &quot;* #,##0_-;&quot;-$ &quot;* #,##0_-;_-&quot;$ &quot;* \-_-;_-@_-"/>
  </numFmts>
  <fonts count="23" x14ac:knownFonts="1">
    <font>
      <sz val="12"/>
      <color rgb="FF000000"/>
      <name val="Calibri"/>
      <family val="2"/>
      <charset val="1"/>
    </font>
    <font>
      <sz val="10"/>
      <color theme="1"/>
      <name val="Verdana"/>
      <family val="2"/>
      <charset val="1"/>
    </font>
    <font>
      <sz val="10"/>
      <color theme="1"/>
      <name val="Arial"/>
      <family val="2"/>
      <charset val="1"/>
    </font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22"/>
      <color rgb="FF000000"/>
      <name val="Calibri"/>
      <family val="2"/>
      <charset val="1"/>
    </font>
    <font>
      <sz val="16"/>
      <color rgb="FF000000"/>
      <name val="Garamond"/>
      <family val="1"/>
      <charset val="1"/>
    </font>
    <font>
      <b/>
      <sz val="26"/>
      <color rgb="FF000000"/>
      <name val="Garamond"/>
      <family val="1"/>
      <charset val="1"/>
    </font>
    <font>
      <b/>
      <sz val="28"/>
      <color rgb="FF000000"/>
      <name val="Calibri"/>
      <family val="2"/>
      <charset val="1"/>
    </font>
    <font>
      <b/>
      <sz val="12"/>
      <name val="Arial Narrow"/>
      <family val="2"/>
      <charset val="1"/>
    </font>
    <font>
      <b/>
      <sz val="14"/>
      <name val="Arial Narrow"/>
      <family val="2"/>
      <charset val="1"/>
    </font>
    <font>
      <sz val="12"/>
      <color rgb="FF000000"/>
      <name val="Times New Roman"/>
      <family val="1"/>
      <charset val="1"/>
    </font>
    <font>
      <sz val="11"/>
      <color rgb="FF000000"/>
      <name val="Garamond"/>
      <family val="1"/>
      <charset val="1"/>
    </font>
    <font>
      <sz val="12"/>
      <color rgb="FF000000"/>
      <name val="Arial Narrow"/>
      <family val="2"/>
      <charset val="1"/>
    </font>
    <font>
      <sz val="14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4"/>
      <name val="Garamond"/>
      <family val="1"/>
      <charset val="1"/>
    </font>
    <font>
      <sz val="12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11"/>
      <color rgb="FF000000"/>
      <name val="Garamond"/>
      <family val="1"/>
      <charset val="1"/>
    </font>
    <font>
      <b/>
      <sz val="16"/>
      <color rgb="FF000000"/>
      <name val="Garamond"/>
      <family val="1"/>
    </font>
  </fonts>
  <fills count="17">
    <fill>
      <patternFill patternType="none"/>
    </fill>
    <fill>
      <patternFill patternType="gray125"/>
    </fill>
    <fill>
      <patternFill patternType="solid">
        <fgColor theme="2" tint="-9.9978637043366805E-2"/>
        <bgColor rgb="FFD6DCE5"/>
      </patternFill>
    </fill>
    <fill>
      <patternFill patternType="solid">
        <fgColor rgb="FF92D050"/>
        <bgColor rgb="FF969696"/>
      </patternFill>
    </fill>
    <fill>
      <patternFill patternType="solid">
        <fgColor rgb="FFFFFFFF"/>
        <bgColor rgb="FFFFFFCC"/>
      </patternFill>
    </fill>
    <fill>
      <patternFill patternType="solid">
        <fgColor rgb="FFD0CECE"/>
        <bgColor indexed="64"/>
      </patternFill>
    </fill>
    <fill>
      <patternFill patternType="solid">
        <fgColor rgb="FFD6DCE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rgb="FF969696"/>
      </patternFill>
    </fill>
    <fill>
      <patternFill patternType="solid">
        <fgColor theme="2"/>
        <bgColor rgb="FFD6DCE5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rgb="FF969696"/>
      </patternFill>
    </fill>
    <fill>
      <patternFill patternType="solid">
        <fgColor theme="9" tint="0.79998168889431442"/>
        <bgColor rgb="FFD6DCE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D6DCE5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2">
    <xf numFmtId="0" fontId="0" fillId="0" borderId="0"/>
    <xf numFmtId="49" fontId="1" fillId="0" borderId="0">
      <alignment horizontal="left" vertical="center"/>
    </xf>
    <xf numFmtId="164" fontId="2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3" fontId="1" fillId="0" borderId="0">
      <alignment horizontal="right" vertical="center"/>
    </xf>
    <xf numFmtId="165" fontId="18" fillId="0" borderId="0"/>
    <xf numFmtId="9" fontId="18" fillId="0" borderId="0" applyFont="0" applyFill="0" applyBorder="0" applyAlignment="0" applyProtection="0"/>
  </cellStyleXfs>
  <cellXfs count="63">
    <xf numFmtId="0" fontId="0" fillId="0" borderId="0" xfId="0"/>
    <xf numFmtId="0" fontId="5" fillId="0" borderId="0" xfId="0" applyFont="1"/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20" fillId="7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166" fontId="0" fillId="0" borderId="7" xfId="0" applyNumberFormat="1" applyBorder="1"/>
    <xf numFmtId="166" fontId="5" fillId="6" borderId="7" xfId="0" applyNumberFormat="1" applyFont="1" applyFill="1" applyBorder="1"/>
    <xf numFmtId="0" fontId="12" fillId="4" borderId="7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166" fontId="15" fillId="8" borderId="7" xfId="10" applyNumberFormat="1" applyFont="1" applyFill="1" applyBorder="1" applyAlignment="1">
      <alignment horizontal="center" vertical="center"/>
    </xf>
    <xf numFmtId="166" fontId="16" fillId="5" borderId="7" xfId="10" applyNumberFormat="1" applyFont="1" applyFill="1" applyBorder="1" applyAlignment="1">
      <alignment horizontal="center" vertical="center"/>
    </xf>
    <xf numFmtId="0" fontId="13" fillId="0" borderId="7" xfId="0" applyFont="1" applyBorder="1" applyAlignment="1">
      <alignment horizontal="justify" vertical="top" wrapText="1"/>
    </xf>
    <xf numFmtId="0" fontId="21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0" fillId="7" borderId="7" xfId="0" applyFont="1" applyFill="1" applyBorder="1" applyAlignment="1">
      <alignment horizontal="center" vertical="center" wrapText="1"/>
    </xf>
    <xf numFmtId="166" fontId="15" fillId="11" borderId="7" xfId="10" applyNumberFormat="1" applyFont="1" applyFill="1" applyBorder="1" applyAlignment="1">
      <alignment horizontal="center" vertical="center"/>
    </xf>
    <xf numFmtId="166" fontId="15" fillId="8" borderId="12" xfId="0" applyNumberFormat="1" applyFont="1" applyFill="1" applyBorder="1" applyAlignment="1">
      <alignment horizontal="center" vertical="center"/>
    </xf>
    <xf numFmtId="9" fontId="10" fillId="16" borderId="1" xfId="11" applyFont="1" applyFill="1" applyBorder="1" applyAlignment="1">
      <alignment vertical="center" wrapText="1"/>
    </xf>
    <xf numFmtId="166" fontId="15" fillId="11" borderId="7" xfId="0" applyNumberFormat="1" applyFont="1" applyFill="1" applyBorder="1" applyAlignment="1">
      <alignment horizontal="center" vertical="center"/>
    </xf>
    <xf numFmtId="0" fontId="11" fillId="13" borderId="1" xfId="0" applyFont="1" applyFill="1" applyBorder="1" applyAlignment="1">
      <alignment horizontal="center" vertical="center" wrapText="1"/>
    </xf>
    <xf numFmtId="0" fontId="22" fillId="15" borderId="1" xfId="0" applyFont="1" applyFill="1" applyBorder="1" applyAlignment="1">
      <alignment horizontal="center" vertical="center" wrapText="1"/>
    </xf>
    <xf numFmtId="0" fontId="11" fillId="13" borderId="8" xfId="0" applyFont="1" applyFill="1" applyBorder="1" applyAlignment="1">
      <alignment horizontal="center" vertical="center" wrapText="1"/>
    </xf>
    <xf numFmtId="0" fontId="11" fillId="13" borderId="2" xfId="0" applyFont="1" applyFill="1" applyBorder="1" applyAlignment="1">
      <alignment horizontal="center" vertical="center" wrapText="1"/>
    </xf>
    <xf numFmtId="0" fontId="11" fillId="13" borderId="3" xfId="0" applyFont="1" applyFill="1" applyBorder="1" applyAlignment="1">
      <alignment horizontal="center" vertical="center" wrapText="1"/>
    </xf>
    <xf numFmtId="0" fontId="11" fillId="13" borderId="5" xfId="0" applyFont="1" applyFill="1" applyBorder="1" applyAlignment="1">
      <alignment horizontal="center" vertical="center" wrapText="1"/>
    </xf>
    <xf numFmtId="166" fontId="0" fillId="11" borderId="7" xfId="0" applyNumberFormat="1" applyFill="1" applyBorder="1"/>
    <xf numFmtId="0" fontId="0" fillId="11" borderId="7" xfId="0" applyFill="1" applyBorder="1"/>
    <xf numFmtId="0" fontId="0" fillId="15" borderId="7" xfId="0" applyFill="1" applyBorder="1" applyAlignment="1">
      <alignment vertical="center"/>
    </xf>
    <xf numFmtId="0" fontId="0" fillId="15" borderId="7" xfId="0" applyFill="1" applyBorder="1" applyAlignment="1">
      <alignment horizontal="left" vertical="center"/>
    </xf>
    <xf numFmtId="0" fontId="20" fillId="7" borderId="7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0" fillId="14" borderId="8" xfId="0" applyFont="1" applyFill="1" applyBorder="1" applyAlignment="1">
      <alignment horizontal="center" vertical="center" wrapText="1"/>
    </xf>
    <xf numFmtId="0" fontId="0" fillId="12" borderId="7" xfId="0" applyFill="1" applyBorder="1" applyAlignment="1">
      <alignment vertical="center"/>
    </xf>
    <xf numFmtId="0" fontId="0" fillId="12" borderId="7" xfId="0" applyFill="1" applyBorder="1" applyAlignment="1">
      <alignment horizontal="left" vertical="center"/>
    </xf>
    <xf numFmtId="0" fontId="11" fillId="9" borderId="1" xfId="0" applyFont="1" applyFill="1" applyBorder="1" applyAlignment="1">
      <alignment horizontal="center" vertical="center" wrapText="1"/>
    </xf>
    <xf numFmtId="0" fontId="10" fillId="10" borderId="8" xfId="0" applyFont="1" applyFill="1" applyBorder="1" applyAlignment="1">
      <alignment horizontal="center" vertical="center" wrapText="1"/>
    </xf>
    <xf numFmtId="0" fontId="11" fillId="9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justify" vertical="top" wrapText="1"/>
    </xf>
    <xf numFmtId="0" fontId="6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9" fillId="6" borderId="7" xfId="0" applyFont="1" applyFill="1" applyBorder="1" applyAlignment="1">
      <alignment horizontal="left" vertical="center" wrapText="1"/>
    </xf>
    <xf numFmtId="0" fontId="0" fillId="11" borderId="7" xfId="0" applyFill="1" applyBorder="1" applyAlignment="1">
      <alignment horizontal="left" vertical="center"/>
    </xf>
    <xf numFmtId="0" fontId="0" fillId="11" borderId="7" xfId="0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0" fontId="5" fillId="6" borderId="7" xfId="0" applyFont="1" applyFill="1" applyBorder="1" applyAlignment="1">
      <alignment horizontal="right" wrapText="1"/>
    </xf>
    <xf numFmtId="0" fontId="5" fillId="5" borderId="7" xfId="0" applyFont="1" applyFill="1" applyBorder="1" applyAlignment="1">
      <alignment horizontal="right"/>
    </xf>
    <xf numFmtId="166" fontId="5" fillId="5" borderId="7" xfId="0" applyNumberFormat="1" applyFont="1" applyFill="1" applyBorder="1" applyAlignment="1">
      <alignment horizontal="right"/>
    </xf>
    <xf numFmtId="0" fontId="5" fillId="5" borderId="7" xfId="0" applyFont="1" applyFill="1" applyBorder="1" applyAlignment="1">
      <alignment horizontal="center" vertical="center"/>
    </xf>
  </cellXfs>
  <cellStyles count="12">
    <cellStyle name="BodyStyle" xfId="1" xr:uid="{00000000-0005-0000-0000-000006000000}"/>
    <cellStyle name="Currency" xfId="2" xr:uid="{00000000-0005-0000-0000-000007000000}"/>
    <cellStyle name="Excel Built-in Currency [0]" xfId="10" xr:uid="{00000000-0005-0000-0000-00000F000000}"/>
    <cellStyle name="Normal" xfId="0" builtinId="0"/>
    <cellStyle name="Normal 2" xfId="3" xr:uid="{00000000-0005-0000-0000-000008000000}"/>
    <cellStyle name="Normal 2 2" xfId="4" xr:uid="{00000000-0005-0000-0000-000009000000}"/>
    <cellStyle name="Normal 2 2 2" xfId="5" xr:uid="{00000000-0005-0000-0000-00000A000000}"/>
    <cellStyle name="Normal 2 2 3" xfId="6" xr:uid="{00000000-0005-0000-0000-00000B000000}"/>
    <cellStyle name="Normal 3" xfId="7" xr:uid="{00000000-0005-0000-0000-00000C000000}"/>
    <cellStyle name="Normal 5" xfId="8" xr:uid="{00000000-0005-0000-0000-00000D000000}"/>
    <cellStyle name="Numeric" xfId="9" xr:uid="{00000000-0005-0000-0000-00000E000000}"/>
    <cellStyle name="Porcentaje" xfId="11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tizacion%20motocicleta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tizacion motocicleta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7208ADD-8731-40A4-9B4F-9F7C47EDB976}">
  <we:reference id="wa200009404" version="1.0.0.8" store="en-US" storeType="OMEX"/>
  <we:alternateReferences>
    <we:reference id="WA200009404" version="1.0.0.8" store="" storeType="OMEX"/>
  </we:alternateReferences>
  <we:properties>
    <we:property name="claude.fileId" value="&quot;99dd15c9-27a9-4ad2-9674-2a9ed26ce984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8"/>
  <sheetViews>
    <sheetView showGridLines="0" tabSelected="1" topLeftCell="D3" zoomScale="59" zoomScaleNormal="80" workbookViewId="0">
      <pane ySplit="5" topLeftCell="A8" activePane="bottomLeft" state="frozen"/>
      <selection activeCell="A3" sqref="A3"/>
      <selection pane="bottomLeft" activeCell="X8" sqref="X8"/>
    </sheetView>
  </sheetViews>
  <sheetFormatPr baseColWidth="10" defaultColWidth="44" defaultRowHeight="15.6" x14ac:dyDescent="0.3"/>
  <cols>
    <col min="1" max="1" width="10.69921875" customWidth="1"/>
    <col min="2" max="2" width="70.3984375" style="1" customWidth="1"/>
    <col min="3" max="3" width="122.5" customWidth="1"/>
    <col min="4" max="4" width="18.69921875" customWidth="1"/>
    <col min="5" max="5" width="17.09765625" customWidth="1"/>
    <col min="6" max="6" width="25.09765625" customWidth="1"/>
    <col min="7" max="7" width="20.59765625" customWidth="1"/>
    <col min="8" max="8" width="18" customWidth="1"/>
    <col min="9" max="9" width="17.09765625" customWidth="1"/>
    <col min="10" max="10" width="25.09765625" customWidth="1"/>
    <col min="11" max="11" width="20.59765625" customWidth="1"/>
    <col min="12" max="12" width="18" customWidth="1"/>
    <col min="13" max="13" width="17.09765625" customWidth="1"/>
    <col min="14" max="14" width="25.09765625" customWidth="1"/>
    <col min="15" max="15" width="20.59765625" customWidth="1"/>
    <col min="16" max="16" width="18" customWidth="1"/>
    <col min="17" max="17" width="17.09765625" customWidth="1"/>
    <col min="18" max="19" width="24.19921875" customWidth="1"/>
    <col min="20" max="20" width="21.09765625" customWidth="1"/>
    <col min="21" max="21" width="26.5" customWidth="1"/>
    <col min="22" max="22" width="25.59765625" customWidth="1"/>
    <col min="23" max="23" width="24.796875" customWidth="1"/>
  </cols>
  <sheetData>
    <row r="1" spans="1:23" ht="45.75" customHeight="1" x14ac:dyDescent="0.3">
      <c r="A1" s="45" t="s">
        <v>0</v>
      </c>
      <c r="B1" s="45"/>
      <c r="C1" s="45"/>
      <c r="D1" s="45"/>
      <c r="E1" s="45"/>
      <c r="F1" s="45"/>
      <c r="G1" s="45"/>
      <c r="H1" s="45"/>
      <c r="I1" s="45"/>
    </row>
    <row r="2" spans="1:23" ht="70.05" customHeight="1" x14ac:dyDescent="0.3">
      <c r="A2" s="46" t="s">
        <v>16</v>
      </c>
      <c r="B2" s="47"/>
      <c r="C2" s="47"/>
      <c r="D2" s="47"/>
      <c r="E2" s="47"/>
      <c r="F2" s="47"/>
      <c r="G2" s="47"/>
      <c r="H2" s="47"/>
      <c r="I2" s="47"/>
    </row>
    <row r="3" spans="1:23" ht="70.05" customHeight="1" x14ac:dyDescent="0.3">
      <c r="A3" s="48" t="s">
        <v>17</v>
      </c>
      <c r="B3" s="49"/>
      <c r="C3" s="50" t="s">
        <v>63</v>
      </c>
      <c r="D3" s="50"/>
      <c r="E3" s="50"/>
      <c r="F3" s="50"/>
      <c r="G3" s="50"/>
      <c r="H3" s="2"/>
      <c r="I3" s="3"/>
      <c r="L3" s="2"/>
      <c r="M3" s="3"/>
      <c r="P3" s="2"/>
      <c r="Q3" s="3"/>
    </row>
    <row r="4" spans="1:23" ht="18" customHeight="1" x14ac:dyDescent="0.3">
      <c r="A4" s="49"/>
      <c r="B4" s="49"/>
      <c r="C4" s="50"/>
      <c r="D4" s="50"/>
      <c r="E4" s="50"/>
      <c r="F4" s="50"/>
      <c r="G4" s="50"/>
      <c r="H4" s="4"/>
      <c r="I4" s="5"/>
      <c r="L4" s="4"/>
      <c r="M4" s="5"/>
      <c r="P4" s="4"/>
      <c r="Q4" s="5"/>
    </row>
    <row r="5" spans="1:23" ht="18" customHeight="1" x14ac:dyDescent="0.3">
      <c r="A5" s="18"/>
      <c r="B5" s="18"/>
      <c r="C5" s="19"/>
      <c r="D5" s="19"/>
      <c r="E5" s="19"/>
      <c r="F5" s="36" t="s">
        <v>45</v>
      </c>
      <c r="G5" s="37"/>
      <c r="H5" s="37"/>
      <c r="I5" s="38"/>
      <c r="J5" s="36" t="s">
        <v>46</v>
      </c>
      <c r="K5" s="37"/>
      <c r="L5" s="37"/>
      <c r="M5" s="38"/>
      <c r="N5" s="36" t="s">
        <v>51</v>
      </c>
      <c r="O5" s="37"/>
      <c r="P5" s="37"/>
      <c r="Q5" s="38"/>
      <c r="R5" s="26" t="s">
        <v>57</v>
      </c>
      <c r="S5" s="26"/>
      <c r="T5" s="26"/>
      <c r="U5" s="26"/>
      <c r="V5" s="26"/>
      <c r="W5" s="26"/>
    </row>
    <row r="6" spans="1:23" ht="36" customHeight="1" x14ac:dyDescent="0.3">
      <c r="A6" s="57" t="s">
        <v>1</v>
      </c>
      <c r="B6" s="57" t="s">
        <v>2</v>
      </c>
      <c r="C6" s="57" t="s">
        <v>3</v>
      </c>
      <c r="D6" s="51" t="s">
        <v>9</v>
      </c>
      <c r="E6" s="51" t="s">
        <v>4</v>
      </c>
      <c r="F6" s="51" t="s">
        <v>5</v>
      </c>
      <c r="G6" s="51" t="s">
        <v>6</v>
      </c>
      <c r="H6" s="53" t="s">
        <v>7</v>
      </c>
      <c r="I6" s="53" t="s">
        <v>8</v>
      </c>
      <c r="J6" s="42" t="s">
        <v>5</v>
      </c>
      <c r="K6" s="42" t="s">
        <v>6</v>
      </c>
      <c r="L6" s="44" t="s">
        <v>7</v>
      </c>
      <c r="M6" s="44" t="s">
        <v>8</v>
      </c>
      <c r="N6" s="25" t="s">
        <v>5</v>
      </c>
      <c r="O6" s="25" t="s">
        <v>6</v>
      </c>
      <c r="P6" s="28" t="s">
        <v>7</v>
      </c>
      <c r="Q6" s="28" t="s">
        <v>8</v>
      </c>
      <c r="R6" s="27" t="s">
        <v>58</v>
      </c>
      <c r="S6" s="27" t="s">
        <v>59</v>
      </c>
      <c r="T6" s="27" t="s">
        <v>60</v>
      </c>
      <c r="U6" s="27" t="s">
        <v>61</v>
      </c>
      <c r="V6" s="29" t="s">
        <v>62</v>
      </c>
      <c r="W6" s="25" t="s">
        <v>8</v>
      </c>
    </row>
    <row r="7" spans="1:23" ht="17.25" customHeight="1" x14ac:dyDescent="0.3">
      <c r="A7" s="52"/>
      <c r="B7" s="52"/>
      <c r="C7" s="52"/>
      <c r="D7" s="52"/>
      <c r="E7" s="52"/>
      <c r="F7" s="52"/>
      <c r="G7" s="52"/>
      <c r="H7" s="52"/>
      <c r="I7" s="52"/>
      <c r="J7" s="43"/>
      <c r="K7" s="43"/>
      <c r="L7" s="43"/>
      <c r="M7" s="43"/>
      <c r="N7" s="39"/>
      <c r="O7" s="39"/>
      <c r="P7" s="39"/>
      <c r="Q7" s="39"/>
      <c r="R7" s="28"/>
      <c r="S7" s="28"/>
      <c r="T7" s="28"/>
      <c r="U7" s="28"/>
      <c r="V7" s="30"/>
      <c r="W7" s="25"/>
    </row>
    <row r="8" spans="1:23" ht="288" x14ac:dyDescent="0.3">
      <c r="A8" s="11">
        <v>1</v>
      </c>
      <c r="B8" s="17" t="s">
        <v>10</v>
      </c>
      <c r="C8" s="16" t="s">
        <v>11</v>
      </c>
      <c r="D8" s="12" t="s">
        <v>12</v>
      </c>
      <c r="E8" s="13">
        <v>1</v>
      </c>
      <c r="F8" s="21">
        <v>84000000</v>
      </c>
      <c r="G8" s="21">
        <f>F8*19%</f>
        <v>15960000</v>
      </c>
      <c r="H8" s="21">
        <f>G8+F8</f>
        <v>99960000</v>
      </c>
      <c r="I8" s="24">
        <f>H8*E8</f>
        <v>99960000</v>
      </c>
      <c r="J8" s="21">
        <v>100000000</v>
      </c>
      <c r="K8" s="21">
        <f>J8*19%</f>
        <v>19000000</v>
      </c>
      <c r="L8" s="21">
        <f>K8+J8</f>
        <v>119000000</v>
      </c>
      <c r="M8" s="24">
        <f>L8*E8</f>
        <v>119000000</v>
      </c>
      <c r="N8" s="21">
        <f>16000000*6</f>
        <v>96000000</v>
      </c>
      <c r="O8" s="21">
        <f>N8*19%</f>
        <v>18240000</v>
      </c>
      <c r="P8" s="14">
        <f>O8+N8</f>
        <v>114240000</v>
      </c>
      <c r="Q8" s="22">
        <f>P8*E8</f>
        <v>114240000</v>
      </c>
      <c r="R8" s="21">
        <f>+AVERAGE(H8,L8,P8)</f>
        <v>111066666.66666667</v>
      </c>
      <c r="S8" s="21">
        <f>+_xlfn.STDEV.P(H8,L8,P8)</f>
        <v>8090444.2949005514</v>
      </c>
      <c r="T8" s="23">
        <f>+S8/R8</f>
        <v>7.2843135908468346E-2</v>
      </c>
      <c r="U8" s="21">
        <f>+R8+S8</f>
        <v>119157110.96156722</v>
      </c>
      <c r="V8" s="21">
        <f>+R8-S8</f>
        <v>102976222.37176612</v>
      </c>
      <c r="W8" s="21">
        <f>+R8*E8</f>
        <v>111066666.66666667</v>
      </c>
    </row>
    <row r="9" spans="1:23" ht="273.60000000000002" x14ac:dyDescent="0.3">
      <c r="A9" s="11">
        <v>2</v>
      </c>
      <c r="B9" s="17" t="s">
        <v>13</v>
      </c>
      <c r="C9" s="16" t="s">
        <v>37</v>
      </c>
      <c r="D9" s="12" t="s">
        <v>14</v>
      </c>
      <c r="E9" s="13">
        <v>6</v>
      </c>
      <c r="F9" s="21">
        <v>28500000</v>
      </c>
      <c r="G9" s="21">
        <f>F9*19%</f>
        <v>5415000</v>
      </c>
      <c r="H9" s="21">
        <f>F9+G9</f>
        <v>33915000</v>
      </c>
      <c r="I9" s="24">
        <f>H9*E9</f>
        <v>203490000</v>
      </c>
      <c r="J9" s="21">
        <v>27000000</v>
      </c>
      <c r="K9" s="21">
        <f>J9*19%</f>
        <v>5130000</v>
      </c>
      <c r="L9" s="21">
        <f>J9+K9</f>
        <v>32130000</v>
      </c>
      <c r="M9" s="24">
        <f t="shared" ref="M9:M10" si="0">L9*E9</f>
        <v>192780000</v>
      </c>
      <c r="N9" s="21">
        <v>25000000</v>
      </c>
      <c r="O9" s="21">
        <f>N9*19%</f>
        <v>4750000</v>
      </c>
      <c r="P9" s="14">
        <f>N9+O9</f>
        <v>29750000</v>
      </c>
      <c r="Q9" s="22">
        <f t="shared" ref="Q9:Q10" si="1">P9*E9</f>
        <v>178500000</v>
      </c>
      <c r="R9" s="21">
        <f t="shared" ref="R9:R10" si="2">+AVERAGE(H9,L9,P9)</f>
        <v>31931666.666666668</v>
      </c>
      <c r="S9" s="21">
        <f t="shared" ref="S9:S10" si="3">+_xlfn.STDEV.P(H9,L9,P9)</f>
        <v>1706127.844630121</v>
      </c>
      <c r="T9" s="23">
        <f t="shared" ref="T9:T10" si="4">+S9/R9</f>
        <v>5.3430591720761658E-2</v>
      </c>
      <c r="U9" s="21">
        <f t="shared" ref="U9:U10" si="5">+R9+S9</f>
        <v>33637794.511296786</v>
      </c>
      <c r="V9" s="21">
        <f t="shared" ref="V9:V10" si="6">+R9-S9</f>
        <v>30225538.822036546</v>
      </c>
      <c r="W9" s="21">
        <f t="shared" ref="W9:W10" si="7">+R9*E9</f>
        <v>191590000</v>
      </c>
    </row>
    <row r="10" spans="1:23" ht="374.4" x14ac:dyDescent="0.3">
      <c r="A10" s="11">
        <v>3</v>
      </c>
      <c r="B10" s="17" t="s">
        <v>15</v>
      </c>
      <c r="C10" s="16" t="s">
        <v>38</v>
      </c>
      <c r="D10" s="12" t="s">
        <v>14</v>
      </c>
      <c r="E10" s="13">
        <v>6</v>
      </c>
      <c r="F10" s="21">
        <v>15000000</v>
      </c>
      <c r="G10" s="21">
        <f>F10*19%</f>
        <v>2850000</v>
      </c>
      <c r="H10" s="21">
        <f>F10+G10</f>
        <v>17850000</v>
      </c>
      <c r="I10" s="24">
        <f>H10*E10</f>
        <v>107100000</v>
      </c>
      <c r="J10" s="21">
        <v>12400000</v>
      </c>
      <c r="K10" s="21">
        <f>J10*19%</f>
        <v>2356000</v>
      </c>
      <c r="L10" s="21">
        <f>J10+K10</f>
        <v>14756000</v>
      </c>
      <c r="M10" s="24">
        <f t="shared" si="0"/>
        <v>88536000</v>
      </c>
      <c r="N10" s="21">
        <v>13830000</v>
      </c>
      <c r="O10" s="21">
        <f>N10*19%</f>
        <v>2627700</v>
      </c>
      <c r="P10" s="14">
        <f>N10+O10</f>
        <v>16457700</v>
      </c>
      <c r="Q10" s="22">
        <f t="shared" si="1"/>
        <v>98746200</v>
      </c>
      <c r="R10" s="21">
        <f t="shared" si="2"/>
        <v>16354566.666666666</v>
      </c>
      <c r="S10" s="21">
        <f t="shared" si="3"/>
        <v>1265223.659630537</v>
      </c>
      <c r="T10" s="23">
        <f t="shared" si="4"/>
        <v>7.7362102305607028E-2</v>
      </c>
      <c r="U10" s="21">
        <f t="shared" si="5"/>
        <v>17619790.326297201</v>
      </c>
      <c r="V10" s="21">
        <f t="shared" si="6"/>
        <v>15089343.007036129</v>
      </c>
      <c r="W10" s="21">
        <f t="shared" si="7"/>
        <v>98127400</v>
      </c>
    </row>
    <row r="11" spans="1:23" ht="26.25" customHeight="1" x14ac:dyDescent="0.3">
      <c r="A11" s="60"/>
      <c r="B11" s="60"/>
      <c r="C11" s="60"/>
      <c r="D11" s="60"/>
      <c r="E11" s="60"/>
      <c r="F11" s="61"/>
      <c r="G11" s="61"/>
      <c r="H11" s="61"/>
      <c r="I11" s="15">
        <f>SUM(I8:I10)</f>
        <v>410550000</v>
      </c>
      <c r="M11" s="15">
        <f>SUM(M8:M10)</f>
        <v>400316000</v>
      </c>
      <c r="Q11" s="15">
        <f>SUM(Q8:Q10)</f>
        <v>391486200</v>
      </c>
      <c r="W11" s="15">
        <f>SUM(W8:W10)</f>
        <v>400784066.66666669</v>
      </c>
    </row>
    <row r="12" spans="1:23" ht="18" customHeight="1" x14ac:dyDescent="0.3">
      <c r="B12" s="6"/>
    </row>
    <row r="13" spans="1:23" ht="24" customHeight="1" x14ac:dyDescent="0.3">
      <c r="A13" s="62" t="s">
        <v>18</v>
      </c>
      <c r="B13" s="62"/>
      <c r="C13" s="62"/>
      <c r="D13" s="62"/>
      <c r="E13" s="62"/>
      <c r="F13" s="62"/>
      <c r="G13" s="62"/>
      <c r="H13" s="62"/>
      <c r="I13" s="62"/>
    </row>
    <row r="14" spans="1:23" ht="22.05" customHeight="1" x14ac:dyDescent="0.3">
      <c r="A14" s="54" t="s">
        <v>19</v>
      </c>
      <c r="B14" s="54"/>
      <c r="C14" s="54"/>
      <c r="D14" s="56" t="s">
        <v>39</v>
      </c>
      <c r="E14" s="56"/>
      <c r="F14" s="56"/>
      <c r="G14" s="56"/>
      <c r="H14" s="56"/>
      <c r="I14" s="56"/>
      <c r="J14" s="40" t="s">
        <v>47</v>
      </c>
      <c r="K14" s="40"/>
      <c r="L14" s="40"/>
      <c r="M14" s="40"/>
      <c r="N14" s="33" t="s">
        <v>52</v>
      </c>
      <c r="O14" s="33"/>
      <c r="P14" s="33"/>
      <c r="Q14" s="33"/>
    </row>
    <row r="15" spans="1:23" ht="22.05" customHeight="1" x14ac:dyDescent="0.3">
      <c r="A15" s="54" t="s">
        <v>20</v>
      </c>
      <c r="B15" s="54"/>
      <c r="C15" s="54"/>
      <c r="D15" s="56" t="s">
        <v>40</v>
      </c>
      <c r="E15" s="56"/>
      <c r="F15" s="56"/>
      <c r="G15" s="56"/>
      <c r="H15" s="56"/>
      <c r="I15" s="56"/>
      <c r="J15" s="40" t="s">
        <v>40</v>
      </c>
      <c r="K15" s="40"/>
      <c r="L15" s="40"/>
      <c r="M15" s="40"/>
      <c r="N15" s="33" t="s">
        <v>53</v>
      </c>
      <c r="O15" s="33"/>
      <c r="P15" s="33"/>
      <c r="Q15" s="33"/>
    </row>
    <row r="16" spans="1:23" ht="22.05" customHeight="1" x14ac:dyDescent="0.3">
      <c r="A16" s="54" t="s">
        <v>36</v>
      </c>
      <c r="B16" s="54"/>
      <c r="C16" s="54"/>
      <c r="D16" s="55">
        <v>2011</v>
      </c>
      <c r="E16" s="55"/>
      <c r="F16" s="55"/>
      <c r="G16" s="55"/>
      <c r="H16" s="55"/>
      <c r="I16" s="55"/>
      <c r="J16" s="41">
        <v>2011</v>
      </c>
      <c r="K16" s="41"/>
      <c r="L16" s="41"/>
      <c r="M16" s="41"/>
      <c r="N16" s="34">
        <v>2010</v>
      </c>
      <c r="O16" s="34"/>
      <c r="P16" s="34"/>
      <c r="Q16" s="34"/>
    </row>
    <row r="17" spans="1:17" ht="22.05" customHeight="1" x14ac:dyDescent="0.3">
      <c r="A17" s="54" t="s">
        <v>21</v>
      </c>
      <c r="B17" s="54"/>
      <c r="C17" s="54"/>
      <c r="D17" s="56" t="s">
        <v>41</v>
      </c>
      <c r="E17" s="56"/>
      <c r="F17" s="56"/>
      <c r="G17" s="56"/>
      <c r="H17" s="56"/>
      <c r="I17" s="56"/>
      <c r="J17" s="40" t="s">
        <v>48</v>
      </c>
      <c r="K17" s="40"/>
      <c r="L17" s="40"/>
      <c r="M17" s="40"/>
      <c r="N17" s="33" t="s">
        <v>54</v>
      </c>
      <c r="O17" s="33"/>
      <c r="P17" s="33"/>
      <c r="Q17" s="33"/>
    </row>
    <row r="18" spans="1:17" ht="22.05" customHeight="1" x14ac:dyDescent="0.3">
      <c r="A18" s="54" t="s">
        <v>22</v>
      </c>
      <c r="B18" s="54"/>
      <c r="C18" s="54"/>
      <c r="D18" s="56" t="s">
        <v>42</v>
      </c>
      <c r="E18" s="56"/>
      <c r="F18" s="56"/>
      <c r="G18" s="56"/>
      <c r="H18" s="56"/>
      <c r="I18" s="56"/>
      <c r="J18" s="40" t="s">
        <v>49</v>
      </c>
      <c r="K18" s="40"/>
      <c r="L18" s="40"/>
      <c r="M18" s="40"/>
      <c r="N18" s="33" t="s">
        <v>55</v>
      </c>
      <c r="O18" s="33"/>
      <c r="P18" s="33"/>
      <c r="Q18" s="33"/>
    </row>
    <row r="19" spans="1:17" ht="22.05" customHeight="1" x14ac:dyDescent="0.3">
      <c r="A19" s="54" t="s">
        <v>23</v>
      </c>
      <c r="B19" s="54"/>
      <c r="C19" s="54"/>
      <c r="D19" s="56" t="s">
        <v>43</v>
      </c>
      <c r="E19" s="56"/>
      <c r="F19" s="56"/>
      <c r="G19" s="56"/>
      <c r="H19" s="56"/>
      <c r="I19" s="56"/>
      <c r="J19" s="40" t="s">
        <v>50</v>
      </c>
      <c r="K19" s="40"/>
      <c r="L19" s="40"/>
      <c r="M19" s="40"/>
      <c r="N19" s="33" t="s">
        <v>56</v>
      </c>
      <c r="O19" s="33"/>
      <c r="P19" s="33"/>
      <c r="Q19" s="33"/>
    </row>
    <row r="20" spans="1:17" ht="22.05" customHeight="1" x14ac:dyDescent="0.3">
      <c r="A20" s="54" t="s">
        <v>24</v>
      </c>
      <c r="B20" s="54"/>
      <c r="C20" s="54"/>
      <c r="D20" s="55">
        <v>15</v>
      </c>
      <c r="E20" s="55"/>
      <c r="F20" s="55"/>
      <c r="G20" s="55"/>
      <c r="H20" s="55"/>
      <c r="I20" s="55"/>
      <c r="J20" s="41">
        <v>15</v>
      </c>
      <c r="K20" s="41"/>
      <c r="L20" s="41"/>
      <c r="M20" s="41"/>
      <c r="N20" s="34">
        <v>15</v>
      </c>
      <c r="O20" s="34"/>
      <c r="P20" s="34"/>
      <c r="Q20" s="34"/>
    </row>
    <row r="21" spans="1:17" ht="22.05" customHeight="1" x14ac:dyDescent="0.3">
      <c r="A21" s="54" t="s">
        <v>25</v>
      </c>
      <c r="B21" s="54"/>
      <c r="C21" s="54"/>
      <c r="D21" s="56" t="s">
        <v>44</v>
      </c>
      <c r="E21" s="56"/>
      <c r="F21" s="56"/>
      <c r="G21" s="56"/>
      <c r="H21" s="56"/>
      <c r="I21" s="56"/>
      <c r="J21" s="40" t="s">
        <v>44</v>
      </c>
      <c r="K21" s="40"/>
      <c r="L21" s="40"/>
      <c r="M21" s="40"/>
      <c r="N21" s="33" t="s">
        <v>44</v>
      </c>
      <c r="O21" s="33"/>
      <c r="P21" s="33"/>
      <c r="Q21" s="33"/>
    </row>
    <row r="22" spans="1:17" ht="24" customHeight="1" x14ac:dyDescent="0.3">
      <c r="A22" s="62" t="s">
        <v>26</v>
      </c>
      <c r="B22" s="62"/>
      <c r="C22" s="62"/>
      <c r="D22" s="62"/>
      <c r="E22" s="62"/>
      <c r="F22" s="62"/>
      <c r="G22" s="62"/>
      <c r="H22" s="62"/>
      <c r="I22" s="62"/>
    </row>
    <row r="23" spans="1:17" ht="40.049999999999997" customHeight="1" x14ac:dyDescent="0.3">
      <c r="A23" s="35" t="s">
        <v>27</v>
      </c>
      <c r="B23" s="35"/>
      <c r="C23" s="35"/>
      <c r="D23" s="7" t="s">
        <v>4</v>
      </c>
      <c r="E23" s="7" t="s">
        <v>28</v>
      </c>
      <c r="F23" s="35" t="s">
        <v>29</v>
      </c>
      <c r="G23" s="35"/>
      <c r="H23" s="35"/>
      <c r="I23" s="7" t="s">
        <v>30</v>
      </c>
      <c r="J23" s="35" t="s">
        <v>29</v>
      </c>
      <c r="K23" s="35"/>
      <c r="L23" s="35"/>
      <c r="M23" s="20" t="s">
        <v>30</v>
      </c>
      <c r="N23" s="35" t="s">
        <v>29</v>
      </c>
      <c r="O23" s="35"/>
      <c r="P23" s="35"/>
      <c r="Q23" s="20" t="s">
        <v>30</v>
      </c>
    </row>
    <row r="24" spans="1:17" ht="22.05" customHeight="1" x14ac:dyDescent="0.3">
      <c r="A24" s="58" t="s">
        <v>32</v>
      </c>
      <c r="B24" s="58"/>
      <c r="C24" s="58"/>
      <c r="D24" s="8">
        <v>1</v>
      </c>
      <c r="E24" s="8" t="s">
        <v>31</v>
      </c>
      <c r="F24" s="31">
        <v>6000000</v>
      </c>
      <c r="G24" s="32"/>
      <c r="H24" s="32"/>
      <c r="I24" s="9">
        <f>D24*F24</f>
        <v>6000000</v>
      </c>
      <c r="J24" s="31">
        <v>4800000</v>
      </c>
      <c r="K24" s="32"/>
      <c r="L24" s="32"/>
      <c r="M24" s="9">
        <f>+J24*D24</f>
        <v>4800000</v>
      </c>
      <c r="N24" s="31">
        <v>5230000</v>
      </c>
      <c r="O24" s="32"/>
      <c r="P24" s="32"/>
      <c r="Q24" s="9">
        <f>+N24*D24</f>
        <v>5230000</v>
      </c>
    </row>
    <row r="25" spans="1:17" ht="22.05" customHeight="1" x14ac:dyDescent="0.3">
      <c r="A25" s="58" t="s">
        <v>33</v>
      </c>
      <c r="B25" s="58"/>
      <c r="C25" s="58"/>
      <c r="D25" s="8">
        <v>1</v>
      </c>
      <c r="E25" s="8" t="s">
        <v>31</v>
      </c>
      <c r="F25" s="31">
        <v>4500000</v>
      </c>
      <c r="G25" s="32"/>
      <c r="H25" s="32"/>
      <c r="I25" s="9">
        <f>D25*F25</f>
        <v>4500000</v>
      </c>
      <c r="J25" s="31">
        <v>3800000</v>
      </c>
      <c r="K25" s="32"/>
      <c r="L25" s="32"/>
      <c r="M25" s="9">
        <f t="shared" ref="M25:M26" si="8">+J25*D25</f>
        <v>3800000</v>
      </c>
      <c r="N25" s="31">
        <v>4300000</v>
      </c>
      <c r="O25" s="32"/>
      <c r="P25" s="32"/>
      <c r="Q25" s="9">
        <f t="shared" ref="Q25:Q26" si="9">+N25*D25</f>
        <v>4300000</v>
      </c>
    </row>
    <row r="26" spans="1:17" ht="22.05" customHeight="1" x14ac:dyDescent="0.3">
      <c r="A26" s="58" t="s">
        <v>34</v>
      </c>
      <c r="B26" s="58"/>
      <c r="C26" s="58"/>
      <c r="D26" s="8">
        <v>1</v>
      </c>
      <c r="E26" s="8" t="s">
        <v>31</v>
      </c>
      <c r="F26" s="31">
        <v>4500000</v>
      </c>
      <c r="G26" s="32"/>
      <c r="H26" s="32"/>
      <c r="I26" s="9">
        <f>D26*F26</f>
        <v>4500000</v>
      </c>
      <c r="J26" s="31">
        <v>3800000</v>
      </c>
      <c r="K26" s="32"/>
      <c r="L26" s="32"/>
      <c r="M26" s="9">
        <f t="shared" si="8"/>
        <v>3800000</v>
      </c>
      <c r="N26" s="31">
        <v>4300000</v>
      </c>
      <c r="O26" s="32"/>
      <c r="P26" s="32"/>
      <c r="Q26" s="9">
        <f t="shared" si="9"/>
        <v>4300000</v>
      </c>
    </row>
    <row r="27" spans="1:17" ht="22.05" customHeight="1" x14ac:dyDescent="0.3">
      <c r="A27" s="59" t="s">
        <v>35</v>
      </c>
      <c r="B27" s="59"/>
      <c r="C27" s="59"/>
      <c r="D27" s="59"/>
      <c r="E27" s="59"/>
      <c r="F27" s="59"/>
      <c r="G27" s="59"/>
      <c r="H27" s="59"/>
      <c r="I27" s="10">
        <f>SUM(I24:I26)</f>
        <v>15000000</v>
      </c>
      <c r="M27" s="10">
        <f>SUM(M24:M26)</f>
        <v>12400000</v>
      </c>
      <c r="Q27" s="10">
        <f>SUM(Q24:Q26)</f>
        <v>13830000</v>
      </c>
    </row>
    <row r="28" spans="1:17" ht="18" customHeight="1" x14ac:dyDescent="0.3">
      <c r="B28"/>
    </row>
  </sheetData>
  <mergeCells count="83">
    <mergeCell ref="A25:C25"/>
    <mergeCell ref="F25:H25"/>
    <mergeCell ref="A26:C26"/>
    <mergeCell ref="F26:H26"/>
    <mergeCell ref="A27:H27"/>
    <mergeCell ref="F24:H24"/>
    <mergeCell ref="A6:A7"/>
    <mergeCell ref="B6:B7"/>
    <mergeCell ref="C6:C7"/>
    <mergeCell ref="E6:E7"/>
    <mergeCell ref="A24:C24"/>
    <mergeCell ref="F6:F7"/>
    <mergeCell ref="A11:H11"/>
    <mergeCell ref="A13:I13"/>
    <mergeCell ref="A22:I22"/>
    <mergeCell ref="D6:D7"/>
    <mergeCell ref="A15:C15"/>
    <mergeCell ref="D15:I15"/>
    <mergeCell ref="A16:C16"/>
    <mergeCell ref="D16:I16"/>
    <mergeCell ref="A17:C17"/>
    <mergeCell ref="A14:C14"/>
    <mergeCell ref="D14:I14"/>
    <mergeCell ref="A18:C18"/>
    <mergeCell ref="D18:I18"/>
    <mergeCell ref="A19:C19"/>
    <mergeCell ref="D19:I19"/>
    <mergeCell ref="D17:I17"/>
    <mergeCell ref="A23:C23"/>
    <mergeCell ref="F23:H23"/>
    <mergeCell ref="A20:C20"/>
    <mergeCell ref="D20:I20"/>
    <mergeCell ref="A21:C21"/>
    <mergeCell ref="D21:I21"/>
    <mergeCell ref="A1:I1"/>
    <mergeCell ref="A2:I2"/>
    <mergeCell ref="A3:B4"/>
    <mergeCell ref="C3:G4"/>
    <mergeCell ref="G6:G7"/>
    <mergeCell ref="H6:H7"/>
    <mergeCell ref="I6:I7"/>
    <mergeCell ref="F5:I5"/>
    <mergeCell ref="J5:M5"/>
    <mergeCell ref="J6:J7"/>
    <mergeCell ref="K6:K7"/>
    <mergeCell ref="L6:L7"/>
    <mergeCell ref="M6:M7"/>
    <mergeCell ref="J23:L23"/>
    <mergeCell ref="J24:L24"/>
    <mergeCell ref="J25:L25"/>
    <mergeCell ref="J26:L26"/>
    <mergeCell ref="J14:M14"/>
    <mergeCell ref="J15:M15"/>
    <mergeCell ref="J16:M16"/>
    <mergeCell ref="J17:M17"/>
    <mergeCell ref="J18:M18"/>
    <mergeCell ref="J19:M19"/>
    <mergeCell ref="J20:M20"/>
    <mergeCell ref="J21:M21"/>
    <mergeCell ref="N5:Q5"/>
    <mergeCell ref="N6:N7"/>
    <mergeCell ref="O6:O7"/>
    <mergeCell ref="P6:P7"/>
    <mergeCell ref="Q6:Q7"/>
    <mergeCell ref="N25:P25"/>
    <mergeCell ref="N26:P26"/>
    <mergeCell ref="N14:Q14"/>
    <mergeCell ref="N15:Q15"/>
    <mergeCell ref="N16:Q16"/>
    <mergeCell ref="N17:Q17"/>
    <mergeCell ref="N18:Q18"/>
    <mergeCell ref="N19:Q19"/>
    <mergeCell ref="N20:Q20"/>
    <mergeCell ref="N21:Q21"/>
    <mergeCell ref="N23:P23"/>
    <mergeCell ref="N24:P24"/>
    <mergeCell ref="W6:W7"/>
    <mergeCell ref="R5:W5"/>
    <mergeCell ref="R6:R7"/>
    <mergeCell ref="S6:S7"/>
    <mergeCell ref="T6:T7"/>
    <mergeCell ref="U6:U7"/>
    <mergeCell ref="V6:V7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 MOVIL CETIC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</dc:creator>
  <dc:description/>
  <cp:lastModifiedBy>Mayra Isabel Gaitan Peinado</cp:lastModifiedBy>
  <cp:revision>0</cp:revision>
  <cp:lastPrinted>2024-09-17T13:03:17Z</cp:lastPrinted>
  <dcterms:created xsi:type="dcterms:W3CDTF">2020-08-10T23:59:28Z</dcterms:created>
  <dcterms:modified xsi:type="dcterms:W3CDTF">2026-09-28T14:39:19Z</dcterms:modified>
  <dc:language>en-US</dc:language>
</cp:coreProperties>
</file>