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D:\PROCESO DE CONTRATACION\PROCESOS DE CONTRATACION 2026\1. INDICADORES FINANCIEROS\42. - MANTENIMIENTO CENTRO VACACIONAL DE STA MARTA\NUEVOS INDICADORES\"/>
    </mc:Choice>
  </mc:AlternateContent>
  <xr:revisionPtr revIDLastSave="0" documentId="8_{6A007DF3-A951-46F7-BF7B-3E16724F7CE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 2" sheetId="5" r:id="rId1"/>
    <sheet name="Hoja1" sheetId="3" r:id="rId2"/>
  </sheets>
  <definedNames>
    <definedName name="_xlnm._FilterDatabase" localSheetId="0" hidden="1">'Hoja 2'!$A$19:$J$363</definedName>
    <definedName name="_xlnm.Print_Area" localSheetId="0">'Hoja 2'!$Q$8:$S$26</definedName>
    <definedName name="_xlnm.Print_Titles" localSheetId="0">'Hoja 2'!$19:$19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91" i="5" l="1"/>
  <c r="C390" i="5"/>
  <c r="C389" i="5"/>
  <c r="D503" i="5"/>
  <c r="B11" i="5"/>
  <c r="F11" i="5" s="1"/>
  <c r="R4" i="5" l="1"/>
  <c r="R3" i="5"/>
  <c r="C415" i="5"/>
  <c r="C403" i="5"/>
  <c r="C402" i="5"/>
  <c r="F455" i="5"/>
  <c r="C440" i="5"/>
  <c r="C439" i="5"/>
  <c r="C438" i="5"/>
  <c r="C437" i="5"/>
  <c r="C436" i="5"/>
  <c r="C428" i="5"/>
  <c r="C427" i="5"/>
  <c r="C426" i="5"/>
  <c r="C378" i="5"/>
  <c r="C379" i="5"/>
  <c r="C377" i="5"/>
  <c r="C416" i="5"/>
  <c r="C425" i="5"/>
  <c r="C424" i="5"/>
  <c r="C414" i="5"/>
  <c r="C413" i="5"/>
  <c r="C399" i="5"/>
  <c r="C400" i="5"/>
  <c r="C401" i="5"/>
  <c r="C388" i="5"/>
  <c r="C387" i="5"/>
  <c r="C429" i="5" l="1"/>
  <c r="D428" i="5" s="1"/>
  <c r="C417" i="5"/>
  <c r="C404" i="5"/>
  <c r="C392" i="5"/>
  <c r="C376" i="5"/>
  <c r="D436" i="5" l="1"/>
  <c r="D425" i="5"/>
  <c r="D424" i="5"/>
  <c r="D438" i="5"/>
  <c r="D426" i="5"/>
  <c r="D439" i="5"/>
  <c r="D427" i="5"/>
  <c r="D437" i="5"/>
  <c r="C380" i="5"/>
  <c r="D429" i="5" l="1"/>
  <c r="D378" i="5"/>
  <c r="D376" i="5"/>
  <c r="D379" i="5"/>
  <c r="D377" i="5"/>
  <c r="C393" i="5"/>
  <c r="G456" i="5"/>
  <c r="G455" i="5"/>
  <c r="E455" i="5"/>
  <c r="D380" i="5" l="1"/>
  <c r="G467" i="5"/>
  <c r="E467" i="5" l="1"/>
  <c r="J370" i="5"/>
  <c r="I370" i="5"/>
  <c r="H370" i="5"/>
  <c r="G370" i="5"/>
  <c r="F370" i="5"/>
  <c r="E370" i="5"/>
  <c r="D370" i="5"/>
  <c r="J369" i="5"/>
  <c r="I369" i="5"/>
  <c r="H369" i="5"/>
  <c r="G369" i="5"/>
  <c r="F369" i="5"/>
  <c r="E369" i="5"/>
  <c r="D369" i="5"/>
  <c r="J368" i="5"/>
  <c r="I368" i="5"/>
  <c r="H368" i="5"/>
  <c r="G368" i="5"/>
  <c r="F368" i="5"/>
  <c r="E368" i="5"/>
  <c r="D368" i="5"/>
  <c r="J367" i="5"/>
  <c r="I367" i="5"/>
  <c r="H367" i="5"/>
  <c r="G367" i="5"/>
  <c r="F367" i="5"/>
  <c r="E367" i="5"/>
  <c r="D367" i="5"/>
  <c r="B365" i="5"/>
  <c r="F451" i="5" l="1"/>
  <c r="E451" i="5"/>
  <c r="D451" i="5"/>
  <c r="D456" i="5"/>
  <c r="H451" i="5"/>
  <c r="F456" i="5"/>
  <c r="J451" i="5"/>
  <c r="D440" i="5"/>
  <c r="H456" i="5"/>
  <c r="I456" i="5"/>
  <c r="I451" i="5"/>
  <c r="D414" i="5"/>
  <c r="D415" i="5"/>
  <c r="D416" i="5"/>
  <c r="D413" i="5"/>
  <c r="D403" i="5"/>
  <c r="D399" i="5"/>
  <c r="D401" i="5"/>
  <c r="D400" i="5"/>
  <c r="D402" i="5"/>
  <c r="D388" i="5"/>
  <c r="D391" i="5"/>
  <c r="D389" i="5"/>
  <c r="D387" i="5"/>
  <c r="D390" i="5"/>
  <c r="E456" i="5"/>
  <c r="J456" i="5"/>
  <c r="F402" i="5" l="1"/>
  <c r="F404" i="5" s="1"/>
  <c r="C441" i="5"/>
  <c r="D441" i="5"/>
  <c r="D417" i="5"/>
  <c r="D404" i="5"/>
  <c r="D392" i="5"/>
</calcChain>
</file>

<file path=xl/sharedStrings.xml><?xml version="1.0" encoding="utf-8"?>
<sst xmlns="http://schemas.openxmlformats.org/spreadsheetml/2006/main" count="840" uniqueCount="455">
  <si>
    <t>DIRECCIÓN FINANCIERA</t>
  </si>
  <si>
    <t>ANÁLISIS DE SECTOR – INFORMACIÓN FINANCIERA</t>
  </si>
  <si>
    <t>PROCESOS DE CONTRATACIÓN</t>
  </si>
  <si>
    <t>OBJETO:</t>
  </si>
  <si>
    <t>MODALIDAD:</t>
  </si>
  <si>
    <t>RECOMENDACIÓN SUGERIDA INICIAL:</t>
  </si>
  <si>
    <t>Presupuesto del 
Proceso ($)</t>
  </si>
  <si>
    <t>Plazo de ejecución (meses)</t>
  </si>
  <si>
    <t>ANÁLISIS DEL SECTOR</t>
  </si>
  <si>
    <t>Fuente de Información: PIE (Portal de Información Empresarial) - Superintendencia de Sociedades</t>
  </si>
  <si>
    <t>Clasificación Internacional Industrial Uniforme (CIIU) Versión 4.</t>
  </si>
  <si>
    <t>Valores Expresados en Miles de $</t>
  </si>
  <si>
    <t>Nit</t>
  </si>
  <si>
    <t>Razón social de la sociedad</t>
  </si>
  <si>
    <t>Clasificación Industrial Internacional Uniforme Versión 4 A.C</t>
  </si>
  <si>
    <t>LIQUIDEZ</t>
  </si>
  <si>
    <t>CAPITAL DE TRABAJO</t>
  </si>
  <si>
    <t>ENDEUDAMIENTO</t>
  </si>
  <si>
    <t>PATRIMONIO</t>
  </si>
  <si>
    <t>RENTABILIDAD SOBRE ACTIVOS</t>
  </si>
  <si>
    <t>RENTABILIDAD SOBRE PATRIMONIO</t>
  </si>
  <si>
    <t>COBERTURA INTERESES</t>
  </si>
  <si>
    <t>F4290 - Construcción de otras obras de ingeniería civil</t>
  </si>
  <si>
    <t>F4210 - Construcción de carreteras y vías de ferrocarril</t>
  </si>
  <si>
    <t>CANTIDAD DE EMPRESAS IDENTIFICADAS COMO MUESTRA PARA EL ANALISIS:</t>
  </si>
  <si>
    <t>1. CÁLCULO 
ESTADÍSTICO</t>
  </si>
  <si>
    <t>PROMEDIO</t>
  </si>
  <si>
    <t>DES. ESTANDAR</t>
  </si>
  <si>
    <t>MINIMO</t>
  </si>
  <si>
    <t>MAXIMO</t>
  </si>
  <si>
    <t>2. COMPORTAMIENTO DE LOS ÍNDICES EN LA MUESTRA DEL SECTOR</t>
  </si>
  <si>
    <t xml:space="preserve">A) Indice de Liquidez = Activo corriente / Pasivo corriente.
Indicador que determina la capacidad que tiene un proponente para cumplir con sus obligaciones de corto plazo. A mayor índice de liquidez, menor es la probabilidad de que el proponente incumpla sus obligaciones de corto plazo. </t>
  </si>
  <si>
    <t>RANGO</t>
  </si>
  <si>
    <t>CANTIDAD DE EMPRESAS</t>
  </si>
  <si>
    <t>TOTAL</t>
  </si>
  <si>
    <t>B) Capital de trabajo = Activo corriente - Pasivo corriente.
Representa la liquidez operativa del proponente, es decir el remanente del proponente luego de liquidar sus activos corrientes (convertirlos en efectivo) y pagar el pasivo de corto plazo.</t>
  </si>
  <si>
    <t>&lt; 0</t>
  </si>
  <si>
    <t xml:space="preserve"> = 0</t>
  </si>
  <si>
    <t>C) Índice de Endeudamiento = Pasivo Total / Activo Total.
Determina el grado de endeudamiento en la estructura de financiación (pasivos y patrimonio) del proponente. A mayor índice de endeudamiento, mayor es la probabilidad del proponente de no poder cumplir con sus pasivos.</t>
  </si>
  <si>
    <t>E) Razón de Cobertura de Intereses = Utilidad Operacional / Gastos de Intereses.
Es la capacidad del proponente de cumplir con sus obligaciones financieras. A mayor cobertura de intereses, menor es la probabilidad de que el proponente incumpla sus obligaciones financieras.</t>
  </si>
  <si>
    <t>Gastos de intereses = 0</t>
  </si>
  <si>
    <t>F) Rentabilidad sobre activos = Utilidad Operacional / Activo Total.
Determina la rentabilidad de los activos del proponente, es decir, la capacidad de generación de utilidad operacional por cada peso invertido en el activo. A mayor rentabilidad sobre activos, mayor es la rentabilidad del negocio y mejor la capacidad organizacional del proponente.</t>
  </si>
  <si>
    <t>F) Rentabilidad sobre patrimonio: Utilidad Operacional / Patrimonio.
Determina la rentabilidad del patrimonio del proponente, es decir, la capacidad de generación de utilidad operacional por cada peso invertido en el patrimonio. A mayor rentabilidad sobre el patrimonio, mayor es la rentabilidad de los accionistas y mejor la capacidad organizacional del proponente.</t>
  </si>
  <si>
    <t>0 - 2</t>
  </si>
  <si>
    <t>3. ANALISIS DEL SECTOR DE ACUERDO CON LOS PROCESOS REALIZADOS POR OTRAS ENTIDADES PÚBLICAS O EN LA AEROCIVIL EN VIG ANT. DE LA MISMA NATURALEZA DEL OBJETO CONTRACTUAL DEL PRESENTO PROCESO.</t>
  </si>
  <si>
    <t>ENTIDAD Y AÑO</t>
  </si>
  <si>
    <t>OBJETO</t>
  </si>
  <si>
    <r>
      <t xml:space="preserve">LIQUIDEZ
</t>
    </r>
    <r>
      <rPr>
        <sz val="9"/>
        <color theme="1"/>
        <rFont val="Work Sans"/>
      </rPr>
      <t>MAYOR O IGUAL A</t>
    </r>
  </si>
  <si>
    <r>
      <t xml:space="preserve">CAPITAL DE TRABAJO
</t>
    </r>
    <r>
      <rPr>
        <sz val="9"/>
        <color theme="1"/>
        <rFont val="Work Sans"/>
      </rPr>
      <t>MAYOR O IGUAL A</t>
    </r>
    <r>
      <rPr>
        <b/>
        <sz val="9"/>
        <color theme="1"/>
        <rFont val="Work Sans"/>
      </rPr>
      <t xml:space="preserve">
</t>
    </r>
  </si>
  <si>
    <r>
      <t xml:space="preserve">ENDEUDAMIENTO
</t>
    </r>
    <r>
      <rPr>
        <sz val="9"/>
        <color theme="1"/>
        <rFont val="Work Sans"/>
      </rPr>
      <t>MENOR O IGUAL A</t>
    </r>
  </si>
  <si>
    <r>
      <t xml:space="preserve">PATRIMONIO
</t>
    </r>
    <r>
      <rPr>
        <sz val="9"/>
        <color theme="1"/>
        <rFont val="Work Sans"/>
      </rPr>
      <t>MAYOR O IGUAL A</t>
    </r>
  </si>
  <si>
    <r>
      <t xml:space="preserve">COBERTURA INTERESES
</t>
    </r>
    <r>
      <rPr>
        <sz val="9"/>
        <color theme="1"/>
        <rFont val="Work Sans"/>
      </rPr>
      <t>MAYOR O IGUAL A</t>
    </r>
  </si>
  <si>
    <r>
      <t xml:space="preserve">RENTABILIDAD SOBRE PATRIMONIO
</t>
    </r>
    <r>
      <rPr>
        <sz val="9"/>
        <color theme="1"/>
        <rFont val="Work Sans"/>
      </rPr>
      <t>MAYOR O IGUAL A</t>
    </r>
  </si>
  <si>
    <t>VALOR</t>
  </si>
  <si>
    <t>4. CONCLUSIONES</t>
  </si>
  <si>
    <t>CRITERIOS RECOMENDADOS:</t>
  </si>
  <si>
    <t>MAYOR O IGUAL A 
1 VECES</t>
  </si>
  <si>
    <t>% DE LA MUESTRA QUE CUMPLE EL CRITERIO</t>
  </si>
  <si>
    <t>Elaboró:</t>
  </si>
  <si>
    <t>Henry Oviedo Gongora - Contratista Dirección Financiera</t>
  </si>
  <si>
    <t>Aprobó:</t>
  </si>
  <si>
    <t>2, Índices de capacidad financiera y organizacionales para los demás Proponentes</t>
  </si>
  <si>
    <t>,</t>
  </si>
  <si>
    <t>F4312 - Preparación del terreno</t>
  </si>
  <si>
    <t>Plazo estimado de ejecucion del proceso de selección</t>
  </si>
  <si>
    <t>Meses de apalancamiento</t>
  </si>
  <si>
    <t>&gt;= 70%</t>
  </si>
  <si>
    <t>ver Formula</t>
  </si>
  <si>
    <t>RANGO 1</t>
  </si>
  <si>
    <t>MAYOR O IGUAL A 
2%</t>
  </si>
  <si>
    <t>Mipyme</t>
  </si>
  <si>
    <t>Patrimonio:
  (N/A)</t>
  </si>
  <si>
    <t>RANGO 2</t>
  </si>
  <si>
    <t>N/A</t>
  </si>
  <si>
    <t>Luis Alfonso Martinez Chimenty  -  Director Financiero</t>
  </si>
  <si>
    <t>M7112 - Actividades de ingeniería y otras actividades conexas de consultoría técnica</t>
  </si>
  <si>
    <t>M7111 - Actividades de arquitectura</t>
  </si>
  <si>
    <t>M7020 - Actividades de consultoría de gestión</t>
  </si>
  <si>
    <t>M7120 - Ensayos y análisis técnicos</t>
  </si>
  <si>
    <t>ARQUINT COLOMBIA SAS</t>
  </si>
  <si>
    <t>CURQUIN SAS</t>
  </si>
  <si>
    <t>TERRAPIN SAS</t>
  </si>
  <si>
    <t>AGM DESARROLLOS SAS</t>
  </si>
  <si>
    <t>HM INGENIERIA SAS</t>
  </si>
  <si>
    <t>SERVICIO INTEGRAL DE LA COSTA CARIBE E INGENIERIA S.A.S</t>
  </si>
  <si>
    <t>COMPAÑIA DE INGENIEROS CONSICAL SAS</t>
  </si>
  <si>
    <t>CM INGENIERIA Y CONSTRUCCION S.A.S.</t>
  </si>
  <si>
    <t>AURORA PROYECTOS E INVERSIONES SAS</t>
  </si>
  <si>
    <t>INCITECO SAS</t>
  </si>
  <si>
    <t>MONTAJES Y CONSTRUCCIONES FERMAR SAS</t>
  </si>
  <si>
    <t>JASA LTDA</t>
  </si>
  <si>
    <t>INGENIERIA JOULES MEC SAS</t>
  </si>
  <si>
    <t>CONSTRUIMOS Y SEÑALIZAMOS S.A.</t>
  </si>
  <si>
    <t>CONVIAS SAS</t>
  </si>
  <si>
    <t>COINOBRAS SAS</t>
  </si>
  <si>
    <t>MR INGENIEROS SAS</t>
  </si>
  <si>
    <t>PANAMERICAN DREDGING &amp; ENGINEERING SAS</t>
  </si>
  <si>
    <t>RHEMA INTERNACIONAL SAS</t>
  </si>
  <si>
    <t>GTC INGENIERIA SAS</t>
  </si>
  <si>
    <t>CONTEIN SAS</t>
  </si>
  <si>
    <t>PAECIA SAS</t>
  </si>
  <si>
    <t>CIVILES MECANICOS ELECTRICOS INGENIEROS SAS</t>
  </si>
  <si>
    <t>MORENO VARGAS SOCIEDAD ANONIMA</t>
  </si>
  <si>
    <t>OINCO SAS</t>
  </si>
  <si>
    <t>INGENIERIA TRANSPORTE Y MAQUINARIA SAS</t>
  </si>
  <si>
    <t>CONSTRUCTORA CCC S.A.S.</t>
  </si>
  <si>
    <t>URBANIZADORA ANDALUCIA SAS</t>
  </si>
  <si>
    <t>CONSTRUSAR INGENIERIA LTDA</t>
  </si>
  <si>
    <t>SERVICIOS INDUSTRIALES DE BARRANCABERMEJA SAS</t>
  </si>
  <si>
    <t>LYDCO INGENIERIA SAS</t>
  </si>
  <si>
    <t>MASSEQ PROYECTOS E INGENIERIA SAS</t>
  </si>
  <si>
    <t>ESTUDIOS E INGENIERIA SAS</t>
  </si>
  <si>
    <t>TRANSIVIC SAS</t>
  </si>
  <si>
    <t>INGEOCHO SAS</t>
  </si>
  <si>
    <t>MAQUINOBRAS DE COLOMBIA SAS</t>
  </si>
  <si>
    <t>CONSTRUCTORA VILLAS DEL RODEO SAS</t>
  </si>
  <si>
    <t>CONINSA S.A.S.</t>
  </si>
  <si>
    <t>OTACC S.A.S.</t>
  </si>
  <si>
    <t>OBRASCON HUARTE LAIN S A SUCURSAL COLOMBIA</t>
  </si>
  <si>
    <t>0 - &gt;=1</t>
  </si>
  <si>
    <t>0 - &lt; 15%</t>
  </si>
  <si>
    <t xml:space="preserve"> 15,1% - &lt;30%</t>
  </si>
  <si>
    <t>30,1% &lt; 65%</t>
  </si>
  <si>
    <t>&gt;=1</t>
  </si>
  <si>
    <t>MAYOR O IGUAL A 
1,2 VECES</t>
  </si>
  <si>
    <t>&gt;=1,001 - 1,2</t>
  </si>
  <si>
    <t xml:space="preserve"> &gt;1,3</t>
  </si>
  <si>
    <t>&gt;=1,2001 - 1,3</t>
  </si>
  <si>
    <t>MAYOR O IGUAL A 
4%</t>
  </si>
  <si>
    <t>MAYOR O IGUAL A 
1%</t>
  </si>
  <si>
    <t>0 - 1</t>
  </si>
  <si>
    <t>1 a 2</t>
  </si>
  <si>
    <t>&gt;=2</t>
  </si>
  <si>
    <t>2 a 4</t>
  </si>
  <si>
    <t>&gt;=4</t>
  </si>
  <si>
    <t>MENOR O IGUAL A 
70%</t>
  </si>
  <si>
    <t>65% &lt; =70%</t>
  </si>
  <si>
    <t>0 -1</t>
  </si>
  <si>
    <t>MAYOR O IGUAL A 
1,1 VECES</t>
  </si>
  <si>
    <t>SOCIEDAD DE INVERSIONES VIVES Y CIA S.A.</t>
  </si>
  <si>
    <t>F4111 - Construcción de edificios residenciales</t>
  </si>
  <si>
    <t>JACUR S.A.S</t>
  </si>
  <si>
    <t>DOLMEN SA ESP</t>
  </si>
  <si>
    <t>CONSTRUCTORA SOLANILLAS SAS</t>
  </si>
  <si>
    <t>INVERSIONES CAMPOAMALIA SAS</t>
  </si>
  <si>
    <t>URBANIZA SAS</t>
  </si>
  <si>
    <t>LA CONSTRUCTORA SA</t>
  </si>
  <si>
    <t>URBANIZADORA MARVAL SAS</t>
  </si>
  <si>
    <t>CAMARGO CORREA INFRA LTDA SUCURSAL COLOMBIA</t>
  </si>
  <si>
    <t>PROALA SAS</t>
  </si>
  <si>
    <t>TOMANA SAS</t>
  </si>
  <si>
    <t>Inversiones Zárate Gutiérrez SAS</t>
  </si>
  <si>
    <t xml:space="preserve">CONSTRUCCIONES MARVAL S.A.S </t>
  </si>
  <si>
    <t>TIERRA GRATA &amp; CO S.A.S</t>
  </si>
  <si>
    <t>INVERSIONES Y CONSTRUCCIONES PRISMA S.A.S.</t>
  </si>
  <si>
    <t>CONSTRUCTORA CAPITAL BOGOTA SAS</t>
  </si>
  <si>
    <t>TORREON BIENES Y COSTRUCCIONES SAS</t>
  </si>
  <si>
    <t>CONSTRUCTORA ALTOS DE LA ABADIA S.A.S.</t>
  </si>
  <si>
    <t>PROMOTORA CENTRO COMERCIAL CIUDAD PARAISO SAS</t>
  </si>
  <si>
    <t>CONSTRUCTORA NIO SAS</t>
  </si>
  <si>
    <t>OLH CONSTRUCCIONES SAS</t>
  </si>
  <si>
    <t>CONSTRUCTORA MARING SAS</t>
  </si>
  <si>
    <t>KORNER SAS</t>
  </si>
  <si>
    <t>CHINA CIVIL ENGINEERING CONSTRUCTION CORPORATION SUCURSAL COLOMBIA</t>
  </si>
  <si>
    <t>VALLE CIPRES SAS</t>
  </si>
  <si>
    <t>ESTYMA ESTUDIOS Y MANEJOS S.A</t>
  </si>
  <si>
    <t>ARQUITECTURA Y CONCRETO</t>
  </si>
  <si>
    <t>JARAMILLO MORA CONSTRUCTORA SA</t>
  </si>
  <si>
    <t>URBANIZADORA SANTA FE DE BOGOTA URBANSA SA</t>
  </si>
  <si>
    <t>PUENTES Y TORONES SAS</t>
  </si>
  <si>
    <t>VAVILCO SAS</t>
  </si>
  <si>
    <t>AMARILO SAS</t>
  </si>
  <si>
    <t>LATINOAMERICANA DE LA CONSTRUCCIÓN S.A. EN REORGANIZACION</t>
  </si>
  <si>
    <t>F4112 - Construcción de edificios no residenciales</t>
  </si>
  <si>
    <t>CONALTURA CONSTRUCCION Y VIVIENDA S.A.S</t>
  </si>
  <si>
    <t>CONSTRUCTORA CAPITAL MEDELLIN S.A.S</t>
  </si>
  <si>
    <t>OBCIPOL SAS</t>
  </si>
  <si>
    <t>KMA CONSTRUCCIONES SAS</t>
  </si>
  <si>
    <t>SCHRADER CAMARGO SAS</t>
  </si>
  <si>
    <t>CONSTRUCCIONES ARRECIFE SAS</t>
  </si>
  <si>
    <t>MENDEBAL S.A.S</t>
  </si>
  <si>
    <t>URBANIZADORA DAVID PUYANA SA EN REORGANIZACION</t>
  </si>
  <si>
    <t>MARVAL S.A.S.</t>
  </si>
  <si>
    <t>TERMOTECNICA COINDUSTRIAL SAS</t>
  </si>
  <si>
    <t>SP INGENIEROS SAS</t>
  </si>
  <si>
    <t>ARQUITECTURA DE LA TIERRA S.A.S.</t>
  </si>
  <si>
    <t>CONSTRUCTORA CONTEX S.A.S. BIC</t>
  </si>
  <si>
    <t>OBRAS CAPITAL SA</t>
  </si>
  <si>
    <t>NUCLEO CONSTRUCTORA SAS</t>
  </si>
  <si>
    <t xml:space="preserve">INVERSIONES PANORAMIA SAS </t>
  </si>
  <si>
    <t>GRUPO INMOBILIARIO HAMBURGO SAS</t>
  </si>
  <si>
    <t>PACTAR DESARROLLADOR INMOBILIARIO S A S</t>
  </si>
  <si>
    <t>CONSTRUCTORA A CRUZ SAS</t>
  </si>
  <si>
    <t>MIPKO CONSTRUCTORES SAS</t>
  </si>
  <si>
    <t>CONSTRUCCIONES BUENDIA Y LOPEZ SAS</t>
  </si>
  <si>
    <t>MOSEL SAS</t>
  </si>
  <si>
    <t>MENSULA S.A.S</t>
  </si>
  <si>
    <t>CONSTRUCTORA JG&amp;A SAS</t>
  </si>
  <si>
    <t>Pavimentar SA</t>
  </si>
  <si>
    <t>VICPAR S.A</t>
  </si>
  <si>
    <t>PROYECTAMOS Y EDIFICAMOS SAS</t>
  </si>
  <si>
    <t>INGEREDES S.A.S</t>
  </si>
  <si>
    <t>TECNOAGUAS SAS</t>
  </si>
  <si>
    <t>EQUIPOS CONSTRUCCIONES Y OBRAS SA</t>
  </si>
  <si>
    <t>INACAR SA</t>
  </si>
  <si>
    <t>ANDALUCIA DISEÑO Y CONSTRUCCIONES SAS</t>
  </si>
  <si>
    <t>muros y techos s.a.s.ingenieros arquitectos</t>
  </si>
  <si>
    <t>A&amp;S CONSTRUCTORES SAS</t>
  </si>
  <si>
    <t>TEMPLADO SAS</t>
  </si>
  <si>
    <t>PETROLABIN SAS</t>
  </si>
  <si>
    <t xml:space="preserve">PROYECTOS Y VIAS SAS  </t>
  </si>
  <si>
    <t>SOFORESTA SAS</t>
  </si>
  <si>
    <t>OBRAS Y TERRENOS SAS</t>
  </si>
  <si>
    <t>CW COLWINDOW SA</t>
  </si>
  <si>
    <t>F4330 - Terminación y acabado de edificios y obras de ingeniería civil</t>
  </si>
  <si>
    <t>CONSTUCTORA YADEL SAS</t>
  </si>
  <si>
    <t>PROYECTOS Y SERVICIOS S.A.S.</t>
  </si>
  <si>
    <t>CONSTRUCCIONES AL DIA SAS</t>
  </si>
  <si>
    <t>F4390 - Otras actividades especializadas para la construcción de edificios y obras de ingeniería civil</t>
  </si>
  <si>
    <t>ROCALES Y CONCRETOS SOCIEDAD POR ACCIONES SIMPLIFICADA</t>
  </si>
  <si>
    <t>CONSTRUCTORA LANDA SAS</t>
  </si>
  <si>
    <t>RESTREPO CHEBAIR CONSTRUCTORES ASOCIADOS S.A.S.</t>
  </si>
  <si>
    <t>URBANIZADORA Y CONSTRUCTORA ANDES SAS CONSTRUANDES S.A.S.</t>
  </si>
  <si>
    <t>CONCALI COLOMBIA S.A.S.</t>
  </si>
  <si>
    <t>EQUIVER S A S</t>
  </si>
  <si>
    <t>FERNANDO RAMIREZ SAS</t>
  </si>
  <si>
    <t>INVERSIONES Y CONSTRUCCIONES DEL CARIBE S.A.S</t>
  </si>
  <si>
    <t>DISCEP SAS.</t>
  </si>
  <si>
    <t>CONSTRUSANTANDER SAS</t>
  </si>
  <si>
    <t>ANGLO ANGULO &amp; CIA SCA</t>
  </si>
  <si>
    <t>CONSORCIO MORENO TAFURT S.A.</t>
  </si>
  <si>
    <t>ESPACIO VITAL CONSTRUCTORES SA</t>
  </si>
  <si>
    <t>O&amp;P INGENIERIA Y CONSULTORIA LTDA</t>
  </si>
  <si>
    <t>EBISU SAS</t>
  </si>
  <si>
    <t>CAFEREDES INGENIERIA SAS</t>
  </si>
  <si>
    <t>CONSTRUCTORA BERLIN SAS</t>
  </si>
  <si>
    <t>INGETIERARS DE COLOMBIA S.A.</t>
  </si>
  <si>
    <t>CONSTRUCTORA MORICHAL S.A.S.</t>
  </si>
  <si>
    <t>CONDUGAS SA BIC</t>
  </si>
  <si>
    <t>CONINTEL S.A.</t>
  </si>
  <si>
    <t>CONSTRUCTORA SANTA LUCIA S.A.S.</t>
  </si>
  <si>
    <t>ARGECO SAS</t>
  </si>
  <si>
    <t>TAYKA COLOMBIA SAS</t>
  </si>
  <si>
    <t>B&amp;V INGENIERIA S.A.S.</t>
  </si>
  <si>
    <t>IINGECON S.A.</t>
  </si>
  <si>
    <t>INGENIERIA MULTISECTORIAL SAS</t>
  </si>
  <si>
    <t>CONSTRUCTORA CARVAJAL Y SOTO C.S. SAS</t>
  </si>
  <si>
    <t>CONSTRUAMBIENTE SAS</t>
  </si>
  <si>
    <t>LA MACUIRA INVERSIONES Y CONSTRUCCIONES SA EN REORGANIZACION</t>
  </si>
  <si>
    <t>REDES Y EDIFICACIONES SA</t>
  </si>
  <si>
    <t>INVERSIONES PROMEXPORT SAS</t>
  </si>
  <si>
    <t>INGENAL ARQUITECTURA Y CONSTRUCCION SAS</t>
  </si>
  <si>
    <t>AEI ARQUITECTURA E INTERIORES SAS</t>
  </si>
  <si>
    <t>RH INGENIERIA Y CONSTRUCCION S A</t>
  </si>
  <si>
    <t>IHC SAS INGENIERIA HIDRAULICA Y CIVIL</t>
  </si>
  <si>
    <t>CONCREARMADO S.A.S</t>
  </si>
  <si>
    <t>CONSTRUCCIONES KYOTO SAS</t>
  </si>
  <si>
    <t>GERENCIAS INVERSIONES Y CONSTRUCCIONES SAS</t>
  </si>
  <si>
    <t>MIROAL INGENIERIA SAS</t>
  </si>
  <si>
    <t>COMPAÑIA DE INGENIEROS CONSTRUCTORES SAS</t>
  </si>
  <si>
    <t>iINCOPAV SAS</t>
  </si>
  <si>
    <t>AMR CONSTRUCCIONES SAS</t>
  </si>
  <si>
    <t>RINOL PISOCRETO S.A.S</t>
  </si>
  <si>
    <t>PANEL ROCK COLOMBIA SAS</t>
  </si>
  <si>
    <t>MAZ PROYECTOS INMOBILIARIOS SAS</t>
  </si>
  <si>
    <t>VILLAROMA SAS</t>
  </si>
  <si>
    <t>GAMA INGENIEROS ARQUITECTOS SAS</t>
  </si>
  <si>
    <t>CONSTRUALMANZA SAS</t>
  </si>
  <si>
    <t>JS INGENIERIA Y CONSTRUCCIONES SAS</t>
  </si>
  <si>
    <t>TRANSPORTE INGENIRIA CONSTRUCCIONES Y MAQUINARIA SA. TICOM S.A</t>
  </si>
  <si>
    <t>BYR CONSTRUCCIONES SAS</t>
  </si>
  <si>
    <t>CONSTRUCTORA OPCION 2000 SA</t>
  </si>
  <si>
    <t>CMA INGENIERIA Y CONSTRUCCION SAS</t>
  </si>
  <si>
    <t>PROINARK PROYECTOS DE INGENIERIA  SAS</t>
  </si>
  <si>
    <t>TOTAL SAS</t>
  </si>
  <si>
    <t>HORMIGON REFORZADO SAS</t>
  </si>
  <si>
    <t>SERVICIOS DE INGENIERIA CIVIL SA</t>
  </si>
  <si>
    <t>ARQUITECTOS E INTERVENTORES SAS</t>
  </si>
  <si>
    <t>CONSTRUCCIONES LOS SAUCES LTDA</t>
  </si>
  <si>
    <t>CONSTRUCTORA OBREVAL SA</t>
  </si>
  <si>
    <t>ELECTRO HIDRAULICA SA REPRESENTACIONES</t>
  </si>
  <si>
    <t>CONSTRUCTORA CENTENARIO SAS</t>
  </si>
  <si>
    <t>A CONSTRUIR S.A</t>
  </si>
  <si>
    <t>ORLANDO DONADO &amp; CIA SAS</t>
  </si>
  <si>
    <t>INDUSTRIAS MADECEL LTDA</t>
  </si>
  <si>
    <t>GONZALEZ BOHORQUEZ SAS</t>
  </si>
  <si>
    <t>ISMOCOL S A</t>
  </si>
  <si>
    <t>MENGA EDER Y CIA S EN C</t>
  </si>
  <si>
    <t>TRUJILLO SERRANO Y CIA S EN C</t>
  </si>
  <si>
    <t>OFICINA DE DISEÑO CALCULO Y CONSTRUCCIONES S.A.S.</t>
  </si>
  <si>
    <t>PROMOTORA DE INVERSIONES S.A.S.</t>
  </si>
  <si>
    <t>EXPLANAN SAS</t>
  </si>
  <si>
    <t>INVERSIONES URBANISMO Y CONSTRUCCIONES SAS</t>
  </si>
  <si>
    <t>CONSTRUCTORA JIMENEZ SA</t>
  </si>
  <si>
    <t>G.V. INGENIEROS LTDA</t>
  </si>
  <si>
    <t>SOLUTEC INGENIERIA SA</t>
  </si>
  <si>
    <t>INFRAESTRUCTURA NACIONAL LTDA</t>
  </si>
  <si>
    <t>MAG SERVICIOS INTEGRALES SAS</t>
  </si>
  <si>
    <t>CONSTRUCTORA CONACERO SAS</t>
  </si>
  <si>
    <t>LINARES CONSTRUCCIONES SAS</t>
  </si>
  <si>
    <t>GRUPO SAN REMO S.A.S</t>
  </si>
  <si>
    <t>CONSTRUCCIONES VASQUEZ YELA Y CIA SAS</t>
  </si>
  <si>
    <t>CREANDO ARQUITECTURA SAS</t>
  </si>
  <si>
    <t>EMV CONSTRUCTORA SAS</t>
  </si>
  <si>
    <t>LIMACOR MY SAS</t>
  </si>
  <si>
    <t>Proyectos y Construciones de Occidente SA</t>
  </si>
  <si>
    <t>PROMOTORA PARQUE SANTANDER S.A.</t>
  </si>
  <si>
    <t>RAVE CONSTRUCCIONES SAS</t>
  </si>
  <si>
    <t>CONSTRUCCIONES JF SAS</t>
  </si>
  <si>
    <t>SKEMA PROMOTORA SAS</t>
  </si>
  <si>
    <t>INVERSIONES INMOBILIARIAS SANTA CRUZ SAS</t>
  </si>
  <si>
    <t>GAICO CONSTRUCCION  Y DESARROLLO S.A.S.</t>
  </si>
  <si>
    <t>GRUPO THEOS S.A.SA</t>
  </si>
  <si>
    <t>ACF S.A.S.</t>
  </si>
  <si>
    <t>CONSTRUCTORA Y COMERCIALIZADORA POPORO SAS BIC</t>
  </si>
  <si>
    <t>OBRAS CIVILES DE OCCIDENTE SAS</t>
  </si>
  <si>
    <t>DUMAR INGENIEROS SAS</t>
  </si>
  <si>
    <t>ESTRUCTURAS Y PAVIMENTOS  SAS</t>
  </si>
  <si>
    <t>CONSTRUCTORA MATICCES P &amp; B LTDA</t>
  </si>
  <si>
    <t>GRUPO SOLERIUM SAS</t>
  </si>
  <si>
    <t>ASFALTEMOS SAS</t>
  </si>
  <si>
    <t>IES INGENIEROS SAS</t>
  </si>
  <si>
    <t>SOLUCIONES DE INGENIEROS Y ARQUITECTOS SAS</t>
  </si>
  <si>
    <t>CONSTRUCCIONES FLOREÑA SAS</t>
  </si>
  <si>
    <t>INCODEQUIPOS SAS</t>
  </si>
  <si>
    <t>GRUPO EMPRESARIAL INGECOL SAS</t>
  </si>
  <si>
    <t>COMERCIALIZADROA VM SAS</t>
  </si>
  <si>
    <t>Construcciones y Pavimentos Viales de Colombia SAS</t>
  </si>
  <si>
    <t>ELEVACION Y CONSTRUCCIÓN RENTAL SAS</t>
  </si>
  <si>
    <t>VERDE DC SA</t>
  </si>
  <si>
    <t>INGENIERIA Y TECNOLOGIA APLICADA SAS</t>
  </si>
  <si>
    <t>SYMA CONSULTORES Y CONSTRUCTORES S.A.S. BENEFICIO E INTERES COLECTIVO BIC</t>
  </si>
  <si>
    <t>CROIL SERVICIOS E INGENIERIA S.A.S.</t>
  </si>
  <si>
    <t>CONSTRUCCIONES SANEAMIENTO AMBIENTAL Y CONSULTORIA SAS</t>
  </si>
  <si>
    <t>PROYECTOS E INVERSIONES MPLSAS</t>
  </si>
  <si>
    <t>CONSTRUCTORA ASDELOGY S.A.S</t>
  </si>
  <si>
    <t>GRUPO MONAPE SAS</t>
  </si>
  <si>
    <t>PROYECTOS Y GESTION DEL DESARROLLO SAS</t>
  </si>
  <si>
    <t>SAFRID INGENIERIA SAS</t>
  </si>
  <si>
    <t>JMV CONSTRUKTORA SAS</t>
  </si>
  <si>
    <t>PETRO GAS DEL LLANO SAS</t>
  </si>
  <si>
    <t>GRUPO MONZA CONSTRUCTORES SAS</t>
  </si>
  <si>
    <t>BC INGENIERIA SAS</t>
  </si>
  <si>
    <t>THE NEW COMMERCIAL COMPANY SAS</t>
  </si>
  <si>
    <t>111 GERERENCIA DE PROYECTOS Y CONSTRUCCIONES SAS</t>
  </si>
  <si>
    <t>URBACOLOMBIA SAS</t>
  </si>
  <si>
    <t>BERDEZ SAS</t>
  </si>
  <si>
    <t>constructora palo de agua sas</t>
  </si>
  <si>
    <t>ASFALTOS AGREGADOS Y CONSTRUCCIONES ASA CONSTRUCCIONES SAS</t>
  </si>
  <si>
    <t>CONSTRUCTORA SUDAMERICANA SAS</t>
  </si>
  <si>
    <t>CONSTRUCTORA DE INFRAESTRUCTURA COLOMBIANA COINCO S.A.S</t>
  </si>
  <si>
    <t>PROMOTORA CONCAPITAL S.A.S</t>
  </si>
  <si>
    <t>GRUPO BGR SAS</t>
  </si>
  <si>
    <t>cs ingenieria sas</t>
  </si>
  <si>
    <t>MANAGEMENT + DEVELOPMENT CONSTRUCTORA SAS</t>
  </si>
  <si>
    <t>CONSTRUCTORA SANTA TERESITA SAS</t>
  </si>
  <si>
    <t>PRANHA URBANO S.A.S.</t>
  </si>
  <si>
    <t>CONYCA SOLUCIONES SAS</t>
  </si>
  <si>
    <t>DOYCA CONSTRUCCIONES SAS</t>
  </si>
  <si>
    <t>CONSTRUCTORA SIMBRA SAS</t>
  </si>
  <si>
    <t>CENTRO EMPRESARIAL DEL SALITRE SAS</t>
  </si>
  <si>
    <t>PROGETTI SOLUCIONES SAS</t>
  </si>
  <si>
    <t>GRUPO TITANIUM SAS</t>
  </si>
  <si>
    <t>COMPAÑIA DE TRABAJOS DE INGENIERIA SAS</t>
  </si>
  <si>
    <t>FABIO HERNAN SOTO CANIZALES SAS</t>
  </si>
  <si>
    <t>DOPPELMAYR COLOMBIA SAS</t>
  </si>
  <si>
    <t>PROJECT CONSTRUCTIONS SAS</t>
  </si>
  <si>
    <t>CONSERTYG CAPITAL SAS</t>
  </si>
  <si>
    <t>MACAM SAS</t>
  </si>
  <si>
    <t>PPM INVERSIONES SA</t>
  </si>
  <si>
    <t>ALICANTE CONSTRUCTORES SAS</t>
  </si>
  <si>
    <t>RFP CONSTRUCTORES SAS</t>
  </si>
  <si>
    <t>C Y C OBRAS CIVILES S.A.S</t>
  </si>
  <si>
    <t>INVERBAR SAS</t>
  </si>
  <si>
    <t>OHM INVERSIONES SAS</t>
  </si>
  <si>
    <t>EQUIPOS Y MATERIALES DE COLOMBIA S.A.S.</t>
  </si>
  <si>
    <t>JIMENEZ CONSTRUCTORES SAS</t>
  </si>
  <si>
    <t>PROMCIVILES SAS</t>
  </si>
  <si>
    <t>gp caribe sas</t>
  </si>
  <si>
    <t>CONSTRUCTORA A&amp;C S.A.S.</t>
  </si>
  <si>
    <t>INVERNOTA SAS</t>
  </si>
  <si>
    <t>CONSTRUCTORA VILLA OLIMPICA SAS</t>
  </si>
  <si>
    <t>BELZCON SAS</t>
  </si>
  <si>
    <t>ALAMMO DESARROLLADORA DE PROYECTOS SAS</t>
  </si>
  <si>
    <t>RAM PROYECTOS DE INGENIERIA SAS</t>
  </si>
  <si>
    <t>INGEPROYECTOS CIVILES SAS</t>
  </si>
  <si>
    <t>PROMOTORA PARA EL DESARROLLO INMOBILIARIO REGION CARIBE SAS</t>
  </si>
  <si>
    <t>INDUSTRIAS Y TRANSPORTE SAS ZESE INTRASP SAS ZESE</t>
  </si>
  <si>
    <t>CONSTRUCTORES INMOBILIARIOS DEL CARIBE SAS</t>
  </si>
  <si>
    <t>YAMIl SABBAGH CONSTRUCCIONES SAS</t>
  </si>
  <si>
    <t>CONSTRUCCIONES ACUSTICAS SAS</t>
  </si>
  <si>
    <t>INGENIERIA Y VIAS S.A.S</t>
  </si>
  <si>
    <t>VARELA FIHOLL &amp; COMPAÑIA SOCIEDAD POR ACCIONES</t>
  </si>
  <si>
    <t>CONSTRUCTORA OBRAS DE VIVIENDA E INGIENERIA SAS</t>
  </si>
  <si>
    <t>CONSTRUCTORA LAS GALIAS S.A.S.</t>
  </si>
  <si>
    <t>V2K CONSTRUCTORA SAS</t>
  </si>
  <si>
    <t>LEON AGUILERA SA</t>
  </si>
  <si>
    <t>CONSTRUCTORA VILLA LINDA SAS</t>
  </si>
  <si>
    <t>GA CADENA LOPEZ SAS</t>
  </si>
  <si>
    <t>CONINGENIERIA SAS</t>
  </si>
  <si>
    <t>INGCONS SAS</t>
  </si>
  <si>
    <t>EQUIPOS Y CARGA SA</t>
  </si>
  <si>
    <t>GRUPO INMOBILIARIO PAISAJE URBANO SAS</t>
  </si>
  <si>
    <t>ALTERNATIVAS MODULARES ARQUITECTOS SAS</t>
  </si>
  <si>
    <t>CH ARQUITECTOS SAS</t>
  </si>
  <si>
    <t>PA COLOMBIA SAS</t>
  </si>
  <si>
    <t>ASUL SAS</t>
  </si>
  <si>
    <t>COLSAGO COMUNICACINES SA</t>
  </si>
  <si>
    <t>RUIZ AREVALO CONSTRUCTORA S A</t>
  </si>
  <si>
    <t>EMINSS SAS</t>
  </si>
  <si>
    <t>CONTRATISTAS ASESORES CONSTRUCTORES CONACO SAS</t>
  </si>
  <si>
    <t>GONZALEZ PIZANO &amp; CIA SAS</t>
  </si>
  <si>
    <t>A&amp;D ALVARADO Y DURING SAS EN REORGANIZACION</t>
  </si>
  <si>
    <t>CUSEZAR SA CUSEZAR</t>
  </si>
  <si>
    <t>RB DE COLOMBIA</t>
  </si>
  <si>
    <t>FORJAR INVERSIONES SAS</t>
  </si>
  <si>
    <t>DONADO ARCE &amp; CIA SAS</t>
  </si>
  <si>
    <t>HERNANDEZ GOMEZ CONSTRUCTORA SA</t>
  </si>
  <si>
    <t>INELCO SAS</t>
  </si>
  <si>
    <t>MINCIVIL S.A.</t>
  </si>
  <si>
    <t>CONSTRUCCIONES Y TRACTORES SAS</t>
  </si>
  <si>
    <t>ESTRUCTURAR SAS INGENIEROS CONSTRUCTORES</t>
  </si>
  <si>
    <t>LOPECA S.A.S.</t>
  </si>
  <si>
    <t>VIVA MAYALES S.A.S</t>
  </si>
  <si>
    <t>DOS CONSTRUCTORES SAS</t>
  </si>
  <si>
    <t>INGENIERIA Y DESARROLLO URBANISTICO SAS</t>
  </si>
  <si>
    <t>CONSTRUCTORA HABITAT DE LOS ANDES SAS</t>
  </si>
  <si>
    <t>CONTRAFUERTE FA LTDA</t>
  </si>
  <si>
    <t>ADRIAN MAFIOLI Y CIA SAS</t>
  </si>
  <si>
    <t>AE INGENIEROS CIVILES</t>
  </si>
  <si>
    <t>LOS SAUCES CONSTRUCCIONES SAS</t>
  </si>
  <si>
    <t>CREATIVA DISEÑO Y CONSTRUCCION</t>
  </si>
  <si>
    <t>CONSTRUCTORA CONARTE SAS</t>
  </si>
  <si>
    <t>ATRIA GRUPO CONSTRUCTOR SAS</t>
  </si>
  <si>
    <t>JYS CONSTRUCCIONES SAS</t>
  </si>
  <si>
    <t>IINVERSIONES MUVAR S.A.S.</t>
  </si>
  <si>
    <t>BYP CONSTRUCCIONES SAS</t>
  </si>
  <si>
    <t>ZAGO INGENIERIA S.A.S.</t>
  </si>
  <si>
    <t>CONCREMACK SAS</t>
  </si>
  <si>
    <t>MACA CONSTRUCCIONES SAS</t>
  </si>
  <si>
    <t>ECORENOVACION SAS</t>
  </si>
  <si>
    <t>SP INMOBILIARIA SAS</t>
  </si>
  <si>
    <t>GRUPO ACCANTO SAS</t>
  </si>
  <si>
    <t>ENETEL SAS</t>
  </si>
  <si>
    <t>AXXUS SAS</t>
  </si>
  <si>
    <t xml:space="preserve">
1.	Índices de capacidad financiera y organizacionales para Mipyme. 
</t>
  </si>
  <si>
    <r>
      <t>2.</t>
    </r>
    <r>
      <rPr>
        <b/>
        <sz val="7"/>
        <color theme="1"/>
        <rFont val="Times New Roman"/>
        <family val="1"/>
      </rPr>
      <t xml:space="preserve">   </t>
    </r>
    <r>
      <rPr>
        <i/>
        <sz val="11"/>
        <color theme="1"/>
        <rFont val="Verdana"/>
        <family val="2"/>
      </rPr>
      <t>Índices de capacidad financiera y organizacionales para los demás Proponentes</t>
    </r>
  </si>
  <si>
    <t>INDICADORES FINANCIEROS PARA MIPYMES RANGO 1</t>
  </si>
  <si>
    <t>INDICADORES FINANCIEROS PARA OTROS PROPONENTES RANGO 1</t>
  </si>
  <si>
    <t>REALIZAR EL MANTENIMIENTO INTEGRAL LOCATIVO PREVENTIVO Y CORRECTIVO DE LA SEDE VACACIONAL DE SANTA MARTA</t>
  </si>
  <si>
    <t>MAYOR O IGUAL A 
$ 298,306,000</t>
  </si>
  <si>
    <t>0 - $ 100,000</t>
  </si>
  <si>
    <t>$100,000m - $298,306m</t>
  </si>
  <si>
    <t>&gt; $ 298,306 m</t>
  </si>
  <si>
    <t>SELECCIÓN ABREVIADA DE MENOR CUANTIA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</si>
</sst>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6" formatCode="&quot;$&quot;\ #,##0;[Red]\-&quot;$&quot;\ #,##0"/>
    <numFmt numFmtId="164" formatCode="_(* #,##0.00_);_(* \(#,##0.00\);_(* &quot;-&quot;??_);_(@_)"/>
    <numFmt numFmtId="165" formatCode="_-* #,##0.00\ _€_-;\-* #,##0.00\ _€_-;_-* &quot;-&quot;??\ _€_-;_-@_-"/>
    <numFmt numFmtId="166" formatCode="#,##0.0"/>
    <numFmt numFmtId="167" formatCode="&quot;$&quot;#,##0"/>
    <numFmt numFmtId="168" formatCode="_-* #,##0\ _€_-;\-* #,##0\ _€_-;_-* &quot;-&quot;??\ _€_-;_-@_-"/>
    <numFmt numFmtId="169" formatCode="&quot;$&quot;\ #,##0"/>
    <numFmt numFmtId="170" formatCode="0.000%"/>
    <numFmt numFmtId="171" formatCode="0.0000%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Work Sans"/>
    </font>
    <font>
      <b/>
      <sz val="9"/>
      <color theme="1"/>
      <name val="Work Sans"/>
    </font>
    <font>
      <sz val="9"/>
      <color theme="1"/>
      <name val="Work Sans"/>
    </font>
    <font>
      <b/>
      <sz val="9"/>
      <name val="Arial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sz val="11"/>
      <name val="Calibri"/>
      <family val="2"/>
      <scheme val="minor"/>
    </font>
    <font>
      <sz val="10"/>
      <color theme="1"/>
      <name val="Arial"/>
      <family val="2"/>
    </font>
    <font>
      <sz val="11"/>
      <name val="Calibri"/>
      <family val="2"/>
    </font>
    <font>
      <i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u/>
      <sz val="10"/>
      <color rgb="FF008080"/>
      <name val="Arial Narrow"/>
      <family val="2"/>
    </font>
    <font>
      <sz val="10"/>
      <color rgb="FF000000"/>
      <name val="Arial"/>
      <family val="2"/>
    </font>
    <font>
      <sz val="10"/>
      <color theme="1"/>
      <name val="Arial Narrow"/>
      <family val="2"/>
    </font>
    <font>
      <i/>
      <sz val="11"/>
      <color theme="1"/>
      <name val="Verdana"/>
      <family val="2"/>
    </font>
    <font>
      <b/>
      <sz val="7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thick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ck">
        <color auto="1"/>
      </right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20">
    <xf numFmtId="0" fontId="0" fillId="0" borderId="0" xfId="0"/>
    <xf numFmtId="0" fontId="2" fillId="0" borderId="0" xfId="0" applyFont="1" applyAlignment="1">
      <alignment vertical="center"/>
    </xf>
    <xf numFmtId="0" fontId="4" fillId="0" borderId="4" xfId="0" applyFont="1" applyBorder="1" applyAlignment="1">
      <alignment horizontal="center" vertical="center"/>
    </xf>
    <xf numFmtId="3" fontId="4" fillId="0" borderId="4" xfId="0" applyNumberFormat="1" applyFont="1" applyBorder="1" applyAlignment="1">
      <alignment horizontal="center" vertical="center"/>
    </xf>
    <xf numFmtId="10" fontId="4" fillId="0" borderId="4" xfId="2" applyNumberFormat="1" applyFont="1" applyBorder="1" applyAlignment="1">
      <alignment horizontal="center" vertical="center"/>
    </xf>
    <xf numFmtId="16" fontId="4" fillId="0" borderId="4" xfId="0" applyNumberFormat="1" applyFont="1" applyBorder="1" applyAlignment="1">
      <alignment horizontal="center" vertical="center"/>
    </xf>
    <xf numFmtId="3" fontId="3" fillId="0" borderId="4" xfId="0" applyNumberFormat="1" applyFont="1" applyBorder="1" applyAlignment="1">
      <alignment horizontal="center" vertical="center"/>
    </xf>
    <xf numFmtId="10" fontId="3" fillId="0" borderId="4" xfId="2" applyNumberFormat="1" applyFont="1" applyBorder="1" applyAlignment="1">
      <alignment horizontal="center" vertical="center"/>
    </xf>
    <xf numFmtId="10" fontId="3" fillId="0" borderId="0" xfId="2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0" fontId="4" fillId="0" borderId="0" xfId="2" applyNumberFormat="1" applyFont="1" applyBorder="1" applyAlignment="1">
      <alignment horizontal="center" vertical="center"/>
    </xf>
    <xf numFmtId="0" fontId="5" fillId="2" borderId="0" xfId="0" applyFont="1" applyFill="1" applyAlignment="1">
      <alignment horizontal="center" vertical="center" wrapText="1"/>
    </xf>
    <xf numFmtId="166" fontId="6" fillId="2" borderId="0" xfId="0" applyNumberFormat="1" applyFont="1" applyFill="1" applyAlignment="1">
      <alignment horizontal="center" vertical="center" wrapText="1"/>
    </xf>
    <xf numFmtId="166" fontId="8" fillId="0" borderId="0" xfId="3" applyNumberFormat="1" applyFont="1" applyFill="1" applyBorder="1" applyAlignment="1">
      <alignment horizontal="center"/>
    </xf>
    <xf numFmtId="0" fontId="8" fillId="0" borderId="0" xfId="0" applyFont="1"/>
    <xf numFmtId="0" fontId="6" fillId="0" borderId="0" xfId="0" applyFont="1"/>
    <xf numFmtId="0" fontId="6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167" fontId="8" fillId="0" borderId="0" xfId="0" applyNumberFormat="1" applyFont="1"/>
    <xf numFmtId="0" fontId="6" fillId="4" borderId="2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center" vertical="center"/>
    </xf>
    <xf numFmtId="167" fontId="8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3" fontId="6" fillId="0" borderId="2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wrapText="1"/>
    </xf>
    <xf numFmtId="0" fontId="6" fillId="4" borderId="1" xfId="0" applyFont="1" applyFill="1" applyBorder="1" applyAlignment="1">
      <alignment horizontal="center" wrapText="1"/>
    </xf>
    <xf numFmtId="0" fontId="3" fillId="0" borderId="4" xfId="0" applyFont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10" fontId="4" fillId="0" borderId="9" xfId="2" applyNumberFormat="1" applyFont="1" applyBorder="1" applyAlignment="1">
      <alignment horizontal="center" vertical="center"/>
    </xf>
    <xf numFmtId="10" fontId="3" fillId="0" borderId="9" xfId="2" applyNumberFormat="1" applyFont="1" applyBorder="1" applyAlignment="1">
      <alignment horizontal="center" vertical="center"/>
    </xf>
    <xf numFmtId="0" fontId="3" fillId="0" borderId="9" xfId="0" applyFont="1" applyBorder="1" applyAlignment="1">
      <alignment vertical="center"/>
    </xf>
    <xf numFmtId="10" fontId="4" fillId="0" borderId="5" xfId="2" applyNumberFormat="1" applyFont="1" applyBorder="1" applyAlignment="1">
      <alignment horizontal="center" vertical="center"/>
    </xf>
    <xf numFmtId="10" fontId="3" fillId="0" borderId="5" xfId="2" applyNumberFormat="1" applyFont="1" applyBorder="1" applyAlignment="1">
      <alignment horizontal="center" vertical="center"/>
    </xf>
    <xf numFmtId="0" fontId="3" fillId="0" borderId="9" xfId="0" applyFont="1" applyBorder="1" applyAlignment="1">
      <alignment vertical="center" wrapText="1"/>
    </xf>
    <xf numFmtId="0" fontId="3" fillId="0" borderId="0" xfId="0" applyFont="1" applyAlignment="1">
      <alignment vertical="center"/>
    </xf>
    <xf numFmtId="168" fontId="8" fillId="0" borderId="0" xfId="1" applyNumberFormat="1" applyFont="1"/>
    <xf numFmtId="0" fontId="6" fillId="0" borderId="10" xfId="0" applyFont="1" applyBorder="1" applyAlignment="1">
      <alignment vertical="center"/>
    </xf>
    <xf numFmtId="9" fontId="3" fillId="0" borderId="11" xfId="2" applyFont="1" applyFill="1" applyBorder="1" applyAlignment="1">
      <alignment horizontal="center" vertical="center" wrapText="1"/>
    </xf>
    <xf numFmtId="9" fontId="3" fillId="0" borderId="12" xfId="2" applyFont="1" applyFill="1" applyBorder="1" applyAlignment="1">
      <alignment horizontal="center" vertical="center" wrapText="1"/>
    </xf>
    <xf numFmtId="0" fontId="7" fillId="0" borderId="4" xfId="0" applyFont="1" applyBorder="1"/>
    <xf numFmtId="166" fontId="7" fillId="0" borderId="4" xfId="3" applyNumberFormat="1" applyFont="1" applyFill="1" applyBorder="1" applyAlignment="1">
      <alignment horizontal="center"/>
    </xf>
    <xf numFmtId="169" fontId="8" fillId="0" borderId="0" xfId="3" applyNumberFormat="1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 vertical="center" wrapText="1"/>
    </xf>
    <xf numFmtId="3" fontId="8" fillId="0" borderId="4" xfId="3" applyNumberFormat="1" applyFont="1" applyFill="1" applyBorder="1" applyAlignment="1">
      <alignment horizontal="center"/>
    </xf>
    <xf numFmtId="169" fontId="7" fillId="0" borderId="4" xfId="3" applyNumberFormat="1" applyFont="1" applyFill="1" applyBorder="1" applyAlignment="1"/>
    <xf numFmtId="169" fontId="9" fillId="0" borderId="4" xfId="0" applyNumberFormat="1" applyFont="1" applyBorder="1"/>
    <xf numFmtId="9" fontId="8" fillId="0" borderId="4" xfId="2" applyFont="1" applyFill="1" applyBorder="1" applyAlignment="1">
      <alignment horizontal="center"/>
    </xf>
    <xf numFmtId="9" fontId="8" fillId="0" borderId="0" xfId="2" applyFont="1" applyFill="1" applyBorder="1" applyAlignment="1">
      <alignment horizontal="center"/>
    </xf>
    <xf numFmtId="0" fontId="10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169" fontId="10" fillId="0" borderId="4" xfId="0" applyNumberFormat="1" applyFont="1" applyBorder="1" applyAlignment="1">
      <alignment horizontal="center" vertical="center"/>
    </xf>
    <xf numFmtId="9" fontId="10" fillId="0" borderId="4" xfId="0" applyNumberFormat="1" applyFont="1" applyBorder="1" applyAlignment="1">
      <alignment horizontal="center" vertical="center"/>
    </xf>
    <xf numFmtId="9" fontId="10" fillId="0" borderId="4" xfId="2" applyFont="1" applyBorder="1" applyAlignment="1">
      <alignment horizontal="center" vertical="center"/>
    </xf>
    <xf numFmtId="0" fontId="11" fillId="0" borderId="0" xfId="0" applyFont="1"/>
    <xf numFmtId="3" fontId="8" fillId="0" borderId="0" xfId="0" applyNumberFormat="1" applyFont="1"/>
    <xf numFmtId="6" fontId="0" fillId="0" borderId="0" xfId="0" applyNumberFormat="1"/>
    <xf numFmtId="6" fontId="8" fillId="0" borderId="0" xfId="0" applyNumberFormat="1" applyFont="1"/>
    <xf numFmtId="3" fontId="0" fillId="0" borderId="0" xfId="0" applyNumberFormat="1"/>
    <xf numFmtId="4" fontId="8" fillId="0" borderId="0" xfId="0" applyNumberFormat="1" applyFont="1"/>
    <xf numFmtId="10" fontId="3" fillId="0" borderId="12" xfId="2" applyNumberFormat="1" applyFont="1" applyFill="1" applyBorder="1" applyAlignment="1">
      <alignment horizontal="center" vertical="center" wrapText="1"/>
    </xf>
    <xf numFmtId="0" fontId="12" fillId="0" borderId="0" xfId="0" applyFont="1"/>
    <xf numFmtId="9" fontId="3" fillId="0" borderId="13" xfId="2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166" fontId="3" fillId="4" borderId="4" xfId="0" applyNumberFormat="1" applyFont="1" applyFill="1" applyBorder="1" applyAlignment="1">
      <alignment horizontal="center" vertical="center" wrapText="1"/>
    </xf>
    <xf numFmtId="0" fontId="8" fillId="0" borderId="14" xfId="0" applyFont="1" applyBorder="1"/>
    <xf numFmtId="0" fontId="8" fillId="0" borderId="15" xfId="0" applyFont="1" applyBorder="1"/>
    <xf numFmtId="0" fontId="8" fillId="0" borderId="16" xfId="0" applyFont="1" applyBorder="1"/>
    <xf numFmtId="0" fontId="8" fillId="0" borderId="19" xfId="0" applyFont="1" applyBorder="1" applyAlignment="1">
      <alignment horizontal="center" wrapText="1"/>
    </xf>
    <xf numFmtId="0" fontId="14" fillId="0" borderId="0" xfId="0" applyFont="1"/>
    <xf numFmtId="10" fontId="15" fillId="0" borderId="0" xfId="0" applyNumberFormat="1" applyFont="1"/>
    <xf numFmtId="170" fontId="8" fillId="0" borderId="0" xfId="0" applyNumberFormat="1" applyFont="1"/>
    <xf numFmtId="3" fontId="6" fillId="0" borderId="0" xfId="0" applyNumberFormat="1" applyFont="1"/>
    <xf numFmtId="171" fontId="8" fillId="0" borderId="0" xfId="0" applyNumberFormat="1" applyFont="1"/>
    <xf numFmtId="0" fontId="6" fillId="4" borderId="4" xfId="0" applyFont="1" applyFill="1" applyBorder="1" applyAlignment="1">
      <alignment wrapText="1"/>
    </xf>
    <xf numFmtId="10" fontId="8" fillId="0" borderId="4" xfId="2" applyNumberFormat="1" applyFont="1" applyFill="1" applyBorder="1" applyAlignment="1">
      <alignment horizontal="center"/>
    </xf>
    <xf numFmtId="3" fontId="4" fillId="0" borderId="20" xfId="2" applyNumberFormat="1" applyFont="1" applyFill="1" applyBorder="1" applyAlignment="1">
      <alignment horizontal="center" vertical="center" wrapText="1"/>
    </xf>
    <xf numFmtId="3" fontId="3" fillId="0" borderId="2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6" fillId="0" borderId="0" xfId="0" applyFont="1" applyAlignment="1">
      <alignment wrapText="1"/>
    </xf>
    <xf numFmtId="166" fontId="6" fillId="2" borderId="3" xfId="0" applyNumberFormat="1" applyFont="1" applyFill="1" applyBorder="1" applyAlignment="1">
      <alignment horizontal="center" vertical="center" wrapText="1"/>
    </xf>
    <xf numFmtId="166" fontId="6" fillId="2" borderId="2" xfId="0" applyNumberFormat="1" applyFont="1" applyFill="1" applyBorder="1" applyAlignment="1">
      <alignment horizontal="center" vertical="center" wrapText="1"/>
    </xf>
    <xf numFmtId="10" fontId="4" fillId="0" borderId="0" xfId="0" applyNumberFormat="1" applyFont="1" applyAlignment="1">
      <alignment horizontal="center" vertical="center"/>
    </xf>
    <xf numFmtId="167" fontId="6" fillId="0" borderId="0" xfId="0" applyNumberFormat="1" applyFont="1"/>
    <xf numFmtId="0" fontId="17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8" fillId="0" borderId="1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left" vertical="center" wrapText="1"/>
    </xf>
    <xf numFmtId="0" fontId="6" fillId="4" borderId="4" xfId="0" applyFont="1" applyFill="1" applyBorder="1" applyAlignment="1">
      <alignment horizontal="center"/>
    </xf>
    <xf numFmtId="0" fontId="6" fillId="4" borderId="0" xfId="0" applyFont="1" applyFill="1" applyAlignment="1">
      <alignment horizontal="left" wrapText="1"/>
    </xf>
    <xf numFmtId="0" fontId="6" fillId="4" borderId="4" xfId="0" applyFont="1" applyFill="1" applyBorder="1" applyAlignment="1">
      <alignment horizontal="center" wrapText="1"/>
    </xf>
    <xf numFmtId="166" fontId="3" fillId="4" borderId="4" xfId="0" applyNumberFormat="1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left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8" fillId="0" borderId="17" xfId="0" applyFont="1" applyBorder="1" applyAlignment="1">
      <alignment horizontal="center" wrapText="1"/>
    </xf>
    <xf numFmtId="0" fontId="0" fillId="0" borderId="18" xfId="0" applyBorder="1" applyAlignment="1">
      <alignment horizont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13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6" fillId="4" borderId="1" xfId="0" applyFont="1" applyFill="1" applyBorder="1" applyAlignment="1">
      <alignment horizontal="left" vertical="center"/>
    </xf>
    <xf numFmtId="0" fontId="6" fillId="4" borderId="7" xfId="0" applyFont="1" applyFill="1" applyBorder="1" applyAlignment="1">
      <alignment horizontal="left" vertical="center"/>
    </xf>
    <xf numFmtId="0" fontId="6" fillId="4" borderId="5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16" fillId="0" borderId="0" xfId="0" applyFont="1" applyAlignment="1">
      <alignment vertical="top" wrapText="1"/>
    </xf>
    <xf numFmtId="0" fontId="0" fillId="0" borderId="0" xfId="0" applyAlignment="1">
      <alignment vertical="top" wrapText="1"/>
    </xf>
  </cellXfs>
  <cellStyles count="4">
    <cellStyle name="Millares" xfId="1" builtinId="3"/>
    <cellStyle name="Millares 2" xfId="3" xr:uid="{00000000-0005-0000-0000-000001000000}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INDICE DE LIQUIDEZ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8B7A9750-AE62-476A-B625-1CA1DE02D335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D1DA1207-F4E7-4BFC-B21E-82D60CD25EAA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0-1464-4F9A-8878-BF9C248A5B8B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534A494E-4F8C-450A-80A0-307A1EE09215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0CD72389-B199-4F00-A579-DC569C656310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1464-4F9A-8878-BF9C248A5B8B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CF614D98-BCF3-42DA-804A-234FF9BD497C}" type="CELLRANGE">
                      <a:rPr lang="es-CO"/>
                      <a:pPr/>
                      <a:t>[CELLRANGE]</a:t>
                    </a:fld>
                    <a:r>
                      <a:rPr lang="es-CO" baseline="0"/>
                      <a:t>
</a:t>
                    </a:r>
                    <a:fld id="{FE7A689F-2893-4902-A7BF-938473964085}" type="VALUE">
                      <a:rPr lang="es-CO" baseline="0"/>
                      <a:pPr/>
                      <a:t>[VALOR]</a:t>
                    </a:fld>
                    <a:endParaRPr lang="es-CO" baseline="0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2-1464-4F9A-8878-BF9C248A5B8B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E8B0DB96-8C43-4387-8051-48816B5E97C5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EA030C54-4A58-46A5-B0A3-C8FE85AC73F5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1464-4F9A-8878-BF9C248A5B8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'Hoja 2'!$B$375:$B$379</c15:sqref>
                  </c15:fullRef>
                </c:ext>
              </c:extLst>
              <c:f>'Hoja 2'!$B$376:$B$379</c:f>
              <c:strCache>
                <c:ptCount val="4"/>
                <c:pt idx="0">
                  <c:v>0 - &gt;=1</c:v>
                </c:pt>
                <c:pt idx="1">
                  <c:v>&gt;=1,001 - 1,2</c:v>
                </c:pt>
                <c:pt idx="2">
                  <c:v>&gt;=1,2001 - 1,3</c:v>
                </c:pt>
                <c:pt idx="3">
                  <c:v> &gt;1,3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'Hoja 2'!$C$375:$C$379</c15:sqref>
                  </c15:fullRef>
                </c:ext>
              </c:extLst>
              <c:f>'Hoja 2'!$C$376:$C$379</c:f>
              <c:numCache>
                <c:formatCode>#,##0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342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'Hoja 2'!$D$375:$D$379</c15:f>
                <c15:dlblRangeCache>
                  <c:ptCount val="5"/>
                  <c:pt idx="1">
                    <c:v>0,00%</c:v>
                  </c:pt>
                  <c:pt idx="2">
                    <c:v>0,00%</c:v>
                  </c:pt>
                  <c:pt idx="3">
                    <c:v>0,00%</c:v>
                  </c:pt>
                  <c:pt idx="4">
                    <c:v>100,00%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8-1464-4F9A-8878-BF9C248A5B8B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418231400"/>
        <c:axId val="418219264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spPr>
                  <a:gradFill rotWithShape="1">
                    <a:gsLst>
                      <a:gs pos="0">
                        <a:schemeClr val="accent4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4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4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/>
                </c:spPr>
                <c:invertIfNegative val="0"/>
                <c:dLbls>
                  <c:dLbl>
                    <c:idx val="0"/>
                    <c:tx>
                      <c:rich>
                        <a:bodyPr/>
                        <a:lstStyle/>
                        <a:p>
                          <a:fld id="{02CB0186-C76C-4EE4-9480-35018467ABC2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6586BD8A-FB73-4DCC-BC25-363FF82741FC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9-1464-4F9A-8878-BF9C248A5B8B}"/>
                      </c:ext>
                    </c:extLst>
                  </c:dLbl>
                  <c:dLbl>
                    <c:idx val="1"/>
                    <c:tx>
                      <c:rich>
                        <a:bodyPr/>
                        <a:lstStyle/>
                        <a:p>
                          <a:fld id="{0335625C-1469-4086-BA60-FD965ABA45BD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5309CC6D-8097-4814-8CAD-AD620BD190C2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A-1464-4F9A-8878-BF9C248A5B8B}"/>
                      </c:ext>
                    </c:extLst>
                  </c:dLbl>
                  <c:dLbl>
                    <c:idx val="2"/>
                    <c:tx>
                      <c:rich>
                        <a:bodyPr/>
                        <a:lstStyle/>
                        <a:p>
                          <a:fld id="{4ADB89A6-8C6E-447B-957C-524F7AEF3FEB}" type="CELLRANGE">
                            <a:rPr lang="es-CO"/>
                            <a:pPr/>
                            <a:t>[CELLRANGE]</a:t>
                          </a:fld>
                          <a:r>
                            <a:rPr lang="es-CO" baseline="0"/>
                            <a:t>
</a:t>
                          </a:r>
                          <a:fld id="{7369E754-3749-422D-BEE6-D6BBF7007208}" type="VALUE">
                            <a:rPr lang="es-CO" baseline="0"/>
                            <a:pPr/>
                            <a:t>[VALOR]</a:t>
                          </a:fld>
                          <a:endParaRPr lang="es-CO" baseline="0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xForSave val="1"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B-1464-4F9A-8878-BF9C248A5B8B}"/>
                      </c:ext>
                    </c:extLst>
                  </c:dLbl>
                  <c:dLbl>
                    <c:idx val="3"/>
                    <c:tx>
                      <c:rich>
                        <a:bodyPr/>
                        <a:lstStyle/>
                        <a:p>
                          <a:fld id="{03BFEE5E-F3AC-4633-920F-B805D2902E88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2F8DD4C1-37D2-4F75-B473-6624CEFA46C5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C-1464-4F9A-8878-BF9C248A5B8B}"/>
                      </c:ext>
                    </c:extLst>
                  </c:dLbl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2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CO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eparator>
</c:separator>
                  <c:showLeaderLines val="0"/>
                  <c:extLst>
                    <c:ext uri="{CE6537A1-D6FC-4f65-9D91-7224C49458BB}">
                      <c15:showDataLabelsRange val="1"/>
                      <c15:showLeaderLines val="1"/>
                      <c15:leaderLines>
                        <c:spPr>
                          <a:ln w="9525">
                            <a:solidFill>
                              <a:schemeClr val="tx2">
                                <a:lumMod val="35000"/>
                                <a:lumOff val="65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'Hoja 2'!$B$375:$B$379</c15:sqref>
                        </c15:fullRef>
                        <c15:formulaRef>
                          <c15:sqref>'Hoja 2'!$B$376:$B$379</c15:sqref>
                        </c15:formulaRef>
                      </c:ext>
                    </c:extLst>
                    <c:strCache>
                      <c:ptCount val="4"/>
                      <c:pt idx="0">
                        <c:v>0 - &gt;=1</c:v>
                      </c:pt>
                      <c:pt idx="1">
                        <c:v>&gt;=1,001 - 1,2</c:v>
                      </c:pt>
                      <c:pt idx="2">
                        <c:v>&gt;=1,2001 - 1,3</c:v>
                      </c:pt>
                      <c:pt idx="3">
                        <c:v> &gt;1,3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'Hoja 2'!$D$375:$D$379</c15:sqref>
                        </c15:fullRef>
                        <c15:formulaRef>
                          <c15:sqref>'Hoja 2'!$D$376:$D$379</c15:sqref>
                        </c15:formulaRef>
                      </c:ext>
                    </c:extLst>
                    <c:numCache>
                      <c:formatCode>0.00%</c:formatCode>
                      <c:ptCount val="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1</c:v>
                      </c:pt>
                    </c:numCache>
                  </c:numRef>
                </c:val>
                <c:extLst>
                  <c:ext uri="{02D57815-91ED-43cb-92C2-25804820EDAC}">
                    <c15:datalabelsRange>
                      <c15:f>'Hoja 2'!$D$376:$D$379</c15:f>
                      <c15:dlblRangeCache>
                        <c:ptCount val="4"/>
                        <c:pt idx="0">
                          <c:v>0,00%</c:v>
                        </c:pt>
                        <c:pt idx="1">
                          <c:v>0,00%</c:v>
                        </c:pt>
                        <c:pt idx="2">
                          <c:v>0,00%</c:v>
                        </c:pt>
                        <c:pt idx="3">
                          <c:v>100,00%</c:v>
                        </c:pt>
                      </c15:dlblRangeCache>
                    </c15:datalabelsRange>
                  </c:ext>
                  <c:ext xmlns:c16="http://schemas.microsoft.com/office/drawing/2014/chart" uri="{C3380CC4-5D6E-409C-BE32-E72D297353CC}">
                    <c16:uniqueId val="{00000011-1464-4F9A-8878-BF9C248A5B8B}"/>
                  </c:ext>
                </c:extLst>
              </c15:ser>
            </c15:filteredBarSeries>
          </c:ext>
        </c:extLst>
      </c:barChart>
      <c:catAx>
        <c:axId val="4182314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1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418219264"/>
        <c:crosses val="autoZero"/>
        <c:auto val="1"/>
        <c:lblAlgn val="ctr"/>
        <c:lblOffset val="100"/>
        <c:noMultiLvlLbl val="0"/>
      </c:catAx>
      <c:valAx>
        <c:axId val="418219264"/>
        <c:scaling>
          <c:orientation val="minMax"/>
          <c:max val="300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N° DE EMPRESAS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4182314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INDICE DE ENDEUDAMIENTO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>
        <c:manualLayout>
          <c:layoutTarget val="inner"/>
          <c:xMode val="edge"/>
          <c:yMode val="edge"/>
          <c:x val="0.12533864500615841"/>
          <c:y val="0.18112256586483391"/>
          <c:w val="0.85519663107010579"/>
          <c:h val="0.71258525673981477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832F8CFE-4D6F-4809-9B61-3741E86E3A43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BC4A6CF9-F930-4D7A-A81F-D1697F915AC1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0-0280-4DAD-A0E4-71B2ED511D86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887EDE99-E3E2-4CBB-B187-DD1801F60846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1D71CF54-3F95-40CC-A1C3-4EE5EBEC9542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0280-4DAD-A0E4-71B2ED511D86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BB250E3E-DD2F-4218-9C77-F00D9FDF89D2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375E9423-E15B-420E-BF94-803212F78FD6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2-0280-4DAD-A0E4-71B2ED511D86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FB61B9A1-9F0A-433B-872A-B765BEE42937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7564202D-5114-4CF7-B19A-65BB296BE044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0280-4DAD-A0E4-71B2ED511D86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9F372116-331B-475E-91A9-4C0AF5E9D72A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5A56ACCB-749E-4FD4-91ED-117463A91E03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0280-4DAD-A0E4-71B2ED511D8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'Hoja 2'!$B$398:$B$403</c15:sqref>
                  </c15:fullRef>
                </c:ext>
              </c:extLst>
              <c:f>'Hoja 2'!$B$399:$B$403</c:f>
              <c:strCache>
                <c:ptCount val="5"/>
                <c:pt idx="0">
                  <c:v>0 - &lt; 15%</c:v>
                </c:pt>
                <c:pt idx="1">
                  <c:v> 15,1% - &lt;30%</c:v>
                </c:pt>
                <c:pt idx="2">
                  <c:v>30,1% &lt; 65%</c:v>
                </c:pt>
                <c:pt idx="3">
                  <c:v>65% &lt; =70%</c:v>
                </c:pt>
                <c:pt idx="4">
                  <c:v>&gt;= 70%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'Hoja 2'!$C$398:$C$403</c15:sqref>
                  </c15:fullRef>
                </c:ext>
              </c:extLst>
              <c:f>'Hoja 2'!$C$399:$C$403</c:f>
              <c:numCache>
                <c:formatCode>#,##0</c:formatCode>
                <c:ptCount val="5"/>
                <c:pt idx="0">
                  <c:v>29</c:v>
                </c:pt>
                <c:pt idx="1">
                  <c:v>50</c:v>
                </c:pt>
                <c:pt idx="2">
                  <c:v>202</c:v>
                </c:pt>
                <c:pt idx="3">
                  <c:v>22</c:v>
                </c:pt>
                <c:pt idx="4">
                  <c:v>39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'Hoja 2'!$D$398:$D$403</c15:f>
                <c15:dlblRangeCache>
                  <c:ptCount val="6"/>
                  <c:pt idx="1">
                    <c:v>8,48%</c:v>
                  </c:pt>
                  <c:pt idx="2">
                    <c:v>14,62%</c:v>
                  </c:pt>
                  <c:pt idx="3">
                    <c:v>59,06%</c:v>
                  </c:pt>
                  <c:pt idx="4">
                    <c:v>6,43%</c:v>
                  </c:pt>
                  <c:pt idx="5">
                    <c:v>11,40%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7-0280-4DAD-A0E4-71B2ED511D86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412804888"/>
        <c:axId val="593059576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spPr>
                  <a:gradFill rotWithShape="1">
                    <a:gsLst>
                      <a:gs pos="0">
                        <a:schemeClr val="accent4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4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4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/>
                </c:spPr>
                <c:invertIfNegative val="0"/>
                <c:dLbls>
                  <c:dLbl>
                    <c:idx val="0"/>
                    <c:tx>
                      <c:rich>
                        <a:bodyPr/>
                        <a:lstStyle/>
                        <a:p>
                          <a:fld id="{51365625-DD7B-4162-8542-00A81F033E29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1410F565-0337-439B-A860-35D198FAAEE7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8-0280-4DAD-A0E4-71B2ED511D86}"/>
                      </c:ext>
                    </c:extLst>
                  </c:dLbl>
                  <c:dLbl>
                    <c:idx val="1"/>
                    <c:tx>
                      <c:rich>
                        <a:bodyPr/>
                        <a:lstStyle/>
                        <a:p>
                          <a:fld id="{CE035AF0-59F0-4B97-9AE9-FBE67B2F7503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13CC5D3B-1070-40C2-AC7F-47E2F37F6C68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9-0280-4DAD-A0E4-71B2ED511D86}"/>
                      </c:ext>
                    </c:extLst>
                  </c:dLbl>
                  <c:dLbl>
                    <c:idx val="2"/>
                    <c:tx>
                      <c:rich>
                        <a:bodyPr/>
                        <a:lstStyle/>
                        <a:p>
                          <a:fld id="{FD80F7FA-80EA-4B13-A269-FED99789BE9F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734A1C4D-7801-457A-9415-2C05622E9BB8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A-0280-4DAD-A0E4-71B2ED511D86}"/>
                      </c:ext>
                    </c:extLst>
                  </c:dLbl>
                  <c:dLbl>
                    <c:idx val="3"/>
                    <c:tx>
                      <c:rich>
                        <a:bodyPr/>
                        <a:lstStyle/>
                        <a:p>
                          <a:fld id="{D238AC6A-935B-4C0B-9B54-852B65EB3E85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F6733E12-3F88-4435-9113-523286147830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B-0280-4DAD-A0E4-71B2ED511D86}"/>
                      </c:ext>
                    </c:extLst>
                  </c:dLbl>
                  <c:dLbl>
                    <c:idx val="4"/>
                    <c:tx>
                      <c:rich>
                        <a:bodyPr/>
                        <a:lstStyle/>
                        <a:p>
                          <a:fld id="{11B0BDDC-2068-40F7-B7CD-D61423BEAA62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51EB1C79-E0BF-4517-9D16-0D62AEC71B38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C-0280-4DAD-A0E4-71B2ED511D86}"/>
                      </c:ext>
                    </c:extLst>
                  </c:dLbl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2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CO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eparator>
</c:separator>
                  <c:showLeaderLines val="0"/>
                  <c:extLst>
                    <c:ext uri="{CE6537A1-D6FC-4f65-9D91-7224C49458BB}">
                      <c15:showDataLabelsRange val="1"/>
                      <c15:showLeaderLines val="1"/>
                      <c15:leaderLines>
                        <c:spPr>
                          <a:ln w="9525">
                            <a:solidFill>
                              <a:schemeClr val="tx2">
                                <a:lumMod val="35000"/>
                                <a:lumOff val="65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'Hoja 2'!$B$398:$B$403</c15:sqref>
                        </c15:fullRef>
                        <c15:formulaRef>
                          <c15:sqref>'Hoja 2'!$B$399:$B$403</c15:sqref>
                        </c15:formulaRef>
                      </c:ext>
                    </c:extLst>
                    <c:strCache>
                      <c:ptCount val="5"/>
                      <c:pt idx="0">
                        <c:v>0 - &lt; 15%</c:v>
                      </c:pt>
                      <c:pt idx="1">
                        <c:v> 15,1% - &lt;30%</c:v>
                      </c:pt>
                      <c:pt idx="2">
                        <c:v>30,1% &lt; 65%</c:v>
                      </c:pt>
                      <c:pt idx="3">
                        <c:v>65% &lt; =70%</c:v>
                      </c:pt>
                      <c:pt idx="4">
                        <c:v>&gt;= 70%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'Hoja 2'!$D$398:$D$403</c15:sqref>
                        </c15:fullRef>
                        <c15:formulaRef>
                          <c15:sqref>'Hoja 2'!$D$399:$D$403</c15:sqref>
                        </c15:formulaRef>
                      </c:ext>
                    </c:extLst>
                    <c:numCache>
                      <c:formatCode>0.00%</c:formatCode>
                      <c:ptCount val="5"/>
                      <c:pt idx="0">
                        <c:v>8.4795321637426896E-2</c:v>
                      </c:pt>
                      <c:pt idx="1">
                        <c:v>0.14619883040935672</c:v>
                      </c:pt>
                      <c:pt idx="2">
                        <c:v>0.59064327485380119</c:v>
                      </c:pt>
                      <c:pt idx="3">
                        <c:v>6.4327485380116955E-2</c:v>
                      </c:pt>
                      <c:pt idx="4">
                        <c:v>0.11403508771929824</c:v>
                      </c:pt>
                    </c:numCache>
                  </c:numRef>
                </c:val>
                <c:extLst>
                  <c:ext uri="{02D57815-91ED-43cb-92C2-25804820EDAC}">
                    <c15:datalabelsRange>
                      <c15:f>'Hoja 2'!$D$398:$D$403</c15:f>
                      <c15:dlblRangeCache>
                        <c:ptCount val="6"/>
                        <c:pt idx="1">
                          <c:v>8,48%</c:v>
                        </c:pt>
                        <c:pt idx="2">
                          <c:v>14,62%</c:v>
                        </c:pt>
                        <c:pt idx="3">
                          <c:v>59,06%</c:v>
                        </c:pt>
                        <c:pt idx="4">
                          <c:v>6,43%</c:v>
                        </c:pt>
                        <c:pt idx="5">
                          <c:v>11,40%</c:v>
                        </c:pt>
                      </c15:dlblRangeCache>
                    </c15:datalabelsRange>
                  </c:ext>
                  <c:ext xmlns:c16="http://schemas.microsoft.com/office/drawing/2014/chart" uri="{C3380CC4-5D6E-409C-BE32-E72D297353CC}">
                    <c16:uniqueId val="{0000000F-0280-4DAD-A0E4-71B2ED511D86}"/>
                  </c:ext>
                </c:extLst>
              </c15:ser>
            </c15:filteredBarSeries>
          </c:ext>
        </c:extLst>
      </c:barChart>
      <c:catAx>
        <c:axId val="4128048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93059576"/>
        <c:crosses val="autoZero"/>
        <c:auto val="1"/>
        <c:lblAlgn val="ctr"/>
        <c:lblOffset val="100"/>
        <c:noMultiLvlLbl val="0"/>
      </c:catAx>
      <c:valAx>
        <c:axId val="593059576"/>
        <c:scaling>
          <c:orientation val="minMax"/>
          <c:max val="200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N°</a:t>
                </a:r>
                <a:r>
                  <a:rPr lang="es-CO" baseline="0"/>
                  <a:t> DE EMPRESAS</a:t>
                </a:r>
                <a:endParaRPr lang="es-CO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4128048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 b="1"/>
              <a:t>PATRIMONIO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>
        <c:manualLayout>
          <c:layoutTarget val="inner"/>
          <c:xMode val="edge"/>
          <c:yMode val="edge"/>
          <c:x val="8.7185691987819794E-2"/>
          <c:y val="0.21979249003558357"/>
          <c:w val="0.88907001918958484"/>
          <c:h val="0.64273635801161477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2798AF97-C9BB-42D5-9831-5FA6274C3FC8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0-0A86-4679-AD4A-CED2F42312AB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D3C52CDB-4D81-4758-B03F-0FB09D874EEB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93B019FE-5C09-442E-8777-5DA7B25E1D1A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DE2C-4264-ACBB-C5AA71983B7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'Hoja 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'Hoja 2'!#REF!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5="http://schemas.microsoft.com/office/drawing/2012/chart" uri="{02D57815-91ED-43cb-92C2-25804820EDAC}">
              <c15:datalabelsRange>
                <c15:f>'Hoja 2'!#REF!</c15:f>
              </c15:datalabelsRange>
            </c:ext>
            <c:ext xmlns:c16="http://schemas.microsoft.com/office/drawing/2014/chart" uri="{C3380CC4-5D6E-409C-BE32-E72D297353CC}">
              <c16:uniqueId val="{00000005-DE2C-4264-ACBB-C5AA71983B72}"/>
            </c:ext>
          </c:extLst>
        </c:ser>
        <c:ser>
          <c:idx val="1"/>
          <c:order val="1"/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9F7AAFB4-8710-4013-89ED-F3CAC9F512BE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0A86-4679-AD4A-CED2F42312AB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C0B5B9BB-D288-47EA-B8FA-70BCEBC6A265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 xmlns:c15="http://schemas.microsoft.com/office/drawing/2012/chart"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A-DE2C-4264-ACBB-C5AA71983B7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 xmlns:c15="http://schemas.microsoft.com/office/drawing/2012/chart"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'Hoja 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5="http://schemas.microsoft.com/office/drawing/2012/chart"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'Hoja 2'!#REF!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5="http://schemas.microsoft.com/office/drawing/2012/chart" uri="{02D57815-91ED-43cb-92C2-25804820EDAC}">
              <c15:datalabelsRange>
                <c15:f>'Hoja 2'!#REF!</c15:f>
              </c15:datalabelsRange>
            </c:ext>
            <c:ext xmlns:c16="http://schemas.microsoft.com/office/drawing/2014/chart" uri="{C3380CC4-5D6E-409C-BE32-E72D297353CC}">
              <c16:uniqueId val="{0000000B-DE2C-4264-ACBB-C5AA71983B7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415189256"/>
        <c:axId val="415188600"/>
        <c:extLst/>
      </c:barChart>
      <c:catAx>
        <c:axId val="4151892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415188600"/>
        <c:crosses val="autoZero"/>
        <c:auto val="1"/>
        <c:lblAlgn val="ctr"/>
        <c:lblOffset val="100"/>
        <c:noMultiLvlLbl val="0"/>
      </c:catAx>
      <c:valAx>
        <c:axId val="415188600"/>
        <c:scaling>
          <c:orientation val="minMax"/>
          <c:max val="2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 b="1"/>
                  <a:t>N° DE EMPRESAS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4151892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 b="1"/>
              <a:t>CAPITAL DE TRABAJO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281FA0B4-0E91-4A49-9391-78B8917BAA06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464171A1-3113-4F22-B401-E55BC09BA3A6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0-216A-4A21-955A-595EEB88FCCF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3AF9FC10-8DF8-4099-AA52-3175F06ED4AB}" type="CELLRANGE">
                      <a:rPr lang="es-CO"/>
                      <a:pPr/>
                      <a:t>[CELLRANGE]</a:t>
                    </a:fld>
                    <a:r>
                      <a:rPr lang="es-CO" baseline="0"/>
                      <a:t>
</a:t>
                    </a:r>
                    <a:fld id="{587C6C99-7304-4FD9-8291-9897727C2369}" type="VALUE">
                      <a:rPr lang="es-CO" baseline="0"/>
                      <a:pPr/>
                      <a:t>[VALOR]</a:t>
                    </a:fld>
                    <a:endParaRPr lang="es-CO" baseline="0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1-216A-4A21-955A-595EEB88FCCF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808179B5-D4DD-499D-B8EB-608AF7E46B31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00C1B498-7CB3-47AC-AC3E-4D486A75C896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2-216A-4A21-955A-595EEB88FCCF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18600481-85DE-435E-A524-A8055AE6125C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83B3A256-02C8-4820-8ECA-5CFA4BDCE396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0-020A-4718-A740-16DF13D8771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'Hoja 2'!$B$386:$B$390</c15:sqref>
                  </c15:fullRef>
                </c:ext>
              </c:extLst>
              <c:f>'Hoja 2'!$B$387:$B$390</c:f>
              <c:strCache>
                <c:ptCount val="4"/>
                <c:pt idx="0">
                  <c:v>&lt; 0</c:v>
                </c:pt>
                <c:pt idx="1">
                  <c:v> = 0</c:v>
                </c:pt>
                <c:pt idx="2">
                  <c:v>0 - $ 100,000</c:v>
                </c:pt>
                <c:pt idx="3">
                  <c:v>$100,000m - $298,306m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'Hoja 2'!$C$386:$C$390</c15:sqref>
                  </c15:fullRef>
                </c:ext>
              </c:extLst>
              <c:f>'Hoja 2'!$C$387:$C$390</c:f>
              <c:numCache>
                <c:formatCode>#,##0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'Hoja 2'!$D$386:$D$390</c15:f>
                <c15:dlblRangeCache>
                  <c:ptCount val="5"/>
                  <c:pt idx="1">
                    <c:v>0,00%</c:v>
                  </c:pt>
                  <c:pt idx="2">
                    <c:v>0,00%</c:v>
                  </c:pt>
                  <c:pt idx="3">
                    <c:v>0,00%</c:v>
                  </c:pt>
                  <c:pt idx="4">
                    <c:v>0,00%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3-216A-4A21-955A-595EEB88FCCF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412022392"/>
        <c:axId val="412015176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spPr>
                  <a:solidFill>
                    <a:schemeClr val="accent2"/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CO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'Hoja 2'!$B$386:$B$390</c15:sqref>
                        </c15:fullRef>
                        <c15:formulaRef>
                          <c15:sqref>'Hoja 2'!$B$387:$B$390</c15:sqref>
                        </c15:formulaRef>
                      </c:ext>
                    </c:extLst>
                    <c:strCache>
                      <c:ptCount val="4"/>
                      <c:pt idx="0">
                        <c:v>&lt; 0</c:v>
                      </c:pt>
                      <c:pt idx="1">
                        <c:v> = 0</c:v>
                      </c:pt>
                      <c:pt idx="2">
                        <c:v>0 - $ 100,000</c:v>
                      </c:pt>
                      <c:pt idx="3">
                        <c:v>$100,000m - $298,306m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'Hoja 2'!$D$386:$D$390</c15:sqref>
                        </c15:fullRef>
                        <c15:formulaRef>
                          <c15:sqref>'Hoja 2'!$D$387:$D$390</c15:sqref>
                        </c15:formulaRef>
                      </c:ext>
                    </c:extLst>
                    <c:numCache>
                      <c:formatCode>0.00%</c:formatCode>
                      <c:ptCount val="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4-216A-4A21-955A-595EEB88FCCF}"/>
                  </c:ext>
                </c:extLst>
              </c15:ser>
            </c15:filteredBarSeries>
          </c:ext>
        </c:extLst>
      </c:barChart>
      <c:catAx>
        <c:axId val="4120223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412015176"/>
        <c:crosses val="autoZero"/>
        <c:auto val="1"/>
        <c:lblAlgn val="ctr"/>
        <c:lblOffset val="100"/>
        <c:noMultiLvlLbl val="0"/>
      </c:catAx>
      <c:valAx>
        <c:axId val="412015176"/>
        <c:scaling>
          <c:orientation val="minMax"/>
          <c:max val="4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 b="1"/>
                  <a:t>N° DE EMPRESAS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4120223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COBERTURA DE INTERESES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>
        <c:manualLayout>
          <c:layoutTarget val="inner"/>
          <c:xMode val="edge"/>
          <c:yMode val="edge"/>
          <c:x val="0.12091962472374974"/>
          <c:y val="0.19740324594257178"/>
          <c:w val="0.85753638963890733"/>
          <c:h val="0.6867502236377756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0BE4AFD1-26B5-4ECD-AC73-E662CDD245CE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7224DE8D-CFD3-4022-A478-AFE1EB279B21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0-52BF-40DA-9A6E-5AEA02A737E1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71239CAF-AD27-4B9C-A1EB-8887B0F417E0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2D5F0A36-2F8A-4460-BB49-6F8AE7AD753F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52BF-40DA-9A6E-5AEA02A737E1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E61D4111-F7AC-47C3-A872-C05E8E707C91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038A747C-18AC-4843-BACE-9290225D8E28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2-52BF-40DA-9A6E-5AEA02A737E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'Hoja 2'!$B$412:$B$416</c15:sqref>
                  </c15:fullRef>
                </c:ext>
              </c:extLst>
              <c:f>'Hoja 2'!$B$414:$B$416</c:f>
              <c:strCache>
                <c:ptCount val="3"/>
                <c:pt idx="0">
                  <c:v>&lt; 0</c:v>
                </c:pt>
                <c:pt idx="1">
                  <c:v>0 -1</c:v>
                </c:pt>
                <c:pt idx="2">
                  <c:v>&gt;=1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'Hoja 2'!$C$412:$C$416</c15:sqref>
                  </c15:fullRef>
                </c:ext>
              </c:extLst>
              <c:f>'Hoja 2'!$C$414:$C$416</c:f>
              <c:numCache>
                <c:formatCode>#,##0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342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'Hoja 2'!$D$412:$D$416</c15:f>
                <c15:dlblRangeCache>
                  <c:ptCount val="5"/>
                  <c:pt idx="1">
                    <c:v>0,00%</c:v>
                  </c:pt>
                  <c:pt idx="2">
                    <c:v>0,00%</c:v>
                  </c:pt>
                  <c:pt idx="3">
                    <c:v>0,00%</c:v>
                  </c:pt>
                  <c:pt idx="4">
                    <c:v>100,00%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6-52BF-40DA-9A6E-5AEA02A737E1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572577680"/>
        <c:axId val="572578008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spPr>
                  <a:gradFill rotWithShape="1">
                    <a:gsLst>
                      <a:gs pos="0">
                        <a:schemeClr val="accent4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4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4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/>
                </c:spPr>
                <c:invertIfNegative val="0"/>
                <c:dLbls>
                  <c:dLbl>
                    <c:idx val="0"/>
                    <c:tx>
                      <c:rich>
                        <a:bodyPr/>
                        <a:lstStyle/>
                        <a:p>
                          <a:fld id="{B1489D0E-B5DA-44EE-AA57-79A6C0BD3937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6A313FB5-8B67-4EE7-BD19-49CBD4BAD8BD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7-52BF-40DA-9A6E-5AEA02A737E1}"/>
                      </c:ext>
                    </c:extLst>
                  </c:dLbl>
                  <c:dLbl>
                    <c:idx val="1"/>
                    <c:tx>
                      <c:rich>
                        <a:bodyPr/>
                        <a:lstStyle/>
                        <a:p>
                          <a:fld id="{D3213A3F-21F4-453A-BF76-9F2A701BA52D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6D342DED-B6BF-4888-BCE5-66114F47F161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8-52BF-40DA-9A6E-5AEA02A737E1}"/>
                      </c:ext>
                    </c:extLst>
                  </c:dLbl>
                  <c:dLbl>
                    <c:idx val="2"/>
                    <c:tx>
                      <c:rich>
                        <a:bodyPr/>
                        <a:lstStyle/>
                        <a:p>
                          <a:fld id="{456B2BB1-6095-4A49-981D-84FE09E9F1C2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563C0E69-5A4D-489A-9C93-D4869D9A0949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9-52BF-40DA-9A6E-5AEA02A737E1}"/>
                      </c:ext>
                    </c:extLst>
                  </c:dLbl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2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CO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eparator>
</c:separator>
                  <c:showLeaderLines val="0"/>
                  <c:extLst>
                    <c:ext uri="{CE6537A1-D6FC-4f65-9D91-7224C49458BB}">
                      <c15:showDataLabelsRange val="1"/>
                      <c15:showLeaderLines val="1"/>
                      <c15:leaderLines>
                        <c:spPr>
                          <a:ln w="9525">
                            <a:solidFill>
                              <a:schemeClr val="tx2">
                                <a:lumMod val="35000"/>
                                <a:lumOff val="65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'Hoja 2'!$B$412:$B$416</c15:sqref>
                        </c15:fullRef>
                        <c15:formulaRef>
                          <c15:sqref>'Hoja 2'!$B$414:$B$416</c15:sqref>
                        </c15:formulaRef>
                      </c:ext>
                    </c:extLst>
                    <c:strCache>
                      <c:ptCount val="3"/>
                      <c:pt idx="0">
                        <c:v>&lt; 0</c:v>
                      </c:pt>
                      <c:pt idx="1">
                        <c:v>0 -1</c:v>
                      </c:pt>
                      <c:pt idx="2">
                        <c:v>&gt;=1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'Hoja 2'!$D$412:$D$416</c15:sqref>
                        </c15:fullRef>
                        <c15:formulaRef>
                          <c15:sqref>'Hoja 2'!$D$414:$D$416</c15:sqref>
                        </c15:formulaRef>
                      </c:ext>
                    </c:extLst>
                    <c:numCache>
                      <c:formatCode>0.00%</c:formatCode>
                      <c:ptCount val="3"/>
                      <c:pt idx="0">
                        <c:v>0</c:v>
                      </c:pt>
                      <c:pt idx="1">
                        <c:v>0</c:v>
                      </c:pt>
                      <c:pt idx="2">
                        <c:v>1</c:v>
                      </c:pt>
                    </c:numCache>
                  </c:numRef>
                </c:val>
                <c:extLst>
                  <c:ext uri="{02D57815-91ED-43cb-92C2-25804820EDAC}">
                    <c15:datalabelsRange>
                      <c15:f>'Hoja 2'!$D$412:$D$416</c15:f>
                      <c15:dlblRangeCache>
                        <c:ptCount val="5"/>
                        <c:pt idx="1">
                          <c:v>0,00%</c:v>
                        </c:pt>
                        <c:pt idx="2">
                          <c:v>0,00%</c:v>
                        </c:pt>
                        <c:pt idx="3">
                          <c:v>0,00%</c:v>
                        </c:pt>
                        <c:pt idx="4">
                          <c:v>100,00%</c:v>
                        </c:pt>
                      </c15:dlblRangeCache>
                    </c15:datalabelsRange>
                  </c:ext>
                  <c:ext xmlns:c16="http://schemas.microsoft.com/office/drawing/2014/chart" uri="{C3380CC4-5D6E-409C-BE32-E72D297353CC}">
                    <c16:uniqueId val="{0000000D-52BF-40DA-9A6E-5AEA02A737E1}"/>
                  </c:ext>
                </c:extLst>
              </c15:ser>
            </c15:filteredBarSeries>
          </c:ext>
        </c:extLst>
      </c:barChart>
      <c:catAx>
        <c:axId val="5725776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72578008"/>
        <c:crosses val="autoZero"/>
        <c:auto val="1"/>
        <c:lblAlgn val="ctr"/>
        <c:lblOffset val="100"/>
        <c:noMultiLvlLbl val="0"/>
      </c:catAx>
      <c:valAx>
        <c:axId val="572578008"/>
        <c:scaling>
          <c:orientation val="minMax"/>
          <c:max val="350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N° DE EMPRESAS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725776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 b="1"/>
              <a:t>RENTABILIDAD SOBRE</a:t>
            </a:r>
            <a:r>
              <a:rPr lang="es-CO" b="1" baseline="0"/>
              <a:t> ACTIVOS</a:t>
            </a:r>
            <a:endParaRPr lang="es-CO" b="1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>
        <c:manualLayout>
          <c:layoutTarget val="inner"/>
          <c:xMode val="edge"/>
          <c:yMode val="edge"/>
          <c:x val="0.11893956651644959"/>
          <c:y val="0.15240065062289748"/>
          <c:w val="0.87267468924874958"/>
          <c:h val="0.68722040095182657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CACD8CE1-A9BA-41E1-AB24-5276FF5CA36D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FC4CBB2B-1330-421A-8A83-05FFF74B9674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0-A14F-4FD7-B0F6-9B302EBE10EB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E5E6B1B0-BA07-41B4-884F-3A1383AD8833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786A9222-84A4-4ACC-826F-385B75AE2D70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A14F-4FD7-B0F6-9B302EBE10EB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BC0AA167-D38F-4A80-B389-A2D13D1536F5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A90EBCC5-41C2-4725-872C-E8923A8F1A76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2-A14F-4FD7-B0F6-9B302EBE10EB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CEF326BC-D108-48B8-9254-43524C7BAD83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B1836E51-C8CE-453E-A49A-B7D5FDE15DCA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A14F-4FD7-B0F6-9B302EBE10EB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A6E0AEFD-5EA4-4CE5-9E1E-1EA669ACED79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F3FA302D-7552-4A21-B13C-B485FC64DEB7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A14F-4FD7-B0F6-9B302EBE10E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'Hoja 2'!$B$423:$B$428</c15:sqref>
                  </c15:fullRef>
                </c:ext>
              </c:extLst>
              <c:f>'Hoja 2'!$B$424:$B$428</c:f>
              <c:strCache>
                <c:ptCount val="5"/>
                <c:pt idx="0">
                  <c:v>&lt; 0</c:v>
                </c:pt>
                <c:pt idx="1">
                  <c:v> = 0</c:v>
                </c:pt>
                <c:pt idx="2">
                  <c:v>0 - 1</c:v>
                </c:pt>
                <c:pt idx="3">
                  <c:v>1 a 2</c:v>
                </c:pt>
                <c:pt idx="4">
                  <c:v>&gt;=2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'Hoja 2'!$C$423:$C$428</c15:sqref>
                  </c15:fullRef>
                </c:ext>
              </c:extLst>
              <c:f>'Hoja 2'!$C$424:$C$428</c:f>
              <c:numCache>
                <c:formatCode>#,##0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342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'Hoja 2'!$D$423:$D$428</c15:f>
                <c15:dlblRangeCache>
                  <c:ptCount val="6"/>
                  <c:pt idx="1">
                    <c:v>0,00%</c:v>
                  </c:pt>
                  <c:pt idx="2">
                    <c:v>0,00%</c:v>
                  </c:pt>
                  <c:pt idx="3">
                    <c:v>0,00%</c:v>
                  </c:pt>
                  <c:pt idx="4">
                    <c:v>0,00%</c:v>
                  </c:pt>
                  <c:pt idx="5">
                    <c:v>100,00%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7-A14F-4FD7-B0F6-9B302EBE10EB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571986944"/>
        <c:axId val="571988584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spPr>
                  <a:solidFill>
                    <a:schemeClr val="accent2"/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CO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'Hoja 2'!$B$423:$B$428</c15:sqref>
                        </c15:fullRef>
                        <c15:formulaRef>
                          <c15:sqref>'Hoja 2'!$B$424:$B$428</c15:sqref>
                        </c15:formulaRef>
                      </c:ext>
                    </c:extLst>
                    <c:strCache>
                      <c:ptCount val="5"/>
                      <c:pt idx="0">
                        <c:v>&lt; 0</c:v>
                      </c:pt>
                      <c:pt idx="1">
                        <c:v> = 0</c:v>
                      </c:pt>
                      <c:pt idx="2">
                        <c:v>0 - 1</c:v>
                      </c:pt>
                      <c:pt idx="3">
                        <c:v>1 a 2</c:v>
                      </c:pt>
                      <c:pt idx="4">
                        <c:v>&gt;=2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'Hoja 2'!$D$423:$D$428</c15:sqref>
                        </c15:fullRef>
                        <c15:formulaRef>
                          <c15:sqref>'Hoja 2'!$D$424:$D$428</c15:sqref>
                        </c15:formulaRef>
                      </c:ext>
                    </c:extLst>
                    <c:numCache>
                      <c:formatCode>0.00%</c:formatCode>
                      <c:ptCount val="5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1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8-A14F-4FD7-B0F6-9B302EBE10EB}"/>
                  </c:ext>
                </c:extLst>
              </c15:ser>
            </c15:filteredBarSeries>
          </c:ext>
        </c:extLst>
      </c:barChart>
      <c:catAx>
        <c:axId val="5719869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71988584"/>
        <c:crosses val="autoZero"/>
        <c:auto val="1"/>
        <c:lblAlgn val="ctr"/>
        <c:lblOffset val="100"/>
        <c:noMultiLvlLbl val="0"/>
      </c:catAx>
      <c:valAx>
        <c:axId val="571988584"/>
        <c:scaling>
          <c:orientation val="minMax"/>
          <c:max val="2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N° DE EMPRESAS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719869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RENTABILIDAD SOBRE PATRIMONIO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1B0A2CB1-447B-499F-A87C-4151858A6B7C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4022974C-4B06-461B-AC25-296F0DF6C4AB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0-D519-43F9-89EB-E887D312886F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0341F0D3-9FCC-449B-BA6D-CF288F42B492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31553EF4-327C-4D5D-BC49-2F651F13F448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D519-43F9-89EB-E887D312886F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BD7479C8-B1C9-4F4B-B6C5-1E3EA0BB64F3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86F807E4-576B-43E8-BADC-9A74F95EAAEA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2-D519-43F9-89EB-E887D312886F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F23B79A9-55F5-4939-80B3-5D105DD8B46C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BA8669BC-BD66-4FD8-B6A6-E1CA80BE4390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D519-43F9-89EB-E887D312886F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8BFB8E65-DBB4-4505-9DF5-A75DE3D6A24A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2631DF87-0773-432F-815A-5EA5FA3E5824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D519-43F9-89EB-E887D312886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'Hoja 2'!$B$435:$B$440</c15:sqref>
                  </c15:fullRef>
                </c:ext>
              </c:extLst>
              <c:f>'Hoja 2'!$B$436:$B$440</c:f>
              <c:strCache>
                <c:ptCount val="5"/>
                <c:pt idx="0">
                  <c:v>&lt; 0</c:v>
                </c:pt>
                <c:pt idx="1">
                  <c:v> = 0</c:v>
                </c:pt>
                <c:pt idx="2">
                  <c:v>0 - 2</c:v>
                </c:pt>
                <c:pt idx="3">
                  <c:v>2 a 4</c:v>
                </c:pt>
                <c:pt idx="4">
                  <c:v>&gt;=4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'Hoja 2'!$C$435:$C$440</c15:sqref>
                  </c15:fullRef>
                </c:ext>
              </c:extLst>
              <c:f>'Hoja 2'!$C$436:$C$440</c:f>
              <c:numCache>
                <c:formatCode>#,##0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13</c:v>
                </c:pt>
                <c:pt idx="4">
                  <c:v>329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'Hoja 2'!$D$435:$D$440</c15:f>
                <c15:dlblRangeCache>
                  <c:ptCount val="6"/>
                  <c:pt idx="1">
                    <c:v>0,00%</c:v>
                  </c:pt>
                  <c:pt idx="2">
                    <c:v>0,00%</c:v>
                  </c:pt>
                  <c:pt idx="3">
                    <c:v>0,00%</c:v>
                  </c:pt>
                  <c:pt idx="4">
                    <c:v>3,80%</c:v>
                  </c:pt>
                  <c:pt idx="5">
                    <c:v>96,20%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7-D519-43F9-89EB-E887D312886F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572297608"/>
        <c:axId val="572296952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spPr>
                  <a:gradFill rotWithShape="1">
                    <a:gsLst>
                      <a:gs pos="0">
                        <a:schemeClr val="accent5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5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5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2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CO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tx2">
                                <a:lumMod val="35000"/>
                                <a:lumOff val="65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'Hoja 2'!$B$435:$B$440</c15:sqref>
                        </c15:fullRef>
                        <c15:formulaRef>
                          <c15:sqref>'Hoja 2'!$B$436:$B$440</c15:sqref>
                        </c15:formulaRef>
                      </c:ext>
                    </c:extLst>
                    <c:strCache>
                      <c:ptCount val="5"/>
                      <c:pt idx="0">
                        <c:v>&lt; 0</c:v>
                      </c:pt>
                      <c:pt idx="1">
                        <c:v> = 0</c:v>
                      </c:pt>
                      <c:pt idx="2">
                        <c:v>0 - 2</c:v>
                      </c:pt>
                      <c:pt idx="3">
                        <c:v>2 a 4</c:v>
                      </c:pt>
                      <c:pt idx="4">
                        <c:v>&gt;=4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'Hoja 2'!$D$435:$D$440</c15:sqref>
                        </c15:fullRef>
                        <c15:formulaRef>
                          <c15:sqref>'Hoja 2'!$D$436:$D$440</c15:sqref>
                        </c15:formulaRef>
                      </c:ext>
                    </c:extLst>
                    <c:numCache>
                      <c:formatCode>0.00%</c:formatCode>
                      <c:ptCount val="5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3.8011695906432746E-2</c:v>
                      </c:pt>
                      <c:pt idx="4">
                        <c:v>0.96198830409356728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8-D519-43F9-89EB-E887D312886F}"/>
                  </c:ext>
                </c:extLst>
              </c15:ser>
            </c15:filteredBarSeries>
          </c:ext>
        </c:extLst>
      </c:barChart>
      <c:catAx>
        <c:axId val="5722976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72296952"/>
        <c:crosses val="autoZero"/>
        <c:auto val="1"/>
        <c:lblAlgn val="ctr"/>
        <c:lblOffset val="100"/>
        <c:noMultiLvlLbl val="0"/>
      </c:catAx>
      <c:valAx>
        <c:axId val="572296952"/>
        <c:scaling>
          <c:orientation val="minMax"/>
          <c:max val="220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N° DE EMPRESAS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722976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.xml"/><Relationship Id="rId13" Type="http://schemas.openxmlformats.org/officeDocument/2006/relationships/image" Target="../media/image6.png"/><Relationship Id="rId3" Type="http://schemas.openxmlformats.org/officeDocument/2006/relationships/chart" Target="../charts/chart2.xml"/><Relationship Id="rId7" Type="http://schemas.openxmlformats.org/officeDocument/2006/relationships/chart" Target="../charts/chart6.xml"/><Relationship Id="rId12" Type="http://schemas.openxmlformats.org/officeDocument/2006/relationships/image" Target="../media/image5.png"/><Relationship Id="rId2" Type="http://schemas.openxmlformats.org/officeDocument/2006/relationships/chart" Target="../charts/chart1.xml"/><Relationship Id="rId16" Type="http://schemas.openxmlformats.org/officeDocument/2006/relationships/image" Target="../media/image9.png"/><Relationship Id="rId1" Type="http://schemas.openxmlformats.org/officeDocument/2006/relationships/image" Target="../media/image1.png"/><Relationship Id="rId6" Type="http://schemas.openxmlformats.org/officeDocument/2006/relationships/chart" Target="../charts/chart5.xml"/><Relationship Id="rId11" Type="http://schemas.openxmlformats.org/officeDocument/2006/relationships/image" Target="../media/image4.png"/><Relationship Id="rId5" Type="http://schemas.openxmlformats.org/officeDocument/2006/relationships/chart" Target="../charts/chart4.xml"/><Relationship Id="rId15" Type="http://schemas.openxmlformats.org/officeDocument/2006/relationships/image" Target="../media/image8.png"/><Relationship Id="rId10" Type="http://schemas.openxmlformats.org/officeDocument/2006/relationships/image" Target="../media/image3.png"/><Relationship Id="rId4" Type="http://schemas.openxmlformats.org/officeDocument/2006/relationships/chart" Target="../charts/chart3.xml"/><Relationship Id="rId9" Type="http://schemas.openxmlformats.org/officeDocument/2006/relationships/image" Target="../media/image2.png"/><Relationship Id="rId14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0</xdr:row>
      <xdr:rowOff>66675</xdr:rowOff>
    </xdr:from>
    <xdr:to>
      <xdr:col>2</xdr:col>
      <xdr:colOff>409575</xdr:colOff>
      <xdr:row>6</xdr:row>
      <xdr:rowOff>85725</xdr:rowOff>
    </xdr:to>
    <xdr:pic>
      <xdr:nvPicPr>
        <xdr:cNvPr id="2" name="Imagen 1" descr="Descripción: Marca Aerocivil">
          <a:extLst>
            <a:ext uri="{FF2B5EF4-FFF2-40B4-BE49-F238E27FC236}">
              <a16:creationId xmlns:a16="http://schemas.microsoft.com/office/drawing/2014/main" id="{ABC9C14D-B1BB-4EE5-A1BB-495391C5012B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85750" y="66675"/>
          <a:ext cx="3505200" cy="933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38098</xdr:colOff>
      <xdr:row>371</xdr:row>
      <xdr:rowOff>152399</xdr:rowOff>
    </xdr:from>
    <xdr:to>
      <xdr:col>14</xdr:col>
      <xdr:colOff>371475</xdr:colOff>
      <xdr:row>379</xdr:row>
      <xdr:rowOff>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F80E5E1C-5EF4-42E7-BC62-9E30838176A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28577</xdr:colOff>
      <xdr:row>395</xdr:row>
      <xdr:rowOff>28575</xdr:rowOff>
    </xdr:from>
    <xdr:to>
      <xdr:col>14</xdr:col>
      <xdr:colOff>419101</xdr:colOff>
      <xdr:row>407</xdr:row>
      <xdr:rowOff>104775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9D9FAB55-F365-4D35-9582-8F55E9F4DED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</xdr:col>
      <xdr:colOff>19050</xdr:colOff>
      <xdr:row>408</xdr:row>
      <xdr:rowOff>0</xdr:rowOff>
    </xdr:from>
    <xdr:to>
      <xdr:col>14</xdr:col>
      <xdr:colOff>447676</xdr:colOff>
      <xdr:row>408</xdr:row>
      <xdr:rowOff>57150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4E567625-9EC8-48E6-AEBE-590ED0433A5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10</xdr:col>
      <xdr:colOff>19051</xdr:colOff>
      <xdr:row>382</xdr:row>
      <xdr:rowOff>123824</xdr:rowOff>
    </xdr:from>
    <xdr:to>
      <xdr:col>14</xdr:col>
      <xdr:colOff>419101</xdr:colOff>
      <xdr:row>394</xdr:row>
      <xdr:rowOff>123824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2D9876A1-462C-40DB-BE6C-039CCB40875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9</xdr:col>
      <xdr:colOff>1047751</xdr:colOff>
      <xdr:row>409</xdr:row>
      <xdr:rowOff>0</xdr:rowOff>
    </xdr:from>
    <xdr:to>
      <xdr:col>14</xdr:col>
      <xdr:colOff>447676</xdr:colOff>
      <xdr:row>419</xdr:row>
      <xdr:rowOff>0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A162073D-E43D-4552-9D8D-8C0BEE31C68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10</xdr:col>
      <xdr:colOff>28576</xdr:colOff>
      <xdr:row>419</xdr:row>
      <xdr:rowOff>123825</xdr:rowOff>
    </xdr:from>
    <xdr:to>
      <xdr:col>14</xdr:col>
      <xdr:colOff>447676</xdr:colOff>
      <xdr:row>429</xdr:row>
      <xdr:rowOff>95250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5D1D64F7-3F94-4F22-9285-E65BBB6787C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10</xdr:col>
      <xdr:colOff>19050</xdr:colOff>
      <xdr:row>431</xdr:row>
      <xdr:rowOff>76199</xdr:rowOff>
    </xdr:from>
    <xdr:to>
      <xdr:col>14</xdr:col>
      <xdr:colOff>447675</xdr:colOff>
      <xdr:row>442</xdr:row>
      <xdr:rowOff>123825</xdr:rowOff>
    </xdr:to>
    <xdr:graphicFrame macro="">
      <xdr:nvGraphicFramePr>
        <xdr:cNvPr id="9" name="Gráfico 8">
          <a:extLst>
            <a:ext uri="{FF2B5EF4-FFF2-40B4-BE49-F238E27FC236}">
              <a16:creationId xmlns:a16="http://schemas.microsoft.com/office/drawing/2014/main" id="{44161584-28F4-4895-83CD-2FB4FE3EEAB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 editAs="oneCell">
    <xdr:from>
      <xdr:col>23</xdr:col>
      <xdr:colOff>609600</xdr:colOff>
      <xdr:row>0</xdr:row>
      <xdr:rowOff>0</xdr:rowOff>
    </xdr:from>
    <xdr:to>
      <xdr:col>29</xdr:col>
      <xdr:colOff>437600</xdr:colOff>
      <xdr:row>9</xdr:row>
      <xdr:rowOff>218817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A7E75DED-F867-1FA6-9CF0-A901CE6EC9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8194000" y="0"/>
          <a:ext cx="4400000" cy="2066667"/>
        </a:xfrm>
        <a:prstGeom prst="rect">
          <a:avLst/>
        </a:prstGeom>
      </xdr:spPr>
    </xdr:pic>
    <xdr:clientData/>
  </xdr:twoCellAnchor>
  <xdr:twoCellAnchor editAs="oneCell">
    <xdr:from>
      <xdr:col>24</xdr:col>
      <xdr:colOff>0</xdr:colOff>
      <xdr:row>12</xdr:row>
      <xdr:rowOff>0</xdr:rowOff>
    </xdr:from>
    <xdr:to>
      <xdr:col>29</xdr:col>
      <xdr:colOff>590000</xdr:colOff>
      <xdr:row>23</xdr:row>
      <xdr:rowOff>28282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4122681D-CF64-CDEB-4022-9D91150456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8346400" y="2743200"/>
          <a:ext cx="4400000" cy="2342857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0</xdr:row>
      <xdr:rowOff>85725</xdr:rowOff>
    </xdr:from>
    <xdr:to>
      <xdr:col>14</xdr:col>
      <xdr:colOff>304800</xdr:colOff>
      <xdr:row>3</xdr:row>
      <xdr:rowOff>95250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C2BBF8DB-9373-ED45-C3C4-1B3F6D9E6E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5382875" y="85725"/>
          <a:ext cx="3733800" cy="466725"/>
        </a:xfrm>
        <a:prstGeom prst="rect">
          <a:avLst/>
        </a:prstGeom>
      </xdr:spPr>
    </xdr:pic>
    <xdr:clientData/>
  </xdr:twoCellAnchor>
  <xdr:twoCellAnchor editAs="oneCell">
    <xdr:from>
      <xdr:col>10</xdr:col>
      <xdr:colOff>800100</xdr:colOff>
      <xdr:row>0</xdr:row>
      <xdr:rowOff>0</xdr:rowOff>
    </xdr:from>
    <xdr:to>
      <xdr:col>15</xdr:col>
      <xdr:colOff>475576</xdr:colOff>
      <xdr:row>6</xdr:row>
      <xdr:rowOff>38100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EE4135C7-B114-82D7-B570-4FBFF9D858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5420975" y="0"/>
          <a:ext cx="5390476" cy="952500"/>
        </a:xfrm>
        <a:prstGeom prst="rect">
          <a:avLst/>
        </a:prstGeom>
      </xdr:spPr>
    </xdr:pic>
    <xdr:clientData/>
  </xdr:twoCellAnchor>
  <xdr:twoCellAnchor editAs="oneCell">
    <xdr:from>
      <xdr:col>15</xdr:col>
      <xdr:colOff>1114425</xdr:colOff>
      <xdr:row>9</xdr:row>
      <xdr:rowOff>19050</xdr:rowOff>
    </xdr:from>
    <xdr:to>
      <xdr:col>20</xdr:col>
      <xdr:colOff>391170</xdr:colOff>
      <xdr:row>17</xdr:row>
      <xdr:rowOff>152690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7CA2FBD3-D429-6A8D-AEF7-780A7F1580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0135850" y="1866900"/>
          <a:ext cx="4620270" cy="1848140"/>
        </a:xfrm>
        <a:prstGeom prst="rect">
          <a:avLst/>
        </a:prstGeom>
      </xdr:spPr>
    </xdr:pic>
    <xdr:clientData/>
  </xdr:twoCellAnchor>
  <xdr:twoCellAnchor editAs="oneCell">
    <xdr:from>
      <xdr:col>16</xdr:col>
      <xdr:colOff>0</xdr:colOff>
      <xdr:row>17</xdr:row>
      <xdr:rowOff>161925</xdr:rowOff>
    </xdr:from>
    <xdr:to>
      <xdr:col>20</xdr:col>
      <xdr:colOff>410218</xdr:colOff>
      <xdr:row>27</xdr:row>
      <xdr:rowOff>47625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A7FE5910-BDE9-7B2A-A518-1BE42EFA02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0164425" y="3724275"/>
          <a:ext cx="4610743" cy="2143125"/>
        </a:xfrm>
        <a:prstGeom prst="rect">
          <a:avLst/>
        </a:prstGeom>
      </xdr:spPr>
    </xdr:pic>
    <xdr:clientData/>
  </xdr:twoCellAnchor>
  <xdr:twoCellAnchor editAs="oneCell">
    <xdr:from>
      <xdr:col>16</xdr:col>
      <xdr:colOff>0</xdr:colOff>
      <xdr:row>32</xdr:row>
      <xdr:rowOff>0</xdr:rowOff>
    </xdr:from>
    <xdr:to>
      <xdr:col>20</xdr:col>
      <xdr:colOff>419745</xdr:colOff>
      <xdr:row>55</xdr:row>
      <xdr:rowOff>105401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166CC13C-EADA-A2B4-7531-D7097E9190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0164425" y="6962775"/>
          <a:ext cx="4620270" cy="4486901"/>
        </a:xfrm>
        <a:prstGeom prst="rect">
          <a:avLst/>
        </a:prstGeom>
      </xdr:spPr>
    </xdr:pic>
    <xdr:clientData/>
  </xdr:twoCellAnchor>
  <xdr:twoCellAnchor editAs="oneCell">
    <xdr:from>
      <xdr:col>0</xdr:col>
      <xdr:colOff>1809749</xdr:colOff>
      <xdr:row>480</xdr:row>
      <xdr:rowOff>123825</xdr:rowOff>
    </xdr:from>
    <xdr:to>
      <xdr:col>4</xdr:col>
      <xdr:colOff>9524</xdr:colOff>
      <xdr:row>499</xdr:row>
      <xdr:rowOff>86177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790B712C-1422-592E-5D3C-8A01F46601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809749" y="97288350"/>
          <a:ext cx="6048375" cy="323895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F16A7B-5D7E-4F90-955F-D716213A3D8F}">
  <sheetPr>
    <pageSetUpPr fitToPage="1"/>
  </sheetPr>
  <dimension ref="A2:T503"/>
  <sheetViews>
    <sheetView tabSelected="1" workbookViewId="0">
      <selection activeCell="D12" sqref="D12"/>
    </sheetView>
  </sheetViews>
  <sheetFormatPr baseColWidth="10" defaultColWidth="11.42578125" defaultRowHeight="12" x14ac:dyDescent="0.2"/>
  <cols>
    <col min="1" max="1" width="27.42578125" style="14" customWidth="1"/>
    <col min="2" max="2" width="23.28515625" style="14" customWidth="1"/>
    <col min="3" max="3" width="51.28515625" style="14" customWidth="1"/>
    <col min="4" max="4" width="15.7109375" style="14" customWidth="1"/>
    <col min="5" max="5" width="20.28515625" style="14" customWidth="1"/>
    <col min="6" max="6" width="20.140625" style="14" customWidth="1"/>
    <col min="7" max="7" width="17.42578125" style="14" hidden="1" customWidth="1"/>
    <col min="8" max="8" width="16.28515625" style="14" customWidth="1"/>
    <col min="9" max="9" width="15.85546875" style="14" customWidth="1"/>
    <col min="10" max="10" width="13.85546875" style="14" customWidth="1"/>
    <col min="11" max="16" width="17.140625" style="14" customWidth="1"/>
    <col min="17" max="17" width="22" style="14" customWidth="1"/>
    <col min="18" max="18" width="15" style="14" customWidth="1"/>
    <col min="19" max="19" width="14.5703125" style="14" customWidth="1"/>
    <col min="20" max="16384" width="11.42578125" style="14"/>
  </cols>
  <sheetData>
    <row r="2" spans="1:20" x14ac:dyDescent="0.2">
      <c r="D2" s="56"/>
    </row>
    <row r="3" spans="1:20" x14ac:dyDescent="0.2">
      <c r="F3" s="87" t="s">
        <v>0</v>
      </c>
      <c r="G3" s="87"/>
      <c r="H3" s="87"/>
      <c r="I3" s="87"/>
      <c r="J3" s="87"/>
      <c r="Q3" s="14">
        <v>4000</v>
      </c>
      <c r="R3" s="56">
        <f>+Q3*1750905</f>
        <v>7003620000</v>
      </c>
      <c r="S3" s="14" t="s">
        <v>68</v>
      </c>
    </row>
    <row r="4" spans="1:20" x14ac:dyDescent="0.2">
      <c r="D4" s="60"/>
      <c r="F4" s="87" t="s">
        <v>1</v>
      </c>
      <c r="G4" s="87"/>
      <c r="H4" s="87"/>
      <c r="I4" s="87"/>
      <c r="J4" s="87"/>
      <c r="Q4" s="14">
        <v>4001</v>
      </c>
      <c r="R4" s="56">
        <f>+Q4*1750905</f>
        <v>7005370905</v>
      </c>
      <c r="S4" s="14" t="s">
        <v>72</v>
      </c>
    </row>
    <row r="5" spans="1:20" x14ac:dyDescent="0.2">
      <c r="D5" s="60"/>
      <c r="F5" s="87" t="s">
        <v>2</v>
      </c>
      <c r="G5" s="87"/>
      <c r="H5" s="87"/>
      <c r="I5" s="87"/>
      <c r="J5" s="87"/>
    </row>
    <row r="6" spans="1:20" x14ac:dyDescent="0.2">
      <c r="J6" s="56"/>
    </row>
    <row r="7" spans="1:20" ht="12.75" thickBot="1" x14ac:dyDescent="0.25">
      <c r="J7" s="72"/>
    </row>
    <row r="8" spans="1:20" ht="47.25" customHeight="1" thickTop="1" thickBot="1" x14ac:dyDescent="0.3">
      <c r="A8" s="19" t="s">
        <v>3</v>
      </c>
      <c r="B8" s="88" t="s">
        <v>449</v>
      </c>
      <c r="C8" s="89"/>
      <c r="D8" s="89"/>
      <c r="E8" s="89"/>
      <c r="F8" s="90"/>
      <c r="G8" s="19" t="s">
        <v>4</v>
      </c>
      <c r="H8" s="91" t="s">
        <v>454</v>
      </c>
      <c r="I8" s="92"/>
      <c r="J8" s="93"/>
      <c r="L8" s="104" t="s">
        <v>64</v>
      </c>
      <c r="M8" s="105"/>
      <c r="N8" s="69" t="s">
        <v>65</v>
      </c>
      <c r="Q8" s="107" t="s">
        <v>445</v>
      </c>
      <c r="R8" s="108"/>
      <c r="S8" s="108"/>
      <c r="T8" s="109"/>
    </row>
    <row r="9" spans="1:20" ht="13.5" customHeight="1" thickTop="1" thickBot="1" x14ac:dyDescent="0.25">
      <c r="A9" s="22"/>
      <c r="B9" s="21" t="s">
        <v>62</v>
      </c>
      <c r="C9" s="21"/>
      <c r="D9" s="21"/>
      <c r="E9" s="21"/>
      <c r="F9" s="21"/>
      <c r="G9" s="22"/>
      <c r="H9" s="21"/>
      <c r="I9" s="21"/>
      <c r="J9" s="21"/>
      <c r="L9" s="66">
        <v>12</v>
      </c>
      <c r="M9" s="66">
        <v>24</v>
      </c>
      <c r="N9" s="68">
        <v>4</v>
      </c>
      <c r="Q9" s="79"/>
      <c r="R9" s="15"/>
      <c r="S9" s="15"/>
    </row>
    <row r="10" spans="1:20" ht="18" customHeight="1" thickTop="1" thickBot="1" x14ac:dyDescent="0.25">
      <c r="A10" s="110" t="s">
        <v>5</v>
      </c>
      <c r="B10" s="111"/>
      <c r="C10" s="111"/>
      <c r="D10" s="111"/>
      <c r="E10" s="111"/>
      <c r="F10" s="111"/>
      <c r="G10" s="111"/>
      <c r="H10" s="111"/>
      <c r="I10" s="38"/>
      <c r="L10" s="66">
        <v>24</v>
      </c>
      <c r="M10" s="66">
        <v>36</v>
      </c>
      <c r="N10" s="68">
        <v>8</v>
      </c>
      <c r="R10" s="80"/>
      <c r="S10" s="80"/>
    </row>
    <row r="11" spans="1:20" ht="39" customHeight="1" thickTop="1" thickBot="1" x14ac:dyDescent="0.25">
      <c r="A11" s="20" t="s">
        <v>6</v>
      </c>
      <c r="B11" s="23">
        <f>+D502</f>
        <v>903957645</v>
      </c>
      <c r="C11" s="20" t="s">
        <v>7</v>
      </c>
      <c r="D11" s="24">
        <v>2</v>
      </c>
      <c r="E11" s="20" t="s">
        <v>67</v>
      </c>
      <c r="F11" s="23">
        <f>ROUND(((B11-(B11*F491))*33%)*1,-3)</f>
        <v>298306000</v>
      </c>
      <c r="G11" s="20" t="s">
        <v>71</v>
      </c>
      <c r="H11" s="23">
        <v>0</v>
      </c>
      <c r="J11" s="71"/>
      <c r="L11" s="66">
        <v>36</v>
      </c>
      <c r="M11" s="66">
        <v>48</v>
      </c>
      <c r="N11" s="68">
        <v>12</v>
      </c>
      <c r="Q11" s="15"/>
      <c r="R11" s="79"/>
      <c r="S11" s="79"/>
    </row>
    <row r="12" spans="1:20" ht="13.5" thickTop="1" thickBot="1" x14ac:dyDescent="0.25">
      <c r="L12" s="66">
        <v>48</v>
      </c>
      <c r="M12" s="66">
        <v>60</v>
      </c>
      <c r="N12" s="68">
        <v>16</v>
      </c>
      <c r="Q12" s="15"/>
      <c r="R12" s="79"/>
      <c r="S12" s="79"/>
    </row>
    <row r="13" spans="1:20" ht="13.5" thickTop="1" thickBot="1" x14ac:dyDescent="0.25">
      <c r="A13" s="114" t="s">
        <v>8</v>
      </c>
      <c r="B13" s="115"/>
      <c r="C13" s="115"/>
      <c r="D13" s="115"/>
      <c r="E13" s="115"/>
      <c r="F13" s="115"/>
      <c r="G13" s="115"/>
      <c r="H13" s="115"/>
      <c r="I13" s="115"/>
      <c r="J13" s="116"/>
      <c r="L13" s="66">
        <v>60</v>
      </c>
      <c r="M13" s="66">
        <v>72</v>
      </c>
      <c r="N13" s="68">
        <v>20</v>
      </c>
      <c r="Q13" s="81"/>
      <c r="R13" s="79"/>
      <c r="S13" s="79"/>
    </row>
    <row r="14" spans="1:20" ht="12.75" thickTop="1" x14ac:dyDescent="0.2">
      <c r="L14" s="66">
        <v>72</v>
      </c>
      <c r="M14" s="66">
        <v>84</v>
      </c>
      <c r="N14" s="68">
        <v>24</v>
      </c>
      <c r="Q14" s="15"/>
      <c r="R14" s="79"/>
      <c r="S14" s="79"/>
    </row>
    <row r="15" spans="1:20" x14ac:dyDescent="0.2">
      <c r="A15" s="15" t="s">
        <v>9</v>
      </c>
      <c r="F15" s="18"/>
      <c r="H15" s="18"/>
      <c r="L15" s="66">
        <v>84</v>
      </c>
      <c r="M15" s="66">
        <v>96</v>
      </c>
      <c r="N15" s="68">
        <v>28</v>
      </c>
      <c r="Q15" s="15"/>
      <c r="R15" s="79"/>
      <c r="S15" s="79"/>
    </row>
    <row r="16" spans="1:20" ht="14.25" x14ac:dyDescent="0.2">
      <c r="A16" s="15" t="s">
        <v>10</v>
      </c>
      <c r="D16" s="70"/>
      <c r="L16" s="66">
        <v>96</v>
      </c>
      <c r="M16" s="66">
        <v>108</v>
      </c>
      <c r="N16" s="68">
        <v>32</v>
      </c>
      <c r="Q16" s="15"/>
      <c r="R16" s="79"/>
      <c r="S16" s="79"/>
    </row>
    <row r="17" spans="1:20" x14ac:dyDescent="0.2">
      <c r="A17" s="15" t="s">
        <v>11</v>
      </c>
      <c r="D17" s="60"/>
      <c r="L17" s="66">
        <v>108</v>
      </c>
      <c r="M17" s="66">
        <v>120</v>
      </c>
      <c r="N17" s="68">
        <v>36</v>
      </c>
      <c r="Q17" s="15"/>
      <c r="R17" s="79"/>
      <c r="S17" s="79"/>
    </row>
    <row r="18" spans="1:20" ht="21" customHeight="1" x14ac:dyDescent="0.2">
      <c r="L18" s="66">
        <v>120</v>
      </c>
      <c r="M18" s="67"/>
      <c r="N18" s="68">
        <v>40</v>
      </c>
    </row>
    <row r="19" spans="1:20" ht="36.75" customHeight="1" x14ac:dyDescent="0.25">
      <c r="A19" s="11" t="s">
        <v>12</v>
      </c>
      <c r="B19" s="11" t="s">
        <v>13</v>
      </c>
      <c r="C19" s="11" t="s">
        <v>14</v>
      </c>
      <c r="D19" s="12" t="s">
        <v>15</v>
      </c>
      <c r="E19" s="12" t="s">
        <v>16</v>
      </c>
      <c r="F19" s="12" t="s">
        <v>17</v>
      </c>
      <c r="G19" s="12" t="s">
        <v>18</v>
      </c>
      <c r="H19" s="12" t="s">
        <v>19</v>
      </c>
      <c r="I19" s="12" t="s">
        <v>20</v>
      </c>
      <c r="J19" s="12" t="s">
        <v>21</v>
      </c>
      <c r="Q19" s="107"/>
      <c r="R19" s="108"/>
      <c r="S19" s="108"/>
    </row>
    <row r="20" spans="1:20" ht="15" customHeight="1" x14ac:dyDescent="0.25">
      <c r="A20" s="59">
        <v>800182641</v>
      </c>
      <c r="B20" t="s">
        <v>139</v>
      </c>
      <c r="C20" t="s">
        <v>140</v>
      </c>
      <c r="D20" s="42">
        <v>5.9466772787556188</v>
      </c>
      <c r="E20" s="46">
        <v>35967058</v>
      </c>
      <c r="F20" s="76">
        <v>0.6071042522555038</v>
      </c>
      <c r="G20" s="47">
        <v>20979169</v>
      </c>
      <c r="H20" s="48">
        <v>9.0100968468324216E-2</v>
      </c>
      <c r="I20" s="76">
        <v>0.22932538462319457</v>
      </c>
      <c r="J20" s="45">
        <v>4.8059472780434396</v>
      </c>
      <c r="L20" s="18"/>
      <c r="Q20" s="79"/>
      <c r="R20" s="15"/>
      <c r="S20" s="15"/>
    </row>
    <row r="21" spans="1:20" ht="15" customHeight="1" x14ac:dyDescent="0.25">
      <c r="A21" s="59">
        <v>802000666</v>
      </c>
      <c r="B21" t="s">
        <v>141</v>
      </c>
      <c r="C21" t="s">
        <v>22</v>
      </c>
      <c r="D21" s="42">
        <v>4.7001560311245809</v>
      </c>
      <c r="E21" s="46">
        <v>19578458</v>
      </c>
      <c r="F21" s="76">
        <v>0.55861257961501631</v>
      </c>
      <c r="G21" s="47">
        <v>65819117</v>
      </c>
      <c r="H21" s="48">
        <v>4.4967748075212866E-2</v>
      </c>
      <c r="I21" s="76">
        <v>0.10187818229162814</v>
      </c>
      <c r="J21" s="45">
        <v>1.9673986393312373</v>
      </c>
      <c r="L21" s="18"/>
      <c r="Q21" s="79"/>
      <c r="R21" s="15"/>
      <c r="S21" s="15"/>
    </row>
    <row r="22" spans="1:20" ht="15" customHeight="1" x14ac:dyDescent="0.25">
      <c r="A22" s="59">
        <v>802012179</v>
      </c>
      <c r="B22" t="s">
        <v>142</v>
      </c>
      <c r="C22" t="s">
        <v>22</v>
      </c>
      <c r="D22" s="42">
        <v>1.9168899644630963</v>
      </c>
      <c r="E22" s="46">
        <v>16279440</v>
      </c>
      <c r="F22" s="76">
        <v>0.32318951603107071</v>
      </c>
      <c r="G22" s="47">
        <v>170076962</v>
      </c>
      <c r="H22" s="48">
        <v>3.5426269586015829E-2</v>
      </c>
      <c r="I22" s="76">
        <v>5.2342968120514761E-2</v>
      </c>
      <c r="J22" s="45"/>
      <c r="L22" s="18"/>
      <c r="R22" s="80"/>
      <c r="S22" s="80"/>
    </row>
    <row r="23" spans="1:20" ht="15" customHeight="1" x14ac:dyDescent="0.25">
      <c r="A23" s="59">
        <v>805016128</v>
      </c>
      <c r="B23" t="s">
        <v>143</v>
      </c>
      <c r="C23" t="s">
        <v>140</v>
      </c>
      <c r="D23" s="42">
        <v>3.3818418925793345</v>
      </c>
      <c r="E23" s="46">
        <v>202975619</v>
      </c>
      <c r="F23" s="76">
        <v>0.71060018751206644</v>
      </c>
      <c r="G23" s="47">
        <v>84701797</v>
      </c>
      <c r="H23" s="48">
        <v>0.19079399913553635</v>
      </c>
      <c r="I23" s="76">
        <v>0.65927478492575542</v>
      </c>
      <c r="J23" s="45">
        <v>2.4234578381744472</v>
      </c>
      <c r="L23" s="18"/>
      <c r="Q23" s="15"/>
      <c r="R23" s="79"/>
      <c r="S23" s="79"/>
    </row>
    <row r="24" spans="1:20" ht="15" customHeight="1" x14ac:dyDescent="0.25">
      <c r="A24" s="59">
        <v>811000555</v>
      </c>
      <c r="B24" t="s">
        <v>144</v>
      </c>
      <c r="C24" t="s">
        <v>140</v>
      </c>
      <c r="D24" s="42">
        <v>2.5411223740178546</v>
      </c>
      <c r="E24" s="46">
        <v>68309716</v>
      </c>
      <c r="F24" s="76">
        <v>0.72213926232345549</v>
      </c>
      <c r="G24" s="47">
        <v>64553279</v>
      </c>
      <c r="H24" s="48">
        <v>3.62135260126853E-2</v>
      </c>
      <c r="I24" s="76">
        <v>0.1303297699253976</v>
      </c>
      <c r="J24" s="45">
        <v>3.0952965051595549</v>
      </c>
      <c r="L24" s="18"/>
      <c r="Q24" s="15"/>
      <c r="R24" s="79"/>
      <c r="S24" s="79"/>
    </row>
    <row r="25" spans="1:20" ht="15" customHeight="1" x14ac:dyDescent="0.25">
      <c r="A25" s="59">
        <v>811027681</v>
      </c>
      <c r="B25" t="s">
        <v>145</v>
      </c>
      <c r="C25" t="s">
        <v>140</v>
      </c>
      <c r="D25" s="42">
        <v>40.691493869698441</v>
      </c>
      <c r="E25" s="46">
        <v>47863774</v>
      </c>
      <c r="F25" s="76">
        <v>0.73177196868907246</v>
      </c>
      <c r="G25" s="47">
        <v>13474260</v>
      </c>
      <c r="H25" s="48">
        <v>5.767193510050006E-2</v>
      </c>
      <c r="I25" s="76">
        <v>0.21501084289601061</v>
      </c>
      <c r="J25" s="45">
        <v>1.5606244411165817</v>
      </c>
      <c r="L25" s="18"/>
      <c r="Q25" s="15"/>
      <c r="R25" s="79"/>
      <c r="S25" s="79"/>
    </row>
    <row r="26" spans="1:20" ht="15" customHeight="1" x14ac:dyDescent="0.25">
      <c r="A26" s="59">
        <v>816007202</v>
      </c>
      <c r="B26" t="s">
        <v>146</v>
      </c>
      <c r="C26" t="s">
        <v>140</v>
      </c>
      <c r="D26" s="42">
        <v>37.656547965737886</v>
      </c>
      <c r="E26" s="46">
        <v>17999758</v>
      </c>
      <c r="F26" s="76">
        <v>0.17155528457792757</v>
      </c>
      <c r="G26" s="47">
        <v>16299866</v>
      </c>
      <c r="H26" s="48">
        <v>3.5200041310760759E-2</v>
      </c>
      <c r="I26" s="76">
        <v>4.2489306353806836E-2</v>
      </c>
      <c r="J26" s="45">
        <v>7.5199244283263482</v>
      </c>
      <c r="L26" s="18"/>
      <c r="Q26" s="15"/>
      <c r="R26" s="79"/>
      <c r="S26" s="79"/>
    </row>
    <row r="27" spans="1:20" ht="15" customHeight="1" x14ac:dyDescent="0.25">
      <c r="A27" s="59">
        <v>830012053</v>
      </c>
      <c r="B27" t="s">
        <v>147</v>
      </c>
      <c r="C27" t="s">
        <v>140</v>
      </c>
      <c r="D27" s="42">
        <v>2.9848600194004411</v>
      </c>
      <c r="E27" s="46">
        <v>540512162</v>
      </c>
      <c r="F27" s="76">
        <v>0.48089166340709205</v>
      </c>
      <c r="G27" s="47">
        <v>803304221</v>
      </c>
      <c r="H27" s="48">
        <v>6.9372533011257204E-2</v>
      </c>
      <c r="I27" s="76">
        <v>0.13363787117458703</v>
      </c>
      <c r="J27" s="45">
        <v>8.814465982787663</v>
      </c>
      <c r="L27" s="18"/>
    </row>
    <row r="28" spans="1:20" ht="15" customHeight="1" x14ac:dyDescent="0.25">
      <c r="A28" s="59">
        <v>830023542</v>
      </c>
      <c r="B28" t="s">
        <v>148</v>
      </c>
      <c r="C28" t="s">
        <v>22</v>
      </c>
      <c r="D28" s="42">
        <v>1.5903434297212018</v>
      </c>
      <c r="E28" s="46">
        <v>16193125</v>
      </c>
      <c r="F28" s="76">
        <v>0.57465131731026642</v>
      </c>
      <c r="G28" s="47">
        <v>22697114</v>
      </c>
      <c r="H28" s="48">
        <v>0.35583991325531594</v>
      </c>
      <c r="I28" s="76">
        <v>0.83658402561664891</v>
      </c>
      <c r="J28" s="45"/>
      <c r="L28" s="18"/>
    </row>
    <row r="29" spans="1:20" ht="15" customHeight="1" x14ac:dyDescent="0.25">
      <c r="A29" s="59">
        <v>830087302</v>
      </c>
      <c r="B29" t="s">
        <v>149</v>
      </c>
      <c r="C29" t="s">
        <v>140</v>
      </c>
      <c r="D29" s="42">
        <v>9.4491986612052923</v>
      </c>
      <c r="E29" s="46">
        <v>20664898</v>
      </c>
      <c r="F29" s="76">
        <v>0.10137963761105707</v>
      </c>
      <c r="G29" s="47">
        <v>23322588</v>
      </c>
      <c r="H29" s="48">
        <v>3.0433726550422036E-2</v>
      </c>
      <c r="I29" s="76">
        <v>3.3867167743133822E-2</v>
      </c>
      <c r="J29" s="45">
        <v>4.6881009472709572</v>
      </c>
      <c r="L29" s="18"/>
    </row>
    <row r="30" spans="1:20" ht="30" customHeight="1" x14ac:dyDescent="0.25">
      <c r="A30" s="59">
        <v>830509690</v>
      </c>
      <c r="B30" t="s">
        <v>150</v>
      </c>
      <c r="C30" t="s">
        <v>22</v>
      </c>
      <c r="D30" s="42">
        <v>31.318164529021782</v>
      </c>
      <c r="E30" s="46">
        <v>61535202</v>
      </c>
      <c r="F30" s="76">
        <v>0.2353822027468801</v>
      </c>
      <c r="G30" s="47">
        <v>50446657</v>
      </c>
      <c r="H30" s="48">
        <v>8.2054898345701538E-2</v>
      </c>
      <c r="I30" s="76">
        <v>0.10731492078850735</v>
      </c>
      <c r="J30" s="45"/>
      <c r="L30" s="18"/>
      <c r="Q30" s="107" t="s">
        <v>446</v>
      </c>
      <c r="R30" s="108"/>
      <c r="S30" s="108"/>
      <c r="T30" s="109"/>
    </row>
    <row r="31" spans="1:20" ht="15" customHeight="1" x14ac:dyDescent="0.25">
      <c r="A31" s="59">
        <v>860509583</v>
      </c>
      <c r="B31" t="s">
        <v>151</v>
      </c>
      <c r="C31" t="s">
        <v>22</v>
      </c>
      <c r="D31" s="42">
        <v>1.7204609803332107</v>
      </c>
      <c r="E31" s="46">
        <v>10384208</v>
      </c>
      <c r="F31" s="76">
        <v>0.16673056742714934</v>
      </c>
      <c r="G31" s="47">
        <v>311657315</v>
      </c>
      <c r="H31" s="48">
        <v>0.10213087967674493</v>
      </c>
      <c r="I31" s="76">
        <v>0.12256645411964741</v>
      </c>
      <c r="J31" s="45">
        <v>8.6504806724409402</v>
      </c>
      <c r="L31" s="18"/>
      <c r="Q31" s="79"/>
      <c r="R31" s="15"/>
      <c r="S31" s="15"/>
    </row>
    <row r="32" spans="1:20" ht="15" customHeight="1" x14ac:dyDescent="0.25">
      <c r="A32" s="59">
        <v>890211777</v>
      </c>
      <c r="B32" t="s">
        <v>152</v>
      </c>
      <c r="C32" t="s">
        <v>140</v>
      </c>
      <c r="D32" s="42">
        <v>4.0734880906030604</v>
      </c>
      <c r="E32" s="46">
        <v>425725463</v>
      </c>
      <c r="F32" s="76">
        <v>0.37132025758070825</v>
      </c>
      <c r="G32" s="47">
        <v>779545800</v>
      </c>
      <c r="H32" s="48">
        <v>9.9795817219804878E-2</v>
      </c>
      <c r="I32" s="76">
        <v>0.15873871939275408</v>
      </c>
      <c r="J32" s="45">
        <v>6.871294328693633</v>
      </c>
      <c r="L32" s="18"/>
      <c r="Q32" s="79"/>
      <c r="R32" s="15"/>
      <c r="S32" s="15"/>
    </row>
    <row r="33" spans="1:19" ht="15" customHeight="1" x14ac:dyDescent="0.25">
      <c r="A33" s="59">
        <v>890909034</v>
      </c>
      <c r="B33" t="s">
        <v>153</v>
      </c>
      <c r="C33" t="s">
        <v>140</v>
      </c>
      <c r="D33" s="42">
        <v>2.2377045166423031</v>
      </c>
      <c r="E33" s="46">
        <v>71250046</v>
      </c>
      <c r="F33" s="76">
        <v>0.7407188729743257</v>
      </c>
      <c r="G33" s="47">
        <v>34417136</v>
      </c>
      <c r="H33" s="48">
        <v>5.3411030628500784E-2</v>
      </c>
      <c r="I33" s="76">
        <v>0.2059966000657347</v>
      </c>
      <c r="J33" s="45"/>
      <c r="L33" s="18"/>
      <c r="Q33" s="79"/>
      <c r="R33" s="15"/>
      <c r="S33" s="15"/>
    </row>
    <row r="34" spans="1:19" ht="15" customHeight="1" x14ac:dyDescent="0.25">
      <c r="A34" s="59">
        <v>890939454</v>
      </c>
      <c r="B34" t="s">
        <v>154</v>
      </c>
      <c r="C34" t="s">
        <v>140</v>
      </c>
      <c r="D34" s="42">
        <v>24.955576779356015</v>
      </c>
      <c r="E34" s="46">
        <v>21219802</v>
      </c>
      <c r="F34" s="76">
        <v>0.19767428872171955</v>
      </c>
      <c r="G34" s="47">
        <v>23200786</v>
      </c>
      <c r="H34" s="48">
        <v>0.13868867832625448</v>
      </c>
      <c r="I34" s="76">
        <v>0.17285832471365409</v>
      </c>
      <c r="J34" s="45">
        <v>7.3960228236734755</v>
      </c>
      <c r="L34" s="18"/>
      <c r="Q34" s="79"/>
      <c r="R34" s="15"/>
      <c r="S34" s="15"/>
    </row>
    <row r="35" spans="1:19" ht="15" customHeight="1" x14ac:dyDescent="0.25">
      <c r="A35" s="59">
        <v>900192711</v>
      </c>
      <c r="B35" t="s">
        <v>155</v>
      </c>
      <c r="C35" t="s">
        <v>140</v>
      </c>
      <c r="D35" s="42">
        <v>1.7432748252838859</v>
      </c>
      <c r="E35" s="46">
        <v>609349165</v>
      </c>
      <c r="F35" s="76">
        <v>0.53270100355610095</v>
      </c>
      <c r="G35" s="47">
        <v>1020010910</v>
      </c>
      <c r="H35" s="48">
        <v>0.12362065772515361</v>
      </c>
      <c r="I35" s="76">
        <v>0.26454295572191477</v>
      </c>
      <c r="J35" s="45">
        <v>28.989699313065508</v>
      </c>
      <c r="L35" s="18"/>
      <c r="Q35" s="79"/>
      <c r="R35" s="15"/>
      <c r="S35" s="15"/>
    </row>
    <row r="36" spans="1:19" ht="15" customHeight="1" x14ac:dyDescent="0.25">
      <c r="A36" s="59">
        <v>900301745</v>
      </c>
      <c r="B36" t="s">
        <v>156</v>
      </c>
      <c r="C36" t="s">
        <v>140</v>
      </c>
      <c r="D36" s="42">
        <v>2.0455984740362334</v>
      </c>
      <c r="E36" s="46">
        <v>10459522</v>
      </c>
      <c r="F36" s="76">
        <v>0.68853977103987485</v>
      </c>
      <c r="G36" s="47">
        <v>19644157</v>
      </c>
      <c r="H36" s="48">
        <v>6.1676195348691634E-2</v>
      </c>
      <c r="I36" s="76">
        <v>0.19802269957422963</v>
      </c>
      <c r="J36" s="45"/>
      <c r="L36" s="18"/>
      <c r="Q36" s="79"/>
      <c r="R36" s="15"/>
      <c r="S36" s="15"/>
    </row>
    <row r="37" spans="1:19" ht="15" customHeight="1" x14ac:dyDescent="0.25">
      <c r="A37" s="59">
        <v>900397244</v>
      </c>
      <c r="B37" t="s">
        <v>157</v>
      </c>
      <c r="C37" t="s">
        <v>140</v>
      </c>
      <c r="D37" s="42">
        <v>2.4121467481144809</v>
      </c>
      <c r="E37" s="46">
        <v>36703277</v>
      </c>
      <c r="F37" s="76">
        <v>0.7700576185344391</v>
      </c>
      <c r="G37" s="47">
        <v>60873147</v>
      </c>
      <c r="H37" s="48">
        <v>4.732821748120259E-2</v>
      </c>
      <c r="I37" s="76">
        <v>0.20582642129541948</v>
      </c>
      <c r="J37" s="45"/>
      <c r="L37" s="18"/>
      <c r="Q37" s="79"/>
      <c r="R37" s="15"/>
      <c r="S37" s="15"/>
    </row>
    <row r="38" spans="1:19" ht="15" customHeight="1" x14ac:dyDescent="0.25">
      <c r="A38" s="59">
        <v>900565246</v>
      </c>
      <c r="B38" t="s">
        <v>158</v>
      </c>
      <c r="C38" t="s">
        <v>22</v>
      </c>
      <c r="D38" s="42">
        <v>2.2878613480714862</v>
      </c>
      <c r="E38" s="46">
        <v>12628798</v>
      </c>
      <c r="F38" s="76">
        <v>0.56690286808575641</v>
      </c>
      <c r="G38" s="47">
        <v>51938889</v>
      </c>
      <c r="H38" s="48">
        <v>2.483349856667549E-2</v>
      </c>
      <c r="I38" s="76">
        <v>5.7339328147739163E-2</v>
      </c>
      <c r="J38" s="45">
        <v>322.44922044174967</v>
      </c>
      <c r="L38" s="18"/>
      <c r="Q38" s="79"/>
      <c r="R38" s="15"/>
      <c r="S38" s="15"/>
    </row>
    <row r="39" spans="1:19" ht="15" customHeight="1" x14ac:dyDescent="0.25">
      <c r="A39" s="59">
        <v>900724364</v>
      </c>
      <c r="B39" t="s">
        <v>159</v>
      </c>
      <c r="C39" t="s">
        <v>140</v>
      </c>
      <c r="D39" s="42">
        <v>2.5891269533503323</v>
      </c>
      <c r="E39" s="46">
        <v>15633680</v>
      </c>
      <c r="F39" s="76">
        <v>0.30412209986498001</v>
      </c>
      <c r="G39" s="47">
        <v>22510632</v>
      </c>
      <c r="H39" s="48">
        <v>6.3531992188703923E-2</v>
      </c>
      <c r="I39" s="76">
        <v>9.1297614389502707E-2</v>
      </c>
      <c r="J39" s="45">
        <v>6.8530466069338525</v>
      </c>
      <c r="L39" s="18"/>
      <c r="Q39" s="79"/>
      <c r="R39" s="15"/>
      <c r="S39" s="15"/>
    </row>
    <row r="40" spans="1:19" ht="15" customHeight="1" x14ac:dyDescent="0.25">
      <c r="A40" s="59">
        <v>900840385</v>
      </c>
      <c r="B40" t="s">
        <v>160</v>
      </c>
      <c r="C40" t="s">
        <v>140</v>
      </c>
      <c r="D40" s="42">
        <v>15.383356182819254</v>
      </c>
      <c r="E40" s="46">
        <v>64018391</v>
      </c>
      <c r="F40" s="76">
        <v>6.4980220292644622E-2</v>
      </c>
      <c r="G40" s="47">
        <v>64044839</v>
      </c>
      <c r="H40" s="48">
        <v>0.18375673336014281</v>
      </c>
      <c r="I40" s="76">
        <v>0.19652710814059507</v>
      </c>
      <c r="J40" s="45">
        <v>38.970774737285353</v>
      </c>
      <c r="L40" s="18"/>
      <c r="Q40" s="79"/>
      <c r="R40" s="15"/>
      <c r="S40" s="15"/>
    </row>
    <row r="41" spans="1:19" ht="15" customHeight="1" x14ac:dyDescent="0.25">
      <c r="A41" s="59">
        <v>900989778</v>
      </c>
      <c r="B41" t="s">
        <v>161</v>
      </c>
      <c r="C41" t="s">
        <v>140</v>
      </c>
      <c r="D41" s="42">
        <v>1.6015384651171045</v>
      </c>
      <c r="E41" s="46">
        <v>32842438</v>
      </c>
      <c r="F41" s="76">
        <v>0.77496873988053916</v>
      </c>
      <c r="G41" s="47">
        <v>20680157</v>
      </c>
      <c r="H41" s="48">
        <v>2.2076051914404635E-2</v>
      </c>
      <c r="I41" s="76">
        <v>9.810215657453665E-2</v>
      </c>
      <c r="J41" s="45">
        <v>3.4198329164110066</v>
      </c>
      <c r="L41" s="18"/>
      <c r="Q41" s="79"/>
      <c r="R41" s="15"/>
      <c r="S41" s="15"/>
    </row>
    <row r="42" spans="1:19" ht="15" customHeight="1" x14ac:dyDescent="0.25">
      <c r="A42" s="59">
        <v>901258454</v>
      </c>
      <c r="B42" t="s">
        <v>162</v>
      </c>
      <c r="C42" t="s">
        <v>140</v>
      </c>
      <c r="D42" s="42">
        <v>24.019443173689076</v>
      </c>
      <c r="E42" s="46">
        <v>130677949</v>
      </c>
      <c r="F42" s="76">
        <v>0.84085196452807298</v>
      </c>
      <c r="G42" s="47">
        <v>31277104</v>
      </c>
      <c r="H42" s="48">
        <v>2.3219548404131169E-2</v>
      </c>
      <c r="I42" s="76">
        <v>0.14589905766211603</v>
      </c>
      <c r="J42" s="45"/>
      <c r="L42" s="18"/>
      <c r="Q42" s="79"/>
      <c r="R42" s="15"/>
      <c r="S42" s="15"/>
    </row>
    <row r="43" spans="1:19" ht="15" customHeight="1" x14ac:dyDescent="0.25">
      <c r="A43" s="59">
        <v>901353413</v>
      </c>
      <c r="B43" t="s">
        <v>163</v>
      </c>
      <c r="C43" t="s">
        <v>22</v>
      </c>
      <c r="D43" s="42">
        <v>8.0263327258022024</v>
      </c>
      <c r="E43" s="46">
        <v>84720316</v>
      </c>
      <c r="F43" s="76">
        <v>0.51714535170694687</v>
      </c>
      <c r="G43" s="47">
        <v>86361056</v>
      </c>
      <c r="H43" s="48">
        <v>9.6859407741398285E-2</v>
      </c>
      <c r="I43" s="76">
        <v>0.20059744290296774</v>
      </c>
      <c r="J43" s="45">
        <v>107.82631454463974</v>
      </c>
      <c r="L43" s="18"/>
      <c r="Q43" s="79"/>
      <c r="R43" s="15"/>
      <c r="S43" s="15"/>
    </row>
    <row r="44" spans="1:19" ht="15" customHeight="1" x14ac:dyDescent="0.25">
      <c r="A44" s="59">
        <v>901471706</v>
      </c>
      <c r="B44" t="s">
        <v>164</v>
      </c>
      <c r="C44" t="s">
        <v>140</v>
      </c>
      <c r="D44" s="42">
        <v>12.410086721647568</v>
      </c>
      <c r="E44" s="46">
        <v>24805152</v>
      </c>
      <c r="F44" s="76">
        <v>0.58505198830050942</v>
      </c>
      <c r="G44" s="47">
        <v>11238842</v>
      </c>
      <c r="H44" s="48">
        <v>0.22641427302404954</v>
      </c>
      <c r="I44" s="76">
        <v>0.54564491608655052</v>
      </c>
      <c r="J44" s="45">
        <v>108.07163752995912</v>
      </c>
      <c r="L44" s="18"/>
      <c r="Q44" s="79"/>
      <c r="R44" s="15"/>
      <c r="S44" s="15"/>
    </row>
    <row r="45" spans="1:19" ht="15" customHeight="1" x14ac:dyDescent="0.25">
      <c r="A45" s="59">
        <v>800014246</v>
      </c>
      <c r="B45" t="s">
        <v>165</v>
      </c>
      <c r="C45" t="s">
        <v>22</v>
      </c>
      <c r="D45" s="42">
        <v>1.968224612703201</v>
      </c>
      <c r="E45" s="46">
        <v>65942316</v>
      </c>
      <c r="F45" s="76">
        <v>0.72260479132023336</v>
      </c>
      <c r="G45" s="47">
        <v>72307958</v>
      </c>
      <c r="H45" s="48">
        <v>0.15184602901227642</v>
      </c>
      <c r="I45" s="76">
        <v>0.54739960987419944</v>
      </c>
      <c r="J45" s="45">
        <v>4.0842414734302208</v>
      </c>
      <c r="L45" s="18"/>
      <c r="Q45" s="79"/>
      <c r="R45" s="15"/>
      <c r="S45" s="15"/>
    </row>
    <row r="46" spans="1:19" ht="15" customHeight="1" x14ac:dyDescent="0.25">
      <c r="A46" s="59">
        <v>800093117</v>
      </c>
      <c r="B46" t="s">
        <v>166</v>
      </c>
      <c r="C46" t="s">
        <v>140</v>
      </c>
      <c r="D46" s="42">
        <v>3.1777096133967859</v>
      </c>
      <c r="E46" s="46">
        <v>1092715128</v>
      </c>
      <c r="F46" s="76">
        <v>0.62672241772007442</v>
      </c>
      <c r="G46" s="47">
        <v>1224537037</v>
      </c>
      <c r="H46" s="48">
        <v>7.9348300330703753E-2</v>
      </c>
      <c r="I46" s="76">
        <v>0.21257183419924602</v>
      </c>
      <c r="J46" s="45">
        <v>10.767923163892476</v>
      </c>
      <c r="L46" s="18"/>
      <c r="Q46" s="79"/>
      <c r="R46" s="15"/>
      <c r="S46" s="15"/>
    </row>
    <row r="47" spans="1:19" ht="15" customHeight="1" x14ac:dyDescent="0.25">
      <c r="A47" s="59">
        <v>800094968</v>
      </c>
      <c r="B47" t="s">
        <v>167</v>
      </c>
      <c r="C47" t="s">
        <v>140</v>
      </c>
      <c r="D47" s="42">
        <v>1.9281469026826152</v>
      </c>
      <c r="E47" s="46">
        <v>615225642</v>
      </c>
      <c r="F47" s="76">
        <v>0.59477994731943817</v>
      </c>
      <c r="G47" s="47">
        <v>698528076</v>
      </c>
      <c r="H47" s="48">
        <v>0.15378921103687879</v>
      </c>
      <c r="I47" s="76">
        <v>0.37952023849646954</v>
      </c>
      <c r="J47" s="45">
        <v>9.3281366857671895</v>
      </c>
      <c r="L47" s="18"/>
      <c r="Q47" s="79"/>
      <c r="R47" s="15"/>
      <c r="S47" s="15"/>
    </row>
    <row r="48" spans="1:19" ht="15" customHeight="1" x14ac:dyDescent="0.25">
      <c r="A48" s="59">
        <v>800136561</v>
      </c>
      <c r="B48" t="s">
        <v>168</v>
      </c>
      <c r="C48" t="s">
        <v>140</v>
      </c>
      <c r="D48" s="42">
        <v>1.8136535299434215</v>
      </c>
      <c r="E48" s="46">
        <v>119283819</v>
      </c>
      <c r="F48" s="76">
        <v>0.55445294244810117</v>
      </c>
      <c r="G48" s="47">
        <v>200471972</v>
      </c>
      <c r="H48" s="48">
        <v>8.940336388519933E-2</v>
      </c>
      <c r="I48" s="76">
        <v>0.20065975606804526</v>
      </c>
      <c r="J48" s="45">
        <v>23.545496688547907</v>
      </c>
      <c r="L48" s="18"/>
      <c r="Q48" s="79"/>
      <c r="R48" s="15"/>
      <c r="S48" s="15"/>
    </row>
    <row r="49" spans="1:19" ht="15" customHeight="1" x14ac:dyDescent="0.25">
      <c r="A49" s="59">
        <v>800180982</v>
      </c>
      <c r="B49" t="s">
        <v>169</v>
      </c>
      <c r="C49" t="s">
        <v>22</v>
      </c>
      <c r="D49" s="42">
        <v>24.958620338403442</v>
      </c>
      <c r="E49" s="46">
        <v>32928608</v>
      </c>
      <c r="F49" s="76">
        <v>0.63475944837786336</v>
      </c>
      <c r="G49" s="47">
        <v>16591929</v>
      </c>
      <c r="H49" s="48">
        <v>5.3280265802571447E-2</v>
      </c>
      <c r="I49" s="76">
        <v>0.14587719125365109</v>
      </c>
      <c r="J49" s="45">
        <v>4.82449017016586</v>
      </c>
      <c r="L49" s="18"/>
      <c r="Q49" s="79"/>
      <c r="R49" s="15"/>
      <c r="S49" s="15"/>
    </row>
    <row r="50" spans="1:19" ht="15" customHeight="1" x14ac:dyDescent="0.25">
      <c r="A50" s="59">
        <v>800182204</v>
      </c>
      <c r="B50" t="s">
        <v>170</v>
      </c>
      <c r="C50" t="s">
        <v>140</v>
      </c>
      <c r="D50" s="42">
        <v>4.7097011161813649</v>
      </c>
      <c r="E50" s="46">
        <v>28916011</v>
      </c>
      <c r="F50" s="76">
        <v>0.32453570346990357</v>
      </c>
      <c r="G50" s="47">
        <v>28471222</v>
      </c>
      <c r="H50" s="48">
        <v>3.7783594751153574E-2</v>
      </c>
      <c r="I50" s="76">
        <v>5.5937219695031001E-2</v>
      </c>
      <c r="J50" s="45">
        <v>32.810750118461442</v>
      </c>
      <c r="L50" s="18"/>
      <c r="Q50" s="79"/>
      <c r="R50" s="15"/>
      <c r="S50" s="15"/>
    </row>
    <row r="51" spans="1:19" ht="15" customHeight="1" x14ac:dyDescent="0.25">
      <c r="A51" s="59">
        <v>800185295</v>
      </c>
      <c r="B51" t="s">
        <v>171</v>
      </c>
      <c r="C51" t="s">
        <v>140</v>
      </c>
      <c r="D51" s="42">
        <v>1.7853360847874122</v>
      </c>
      <c r="E51" s="46">
        <v>2249038004</v>
      </c>
      <c r="F51" s="76">
        <v>0.68478979995411937</v>
      </c>
      <c r="G51" s="47">
        <v>1752279737</v>
      </c>
      <c r="H51" s="48">
        <v>3.4831549374014316E-2</v>
      </c>
      <c r="I51" s="76">
        <v>0.11050260863685374</v>
      </c>
      <c r="J51" s="45">
        <v>1.8928537249068298</v>
      </c>
      <c r="L51" s="18"/>
      <c r="Q51" s="79"/>
      <c r="R51" s="15"/>
      <c r="S51" s="15"/>
    </row>
    <row r="52" spans="1:19" ht="15" customHeight="1" x14ac:dyDescent="0.25">
      <c r="A52" s="59">
        <v>805010369</v>
      </c>
      <c r="B52" t="s">
        <v>172</v>
      </c>
      <c r="C52" t="s">
        <v>173</v>
      </c>
      <c r="D52" s="42">
        <v>8.2990573995368955</v>
      </c>
      <c r="E52" s="46">
        <v>57439976</v>
      </c>
      <c r="F52" s="76">
        <v>0.73185643285311663</v>
      </c>
      <c r="G52" s="47">
        <v>23428709</v>
      </c>
      <c r="H52" s="48">
        <v>7.7175421679852363E-2</v>
      </c>
      <c r="I52" s="76">
        <v>0.28781380997134753</v>
      </c>
      <c r="J52" s="45">
        <v>2.1103624270632904</v>
      </c>
      <c r="L52" s="18"/>
      <c r="Q52" s="79"/>
      <c r="R52" s="15"/>
      <c r="S52" s="15"/>
    </row>
    <row r="53" spans="1:19" ht="15" customHeight="1" x14ac:dyDescent="0.25">
      <c r="A53" s="59">
        <v>811020804</v>
      </c>
      <c r="B53" t="s">
        <v>174</v>
      </c>
      <c r="C53" t="s">
        <v>140</v>
      </c>
      <c r="D53" s="42">
        <v>3.6139902888024307</v>
      </c>
      <c r="E53" s="46">
        <v>647952776</v>
      </c>
      <c r="F53" s="76">
        <v>0.72011791783178747</v>
      </c>
      <c r="G53" s="47">
        <v>290547533</v>
      </c>
      <c r="H53" s="48">
        <v>8.6623273757814298E-2</v>
      </c>
      <c r="I53" s="76">
        <v>0.30949917581988212</v>
      </c>
      <c r="J53" s="45">
        <v>4.921952618578076</v>
      </c>
      <c r="L53" s="18"/>
      <c r="Q53" s="79"/>
      <c r="R53" s="15"/>
      <c r="S53" s="15"/>
    </row>
    <row r="54" spans="1:19" ht="15" customHeight="1" x14ac:dyDescent="0.25">
      <c r="A54" s="59">
        <v>811032292</v>
      </c>
      <c r="B54" t="s">
        <v>175</v>
      </c>
      <c r="C54" t="s">
        <v>140</v>
      </c>
      <c r="D54" s="42">
        <v>2.2248641364166422</v>
      </c>
      <c r="E54" s="46">
        <v>766470568</v>
      </c>
      <c r="F54" s="76">
        <v>0.51638249192661867</v>
      </c>
      <c r="G54" s="47">
        <v>797176423</v>
      </c>
      <c r="H54" s="48">
        <v>0.15281628777301248</v>
      </c>
      <c r="I54" s="76">
        <v>0.3159858467113747</v>
      </c>
      <c r="J54" s="45">
        <v>128.52444167107589</v>
      </c>
      <c r="L54" s="18"/>
      <c r="Q54" s="79"/>
      <c r="R54" s="15"/>
      <c r="S54" s="15"/>
    </row>
    <row r="55" spans="1:19" ht="15" customHeight="1" x14ac:dyDescent="0.25">
      <c r="A55" s="59">
        <v>830007073</v>
      </c>
      <c r="B55" t="s">
        <v>176</v>
      </c>
      <c r="C55" t="s">
        <v>22</v>
      </c>
      <c r="D55" s="42">
        <v>4.2514657029499299</v>
      </c>
      <c r="E55" s="46">
        <v>20782208</v>
      </c>
      <c r="F55" s="76">
        <v>0.21293500989703509</v>
      </c>
      <c r="G55" s="47">
        <v>42354396</v>
      </c>
      <c r="H55" s="48">
        <v>0.27983509438577819</v>
      </c>
      <c r="I55" s="76">
        <v>0.35554255100226195</v>
      </c>
      <c r="J55" s="45">
        <v>97.399181160217069</v>
      </c>
      <c r="L55" s="18"/>
      <c r="Q55" s="79"/>
      <c r="R55" s="15"/>
      <c r="S55" s="15"/>
    </row>
    <row r="56" spans="1:19" ht="15" customHeight="1" x14ac:dyDescent="0.25">
      <c r="A56" s="59">
        <v>830094920</v>
      </c>
      <c r="B56" t="s">
        <v>177</v>
      </c>
      <c r="C56" t="s">
        <v>22</v>
      </c>
      <c r="D56" s="42">
        <v>2.0299712157544465</v>
      </c>
      <c r="E56" s="46">
        <v>485059203</v>
      </c>
      <c r="F56" s="76">
        <v>0.44767596683168509</v>
      </c>
      <c r="G56" s="47">
        <v>1128989562</v>
      </c>
      <c r="H56" s="48">
        <v>0.1974904138385617</v>
      </c>
      <c r="I56" s="76">
        <v>0.35756259365664533</v>
      </c>
      <c r="J56" s="45">
        <v>8.8341614283890735</v>
      </c>
      <c r="L56" s="18"/>
      <c r="Q56" s="79"/>
      <c r="R56" s="15"/>
      <c r="S56" s="15"/>
    </row>
    <row r="57" spans="1:19" ht="15" customHeight="1" x14ac:dyDescent="0.25">
      <c r="A57" s="59">
        <v>860036081</v>
      </c>
      <c r="B57" t="s">
        <v>178</v>
      </c>
      <c r="C57" t="s">
        <v>22</v>
      </c>
      <c r="D57" s="42">
        <v>1.9444090027631944</v>
      </c>
      <c r="E57" s="46">
        <v>73142630</v>
      </c>
      <c r="F57" s="76">
        <v>0.44529244918203892</v>
      </c>
      <c r="G57" s="47">
        <v>106902421</v>
      </c>
      <c r="H57" s="48">
        <v>0.1907350162627075</v>
      </c>
      <c r="I57" s="76">
        <v>0.34384788161158669</v>
      </c>
      <c r="J57" s="45">
        <v>36.612891048320265</v>
      </c>
      <c r="L57" s="18"/>
      <c r="Q57" s="79"/>
      <c r="R57" s="15"/>
      <c r="S57" s="15"/>
    </row>
    <row r="58" spans="1:19" ht="15" customHeight="1" x14ac:dyDescent="0.25">
      <c r="A58" s="59">
        <v>860048112</v>
      </c>
      <c r="B58" t="s">
        <v>179</v>
      </c>
      <c r="C58" t="s">
        <v>140</v>
      </c>
      <c r="D58" s="42">
        <v>2.6436110557429053</v>
      </c>
      <c r="E58" s="46">
        <v>17002969</v>
      </c>
      <c r="F58" s="76">
        <v>0.46444313647658247</v>
      </c>
      <c r="G58" s="47">
        <v>25880425</v>
      </c>
      <c r="H58" s="48">
        <v>5.8212750691799597E-2</v>
      </c>
      <c r="I58" s="76">
        <v>0.10869574205214945</v>
      </c>
      <c r="J58" s="45">
        <v>3.328311253772771</v>
      </c>
      <c r="L58" s="18"/>
      <c r="Q58" s="79"/>
      <c r="R58" s="15"/>
      <c r="S58" s="15"/>
    </row>
    <row r="59" spans="1:19" ht="15" customHeight="1" x14ac:dyDescent="0.25">
      <c r="A59" s="59">
        <v>860353473</v>
      </c>
      <c r="B59" t="s">
        <v>180</v>
      </c>
      <c r="C59" t="s">
        <v>140</v>
      </c>
      <c r="D59" s="42">
        <v>3.3750962649851122</v>
      </c>
      <c r="E59" s="46">
        <v>108876586</v>
      </c>
      <c r="F59" s="76">
        <v>0.3123691472959732</v>
      </c>
      <c r="G59" s="47">
        <v>107686757</v>
      </c>
      <c r="H59" s="48">
        <v>7.8770438397696901E-2</v>
      </c>
      <c r="I59" s="76">
        <v>0.11455338004096455</v>
      </c>
      <c r="J59" s="45"/>
      <c r="L59" s="18"/>
      <c r="Q59" s="79"/>
      <c r="R59" s="15"/>
      <c r="S59" s="15"/>
    </row>
    <row r="60" spans="1:19" ht="15" customHeight="1" x14ac:dyDescent="0.25">
      <c r="A60" s="59">
        <v>890200877</v>
      </c>
      <c r="B60" t="s">
        <v>181</v>
      </c>
      <c r="C60" t="s">
        <v>140</v>
      </c>
      <c r="D60" s="42">
        <v>4.3420538929662502</v>
      </c>
      <c r="E60" s="46">
        <v>72432070</v>
      </c>
      <c r="F60" s="76">
        <v>0.62524809117382463</v>
      </c>
      <c r="G60" s="47">
        <v>63581695</v>
      </c>
      <c r="H60" s="48">
        <v>5.7938466080304209E-2</v>
      </c>
      <c r="I60" s="76">
        <v>0.15460485915010602</v>
      </c>
      <c r="J60" s="45"/>
      <c r="L60" s="18"/>
      <c r="Q60" s="79"/>
      <c r="R60" s="15"/>
      <c r="S60" s="15"/>
    </row>
    <row r="61" spans="1:19" ht="15" customHeight="1" x14ac:dyDescent="0.25">
      <c r="A61" s="59">
        <v>890201201</v>
      </c>
      <c r="B61" t="s">
        <v>117</v>
      </c>
      <c r="C61" t="s">
        <v>22</v>
      </c>
      <c r="D61" s="42">
        <v>2.5351156711296761</v>
      </c>
      <c r="E61" s="46">
        <v>84704525</v>
      </c>
      <c r="F61" s="76">
        <v>0.30828071122148687</v>
      </c>
      <c r="G61" s="47">
        <v>135050843</v>
      </c>
      <c r="H61" s="48">
        <v>0.26962835985693601</v>
      </c>
      <c r="I61" s="76">
        <v>0.38979447910591719</v>
      </c>
      <c r="J61" s="45">
        <v>103.44245650439574</v>
      </c>
      <c r="L61" s="18"/>
      <c r="Q61" s="79"/>
      <c r="R61" s="15"/>
      <c r="S61" s="15"/>
    </row>
    <row r="62" spans="1:19" ht="15" customHeight="1" x14ac:dyDescent="0.25">
      <c r="A62" s="59">
        <v>890205645</v>
      </c>
      <c r="B62" t="s">
        <v>182</v>
      </c>
      <c r="C62" t="s">
        <v>140</v>
      </c>
      <c r="D62" s="42">
        <v>2.9349873973059961</v>
      </c>
      <c r="E62" s="46">
        <v>986757754</v>
      </c>
      <c r="F62" s="76">
        <v>0.57720939568591567</v>
      </c>
      <c r="G62" s="47">
        <v>1208903735</v>
      </c>
      <c r="H62" s="48">
        <v>0.13492719785644783</v>
      </c>
      <c r="I62" s="76">
        <v>0.31913480687525547</v>
      </c>
      <c r="J62" s="45">
        <v>14.185846997850815</v>
      </c>
      <c r="L62" s="18"/>
      <c r="Q62" s="79"/>
      <c r="R62" s="15"/>
      <c r="S62" s="15"/>
    </row>
    <row r="63" spans="1:19" ht="15" customHeight="1" x14ac:dyDescent="0.25">
      <c r="A63" s="59">
        <v>890903035</v>
      </c>
      <c r="B63" t="s">
        <v>183</v>
      </c>
      <c r="C63" t="s">
        <v>22</v>
      </c>
      <c r="D63" s="42">
        <v>1.9545169720504576</v>
      </c>
      <c r="E63" s="46">
        <v>617070048</v>
      </c>
      <c r="F63" s="76">
        <v>0.6193830463565132</v>
      </c>
      <c r="G63" s="47">
        <v>730877377</v>
      </c>
      <c r="H63" s="48">
        <v>3.9416657264258553E-2</v>
      </c>
      <c r="I63" s="76">
        <v>0.10355990947575874</v>
      </c>
      <c r="J63" s="45"/>
      <c r="L63" s="18"/>
      <c r="Q63" s="79"/>
      <c r="R63" s="15"/>
      <c r="S63" s="15"/>
    </row>
    <row r="64" spans="1:19" ht="15" customHeight="1" x14ac:dyDescent="0.25">
      <c r="A64" s="59">
        <v>890911431</v>
      </c>
      <c r="B64" t="s">
        <v>116</v>
      </c>
      <c r="C64" t="s">
        <v>22</v>
      </c>
      <c r="D64" s="42">
        <v>1.5738507214490443</v>
      </c>
      <c r="E64" s="46">
        <v>238532709</v>
      </c>
      <c r="F64" s="76">
        <v>0.57140918901572546</v>
      </c>
      <c r="G64" s="47">
        <v>366992453</v>
      </c>
      <c r="H64" s="48">
        <v>0.16674272850197477</v>
      </c>
      <c r="I64" s="76">
        <v>0.38904877152882489</v>
      </c>
      <c r="J64" s="45">
        <v>9.3762358610742229</v>
      </c>
      <c r="L64" s="18"/>
      <c r="Q64" s="79"/>
      <c r="R64" s="15"/>
      <c r="S64" s="15"/>
    </row>
    <row r="65" spans="1:19" ht="15" customHeight="1" x14ac:dyDescent="0.25">
      <c r="A65" s="59">
        <v>890932424</v>
      </c>
      <c r="B65" t="s">
        <v>184</v>
      </c>
      <c r="C65" t="s">
        <v>22</v>
      </c>
      <c r="D65" s="42">
        <v>2.3443564264772245</v>
      </c>
      <c r="E65" s="46">
        <v>199054132</v>
      </c>
      <c r="F65" s="76">
        <v>0.50493731175618006</v>
      </c>
      <c r="G65" s="47">
        <v>515232862</v>
      </c>
      <c r="H65" s="48">
        <v>5.8626111903823878E-2</v>
      </c>
      <c r="I65" s="76">
        <v>0.11842159244881395</v>
      </c>
      <c r="J65" s="45">
        <v>2.2419831112773618</v>
      </c>
      <c r="L65" s="18"/>
      <c r="Q65" s="79"/>
      <c r="R65" s="15"/>
      <c r="S65" s="15"/>
    </row>
    <row r="66" spans="1:19" ht="15" customHeight="1" x14ac:dyDescent="0.25">
      <c r="A66" s="59">
        <v>900009336</v>
      </c>
      <c r="B66" t="s">
        <v>185</v>
      </c>
      <c r="C66" t="s">
        <v>140</v>
      </c>
      <c r="D66" s="42">
        <v>1.8417674377597797</v>
      </c>
      <c r="E66" s="46">
        <v>19171713</v>
      </c>
      <c r="F66" s="76">
        <v>0.29123218987818883</v>
      </c>
      <c r="G66" s="47">
        <v>74215312</v>
      </c>
      <c r="H66" s="48">
        <v>6.9206323108652962E-2</v>
      </c>
      <c r="I66" s="76">
        <v>9.7643152130115679E-2</v>
      </c>
      <c r="J66" s="45">
        <v>193.23281424990668</v>
      </c>
      <c r="L66" s="18"/>
      <c r="Q66" s="79"/>
      <c r="R66" s="15"/>
      <c r="S66" s="15"/>
    </row>
    <row r="67" spans="1:19" ht="15" customHeight="1" x14ac:dyDescent="0.25">
      <c r="A67" s="59">
        <v>900082107</v>
      </c>
      <c r="B67" t="s">
        <v>186</v>
      </c>
      <c r="C67" t="s">
        <v>140</v>
      </c>
      <c r="D67" s="42">
        <v>1.897656790561018</v>
      </c>
      <c r="E67" s="46">
        <v>92251639</v>
      </c>
      <c r="F67" s="76">
        <v>0.84172257717844079</v>
      </c>
      <c r="G67" s="47">
        <v>69438429</v>
      </c>
      <c r="H67" s="48">
        <v>0.11127607250726047</v>
      </c>
      <c r="I67" s="76">
        <v>0.70304450580239941</v>
      </c>
      <c r="J67" s="45"/>
      <c r="L67" s="18"/>
      <c r="Q67" s="79"/>
      <c r="R67" s="15"/>
      <c r="S67" s="15"/>
    </row>
    <row r="68" spans="1:19" ht="15" customHeight="1" x14ac:dyDescent="0.25">
      <c r="A68" s="59">
        <v>900246080</v>
      </c>
      <c r="B68" t="s">
        <v>187</v>
      </c>
      <c r="C68" t="s">
        <v>22</v>
      </c>
      <c r="D68" s="42">
        <v>1.5957339430534847</v>
      </c>
      <c r="E68" s="46">
        <v>10769039</v>
      </c>
      <c r="F68" s="76">
        <v>0.5988167582181696</v>
      </c>
      <c r="G68" s="47">
        <v>12110817</v>
      </c>
      <c r="H68" s="48">
        <v>0.10686668072976901</v>
      </c>
      <c r="I68" s="76">
        <v>0.2663787257292386</v>
      </c>
      <c r="J68" s="45"/>
      <c r="L68" s="18"/>
      <c r="Q68" s="79"/>
      <c r="R68" s="15"/>
      <c r="S68" s="15"/>
    </row>
    <row r="69" spans="1:19" ht="15" customHeight="1" x14ac:dyDescent="0.25">
      <c r="A69" s="59">
        <v>900324986</v>
      </c>
      <c r="B69" t="s">
        <v>188</v>
      </c>
      <c r="C69" t="s">
        <v>140</v>
      </c>
      <c r="D69" s="42">
        <v>1.7871918735915249</v>
      </c>
      <c r="E69" s="46">
        <v>15058768</v>
      </c>
      <c r="F69" s="76">
        <v>0.6869927505285256</v>
      </c>
      <c r="G69" s="47">
        <v>17528000</v>
      </c>
      <c r="H69" s="48">
        <v>0.18027399670310221</v>
      </c>
      <c r="I69" s="76">
        <v>0.57594192149703327</v>
      </c>
      <c r="J69" s="45"/>
      <c r="L69" s="18"/>
      <c r="Q69" s="79"/>
      <c r="R69" s="15"/>
      <c r="S69" s="15"/>
    </row>
    <row r="70" spans="1:19" ht="15" customHeight="1" x14ac:dyDescent="0.25">
      <c r="A70" s="59">
        <v>900568503</v>
      </c>
      <c r="B70" t="s">
        <v>189</v>
      </c>
      <c r="C70" t="s">
        <v>140</v>
      </c>
      <c r="D70" s="42">
        <v>4.3511272437659363</v>
      </c>
      <c r="E70" s="46">
        <v>58284370</v>
      </c>
      <c r="F70" s="76">
        <v>0.22915401423595813</v>
      </c>
      <c r="G70" s="47">
        <v>58514400</v>
      </c>
      <c r="H70" s="48">
        <v>0.29104464330186985</v>
      </c>
      <c r="I70" s="76">
        <v>0.3775652318061879</v>
      </c>
      <c r="J70" s="45">
        <v>3860.3884326402235</v>
      </c>
      <c r="L70" s="18"/>
      <c r="Q70" s="79"/>
      <c r="R70" s="15"/>
      <c r="S70" s="15"/>
    </row>
    <row r="71" spans="1:19" ht="15" customHeight="1" x14ac:dyDescent="0.25">
      <c r="A71" s="59">
        <v>900674442</v>
      </c>
      <c r="B71" t="s">
        <v>190</v>
      </c>
      <c r="C71" t="s">
        <v>140</v>
      </c>
      <c r="D71" s="42">
        <v>6.3047190005430176</v>
      </c>
      <c r="E71" s="46">
        <v>11117089</v>
      </c>
      <c r="F71" s="76">
        <v>0.33285132359729658</v>
      </c>
      <c r="G71" s="47">
        <v>22878216</v>
      </c>
      <c r="H71" s="48">
        <v>5.9799379048439995E-2</v>
      </c>
      <c r="I71" s="76">
        <v>8.963426169243266E-2</v>
      </c>
      <c r="J71" s="45"/>
      <c r="L71" s="18"/>
      <c r="Q71" s="79"/>
      <c r="R71" s="15"/>
      <c r="S71" s="15"/>
    </row>
    <row r="72" spans="1:19" ht="15" customHeight="1" x14ac:dyDescent="0.25">
      <c r="A72" s="59">
        <v>900938701</v>
      </c>
      <c r="B72" t="s">
        <v>191</v>
      </c>
      <c r="C72" t="s">
        <v>140</v>
      </c>
      <c r="D72" s="42">
        <v>6.3642873306232568</v>
      </c>
      <c r="E72" s="46">
        <v>65925423</v>
      </c>
      <c r="F72" s="76">
        <v>0.69312798341811666</v>
      </c>
      <c r="G72" s="47">
        <v>27679155</v>
      </c>
      <c r="H72" s="48">
        <v>9.4922470098910264E-2</v>
      </c>
      <c r="I72" s="76">
        <v>0.30932266537761</v>
      </c>
      <c r="J72" s="45">
        <v>34.015987349969606</v>
      </c>
      <c r="L72" s="18"/>
      <c r="Q72" s="79"/>
      <c r="R72" s="15"/>
      <c r="S72" s="15"/>
    </row>
    <row r="73" spans="1:19" ht="15" customHeight="1" x14ac:dyDescent="0.25">
      <c r="A73" s="59">
        <v>800002820</v>
      </c>
      <c r="B73" t="s">
        <v>192</v>
      </c>
      <c r="C73" t="s">
        <v>173</v>
      </c>
      <c r="D73" s="42">
        <v>16.303378656955797</v>
      </c>
      <c r="E73" s="46">
        <v>14178917</v>
      </c>
      <c r="F73" s="76">
        <v>0.35792747119771828</v>
      </c>
      <c r="G73" s="47">
        <v>11828246</v>
      </c>
      <c r="H73" s="48">
        <v>7.921961474495301E-2</v>
      </c>
      <c r="I73" s="76">
        <v>0.12338109978436364</v>
      </c>
      <c r="J73" s="45"/>
      <c r="L73" s="18"/>
      <c r="Q73" s="79"/>
      <c r="R73" s="15"/>
      <c r="S73" s="15"/>
    </row>
    <row r="74" spans="1:19" ht="15" customHeight="1" x14ac:dyDescent="0.25">
      <c r="A74" s="59">
        <v>800006608</v>
      </c>
      <c r="B74" t="s">
        <v>193</v>
      </c>
      <c r="C74" t="s">
        <v>140</v>
      </c>
      <c r="D74" s="42">
        <v>1.928973162308897</v>
      </c>
      <c r="E74" s="46">
        <v>105012490</v>
      </c>
      <c r="F74" s="76">
        <v>0.8431296266771432</v>
      </c>
      <c r="G74" s="47">
        <v>37934989</v>
      </c>
      <c r="H74" s="48">
        <v>3.8078705199378747E-2</v>
      </c>
      <c r="I74" s="76">
        <v>0.24273994121891007</v>
      </c>
      <c r="J74" s="45">
        <v>44.796346565479666</v>
      </c>
      <c r="L74" s="18"/>
      <c r="Q74" s="79"/>
      <c r="R74" s="15"/>
      <c r="S74" s="15"/>
    </row>
    <row r="75" spans="1:19" ht="15" customHeight="1" x14ac:dyDescent="0.25">
      <c r="A75" s="59">
        <v>800011205</v>
      </c>
      <c r="B75" t="s">
        <v>194</v>
      </c>
      <c r="C75" t="s">
        <v>140</v>
      </c>
      <c r="D75" s="42">
        <v>4.6225045805978278</v>
      </c>
      <c r="E75" s="46">
        <v>39998540</v>
      </c>
      <c r="F75" s="76">
        <v>0.27826099527048231</v>
      </c>
      <c r="G75" s="47">
        <v>44134797</v>
      </c>
      <c r="H75" s="48">
        <v>7.2084012605396902E-2</v>
      </c>
      <c r="I75" s="76">
        <v>9.9875456547358771E-2</v>
      </c>
      <c r="J75" s="45"/>
      <c r="L75" s="18"/>
      <c r="Q75" s="79"/>
      <c r="R75" s="15"/>
      <c r="S75" s="15"/>
    </row>
    <row r="76" spans="1:19" ht="15" customHeight="1" x14ac:dyDescent="0.25">
      <c r="A76" s="59">
        <v>800017873</v>
      </c>
      <c r="B76" t="s">
        <v>195</v>
      </c>
      <c r="C76" t="s">
        <v>140</v>
      </c>
      <c r="D76" s="42">
        <v>25.862865754774525</v>
      </c>
      <c r="E76" s="46">
        <v>18872929</v>
      </c>
      <c r="F76" s="76">
        <v>0.20587164944874742</v>
      </c>
      <c r="G76" s="47">
        <v>16859356</v>
      </c>
      <c r="H76" s="48">
        <v>0.16474412122384846</v>
      </c>
      <c r="I76" s="76">
        <v>0.20745276391340214</v>
      </c>
      <c r="J76" s="45"/>
      <c r="L76" s="18"/>
      <c r="Q76" s="79"/>
      <c r="R76" s="15"/>
      <c r="S76" s="15"/>
    </row>
    <row r="77" spans="1:19" ht="15" customHeight="1" x14ac:dyDescent="0.25">
      <c r="A77" s="59">
        <v>800027617</v>
      </c>
      <c r="B77" t="s">
        <v>196</v>
      </c>
      <c r="C77" t="s">
        <v>140</v>
      </c>
      <c r="D77" s="42">
        <v>1.915618452697625</v>
      </c>
      <c r="E77" s="46">
        <v>82259561</v>
      </c>
      <c r="F77" s="76">
        <v>0.83806212154353821</v>
      </c>
      <c r="G77" s="47">
        <v>42249575</v>
      </c>
      <c r="H77" s="48">
        <v>4.8372890855776972E-2</v>
      </c>
      <c r="I77" s="76">
        <v>0.29871263793777808</v>
      </c>
      <c r="J77" s="45"/>
      <c r="L77" s="18"/>
      <c r="Q77" s="79"/>
      <c r="R77" s="15"/>
      <c r="S77" s="15"/>
    </row>
    <row r="78" spans="1:19" ht="15" customHeight="1" x14ac:dyDescent="0.25">
      <c r="A78" s="59">
        <v>800036356</v>
      </c>
      <c r="B78" t="s">
        <v>197</v>
      </c>
      <c r="C78" t="s">
        <v>140</v>
      </c>
      <c r="D78" s="42">
        <v>9.5028459281707391</v>
      </c>
      <c r="E78" s="46">
        <v>10549651</v>
      </c>
      <c r="F78" s="76">
        <v>8.3435112173260328E-2</v>
      </c>
      <c r="G78" s="47">
        <v>13629758</v>
      </c>
      <c r="H78" s="48">
        <v>2.4204400154453676E-2</v>
      </c>
      <c r="I78" s="76">
        <v>2.6407732257608684E-2</v>
      </c>
      <c r="J78" s="45"/>
      <c r="L78" s="18"/>
      <c r="Q78" s="79"/>
      <c r="R78" s="15"/>
      <c r="S78" s="15"/>
    </row>
    <row r="79" spans="1:19" ht="15" customHeight="1" x14ac:dyDescent="0.25">
      <c r="A79" s="59">
        <v>800040014</v>
      </c>
      <c r="B79" t="s">
        <v>198</v>
      </c>
      <c r="C79" t="s">
        <v>22</v>
      </c>
      <c r="D79" s="42">
        <v>2.6989879255923972</v>
      </c>
      <c r="E79" s="46">
        <v>38542535</v>
      </c>
      <c r="F79" s="76">
        <v>0.68830120213538326</v>
      </c>
      <c r="G79" s="47">
        <v>44266305</v>
      </c>
      <c r="H79" s="48">
        <v>6.048099385560602E-2</v>
      </c>
      <c r="I79" s="76">
        <v>0.19403666061578892</v>
      </c>
      <c r="J79" s="45">
        <v>2.4126686023925887</v>
      </c>
      <c r="L79" s="18"/>
      <c r="Q79" s="79"/>
      <c r="R79" s="15"/>
      <c r="S79" s="15"/>
    </row>
    <row r="80" spans="1:19" ht="15" customHeight="1" x14ac:dyDescent="0.25">
      <c r="A80" s="59">
        <v>800042119</v>
      </c>
      <c r="B80" t="s">
        <v>199</v>
      </c>
      <c r="C80" t="s">
        <v>22</v>
      </c>
      <c r="D80" s="42">
        <v>2.3424706018442585</v>
      </c>
      <c r="E80" s="46">
        <v>13218571</v>
      </c>
      <c r="F80" s="76">
        <v>0.39007988698392515</v>
      </c>
      <c r="G80" s="47">
        <v>32491058</v>
      </c>
      <c r="H80" s="48">
        <v>8.9550589677243941E-2</v>
      </c>
      <c r="I80" s="76">
        <v>0.14682347370775062</v>
      </c>
      <c r="J80" s="45">
        <v>2.6694881109865096</v>
      </c>
      <c r="L80" s="18"/>
      <c r="Q80" s="79"/>
      <c r="R80" s="15"/>
      <c r="S80" s="15"/>
    </row>
    <row r="81" spans="1:19" ht="15" customHeight="1" x14ac:dyDescent="0.25">
      <c r="A81" s="59">
        <v>800053720</v>
      </c>
      <c r="B81" t="s">
        <v>200</v>
      </c>
      <c r="C81" t="s">
        <v>140</v>
      </c>
      <c r="D81" s="42">
        <v>3.60641428245652</v>
      </c>
      <c r="E81" s="46">
        <v>96841784</v>
      </c>
      <c r="F81" s="76">
        <v>0.52063453740089016</v>
      </c>
      <c r="G81" s="47">
        <v>138617189</v>
      </c>
      <c r="H81" s="48">
        <v>0.19304757143023088</v>
      </c>
      <c r="I81" s="76">
        <v>0.40271481049871816</v>
      </c>
      <c r="J81" s="45">
        <v>239.61640819164782</v>
      </c>
      <c r="L81" s="18"/>
      <c r="Q81" s="79"/>
      <c r="R81" s="15"/>
      <c r="S81" s="15"/>
    </row>
    <row r="82" spans="1:19" ht="15" customHeight="1" x14ac:dyDescent="0.25">
      <c r="A82" s="59">
        <v>800058474</v>
      </c>
      <c r="B82" t="s">
        <v>201</v>
      </c>
      <c r="C82" t="s">
        <v>140</v>
      </c>
      <c r="D82" s="42">
        <v>1.8747730040925685</v>
      </c>
      <c r="E82" s="46">
        <v>10931006</v>
      </c>
      <c r="F82" s="76">
        <v>0.34995427427647036</v>
      </c>
      <c r="G82" s="47">
        <v>27781285</v>
      </c>
      <c r="H82" s="48">
        <v>9.0322132597953006E-2</v>
      </c>
      <c r="I82" s="76">
        <v>0.13894735250727244</v>
      </c>
      <c r="J82" s="45">
        <v>1714.8538427365615</v>
      </c>
      <c r="L82" s="18"/>
      <c r="Q82" s="79"/>
      <c r="R82" s="15"/>
      <c r="S82" s="15"/>
    </row>
    <row r="83" spans="1:19" ht="15" customHeight="1" x14ac:dyDescent="0.25">
      <c r="A83" s="59">
        <v>800073480</v>
      </c>
      <c r="B83" t="s">
        <v>202</v>
      </c>
      <c r="C83" t="s">
        <v>22</v>
      </c>
      <c r="D83" s="42">
        <v>3.5212275900591115</v>
      </c>
      <c r="E83" s="46">
        <v>12024521</v>
      </c>
      <c r="F83" s="76">
        <v>0.49454852399531218</v>
      </c>
      <c r="G83" s="47">
        <v>16313874</v>
      </c>
      <c r="H83" s="48">
        <v>2.5000243215933055E-2</v>
      </c>
      <c r="I83" s="76">
        <v>4.946121319804235E-2</v>
      </c>
      <c r="J83" s="45"/>
      <c r="L83" s="18"/>
      <c r="Q83" s="79"/>
      <c r="R83" s="15"/>
      <c r="S83" s="15"/>
    </row>
    <row r="84" spans="1:19" ht="15" customHeight="1" x14ac:dyDescent="0.25">
      <c r="A84" s="59">
        <v>800079482</v>
      </c>
      <c r="B84" t="s">
        <v>203</v>
      </c>
      <c r="C84" t="s">
        <v>22</v>
      </c>
      <c r="D84" s="42">
        <v>3.6428476287802591</v>
      </c>
      <c r="E84" s="46">
        <v>25853649</v>
      </c>
      <c r="F84" s="76">
        <v>0.47523578911764053</v>
      </c>
      <c r="G84" s="47">
        <v>28515619</v>
      </c>
      <c r="H84" s="48">
        <v>3.328670090671914E-2</v>
      </c>
      <c r="I84" s="76">
        <v>6.3431728415223945E-2</v>
      </c>
      <c r="J84" s="45"/>
      <c r="L84" s="18"/>
      <c r="Q84" s="79"/>
      <c r="R84" s="15"/>
      <c r="S84" s="15"/>
    </row>
    <row r="85" spans="1:19" ht="15" customHeight="1" x14ac:dyDescent="0.25">
      <c r="A85" s="59">
        <v>800086042</v>
      </c>
      <c r="B85" t="s">
        <v>204</v>
      </c>
      <c r="C85" t="s">
        <v>140</v>
      </c>
      <c r="D85" s="42">
        <v>2.7848852333642751</v>
      </c>
      <c r="E85" s="46">
        <v>263679150</v>
      </c>
      <c r="F85" s="76">
        <v>0.51171413312977032</v>
      </c>
      <c r="G85" s="47">
        <v>217522754</v>
      </c>
      <c r="H85" s="48">
        <v>3.9094820511737044E-2</v>
      </c>
      <c r="I85" s="76">
        <v>8.0065435361304782E-2</v>
      </c>
      <c r="J85" s="45"/>
      <c r="L85" s="18"/>
      <c r="Q85" s="79"/>
      <c r="R85" s="15"/>
      <c r="S85" s="15"/>
    </row>
    <row r="86" spans="1:19" ht="15" customHeight="1" x14ac:dyDescent="0.25">
      <c r="A86" s="59">
        <v>800094521</v>
      </c>
      <c r="B86" t="s">
        <v>205</v>
      </c>
      <c r="C86" t="s">
        <v>140</v>
      </c>
      <c r="D86" s="42">
        <v>7.2074883103842744</v>
      </c>
      <c r="E86" s="46">
        <v>25878218</v>
      </c>
      <c r="F86" s="76">
        <v>0.4350208625978213</v>
      </c>
      <c r="G86" s="47">
        <v>45343273</v>
      </c>
      <c r="H86" s="48">
        <v>4.5754437170880423E-2</v>
      </c>
      <c r="I86" s="76">
        <v>8.0984295068421724E-2</v>
      </c>
      <c r="J86" s="45"/>
      <c r="L86" s="18"/>
      <c r="Q86" s="79"/>
      <c r="R86" s="15"/>
      <c r="S86" s="15"/>
    </row>
    <row r="87" spans="1:19" ht="15" customHeight="1" x14ac:dyDescent="0.25">
      <c r="A87" s="59">
        <v>800096890</v>
      </c>
      <c r="B87" t="s">
        <v>206</v>
      </c>
      <c r="C87" t="s">
        <v>140</v>
      </c>
      <c r="D87" s="42">
        <v>3.6786563343866794</v>
      </c>
      <c r="E87" s="46">
        <v>43006323</v>
      </c>
      <c r="F87" s="76">
        <v>0.4911579176371566</v>
      </c>
      <c r="G87" s="47">
        <v>32501827</v>
      </c>
      <c r="H87" s="48">
        <v>7.6889325428240118E-2</v>
      </c>
      <c r="I87" s="76">
        <v>0.15110645933842426</v>
      </c>
      <c r="J87" s="45"/>
      <c r="L87" s="18"/>
      <c r="Q87" s="79"/>
      <c r="R87" s="15"/>
      <c r="S87" s="15"/>
    </row>
    <row r="88" spans="1:19" ht="15" customHeight="1" x14ac:dyDescent="0.25">
      <c r="A88" s="59">
        <v>800100996</v>
      </c>
      <c r="B88" t="s">
        <v>207</v>
      </c>
      <c r="C88" t="s">
        <v>140</v>
      </c>
      <c r="D88" s="42">
        <v>8.9412387159489537</v>
      </c>
      <c r="E88" s="46">
        <v>25553445</v>
      </c>
      <c r="F88" s="76">
        <v>0.10505553668133372</v>
      </c>
      <c r="G88" s="47">
        <v>27411850</v>
      </c>
      <c r="H88" s="48">
        <v>0.1391173837808091</v>
      </c>
      <c r="I88" s="76">
        <v>0.15544806351997403</v>
      </c>
      <c r="J88" s="45"/>
      <c r="L88" s="18"/>
      <c r="Q88" s="79"/>
      <c r="R88" s="15"/>
      <c r="S88" s="15"/>
    </row>
    <row r="89" spans="1:19" ht="15" customHeight="1" x14ac:dyDescent="0.25">
      <c r="A89" s="59">
        <v>800104214</v>
      </c>
      <c r="B89" t="s">
        <v>88</v>
      </c>
      <c r="C89" t="s">
        <v>22</v>
      </c>
      <c r="D89" s="42">
        <v>20.027478164166389</v>
      </c>
      <c r="E89" s="46">
        <v>26485831</v>
      </c>
      <c r="F89" s="76">
        <v>6.6666352469607254E-2</v>
      </c>
      <c r="G89" s="47">
        <v>30497502</v>
      </c>
      <c r="H89" s="48">
        <v>0.22882640298270124</v>
      </c>
      <c r="I89" s="76">
        <v>0.24517106351857931</v>
      </c>
      <c r="J89" s="45"/>
      <c r="L89" s="18"/>
      <c r="Q89" s="79"/>
      <c r="R89" s="15"/>
      <c r="S89" s="15"/>
    </row>
    <row r="90" spans="1:19" ht="15" customHeight="1" x14ac:dyDescent="0.25">
      <c r="A90" s="59">
        <v>800112904</v>
      </c>
      <c r="B90" t="s">
        <v>208</v>
      </c>
      <c r="C90" t="s">
        <v>22</v>
      </c>
      <c r="D90" s="42">
        <v>1.8412053307981706</v>
      </c>
      <c r="E90" s="46">
        <v>18139226</v>
      </c>
      <c r="F90" s="76">
        <v>0.39683141432375096</v>
      </c>
      <c r="G90" s="47">
        <v>32775506</v>
      </c>
      <c r="H90" s="48">
        <v>8.8542125112955491E-2</v>
      </c>
      <c r="I90" s="76">
        <v>0.14679498769599469</v>
      </c>
      <c r="J90" s="45">
        <v>12.003323112848621</v>
      </c>
      <c r="L90" s="18"/>
      <c r="Q90" s="79"/>
      <c r="R90" s="15"/>
      <c r="S90" s="15"/>
    </row>
    <row r="91" spans="1:19" ht="15" customHeight="1" x14ac:dyDescent="0.25">
      <c r="A91" s="59">
        <v>800113677</v>
      </c>
      <c r="B91" t="s">
        <v>209</v>
      </c>
      <c r="C91" t="s">
        <v>22</v>
      </c>
      <c r="D91" s="42">
        <v>2.4594539171218077</v>
      </c>
      <c r="E91" s="46">
        <v>43975813</v>
      </c>
      <c r="F91" s="76">
        <v>0.52546669184167405</v>
      </c>
      <c r="G91" s="47">
        <v>55213607</v>
      </c>
      <c r="H91" s="48">
        <v>9.7117687685021839E-2</v>
      </c>
      <c r="I91" s="76">
        <v>0.20465936956446262</v>
      </c>
      <c r="J91" s="45">
        <v>2.1067607364799814</v>
      </c>
      <c r="L91" s="18"/>
      <c r="Q91" s="79"/>
      <c r="R91" s="15"/>
      <c r="S91" s="15"/>
    </row>
    <row r="92" spans="1:19" ht="15" customHeight="1" x14ac:dyDescent="0.25">
      <c r="A92" s="59">
        <v>800119086</v>
      </c>
      <c r="B92" t="s">
        <v>210</v>
      </c>
      <c r="C92" t="s">
        <v>22</v>
      </c>
      <c r="D92" s="42">
        <v>5.2388163386873821</v>
      </c>
      <c r="E92" s="46">
        <v>20935001</v>
      </c>
      <c r="F92" s="76">
        <v>0.21917731004350011</v>
      </c>
      <c r="G92" s="47">
        <v>32387197</v>
      </c>
      <c r="H92" s="48">
        <v>0.13421249506880695</v>
      </c>
      <c r="I92" s="76">
        <v>0.17188600791849939</v>
      </c>
      <c r="J92" s="45">
        <v>9.1042848264808818</v>
      </c>
      <c r="L92" s="18"/>
    </row>
    <row r="93" spans="1:19" ht="15" customHeight="1" x14ac:dyDescent="0.25">
      <c r="A93" s="59">
        <v>800143273</v>
      </c>
      <c r="B93" t="s">
        <v>89</v>
      </c>
      <c r="C93" t="s">
        <v>22</v>
      </c>
      <c r="D93" s="42">
        <v>11.432077723314404</v>
      </c>
      <c r="E93" s="46">
        <v>66035511</v>
      </c>
      <c r="F93" s="76">
        <v>0.35139580252490726</v>
      </c>
      <c r="G93" s="47">
        <v>55328561</v>
      </c>
      <c r="H93" s="48">
        <v>0.45259303298680659</v>
      </c>
      <c r="I93" s="76">
        <v>0.69779541166812564</v>
      </c>
      <c r="J93" s="45"/>
      <c r="L93" s="18"/>
    </row>
    <row r="94" spans="1:19" ht="15" customHeight="1" x14ac:dyDescent="0.25">
      <c r="A94" s="59">
        <v>800143610</v>
      </c>
      <c r="B94" t="s">
        <v>211</v>
      </c>
      <c r="C94" t="s">
        <v>22</v>
      </c>
      <c r="D94" s="42">
        <v>2.612739336043703</v>
      </c>
      <c r="E94" s="46">
        <v>10073386</v>
      </c>
      <c r="F94" s="76">
        <v>0.46495593498233523</v>
      </c>
      <c r="G94" s="47">
        <v>19605930</v>
      </c>
      <c r="H94" s="48">
        <v>0.14166003976685684</v>
      </c>
      <c r="I94" s="76">
        <v>0.26476331395654273</v>
      </c>
      <c r="J94" s="45">
        <v>2.5660686179131864</v>
      </c>
      <c r="L94" s="18"/>
    </row>
    <row r="95" spans="1:19" ht="15" customHeight="1" x14ac:dyDescent="0.25">
      <c r="A95" s="59">
        <v>800172933</v>
      </c>
      <c r="B95" t="s">
        <v>212</v>
      </c>
      <c r="C95" t="s">
        <v>140</v>
      </c>
      <c r="D95" s="42">
        <v>7.7576599167651876</v>
      </c>
      <c r="E95" s="46">
        <v>17142014</v>
      </c>
      <c r="F95" s="76">
        <v>0.50711751306833641</v>
      </c>
      <c r="G95" s="47">
        <v>12885313</v>
      </c>
      <c r="H95" s="48">
        <v>7.733289461418566E-2</v>
      </c>
      <c r="I95" s="76">
        <v>0.15689925421291667</v>
      </c>
      <c r="J95" s="45">
        <v>1.8830191701920371</v>
      </c>
      <c r="L95" s="18"/>
    </row>
    <row r="96" spans="1:19" ht="15" customHeight="1" x14ac:dyDescent="0.25">
      <c r="A96" s="59">
        <v>800177012</v>
      </c>
      <c r="B96" t="s">
        <v>90</v>
      </c>
      <c r="C96" t="s">
        <v>22</v>
      </c>
      <c r="D96" s="42">
        <v>23.062434347198767</v>
      </c>
      <c r="E96" s="46">
        <v>23502295</v>
      </c>
      <c r="F96" s="76">
        <v>0.53571907190753998</v>
      </c>
      <c r="G96" s="47">
        <v>16618901</v>
      </c>
      <c r="H96" s="48">
        <v>0.11607363334327422</v>
      </c>
      <c r="I96" s="76">
        <v>0.25000732599586462</v>
      </c>
      <c r="J96" s="45">
        <v>1.6013482654119549</v>
      </c>
    </row>
    <row r="97" spans="1:10" ht="15" customHeight="1" x14ac:dyDescent="0.25">
      <c r="A97" s="59">
        <v>800180128</v>
      </c>
      <c r="B97" t="s">
        <v>213</v>
      </c>
      <c r="C97" t="s">
        <v>214</v>
      </c>
      <c r="D97" s="42">
        <v>3.9157011493048217</v>
      </c>
      <c r="E97" s="46">
        <v>10015276</v>
      </c>
      <c r="F97" s="76">
        <v>0.50388700586547219</v>
      </c>
      <c r="G97" s="47">
        <v>14498105</v>
      </c>
      <c r="H97" s="48">
        <v>5.0292996436108565E-2</v>
      </c>
      <c r="I97" s="76">
        <v>0.10137407612925965</v>
      </c>
      <c r="J97" s="45"/>
    </row>
    <row r="98" spans="1:10" ht="15" customHeight="1" x14ac:dyDescent="0.25">
      <c r="A98" s="59">
        <v>800187738</v>
      </c>
      <c r="B98" t="s">
        <v>215</v>
      </c>
      <c r="C98" t="s">
        <v>140</v>
      </c>
      <c r="D98" s="42">
        <v>1.8271584438484372</v>
      </c>
      <c r="E98" s="46">
        <v>19582015</v>
      </c>
      <c r="F98" s="76">
        <v>0.54818004248675956</v>
      </c>
      <c r="G98" s="47">
        <v>21339992</v>
      </c>
      <c r="H98" s="48">
        <v>3.7594843322266848E-2</v>
      </c>
      <c r="I98" s="76">
        <v>8.3207575710431386E-2</v>
      </c>
      <c r="J98" s="45">
        <v>2.1072725956500431</v>
      </c>
    </row>
    <row r="99" spans="1:10" ht="15" customHeight="1" x14ac:dyDescent="0.25">
      <c r="A99" s="59">
        <v>800191462</v>
      </c>
      <c r="B99" t="s">
        <v>216</v>
      </c>
      <c r="C99" t="s">
        <v>22</v>
      </c>
      <c r="D99" s="42">
        <v>4.0477040581318402</v>
      </c>
      <c r="E99" s="46">
        <v>21669313</v>
      </c>
      <c r="F99" s="76">
        <v>0.21886984918826957</v>
      </c>
      <c r="G99" s="47">
        <v>29039207</v>
      </c>
      <c r="H99" s="48">
        <v>0.17812131347070984</v>
      </c>
      <c r="I99" s="76">
        <v>0.22803026267211773</v>
      </c>
      <c r="J99" s="45">
        <v>6.9102591261861352</v>
      </c>
    </row>
    <row r="100" spans="1:10" ht="15" customHeight="1" x14ac:dyDescent="0.25">
      <c r="A100" s="59">
        <v>800196467</v>
      </c>
      <c r="B100" t="s">
        <v>91</v>
      </c>
      <c r="C100" t="s">
        <v>22</v>
      </c>
      <c r="D100" s="42">
        <v>3.6912385421115168</v>
      </c>
      <c r="E100" s="46">
        <v>24205352</v>
      </c>
      <c r="F100" s="76">
        <v>0.22854069905782662</v>
      </c>
      <c r="G100" s="47">
        <v>45558816</v>
      </c>
      <c r="H100" s="48">
        <v>0.16576688400167897</v>
      </c>
      <c r="I100" s="76">
        <v>0.21487443835239264</v>
      </c>
      <c r="J100" s="45">
        <v>9.1559264489940979</v>
      </c>
    </row>
    <row r="101" spans="1:10" ht="15" customHeight="1" x14ac:dyDescent="0.25">
      <c r="A101" s="59">
        <v>800198324</v>
      </c>
      <c r="B101" t="s">
        <v>217</v>
      </c>
      <c r="C101" t="s">
        <v>218</v>
      </c>
      <c r="D101" s="42">
        <v>3.1996772525346815</v>
      </c>
      <c r="E101" s="46">
        <v>14968146</v>
      </c>
      <c r="F101" s="76">
        <v>0.19732298799278181</v>
      </c>
      <c r="G101" s="47">
        <v>27680389</v>
      </c>
      <c r="H101" s="48">
        <v>0.27780597353812908</v>
      </c>
      <c r="I101" s="76">
        <v>0.34609932685555828</v>
      </c>
      <c r="J101" s="45"/>
    </row>
    <row r="102" spans="1:10" ht="15" customHeight="1" x14ac:dyDescent="0.25">
      <c r="A102" s="59">
        <v>800205166</v>
      </c>
      <c r="B102" t="s">
        <v>219</v>
      </c>
      <c r="C102" t="s">
        <v>22</v>
      </c>
      <c r="D102" s="42">
        <v>3.0504433020351258</v>
      </c>
      <c r="E102" s="46">
        <v>10913831</v>
      </c>
      <c r="F102" s="76">
        <v>0.54809278564052644</v>
      </c>
      <c r="G102" s="47">
        <v>20312048</v>
      </c>
      <c r="H102" s="48">
        <v>9.9410119200257829E-2</v>
      </c>
      <c r="I102" s="76">
        <v>0.21997904888763556</v>
      </c>
      <c r="J102" s="45"/>
    </row>
    <row r="103" spans="1:10" ht="15" customHeight="1" x14ac:dyDescent="0.25">
      <c r="A103" s="59">
        <v>800206723</v>
      </c>
      <c r="B103" t="s">
        <v>220</v>
      </c>
      <c r="C103" t="s">
        <v>173</v>
      </c>
      <c r="D103" s="42">
        <v>9.0072310157539768</v>
      </c>
      <c r="E103" s="46">
        <v>14856144</v>
      </c>
      <c r="F103" s="76">
        <v>0.34809669041620356</v>
      </c>
      <c r="G103" s="47">
        <v>31231947</v>
      </c>
      <c r="H103" s="48">
        <v>9.7285316554364551E-2</v>
      </c>
      <c r="I103" s="76">
        <v>0.14923273915647975</v>
      </c>
      <c r="J103" s="45">
        <v>2.3978319429067665</v>
      </c>
    </row>
    <row r="104" spans="1:10" ht="15" customHeight="1" x14ac:dyDescent="0.25">
      <c r="A104" s="59">
        <v>800208210</v>
      </c>
      <c r="B104" t="s">
        <v>221</v>
      </c>
      <c r="C104" t="s">
        <v>22</v>
      </c>
      <c r="D104" s="42">
        <v>4.5482611398636923</v>
      </c>
      <c r="E104" s="46">
        <v>42303817</v>
      </c>
      <c r="F104" s="76">
        <v>0.40567486419716159</v>
      </c>
      <c r="G104" s="47">
        <v>33382497</v>
      </c>
      <c r="H104" s="48">
        <v>5.3932057766289773E-2</v>
      </c>
      <c r="I104" s="76">
        <v>9.0745039234183117E-2</v>
      </c>
      <c r="J104" s="45">
        <v>20.524937157414747</v>
      </c>
    </row>
    <row r="105" spans="1:10" ht="15" customHeight="1" x14ac:dyDescent="0.25">
      <c r="A105" s="59">
        <v>800228069</v>
      </c>
      <c r="B105" t="s">
        <v>222</v>
      </c>
      <c r="C105" t="s">
        <v>140</v>
      </c>
      <c r="D105" s="42">
        <v>4.4948730831618935</v>
      </c>
      <c r="E105" s="46">
        <v>32637068</v>
      </c>
      <c r="F105" s="76">
        <v>0.61287488159673609</v>
      </c>
      <c r="G105" s="47">
        <v>25258482</v>
      </c>
      <c r="H105" s="48">
        <v>0.13910272093432546</v>
      </c>
      <c r="I105" s="76">
        <v>0.3593223852486464</v>
      </c>
      <c r="J105" s="45">
        <v>6.7022938306869086</v>
      </c>
    </row>
    <row r="106" spans="1:10" ht="15" customHeight="1" x14ac:dyDescent="0.25">
      <c r="A106" s="59">
        <v>800228872</v>
      </c>
      <c r="B106" t="s">
        <v>223</v>
      </c>
      <c r="C106" t="s">
        <v>22</v>
      </c>
      <c r="D106" s="42">
        <v>2.0973589523318337</v>
      </c>
      <c r="E106" s="46">
        <v>11225767</v>
      </c>
      <c r="F106" s="76">
        <v>0.55578197197588619</v>
      </c>
      <c r="G106" s="47">
        <v>12653061</v>
      </c>
      <c r="H106" s="48">
        <v>0.15368377600565766</v>
      </c>
      <c r="I106" s="76">
        <v>0.34596474323485837</v>
      </c>
      <c r="J106" s="45">
        <v>3.2965111681927342</v>
      </c>
    </row>
    <row r="107" spans="1:10" ht="15" customHeight="1" x14ac:dyDescent="0.25">
      <c r="A107" s="59">
        <v>800233401</v>
      </c>
      <c r="B107" t="s">
        <v>224</v>
      </c>
      <c r="C107" t="s">
        <v>22</v>
      </c>
      <c r="D107" s="42">
        <v>17.703526393710433</v>
      </c>
      <c r="E107" s="46">
        <v>13087547</v>
      </c>
      <c r="F107" s="76">
        <v>0.37047920939042361</v>
      </c>
      <c r="G107" s="47">
        <v>10931903</v>
      </c>
      <c r="H107" s="48">
        <v>6.0825941830657176E-2</v>
      </c>
      <c r="I107" s="76">
        <v>9.6622609988398181E-2</v>
      </c>
      <c r="J107" s="45">
        <v>2.3287329054788448</v>
      </c>
    </row>
    <row r="108" spans="1:10" ht="15" customHeight="1" x14ac:dyDescent="0.25">
      <c r="A108" s="59">
        <v>800242107</v>
      </c>
      <c r="B108" t="s">
        <v>225</v>
      </c>
      <c r="C108" t="s">
        <v>140</v>
      </c>
      <c r="D108" s="42">
        <v>2.846806175382274</v>
      </c>
      <c r="E108" s="46">
        <v>17405138</v>
      </c>
      <c r="F108" s="76">
        <v>0.38879963686298152</v>
      </c>
      <c r="G108" s="47">
        <v>17156973</v>
      </c>
      <c r="H108" s="48">
        <v>0.20271514174423827</v>
      </c>
      <c r="I108" s="76">
        <v>0.33166724689722366</v>
      </c>
      <c r="J108" s="45"/>
    </row>
    <row r="109" spans="1:10" ht="15" customHeight="1" x14ac:dyDescent="0.25">
      <c r="A109" s="59">
        <v>800256059</v>
      </c>
      <c r="B109" t="s">
        <v>92</v>
      </c>
      <c r="C109" t="s">
        <v>22</v>
      </c>
      <c r="D109" s="42">
        <v>4.3896603233557761</v>
      </c>
      <c r="E109" s="46">
        <v>49357227</v>
      </c>
      <c r="F109" s="76">
        <v>0.56877470500954408</v>
      </c>
      <c r="G109" s="47">
        <v>28989766</v>
      </c>
      <c r="H109" s="48">
        <v>9.7767491886420921E-2</v>
      </c>
      <c r="I109" s="76">
        <v>0.22672021567887096</v>
      </c>
      <c r="J109" s="45">
        <v>7.2927951569003184</v>
      </c>
    </row>
    <row r="110" spans="1:10" ht="15" customHeight="1" x14ac:dyDescent="0.25">
      <c r="A110" s="59">
        <v>802008095</v>
      </c>
      <c r="B110" t="s">
        <v>93</v>
      </c>
      <c r="C110" t="s">
        <v>22</v>
      </c>
      <c r="D110" s="42">
        <v>1.7203567049877548</v>
      </c>
      <c r="E110" s="46">
        <v>26474425</v>
      </c>
      <c r="F110" s="76">
        <v>0.53914437332379361</v>
      </c>
      <c r="G110" s="47">
        <v>31415122</v>
      </c>
      <c r="H110" s="48">
        <v>4.6332600275244828E-2</v>
      </c>
      <c r="I110" s="76">
        <v>0.10053604120970785</v>
      </c>
      <c r="J110" s="45"/>
    </row>
    <row r="111" spans="1:10" ht="15" customHeight="1" x14ac:dyDescent="0.25">
      <c r="A111" s="59">
        <v>802014686</v>
      </c>
      <c r="B111" t="s">
        <v>226</v>
      </c>
      <c r="C111" t="s">
        <v>22</v>
      </c>
      <c r="D111" s="42">
        <v>3.2009707229219506</v>
      </c>
      <c r="E111" s="46">
        <v>15552222</v>
      </c>
      <c r="F111" s="76">
        <v>0.30871362833627641</v>
      </c>
      <c r="G111" s="47">
        <v>15822692</v>
      </c>
      <c r="H111" s="48">
        <v>5.6390064890348389E-2</v>
      </c>
      <c r="I111" s="76">
        <v>8.1572655272566769E-2</v>
      </c>
      <c r="J111" s="45"/>
    </row>
    <row r="112" spans="1:10" ht="15" customHeight="1" x14ac:dyDescent="0.25">
      <c r="A112" s="59">
        <v>804000152</v>
      </c>
      <c r="B112" t="s">
        <v>94</v>
      </c>
      <c r="C112" t="s">
        <v>22</v>
      </c>
      <c r="D112" s="42">
        <v>9.9020099687838599</v>
      </c>
      <c r="E112" s="46">
        <v>24984034</v>
      </c>
      <c r="F112" s="76">
        <v>0.38862174804238503</v>
      </c>
      <c r="G112" s="47">
        <v>23359602</v>
      </c>
      <c r="H112" s="48">
        <v>3.3695524412479957E-2</v>
      </c>
      <c r="I112" s="76">
        <v>5.5114038329933876E-2</v>
      </c>
      <c r="J112" s="45"/>
    </row>
    <row r="113" spans="1:10" ht="15" customHeight="1" x14ac:dyDescent="0.25">
      <c r="A113" s="59">
        <v>804000265</v>
      </c>
      <c r="B113" t="s">
        <v>227</v>
      </c>
      <c r="C113" t="s">
        <v>173</v>
      </c>
      <c r="D113" s="42">
        <v>29.748781936258389</v>
      </c>
      <c r="E113" s="46">
        <v>27012528</v>
      </c>
      <c r="F113" s="76">
        <v>0.37303123964454865</v>
      </c>
      <c r="G113" s="47">
        <v>19007284</v>
      </c>
      <c r="H113" s="48">
        <v>0.12646929073268454</v>
      </c>
      <c r="I113" s="76">
        <v>0.20171545813699632</v>
      </c>
      <c r="J113" s="45">
        <v>1.7634840610613571</v>
      </c>
    </row>
    <row r="114" spans="1:10" ht="15" customHeight="1" x14ac:dyDescent="0.25">
      <c r="A114" s="59">
        <v>804004100</v>
      </c>
      <c r="B114" t="s">
        <v>95</v>
      </c>
      <c r="C114" t="s">
        <v>22</v>
      </c>
      <c r="D114" s="42">
        <v>1.910194910551029</v>
      </c>
      <c r="E114" s="46">
        <v>45070328</v>
      </c>
      <c r="F114" s="76">
        <v>0.53747961662083177</v>
      </c>
      <c r="G114" s="47">
        <v>50391161</v>
      </c>
      <c r="H114" s="48">
        <v>0.23518066149446357</v>
      </c>
      <c r="I114" s="76">
        <v>0.50847631790027625</v>
      </c>
      <c r="J114" s="45"/>
    </row>
    <row r="115" spans="1:10" ht="15" customHeight="1" x14ac:dyDescent="0.25">
      <c r="A115" s="59">
        <v>804017151</v>
      </c>
      <c r="B115" t="s">
        <v>228</v>
      </c>
      <c r="C115" t="s">
        <v>22</v>
      </c>
      <c r="D115" s="42">
        <v>3.1509402488082481</v>
      </c>
      <c r="E115" s="46">
        <v>11063316</v>
      </c>
      <c r="F115" s="76">
        <v>0.41933677735462793</v>
      </c>
      <c r="G115" s="47">
        <v>11213947</v>
      </c>
      <c r="H115" s="48">
        <v>8.3810127717515684E-2</v>
      </c>
      <c r="I115" s="76">
        <v>0.14433517476050137</v>
      </c>
      <c r="J115" s="45"/>
    </row>
    <row r="116" spans="1:10" ht="15" customHeight="1" x14ac:dyDescent="0.25">
      <c r="A116" s="59">
        <v>805024076</v>
      </c>
      <c r="B116" t="s">
        <v>229</v>
      </c>
      <c r="C116" t="s">
        <v>140</v>
      </c>
      <c r="D116" s="42">
        <v>2.511280523928257</v>
      </c>
      <c r="E116" s="46">
        <v>10433648</v>
      </c>
      <c r="F116" s="76">
        <v>0.16035849690168932</v>
      </c>
      <c r="G116" s="47">
        <v>38525193</v>
      </c>
      <c r="H116" s="48">
        <v>6.6793566501791177E-2</v>
      </c>
      <c r="I116" s="76">
        <v>7.9550101150693775E-2</v>
      </c>
      <c r="J116" s="45">
        <v>11.402623060609443</v>
      </c>
    </row>
    <row r="117" spans="1:10" ht="15" customHeight="1" x14ac:dyDescent="0.25">
      <c r="A117" s="59">
        <v>805026500</v>
      </c>
      <c r="B117" t="s">
        <v>230</v>
      </c>
      <c r="C117" t="s">
        <v>140</v>
      </c>
      <c r="D117" s="42">
        <v>4.6524244826592156</v>
      </c>
      <c r="E117" s="46">
        <v>41468835</v>
      </c>
      <c r="F117" s="76">
        <v>0.32772141781146996</v>
      </c>
      <c r="G117" s="47">
        <v>62863466</v>
      </c>
      <c r="H117" s="48">
        <v>5.1614470453135268E-2</v>
      </c>
      <c r="I117" s="76">
        <v>7.6775419923553051E-2</v>
      </c>
      <c r="J117" s="45">
        <v>1.9466652092666441</v>
      </c>
    </row>
    <row r="118" spans="1:10" ht="15" customHeight="1" x14ac:dyDescent="0.25">
      <c r="A118" s="59">
        <v>805029393</v>
      </c>
      <c r="B118" t="s">
        <v>231</v>
      </c>
      <c r="C118" t="s">
        <v>140</v>
      </c>
      <c r="D118" s="42">
        <v>1.763994146186683</v>
      </c>
      <c r="E118" s="46">
        <v>23066729</v>
      </c>
      <c r="F118" s="76">
        <v>0.79963132081362753</v>
      </c>
      <c r="G118" s="47">
        <v>11737474</v>
      </c>
      <c r="H118" s="48">
        <v>9.7443477769525916E-2</v>
      </c>
      <c r="I118" s="76">
        <v>0.48632090686633256</v>
      </c>
      <c r="J118" s="45">
        <v>11.34580975494376</v>
      </c>
    </row>
    <row r="119" spans="1:10" ht="15" customHeight="1" x14ac:dyDescent="0.25">
      <c r="A119" s="59">
        <v>806003450</v>
      </c>
      <c r="B119" t="s">
        <v>96</v>
      </c>
      <c r="C119" t="s">
        <v>22</v>
      </c>
      <c r="D119" s="42">
        <v>5.0652265463842916</v>
      </c>
      <c r="E119" s="46">
        <v>54066761</v>
      </c>
      <c r="F119" s="76">
        <v>0.47182529152863512</v>
      </c>
      <c r="G119" s="47">
        <v>52483497</v>
      </c>
      <c r="H119" s="48">
        <v>5.9156516711776401E-2</v>
      </c>
      <c r="I119" s="76">
        <v>0.11200179744120328</v>
      </c>
      <c r="J119" s="45"/>
    </row>
    <row r="120" spans="1:10" ht="15" customHeight="1" x14ac:dyDescent="0.25">
      <c r="A120" s="59">
        <v>807003309</v>
      </c>
      <c r="B120" t="s">
        <v>232</v>
      </c>
      <c r="C120" t="s">
        <v>22</v>
      </c>
      <c r="D120" s="42">
        <v>50.827762398936628</v>
      </c>
      <c r="E120" s="46">
        <v>16344104</v>
      </c>
      <c r="F120" s="76">
        <v>0.34014330814924221</v>
      </c>
      <c r="G120" s="47">
        <v>11967545</v>
      </c>
      <c r="H120" s="48">
        <v>0.20683053730851822</v>
      </c>
      <c r="I120" s="76">
        <v>0.31344766198915486</v>
      </c>
      <c r="J120" s="45">
        <v>39.30920694135893</v>
      </c>
    </row>
    <row r="121" spans="1:10" ht="15" customHeight="1" x14ac:dyDescent="0.25">
      <c r="A121" s="59">
        <v>807008957</v>
      </c>
      <c r="B121" t="s">
        <v>233</v>
      </c>
      <c r="C121" t="s">
        <v>22</v>
      </c>
      <c r="D121" s="42">
        <v>2.3349313253237707</v>
      </c>
      <c r="E121" s="46">
        <v>13755932</v>
      </c>
      <c r="F121" s="76">
        <v>0.50859637139370073</v>
      </c>
      <c r="G121" s="47">
        <v>11978332</v>
      </c>
      <c r="H121" s="48">
        <v>0.50664196999066691</v>
      </c>
      <c r="I121" s="76">
        <v>1.0310098267438237</v>
      </c>
      <c r="J121" s="45">
        <v>47.869768631752763</v>
      </c>
    </row>
    <row r="122" spans="1:10" ht="15" customHeight="1" x14ac:dyDescent="0.25">
      <c r="A122" s="59">
        <v>810001583</v>
      </c>
      <c r="B122" t="s">
        <v>234</v>
      </c>
      <c r="C122" t="s">
        <v>22</v>
      </c>
      <c r="D122" s="42">
        <v>1.5305415550715082</v>
      </c>
      <c r="E122" s="46">
        <v>10337729</v>
      </c>
      <c r="F122" s="76">
        <v>0.60081353336358689</v>
      </c>
      <c r="G122" s="47">
        <v>14128904</v>
      </c>
      <c r="H122" s="48">
        <v>3.4034543354871861E-2</v>
      </c>
      <c r="I122" s="76">
        <v>8.5259762540675479E-2</v>
      </c>
      <c r="J122" s="45">
        <v>7.4007470618230524</v>
      </c>
    </row>
    <row r="123" spans="1:10" ht="15" customHeight="1" x14ac:dyDescent="0.25">
      <c r="A123" s="59">
        <v>810006108</v>
      </c>
      <c r="B123" t="s">
        <v>235</v>
      </c>
      <c r="C123" t="s">
        <v>140</v>
      </c>
      <c r="D123" s="42">
        <v>13.261836831624494</v>
      </c>
      <c r="E123" s="46">
        <v>70350143</v>
      </c>
      <c r="F123" s="76">
        <v>0.6369041008971793</v>
      </c>
      <c r="G123" s="47">
        <v>28737242</v>
      </c>
      <c r="H123" s="48">
        <v>6.9001374147898351E-2</v>
      </c>
      <c r="I123" s="76">
        <v>0.19003622546659141</v>
      </c>
      <c r="J123" s="45"/>
    </row>
    <row r="124" spans="1:10" ht="15" customHeight="1" x14ac:dyDescent="0.25">
      <c r="A124" s="59">
        <v>811006779</v>
      </c>
      <c r="B124" t="s">
        <v>236</v>
      </c>
      <c r="C124" t="s">
        <v>22</v>
      </c>
      <c r="D124" s="42">
        <v>5.026981608377608</v>
      </c>
      <c r="E124" s="46">
        <v>18123322</v>
      </c>
      <c r="F124" s="76">
        <v>0.2508443019132402</v>
      </c>
      <c r="G124" s="47">
        <v>33828611</v>
      </c>
      <c r="H124" s="48">
        <v>3.498946576959764E-2</v>
      </c>
      <c r="I124" s="76">
        <v>4.6705198744340995E-2</v>
      </c>
      <c r="J124" s="45">
        <v>3.4605403795272554</v>
      </c>
    </row>
    <row r="125" spans="1:10" ht="15" customHeight="1" x14ac:dyDescent="0.25">
      <c r="A125" s="59">
        <v>811026191</v>
      </c>
      <c r="B125" t="s">
        <v>237</v>
      </c>
      <c r="C125" t="s">
        <v>22</v>
      </c>
      <c r="D125" s="42">
        <v>2.1011981067137442</v>
      </c>
      <c r="E125" s="46">
        <v>19442136</v>
      </c>
      <c r="F125" s="76">
        <v>0.72467370442645462</v>
      </c>
      <c r="G125" s="47">
        <v>12245879</v>
      </c>
      <c r="H125" s="48">
        <v>0.12499773200926892</v>
      </c>
      <c r="I125" s="76">
        <v>0.4539985247281963</v>
      </c>
      <c r="J125" s="45">
        <v>6.1098856294446762</v>
      </c>
    </row>
    <row r="126" spans="1:10" ht="15" customHeight="1" x14ac:dyDescent="0.25">
      <c r="A126" s="59">
        <v>811037554</v>
      </c>
      <c r="B126" t="s">
        <v>238</v>
      </c>
      <c r="C126" t="s">
        <v>22</v>
      </c>
      <c r="D126" s="42">
        <v>2.3084038780831322</v>
      </c>
      <c r="E126" s="46">
        <v>12528289</v>
      </c>
      <c r="F126" s="76">
        <v>0.51300400555093073</v>
      </c>
      <c r="G126" s="47">
        <v>11120948</v>
      </c>
      <c r="H126" s="48">
        <v>5.7805613201371002E-2</v>
      </c>
      <c r="I126" s="76">
        <v>0.11869833399095113</v>
      </c>
      <c r="J126" s="45">
        <v>3.4079304389133145</v>
      </c>
    </row>
    <row r="127" spans="1:10" ht="15" customHeight="1" x14ac:dyDescent="0.25">
      <c r="A127" s="59">
        <v>811046293</v>
      </c>
      <c r="B127" t="s">
        <v>239</v>
      </c>
      <c r="C127" t="s">
        <v>140</v>
      </c>
      <c r="D127" s="42">
        <v>2.1644914007719134</v>
      </c>
      <c r="E127" s="46">
        <v>35454295</v>
      </c>
      <c r="F127" s="76">
        <v>0.4889567762933007</v>
      </c>
      <c r="G127" s="47">
        <v>47474528</v>
      </c>
      <c r="H127" s="48">
        <v>0.15978572463124191</v>
      </c>
      <c r="I127" s="76">
        <v>0.31266577310679106</v>
      </c>
      <c r="J127" s="45"/>
    </row>
    <row r="128" spans="1:10" ht="15" customHeight="1" x14ac:dyDescent="0.25">
      <c r="A128" s="59">
        <v>813001376</v>
      </c>
      <c r="B128" t="s">
        <v>240</v>
      </c>
      <c r="C128" t="s">
        <v>140</v>
      </c>
      <c r="D128" s="42">
        <v>3.4722078521258841</v>
      </c>
      <c r="E128" s="46">
        <v>24477236</v>
      </c>
      <c r="F128" s="76">
        <v>0.61748834808760555</v>
      </c>
      <c r="G128" s="47">
        <v>25530596</v>
      </c>
      <c r="H128" s="48">
        <v>8.2114749528212932E-2</v>
      </c>
      <c r="I128" s="76">
        <v>0.21467254426806173</v>
      </c>
      <c r="J128" s="45">
        <v>13.245712020842346</v>
      </c>
    </row>
    <row r="129" spans="1:10" ht="15" customHeight="1" x14ac:dyDescent="0.25">
      <c r="A129" s="59">
        <v>813002772</v>
      </c>
      <c r="B129" t="s">
        <v>241</v>
      </c>
      <c r="C129" t="s">
        <v>22</v>
      </c>
      <c r="D129" s="42">
        <v>27.304510830209086</v>
      </c>
      <c r="E129" s="46">
        <v>11478552</v>
      </c>
      <c r="F129" s="76">
        <v>0.43586501996669491</v>
      </c>
      <c r="G129" s="47">
        <v>10660017</v>
      </c>
      <c r="H129" s="48">
        <v>2.5847501645435169E-2</v>
      </c>
      <c r="I129" s="76">
        <v>4.5817938189029156E-2</v>
      </c>
      <c r="J129" s="45"/>
    </row>
    <row r="130" spans="1:10" ht="15" customHeight="1" x14ac:dyDescent="0.25">
      <c r="A130" s="59">
        <v>814007224</v>
      </c>
      <c r="B130" t="s">
        <v>242</v>
      </c>
      <c r="C130" t="s">
        <v>140</v>
      </c>
      <c r="D130" s="42">
        <v>2.3797916278662123</v>
      </c>
      <c r="E130" s="46">
        <v>14105952</v>
      </c>
      <c r="F130" s="76">
        <v>0.39247663989485276</v>
      </c>
      <c r="G130" s="47">
        <v>15824794</v>
      </c>
      <c r="H130" s="48">
        <v>4.4149191712759064E-2</v>
      </c>
      <c r="I130" s="76">
        <v>7.2670772207208509E-2</v>
      </c>
      <c r="J130" s="45"/>
    </row>
    <row r="131" spans="1:10" ht="15" customHeight="1" x14ac:dyDescent="0.25">
      <c r="A131" s="59">
        <v>820003424</v>
      </c>
      <c r="B131" t="s">
        <v>243</v>
      </c>
      <c r="C131" t="s">
        <v>173</v>
      </c>
      <c r="D131" s="42">
        <v>4.1473314606741569</v>
      </c>
      <c r="E131" s="46">
        <v>13647081</v>
      </c>
      <c r="F131" s="76">
        <v>0.48737289494034503</v>
      </c>
      <c r="G131" s="47">
        <v>11464836</v>
      </c>
      <c r="H131" s="48">
        <v>7.6856041831685554E-2</v>
      </c>
      <c r="I131" s="76">
        <v>0.14992582536723595</v>
      </c>
      <c r="J131" s="45">
        <v>2.8334489983301383</v>
      </c>
    </row>
    <row r="132" spans="1:10" ht="15" customHeight="1" x14ac:dyDescent="0.25">
      <c r="A132" s="59">
        <v>822000138</v>
      </c>
      <c r="B132" t="s">
        <v>244</v>
      </c>
      <c r="C132" t="s">
        <v>22</v>
      </c>
      <c r="D132" s="42">
        <v>22.611730712114412</v>
      </c>
      <c r="E132" s="46">
        <v>140000878</v>
      </c>
      <c r="F132" s="76">
        <v>0.22915944313779826</v>
      </c>
      <c r="G132" s="47">
        <v>140026760</v>
      </c>
      <c r="H132" s="48">
        <v>8.7205360876148302E-2</v>
      </c>
      <c r="I132" s="76">
        <v>0.11313021882388766</v>
      </c>
      <c r="J132" s="45"/>
    </row>
    <row r="133" spans="1:10" ht="15" customHeight="1" x14ac:dyDescent="0.25">
      <c r="A133" s="59">
        <v>824000254</v>
      </c>
      <c r="B133" t="s">
        <v>245</v>
      </c>
      <c r="C133" t="s">
        <v>140</v>
      </c>
      <c r="D133" s="42">
        <v>19.717744850018072</v>
      </c>
      <c r="E133" s="46">
        <v>10151232</v>
      </c>
      <c r="F133" s="76">
        <v>0.26823099492911384</v>
      </c>
      <c r="G133" s="47">
        <v>13203164</v>
      </c>
      <c r="H133" s="48">
        <v>6.6797991420734351E-2</v>
      </c>
      <c r="I133" s="76">
        <v>9.1282892494556608E-2</v>
      </c>
      <c r="J133" s="45"/>
    </row>
    <row r="134" spans="1:10" ht="15" customHeight="1" x14ac:dyDescent="0.25">
      <c r="A134" s="59">
        <v>824001620</v>
      </c>
      <c r="B134" t="s">
        <v>246</v>
      </c>
      <c r="C134" t="s">
        <v>140</v>
      </c>
      <c r="D134" s="42">
        <v>10.631888341543513</v>
      </c>
      <c r="E134" s="46">
        <v>27862645</v>
      </c>
      <c r="F134" s="76">
        <v>0.26025826433978583</v>
      </c>
      <c r="G134" s="47">
        <v>35655491</v>
      </c>
      <c r="H134" s="48">
        <v>0.14152723247371499</v>
      </c>
      <c r="I134" s="76">
        <v>0.19131978858459697</v>
      </c>
      <c r="J134" s="45">
        <v>49.641609116775946</v>
      </c>
    </row>
    <row r="135" spans="1:10" ht="15" customHeight="1" x14ac:dyDescent="0.25">
      <c r="A135" s="59">
        <v>824006325</v>
      </c>
      <c r="B135" t="s">
        <v>247</v>
      </c>
      <c r="C135" t="s">
        <v>22</v>
      </c>
      <c r="D135" s="42">
        <v>100</v>
      </c>
      <c r="E135" s="46">
        <v>36223556</v>
      </c>
      <c r="F135" s="76">
        <v>0.66618532309038303</v>
      </c>
      <c r="G135" s="47">
        <v>13034446</v>
      </c>
      <c r="H135" s="48">
        <v>0.14356262318342738</v>
      </c>
      <c r="I135" s="76">
        <v>0.43006683981812499</v>
      </c>
      <c r="J135" s="45">
        <v>11.886495151621816</v>
      </c>
    </row>
    <row r="136" spans="1:10" ht="15" customHeight="1" x14ac:dyDescent="0.25">
      <c r="A136" s="59">
        <v>825000164</v>
      </c>
      <c r="B136" t="s">
        <v>248</v>
      </c>
      <c r="C136" t="s">
        <v>22</v>
      </c>
      <c r="D136" s="42">
        <v>2.0338841301320092</v>
      </c>
      <c r="E136" s="46">
        <v>27268696</v>
      </c>
      <c r="F136" s="76">
        <v>0.57102601617171622</v>
      </c>
      <c r="G136" s="47">
        <v>55180784</v>
      </c>
      <c r="H136" s="48">
        <v>3.2748052333802596E-2</v>
      </c>
      <c r="I136" s="76">
        <v>7.6340415895504499E-2</v>
      </c>
      <c r="J136" s="45"/>
    </row>
    <row r="137" spans="1:10" ht="15" customHeight="1" x14ac:dyDescent="0.25">
      <c r="A137" s="59">
        <v>830003733</v>
      </c>
      <c r="B137" t="s">
        <v>249</v>
      </c>
      <c r="C137" t="s">
        <v>22</v>
      </c>
      <c r="D137" s="42">
        <v>6.7594558032658902</v>
      </c>
      <c r="E137" s="46">
        <v>33433831</v>
      </c>
      <c r="F137" s="76">
        <v>0.51848771957177842</v>
      </c>
      <c r="G137" s="47">
        <v>25083386</v>
      </c>
      <c r="H137" s="48">
        <v>7.2870366998547265E-2</v>
      </c>
      <c r="I137" s="76">
        <v>0.15133646629685482</v>
      </c>
      <c r="J137" s="45">
        <v>44.412048249154701</v>
      </c>
    </row>
    <row r="138" spans="1:10" ht="15" customHeight="1" x14ac:dyDescent="0.25">
      <c r="A138" s="59">
        <v>830006084</v>
      </c>
      <c r="B138" t="s">
        <v>250</v>
      </c>
      <c r="C138" t="s">
        <v>173</v>
      </c>
      <c r="D138" s="42">
        <v>12.308494621983279</v>
      </c>
      <c r="E138" s="46">
        <v>47253506</v>
      </c>
      <c r="F138" s="76">
        <v>0.64543529886626394</v>
      </c>
      <c r="G138" s="47">
        <v>30342888</v>
      </c>
      <c r="H138" s="48">
        <v>4.4698547553053414E-2</v>
      </c>
      <c r="I138" s="76">
        <v>0.12606598290841664</v>
      </c>
      <c r="J138" s="45">
        <v>1.5684781169107278</v>
      </c>
    </row>
    <row r="139" spans="1:10" ht="15" customHeight="1" x14ac:dyDescent="0.25">
      <c r="A139" s="59">
        <v>830009651</v>
      </c>
      <c r="B139" t="s">
        <v>251</v>
      </c>
      <c r="C139" t="s">
        <v>140</v>
      </c>
      <c r="D139" s="42">
        <v>14.918865782857722</v>
      </c>
      <c r="E139" s="46">
        <v>57069187</v>
      </c>
      <c r="F139" s="76">
        <v>0.45297050800958011</v>
      </c>
      <c r="G139" s="47">
        <v>86538046</v>
      </c>
      <c r="H139" s="48">
        <v>9.2007671885743381E-2</v>
      </c>
      <c r="I139" s="76">
        <v>0.16819508496875465</v>
      </c>
      <c r="J139" s="45">
        <v>25.160978830948373</v>
      </c>
    </row>
    <row r="140" spans="1:10" ht="15" customHeight="1" x14ac:dyDescent="0.25">
      <c r="A140" s="59">
        <v>830020274</v>
      </c>
      <c r="B140" t="s">
        <v>252</v>
      </c>
      <c r="C140" t="s">
        <v>218</v>
      </c>
      <c r="D140" s="42">
        <v>1.5158550680851079</v>
      </c>
      <c r="E140" s="46">
        <v>14786155</v>
      </c>
      <c r="F140" s="76">
        <v>0.53059708968681285</v>
      </c>
      <c r="G140" s="47">
        <v>30507809</v>
      </c>
      <c r="H140" s="48">
        <v>4.7951096859207433E-2</v>
      </c>
      <c r="I140" s="76">
        <v>0.10215338636740515</v>
      </c>
      <c r="J140" s="45">
        <v>4.1133995037220847</v>
      </c>
    </row>
    <row r="141" spans="1:10" ht="15" customHeight="1" x14ac:dyDescent="0.25">
      <c r="A141" s="59">
        <v>830036351</v>
      </c>
      <c r="B141" t="s">
        <v>253</v>
      </c>
      <c r="C141" t="s">
        <v>22</v>
      </c>
      <c r="D141" s="42">
        <v>5.0437205536176126</v>
      </c>
      <c r="E141" s="46">
        <v>11835687</v>
      </c>
      <c r="F141" s="76">
        <v>9.4188312649043357E-2</v>
      </c>
      <c r="G141" s="47">
        <v>29846246</v>
      </c>
      <c r="H141" s="48">
        <v>9.5578278726150212E-2</v>
      </c>
      <c r="I141" s="76">
        <v>0.10551672059528022</v>
      </c>
      <c r="J141" s="45"/>
    </row>
    <row r="142" spans="1:10" ht="15" customHeight="1" x14ac:dyDescent="0.25">
      <c r="A142" s="59">
        <v>830038515</v>
      </c>
      <c r="B142" t="s">
        <v>254</v>
      </c>
      <c r="C142" t="s">
        <v>22</v>
      </c>
      <c r="D142" s="42">
        <v>3.9906849007639376</v>
      </c>
      <c r="E142" s="46">
        <v>13645918</v>
      </c>
      <c r="F142" s="76">
        <v>0.51209289424752846</v>
      </c>
      <c r="G142" s="47">
        <v>15103304</v>
      </c>
      <c r="H142" s="48">
        <v>8.5856483445186066E-2</v>
      </c>
      <c r="I142" s="76">
        <v>0.17596891382177038</v>
      </c>
      <c r="J142" s="45">
        <v>37.103336590813903</v>
      </c>
    </row>
    <row r="143" spans="1:10" ht="15" customHeight="1" x14ac:dyDescent="0.25">
      <c r="A143" s="59">
        <v>830041080</v>
      </c>
      <c r="B143" t="s">
        <v>255</v>
      </c>
      <c r="C143" t="s">
        <v>22</v>
      </c>
      <c r="D143" s="42">
        <v>13.713313001433255</v>
      </c>
      <c r="E143" s="46">
        <v>24694746</v>
      </c>
      <c r="F143" s="76">
        <v>0.58089027062410636</v>
      </c>
      <c r="G143" s="47">
        <v>20695006</v>
      </c>
      <c r="H143" s="48">
        <v>0.12818893149245894</v>
      </c>
      <c r="I143" s="76">
        <v>0.30586007078229405</v>
      </c>
      <c r="J143" s="45">
        <v>4.1107967109864765</v>
      </c>
    </row>
    <row r="144" spans="1:10" ht="15" customHeight="1" x14ac:dyDescent="0.25">
      <c r="A144" s="59">
        <v>830045448</v>
      </c>
      <c r="B144" t="s">
        <v>256</v>
      </c>
      <c r="C144" t="s">
        <v>140</v>
      </c>
      <c r="D144" s="42">
        <v>11.094248017705162</v>
      </c>
      <c r="E144" s="46">
        <v>14713921</v>
      </c>
      <c r="F144" s="76">
        <v>0.40981339830024505</v>
      </c>
      <c r="G144" s="47">
        <v>10909054</v>
      </c>
      <c r="H144" s="48">
        <v>4.4703397670513796E-2</v>
      </c>
      <c r="I144" s="76">
        <v>7.574451460227441E-2</v>
      </c>
      <c r="J144" s="45">
        <v>4.8277935204931204</v>
      </c>
    </row>
    <row r="145" spans="1:10" ht="15" customHeight="1" x14ac:dyDescent="0.25">
      <c r="A145" s="59">
        <v>830046088</v>
      </c>
      <c r="B145" t="s">
        <v>257</v>
      </c>
      <c r="C145" t="s">
        <v>140</v>
      </c>
      <c r="D145" s="42">
        <v>2.2245574292905363</v>
      </c>
      <c r="E145" s="46">
        <v>12840719</v>
      </c>
      <c r="F145" s="76">
        <v>0.52542813311692205</v>
      </c>
      <c r="G145" s="47">
        <v>18578977</v>
      </c>
      <c r="H145" s="48">
        <v>2.8289361326475349E-2</v>
      </c>
      <c r="I145" s="76">
        <v>5.9610278865192629E-2</v>
      </c>
      <c r="J145" s="45"/>
    </row>
    <row r="146" spans="1:10" ht="15" customHeight="1" x14ac:dyDescent="0.25">
      <c r="A146" s="59">
        <v>830053973</v>
      </c>
      <c r="B146" t="s">
        <v>258</v>
      </c>
      <c r="C146" t="s">
        <v>22</v>
      </c>
      <c r="D146" s="42">
        <v>174.86997922780176</v>
      </c>
      <c r="E146" s="46">
        <v>26366513</v>
      </c>
      <c r="F146" s="76">
        <v>0.51284682965612627</v>
      </c>
      <c r="G146" s="47">
        <v>13656434</v>
      </c>
      <c r="H146" s="48">
        <v>4.1953021177576169E-2</v>
      </c>
      <c r="I146" s="76">
        <v>8.6118748130002309E-2</v>
      </c>
      <c r="J146" s="45"/>
    </row>
    <row r="147" spans="1:10" ht="15" customHeight="1" x14ac:dyDescent="0.25">
      <c r="A147" s="59">
        <v>830054826</v>
      </c>
      <c r="B147" t="s">
        <v>259</v>
      </c>
      <c r="C147" t="s">
        <v>22</v>
      </c>
      <c r="D147" s="42">
        <v>2.3406232440715602</v>
      </c>
      <c r="E147" s="46">
        <v>22386782</v>
      </c>
      <c r="F147" s="76">
        <v>0.59587240919066142</v>
      </c>
      <c r="G147" s="47">
        <v>19215548</v>
      </c>
      <c r="H147" s="48">
        <v>0.16387138858465389</v>
      </c>
      <c r="I147" s="76">
        <v>0.40549418627040978</v>
      </c>
      <c r="J147" s="45"/>
    </row>
    <row r="148" spans="1:10" ht="15" customHeight="1" x14ac:dyDescent="0.25">
      <c r="A148" s="59">
        <v>830063087</v>
      </c>
      <c r="B148" t="s">
        <v>260</v>
      </c>
      <c r="C148" t="s">
        <v>22</v>
      </c>
      <c r="D148" s="42">
        <v>3.1170452185898974</v>
      </c>
      <c r="E148" s="46">
        <v>11500755</v>
      </c>
      <c r="F148" s="76">
        <v>0.25812623626432701</v>
      </c>
      <c r="G148" s="47">
        <v>23460642</v>
      </c>
      <c r="H148" s="48">
        <v>3.8221201096804727E-2</v>
      </c>
      <c r="I148" s="76">
        <v>5.1519817744117999E-2</v>
      </c>
      <c r="J148" s="45">
        <v>150.70922693266832</v>
      </c>
    </row>
    <row r="149" spans="1:10" ht="15" customHeight="1" x14ac:dyDescent="0.25">
      <c r="A149" s="59">
        <v>830072325</v>
      </c>
      <c r="B149" t="s">
        <v>261</v>
      </c>
      <c r="C149" t="s">
        <v>22</v>
      </c>
      <c r="D149" s="42">
        <v>5.4032263353314347</v>
      </c>
      <c r="E149" s="46">
        <v>13831190</v>
      </c>
      <c r="F149" s="76">
        <v>0.5791002768936514</v>
      </c>
      <c r="G149" s="47">
        <v>38047076</v>
      </c>
      <c r="H149" s="48">
        <v>3.341699501119718E-2</v>
      </c>
      <c r="I149" s="76">
        <v>7.9394195758959243E-2</v>
      </c>
      <c r="J149" s="45"/>
    </row>
    <row r="150" spans="1:10" ht="15" customHeight="1" x14ac:dyDescent="0.25">
      <c r="A150" s="59">
        <v>830081824</v>
      </c>
      <c r="B150" t="s">
        <v>97</v>
      </c>
      <c r="C150" t="s">
        <v>22</v>
      </c>
      <c r="D150" s="42">
        <v>8.5887233491285393</v>
      </c>
      <c r="E150" s="46">
        <v>73721040</v>
      </c>
      <c r="F150" s="76">
        <v>0.58320629514590816</v>
      </c>
      <c r="G150" s="47">
        <v>36352679</v>
      </c>
      <c r="H150" s="48">
        <v>2.7321846519846166E-2</v>
      </c>
      <c r="I150" s="76">
        <v>6.5552445254447408E-2</v>
      </c>
      <c r="J150" s="45">
        <v>3.1955787695113447</v>
      </c>
    </row>
    <row r="151" spans="1:10" ht="15" customHeight="1" x14ac:dyDescent="0.25">
      <c r="A151" s="59">
        <v>830082401</v>
      </c>
      <c r="B151" t="s">
        <v>262</v>
      </c>
      <c r="C151" t="s">
        <v>22</v>
      </c>
      <c r="D151" s="42">
        <v>4.2020088598627749</v>
      </c>
      <c r="E151" s="46">
        <v>18464240</v>
      </c>
      <c r="F151" s="76">
        <v>0.34811990547497507</v>
      </c>
      <c r="G151" s="47">
        <v>17380798</v>
      </c>
      <c r="H151" s="48">
        <v>3.1395924376229463E-2</v>
      </c>
      <c r="I151" s="76">
        <v>4.8162115456378933E-2</v>
      </c>
      <c r="J151" s="45"/>
    </row>
    <row r="152" spans="1:10" ht="15" customHeight="1" x14ac:dyDescent="0.25">
      <c r="A152" s="59">
        <v>830097622</v>
      </c>
      <c r="B152" t="s">
        <v>263</v>
      </c>
      <c r="C152" t="s">
        <v>214</v>
      </c>
      <c r="D152" s="42">
        <v>5.4489667927605181</v>
      </c>
      <c r="E152" s="46">
        <v>50111240</v>
      </c>
      <c r="F152" s="76">
        <v>0.15688240421700031</v>
      </c>
      <c r="G152" s="47">
        <v>60532680</v>
      </c>
      <c r="H152" s="48">
        <v>4.037614890404858E-2</v>
      </c>
      <c r="I152" s="76">
        <v>4.7889107173183149E-2</v>
      </c>
      <c r="J152" s="45"/>
    </row>
    <row r="153" spans="1:10" ht="15" customHeight="1" x14ac:dyDescent="0.25">
      <c r="A153" s="59">
        <v>830132182</v>
      </c>
      <c r="B153" t="s">
        <v>264</v>
      </c>
      <c r="C153" t="s">
        <v>140</v>
      </c>
      <c r="D153" s="42">
        <v>8.2999463621602647</v>
      </c>
      <c r="E153" s="46">
        <v>90164229</v>
      </c>
      <c r="F153" s="76">
        <v>0.72263268825294713</v>
      </c>
      <c r="G153" s="47">
        <v>69085981</v>
      </c>
      <c r="H153" s="48">
        <v>3.133739194551699E-2</v>
      </c>
      <c r="I153" s="76">
        <v>0.11298156133876133</v>
      </c>
      <c r="J153" s="45"/>
    </row>
    <row r="154" spans="1:10" ht="15" customHeight="1" x14ac:dyDescent="0.25">
      <c r="A154" s="59">
        <v>830135306</v>
      </c>
      <c r="B154" t="s">
        <v>265</v>
      </c>
      <c r="C154" t="s">
        <v>140</v>
      </c>
      <c r="D154" s="42">
        <v>6.9628645370871682</v>
      </c>
      <c r="E154" s="46">
        <v>27533527</v>
      </c>
      <c r="F154" s="76">
        <v>0.14361905142252532</v>
      </c>
      <c r="G154" s="47">
        <v>27533527</v>
      </c>
      <c r="H154" s="48">
        <v>3.0639332298778511E-2</v>
      </c>
      <c r="I154" s="76">
        <v>3.5777690231985175E-2</v>
      </c>
      <c r="J154" s="45"/>
    </row>
    <row r="155" spans="1:10" ht="15" customHeight="1" x14ac:dyDescent="0.25">
      <c r="A155" s="59">
        <v>830136490</v>
      </c>
      <c r="B155" t="s">
        <v>266</v>
      </c>
      <c r="C155" t="s">
        <v>22</v>
      </c>
      <c r="D155" s="42">
        <v>18.119823469854605</v>
      </c>
      <c r="E155" s="46">
        <v>31095540</v>
      </c>
      <c r="F155" s="76">
        <v>0.70638094847321531</v>
      </c>
      <c r="G155" s="47">
        <v>10039851</v>
      </c>
      <c r="H155" s="48">
        <v>9.7693070478771973E-2</v>
      </c>
      <c r="I155" s="76">
        <v>0.33272047563255669</v>
      </c>
      <c r="J155" s="45">
        <v>2.6396250672655306</v>
      </c>
    </row>
    <row r="156" spans="1:10" ht="15" customHeight="1" x14ac:dyDescent="0.25">
      <c r="A156" s="59">
        <v>830142662</v>
      </c>
      <c r="B156" t="s">
        <v>267</v>
      </c>
      <c r="C156" t="s">
        <v>173</v>
      </c>
      <c r="D156" s="42">
        <v>1.8127312430019451</v>
      </c>
      <c r="E156" s="46">
        <v>14336354</v>
      </c>
      <c r="F156" s="76">
        <v>0.49185981374446003</v>
      </c>
      <c r="G156" s="47">
        <v>21013925</v>
      </c>
      <c r="H156" s="48">
        <v>4.9730039587874447E-2</v>
      </c>
      <c r="I156" s="76">
        <v>9.7866771676400288E-2</v>
      </c>
      <c r="J156" s="45">
        <v>3.3389860778503877</v>
      </c>
    </row>
    <row r="157" spans="1:10" ht="15" customHeight="1" x14ac:dyDescent="0.25">
      <c r="A157" s="59">
        <v>830146140</v>
      </c>
      <c r="B157" t="s">
        <v>98</v>
      </c>
      <c r="C157" t="s">
        <v>22</v>
      </c>
      <c r="D157" s="42">
        <v>2.3105717105587051</v>
      </c>
      <c r="E157" s="46">
        <v>40569801</v>
      </c>
      <c r="F157" s="76">
        <v>0.51912654473697362</v>
      </c>
      <c r="G157" s="47">
        <v>51278127</v>
      </c>
      <c r="H157" s="48">
        <v>0.33961609760932365</v>
      </c>
      <c r="I157" s="76">
        <v>0.70624837759772308</v>
      </c>
      <c r="J157" s="45"/>
    </row>
    <row r="158" spans="1:10" ht="15" customHeight="1" x14ac:dyDescent="0.25">
      <c r="A158" s="59">
        <v>830504499</v>
      </c>
      <c r="B158" t="s">
        <v>268</v>
      </c>
      <c r="C158" t="s">
        <v>140</v>
      </c>
      <c r="D158" s="42">
        <v>5.6384251066265119</v>
      </c>
      <c r="E158" s="46">
        <v>44998067</v>
      </c>
      <c r="F158" s="76">
        <v>0.44306063029790943</v>
      </c>
      <c r="G158" s="47">
        <v>32406097</v>
      </c>
      <c r="H158" s="48">
        <v>0.13064441005704444</v>
      </c>
      <c r="I158" s="76">
        <v>0.23457564173803466</v>
      </c>
      <c r="J158" s="45">
        <v>3.7797964830804496</v>
      </c>
    </row>
    <row r="159" spans="1:10" ht="15" customHeight="1" x14ac:dyDescent="0.25">
      <c r="A159" s="59">
        <v>830509276</v>
      </c>
      <c r="B159" t="s">
        <v>269</v>
      </c>
      <c r="C159" t="s">
        <v>22</v>
      </c>
      <c r="D159" s="42">
        <v>4.3526434461330084</v>
      </c>
      <c r="E159" s="46">
        <v>86257404</v>
      </c>
      <c r="F159" s="76">
        <v>0.32540051689541361</v>
      </c>
      <c r="G159" s="47">
        <v>126426990</v>
      </c>
      <c r="H159" s="48">
        <v>4.4397759983987234E-2</v>
      </c>
      <c r="I159" s="76">
        <v>6.5813510232269237E-2</v>
      </c>
      <c r="J159" s="45">
        <v>2.6764448455961043</v>
      </c>
    </row>
    <row r="160" spans="1:10" ht="15" customHeight="1" x14ac:dyDescent="0.25">
      <c r="A160" s="59">
        <v>860028988</v>
      </c>
      <c r="B160" t="s">
        <v>270</v>
      </c>
      <c r="C160" t="s">
        <v>22</v>
      </c>
      <c r="D160" s="42">
        <v>3.0127436197364434</v>
      </c>
      <c r="E160" s="46">
        <v>11964052</v>
      </c>
      <c r="F160" s="76">
        <v>0.39770552853489993</v>
      </c>
      <c r="G160" s="47">
        <v>12219708</v>
      </c>
      <c r="H160" s="48">
        <v>0.10172405244049933</v>
      </c>
      <c r="I160" s="76">
        <v>0.16889421580286534</v>
      </c>
      <c r="J160" s="45">
        <v>35.838609408373415</v>
      </c>
    </row>
    <row r="161" spans="1:10" ht="15" customHeight="1" x14ac:dyDescent="0.25">
      <c r="A161" s="59">
        <v>860049837</v>
      </c>
      <c r="B161" t="s">
        <v>271</v>
      </c>
      <c r="C161" t="s">
        <v>140</v>
      </c>
      <c r="D161" s="42">
        <v>80.468447478377499</v>
      </c>
      <c r="E161" s="46">
        <v>18486586</v>
      </c>
      <c r="F161" s="76">
        <v>0.5726249424359976</v>
      </c>
      <c r="G161" s="47">
        <v>11788005</v>
      </c>
      <c r="H161" s="48">
        <v>2.4386109054843855E-2</v>
      </c>
      <c r="I161" s="76">
        <v>5.7060206540462108E-2</v>
      </c>
      <c r="J161" s="45">
        <v>4.5736647060823445</v>
      </c>
    </row>
    <row r="162" spans="1:10" ht="15" customHeight="1" x14ac:dyDescent="0.25">
      <c r="A162" s="59">
        <v>860052264</v>
      </c>
      <c r="B162" t="s">
        <v>272</v>
      </c>
      <c r="C162" t="s">
        <v>22</v>
      </c>
      <c r="D162" s="42">
        <v>1.6803251743916174</v>
      </c>
      <c r="E162" s="46">
        <v>13239183</v>
      </c>
      <c r="F162" s="76">
        <v>0.4378706736095499</v>
      </c>
      <c r="G162" s="47">
        <v>27754742</v>
      </c>
      <c r="H162" s="48">
        <v>0.17195338465557994</v>
      </c>
      <c r="I162" s="76">
        <v>0.30589648428365862</v>
      </c>
      <c r="J162" s="45"/>
    </row>
    <row r="163" spans="1:10" ht="15" customHeight="1" x14ac:dyDescent="0.25">
      <c r="A163" s="59">
        <v>860055067</v>
      </c>
      <c r="B163" t="s">
        <v>273</v>
      </c>
      <c r="C163" t="s">
        <v>22</v>
      </c>
      <c r="D163" s="42">
        <v>26.509467264968684</v>
      </c>
      <c r="E163" s="46">
        <v>16230271</v>
      </c>
      <c r="F163" s="76">
        <v>3.0301553909233597E-2</v>
      </c>
      <c r="G163" s="47">
        <v>20360863</v>
      </c>
      <c r="H163" s="48">
        <v>0.26239608807079529</v>
      </c>
      <c r="I163" s="76">
        <v>0.2705955538328606</v>
      </c>
      <c r="J163" s="45"/>
    </row>
    <row r="164" spans="1:10" ht="15" customHeight="1" x14ac:dyDescent="0.25">
      <c r="A164" s="59">
        <v>860058470</v>
      </c>
      <c r="B164" t="s">
        <v>274</v>
      </c>
      <c r="C164" t="s">
        <v>22</v>
      </c>
      <c r="D164" s="42">
        <v>7.3176309347855124</v>
      </c>
      <c r="E164" s="46">
        <v>24924008</v>
      </c>
      <c r="F164" s="76">
        <v>0.50981319280019466</v>
      </c>
      <c r="G164" s="47">
        <v>14613354</v>
      </c>
      <c r="H164" s="48">
        <v>2.280831292139765E-2</v>
      </c>
      <c r="I164" s="76">
        <v>4.6529838393020523E-2</v>
      </c>
      <c r="J164" s="45">
        <v>71.778422886097331</v>
      </c>
    </row>
    <row r="165" spans="1:10" ht="15" customHeight="1" x14ac:dyDescent="0.25">
      <c r="A165" s="59">
        <v>860090486</v>
      </c>
      <c r="B165" t="s">
        <v>275</v>
      </c>
      <c r="C165" t="s">
        <v>173</v>
      </c>
      <c r="D165" s="42">
        <v>6.4258139062157076</v>
      </c>
      <c r="E165" s="46">
        <v>85735738</v>
      </c>
      <c r="F165" s="76">
        <v>0.30507717253763411</v>
      </c>
      <c r="G165" s="47">
        <v>83917299</v>
      </c>
      <c r="H165" s="48">
        <v>0.12919565294224988</v>
      </c>
      <c r="I165" s="76">
        <v>0.18591366959987596</v>
      </c>
      <c r="J165" s="45"/>
    </row>
    <row r="166" spans="1:10" ht="15" customHeight="1" x14ac:dyDescent="0.25">
      <c r="A166" s="59">
        <v>860090819</v>
      </c>
      <c r="B166" t="s">
        <v>99</v>
      </c>
      <c r="C166" t="s">
        <v>22</v>
      </c>
      <c r="D166" s="42">
        <v>2.6899668749167711</v>
      </c>
      <c r="E166" s="46">
        <v>62107976</v>
      </c>
      <c r="F166" s="76">
        <v>0.56276763425040743</v>
      </c>
      <c r="G166" s="47">
        <v>46661557</v>
      </c>
      <c r="H166" s="48">
        <v>2.8868798235446778E-2</v>
      </c>
      <c r="I166" s="76">
        <v>6.602621511322479E-2</v>
      </c>
      <c r="J166" s="45"/>
    </row>
    <row r="167" spans="1:10" ht="15" customHeight="1" x14ac:dyDescent="0.25">
      <c r="A167" s="59">
        <v>860350277</v>
      </c>
      <c r="B167" t="s">
        <v>276</v>
      </c>
      <c r="C167" t="s">
        <v>22</v>
      </c>
      <c r="D167" s="42">
        <v>2.625028346961916</v>
      </c>
      <c r="E167" s="46">
        <v>66355270</v>
      </c>
      <c r="F167" s="76">
        <v>0.34014665103921732</v>
      </c>
      <c r="G167" s="47">
        <v>80701315</v>
      </c>
      <c r="H167" s="48">
        <v>0.12655187395093101</v>
      </c>
      <c r="I167" s="76">
        <v>0.19178787854943877</v>
      </c>
      <c r="J167" s="45">
        <v>2.181988201006666</v>
      </c>
    </row>
    <row r="168" spans="1:10" ht="15" customHeight="1" x14ac:dyDescent="0.25">
      <c r="A168" s="59">
        <v>860400572</v>
      </c>
      <c r="B168" t="s">
        <v>277</v>
      </c>
      <c r="C168" t="s">
        <v>140</v>
      </c>
      <c r="D168" s="42">
        <v>9.3094093002998086</v>
      </c>
      <c r="E168" s="46">
        <v>10817430</v>
      </c>
      <c r="F168" s="76">
        <v>8.3416590009865205E-2</v>
      </c>
      <c r="G168" s="47">
        <v>14304527</v>
      </c>
      <c r="H168" s="48">
        <v>2.1453310433261936E-2</v>
      </c>
      <c r="I168" s="76">
        <v>2.3405737218714046E-2</v>
      </c>
      <c r="J168" s="45">
        <v>1.7077510048354518</v>
      </c>
    </row>
    <row r="169" spans="1:10" ht="15" customHeight="1" x14ac:dyDescent="0.25">
      <c r="A169" s="59">
        <v>860400723</v>
      </c>
      <c r="B169" t="s">
        <v>278</v>
      </c>
      <c r="C169" t="s">
        <v>140</v>
      </c>
      <c r="D169" s="42">
        <v>100</v>
      </c>
      <c r="E169" s="46">
        <v>125420899</v>
      </c>
      <c r="F169" s="76">
        <v>3.2576102009921011E-2</v>
      </c>
      <c r="G169" s="47">
        <v>121335175</v>
      </c>
      <c r="H169" s="48">
        <v>9.3074584005333916E-2</v>
      </c>
      <c r="I169" s="76">
        <v>9.6208688041204873E-2</v>
      </c>
      <c r="J169" s="45"/>
    </row>
    <row r="170" spans="1:10" ht="15" customHeight="1" x14ac:dyDescent="0.25">
      <c r="A170" s="59">
        <v>860509527</v>
      </c>
      <c r="B170" t="s">
        <v>279</v>
      </c>
      <c r="C170" t="s">
        <v>173</v>
      </c>
      <c r="D170" s="42">
        <v>10.149880125169853</v>
      </c>
      <c r="E170" s="46">
        <v>18005921</v>
      </c>
      <c r="F170" s="76">
        <v>0.43099314781029807</v>
      </c>
      <c r="G170" s="47">
        <v>20743097</v>
      </c>
      <c r="H170" s="48">
        <v>2.6348572576603935E-2</v>
      </c>
      <c r="I170" s="76">
        <v>4.630624829069642E-2</v>
      </c>
      <c r="J170" s="45">
        <v>3.0056637721974497</v>
      </c>
    </row>
    <row r="171" spans="1:10" ht="15" customHeight="1" x14ac:dyDescent="0.25">
      <c r="A171" s="59">
        <v>860513276</v>
      </c>
      <c r="B171" t="s">
        <v>280</v>
      </c>
      <c r="C171" t="s">
        <v>22</v>
      </c>
      <c r="D171" s="42">
        <v>2.6967756476997948</v>
      </c>
      <c r="E171" s="46">
        <v>14950728</v>
      </c>
      <c r="F171" s="76">
        <v>0.38577178932566603</v>
      </c>
      <c r="G171" s="47">
        <v>17695986</v>
      </c>
      <c r="H171" s="48">
        <v>0.15026298401575336</v>
      </c>
      <c r="I171" s="76">
        <v>0.24463706063058593</v>
      </c>
      <c r="J171" s="45">
        <v>25.556057994285581</v>
      </c>
    </row>
    <row r="172" spans="1:10" ht="15" customHeight="1" x14ac:dyDescent="0.25">
      <c r="A172" s="59">
        <v>890003343</v>
      </c>
      <c r="B172" t="s">
        <v>281</v>
      </c>
      <c r="C172" t="s">
        <v>140</v>
      </c>
      <c r="D172" s="42">
        <v>11.003741927635925</v>
      </c>
      <c r="E172" s="46">
        <v>50000963</v>
      </c>
      <c r="F172" s="76">
        <v>0.56829386824277717</v>
      </c>
      <c r="G172" s="47">
        <v>25004477</v>
      </c>
      <c r="H172" s="48">
        <v>0.16096400951006087</v>
      </c>
      <c r="I172" s="76">
        <v>0.37285550903544196</v>
      </c>
      <c r="J172" s="45">
        <v>11.492169520482513</v>
      </c>
    </row>
    <row r="173" spans="1:10" ht="15" customHeight="1" x14ac:dyDescent="0.25">
      <c r="A173" s="59">
        <v>890115406</v>
      </c>
      <c r="B173" t="s">
        <v>282</v>
      </c>
      <c r="C173" t="s">
        <v>22</v>
      </c>
      <c r="D173" s="42">
        <v>4.702361386017845</v>
      </c>
      <c r="E173" s="46">
        <v>156318844</v>
      </c>
      <c r="F173" s="76">
        <v>0.55395357730371897</v>
      </c>
      <c r="G173" s="47">
        <v>97218867</v>
      </c>
      <c r="H173" s="48">
        <v>7.7076628144849738E-2</v>
      </c>
      <c r="I173" s="76">
        <v>0.17279956574684213</v>
      </c>
      <c r="J173" s="45"/>
    </row>
    <row r="174" spans="1:10" ht="15" customHeight="1" x14ac:dyDescent="0.25">
      <c r="A174" s="59">
        <v>890115555</v>
      </c>
      <c r="B174" t="s">
        <v>283</v>
      </c>
      <c r="C174" t="s">
        <v>22</v>
      </c>
      <c r="D174" s="42">
        <v>2.263405281753573</v>
      </c>
      <c r="E174" s="46">
        <v>31888909</v>
      </c>
      <c r="F174" s="76">
        <v>0.66729864397853111</v>
      </c>
      <c r="G174" s="47">
        <v>21727091</v>
      </c>
      <c r="H174" s="48">
        <v>6.3708222301273404E-2</v>
      </c>
      <c r="I174" s="76">
        <v>0.19148771457716082</v>
      </c>
      <c r="J174" s="45"/>
    </row>
    <row r="175" spans="1:10" ht="15" customHeight="1" x14ac:dyDescent="0.25">
      <c r="A175" s="59">
        <v>890200486</v>
      </c>
      <c r="B175" t="s">
        <v>284</v>
      </c>
      <c r="C175" t="s">
        <v>140</v>
      </c>
      <c r="D175" s="42">
        <v>1.6198288686348623</v>
      </c>
      <c r="E175" s="46">
        <v>10335228</v>
      </c>
      <c r="F175" s="76">
        <v>0.42023122645669997</v>
      </c>
      <c r="G175" s="47">
        <v>23116086</v>
      </c>
      <c r="H175" s="48">
        <v>3.3575825728515529E-2</v>
      </c>
      <c r="I175" s="76">
        <v>5.7912442443759725E-2</v>
      </c>
      <c r="J175" s="45">
        <v>2.9753717244904765</v>
      </c>
    </row>
    <row r="176" spans="1:10" ht="15" customHeight="1" x14ac:dyDescent="0.25">
      <c r="A176" s="59">
        <v>890204220</v>
      </c>
      <c r="B176" t="s">
        <v>285</v>
      </c>
      <c r="C176" t="s">
        <v>140</v>
      </c>
      <c r="D176" s="42">
        <v>2.1432174359589187</v>
      </c>
      <c r="E176" s="46">
        <v>10031278</v>
      </c>
      <c r="F176" s="76">
        <v>0.34905137646316819</v>
      </c>
      <c r="G176" s="47">
        <v>17045119</v>
      </c>
      <c r="H176" s="48">
        <v>8.1042900632784853E-2</v>
      </c>
      <c r="I176" s="76">
        <v>0.12449968815119448</v>
      </c>
      <c r="J176" s="45">
        <v>182.70443392165305</v>
      </c>
    </row>
    <row r="177" spans="1:10" ht="15" customHeight="1" x14ac:dyDescent="0.25">
      <c r="A177" s="59">
        <v>890209174</v>
      </c>
      <c r="B177" t="s">
        <v>286</v>
      </c>
      <c r="C177" t="s">
        <v>22</v>
      </c>
      <c r="D177" s="42">
        <v>4.6972911932294235</v>
      </c>
      <c r="E177" s="46">
        <v>240168682</v>
      </c>
      <c r="F177" s="76">
        <v>0.18334020692249203</v>
      </c>
      <c r="G177" s="47">
        <v>362849590</v>
      </c>
      <c r="H177" s="48">
        <v>8.8190541383147997E-2</v>
      </c>
      <c r="I177" s="76">
        <v>0.10798932692744671</v>
      </c>
      <c r="J177" s="45"/>
    </row>
    <row r="178" spans="1:10" ht="15" customHeight="1" x14ac:dyDescent="0.25">
      <c r="A178" s="59">
        <v>890301107</v>
      </c>
      <c r="B178" t="s">
        <v>287</v>
      </c>
      <c r="C178" t="s">
        <v>218</v>
      </c>
      <c r="D178" s="42">
        <v>29.270615946038298</v>
      </c>
      <c r="E178" s="46">
        <v>23248652</v>
      </c>
      <c r="F178" s="76">
        <v>0.16682357994101688</v>
      </c>
      <c r="G178" s="47">
        <v>29354285</v>
      </c>
      <c r="H178" s="48">
        <v>3.656026309885712E-2</v>
      </c>
      <c r="I178" s="76">
        <v>4.3880578252885397E-2</v>
      </c>
      <c r="J178" s="45">
        <v>73.374138422101964</v>
      </c>
    </row>
    <row r="179" spans="1:10" ht="15" customHeight="1" x14ac:dyDescent="0.25">
      <c r="A179" s="59">
        <v>890330656</v>
      </c>
      <c r="B179" t="s">
        <v>288</v>
      </c>
      <c r="C179" t="s">
        <v>140</v>
      </c>
      <c r="D179" s="42">
        <v>18.677472259437334</v>
      </c>
      <c r="E179" s="46">
        <v>27431707</v>
      </c>
      <c r="F179" s="76">
        <v>6.4702868694230628E-2</v>
      </c>
      <c r="G179" s="47">
        <v>45725907</v>
      </c>
      <c r="H179" s="48">
        <v>0.11899273739052715</v>
      </c>
      <c r="I179" s="76">
        <v>0.12722452941174026</v>
      </c>
      <c r="J179" s="45">
        <v>30.929278160870652</v>
      </c>
    </row>
    <row r="180" spans="1:10" ht="15" customHeight="1" x14ac:dyDescent="0.25">
      <c r="A180" s="59">
        <v>890505513</v>
      </c>
      <c r="B180" t="s">
        <v>289</v>
      </c>
      <c r="C180" t="s">
        <v>218</v>
      </c>
      <c r="D180" s="42">
        <v>3008.5014966475096</v>
      </c>
      <c r="E180" s="46">
        <v>50237305</v>
      </c>
      <c r="F180" s="76">
        <v>0.46056473067895537</v>
      </c>
      <c r="G180" s="47">
        <v>27955175</v>
      </c>
      <c r="H180" s="48">
        <v>2.1563362966807099E-2</v>
      </c>
      <c r="I180" s="76">
        <v>3.9973958310044563E-2</v>
      </c>
      <c r="J180" s="45">
        <v>3.733966198199643</v>
      </c>
    </row>
    <row r="181" spans="1:10" ht="15" customHeight="1" x14ac:dyDescent="0.25">
      <c r="A181" s="59">
        <v>890506038</v>
      </c>
      <c r="B181" t="s">
        <v>290</v>
      </c>
      <c r="C181" t="s">
        <v>140</v>
      </c>
      <c r="D181" s="42">
        <v>7.2782230131390468</v>
      </c>
      <c r="E181" s="46">
        <v>42504838</v>
      </c>
      <c r="F181" s="76">
        <v>0.27681787993204393</v>
      </c>
      <c r="G181" s="47">
        <v>57155549</v>
      </c>
      <c r="H181" s="48">
        <v>0.27344306667268942</v>
      </c>
      <c r="I181" s="76">
        <v>0.37811093372578752</v>
      </c>
      <c r="J181" s="45">
        <v>34.091807985360695</v>
      </c>
    </row>
    <row r="182" spans="1:10" ht="15" customHeight="1" x14ac:dyDescent="0.25">
      <c r="A182" s="59">
        <v>890910591</v>
      </c>
      <c r="B182" t="s">
        <v>291</v>
      </c>
      <c r="C182" t="s">
        <v>22</v>
      </c>
      <c r="D182" s="42">
        <v>2.2472781735886507</v>
      </c>
      <c r="E182" s="46">
        <v>93947872</v>
      </c>
      <c r="F182" s="76">
        <v>0.51669005886276287</v>
      </c>
      <c r="G182" s="47">
        <v>96378120</v>
      </c>
      <c r="H182" s="48">
        <v>7.5587709181430193E-2</v>
      </c>
      <c r="I182" s="76">
        <v>0.15639593301882213</v>
      </c>
      <c r="J182" s="45">
        <v>3.3156942366915971</v>
      </c>
    </row>
    <row r="183" spans="1:10" ht="15" customHeight="1" x14ac:dyDescent="0.25">
      <c r="A183" s="59">
        <v>890915992</v>
      </c>
      <c r="B183" t="s">
        <v>292</v>
      </c>
      <c r="C183" t="s">
        <v>140</v>
      </c>
      <c r="D183" s="42">
        <v>14.870506085783736</v>
      </c>
      <c r="E183" s="46">
        <v>118125710</v>
      </c>
      <c r="F183" s="76">
        <v>0.24710979997484345</v>
      </c>
      <c r="G183" s="47">
        <v>182280663</v>
      </c>
      <c r="H183" s="48">
        <v>5.3740551882948288E-2</v>
      </c>
      <c r="I183" s="76">
        <v>7.1379003048721634E-2</v>
      </c>
      <c r="J183" s="45">
        <v>30.247615947925141</v>
      </c>
    </row>
    <row r="184" spans="1:10" ht="15" customHeight="1" x14ac:dyDescent="0.25">
      <c r="A184" s="59">
        <v>890929487</v>
      </c>
      <c r="B184" t="s">
        <v>100</v>
      </c>
      <c r="C184" t="s">
        <v>22</v>
      </c>
      <c r="D184" s="42">
        <v>3.2570830346690354</v>
      </c>
      <c r="E184" s="46">
        <v>40478561</v>
      </c>
      <c r="F184" s="76">
        <v>0.39979532809771218</v>
      </c>
      <c r="G184" s="47">
        <v>37665301</v>
      </c>
      <c r="H184" s="48">
        <v>6.5017382530972681E-2</v>
      </c>
      <c r="I184" s="76">
        <v>0.10832535229175522</v>
      </c>
      <c r="J184" s="45">
        <v>5.3840622740204696</v>
      </c>
    </row>
    <row r="185" spans="1:10" ht="15" customHeight="1" x14ac:dyDescent="0.25">
      <c r="A185" s="59">
        <v>891100670</v>
      </c>
      <c r="B185" t="s">
        <v>101</v>
      </c>
      <c r="C185" t="s">
        <v>22</v>
      </c>
      <c r="D185" s="42">
        <v>2.540599487447611</v>
      </c>
      <c r="E185" s="46">
        <v>42643042</v>
      </c>
      <c r="F185" s="76">
        <v>0.67923291847552092</v>
      </c>
      <c r="G185" s="47">
        <v>30456487</v>
      </c>
      <c r="H185" s="48">
        <v>8.433857123404577E-2</v>
      </c>
      <c r="I185" s="76">
        <v>0.26292776313958993</v>
      </c>
      <c r="J185" s="45">
        <v>4.1877514434876106</v>
      </c>
    </row>
    <row r="186" spans="1:10" ht="15" customHeight="1" x14ac:dyDescent="0.25">
      <c r="A186" s="59">
        <v>891100881</v>
      </c>
      <c r="B186" t="s">
        <v>102</v>
      </c>
      <c r="C186" t="s">
        <v>22</v>
      </c>
      <c r="D186" s="42">
        <v>3.2177458687442289</v>
      </c>
      <c r="E186" s="46">
        <v>66028879</v>
      </c>
      <c r="F186" s="76">
        <v>0.22987173532942473</v>
      </c>
      <c r="G186" s="47">
        <v>99746952</v>
      </c>
      <c r="H186" s="48">
        <v>0.1115682505705049</v>
      </c>
      <c r="I186" s="76">
        <v>0.14486969987814766</v>
      </c>
      <c r="J186" s="45"/>
    </row>
    <row r="187" spans="1:10" ht="15" customHeight="1" x14ac:dyDescent="0.25">
      <c r="A187" s="59">
        <v>891702877</v>
      </c>
      <c r="B187" t="s">
        <v>293</v>
      </c>
      <c r="C187" t="s">
        <v>140</v>
      </c>
      <c r="D187" s="42">
        <v>1.5423467823343855</v>
      </c>
      <c r="E187" s="46">
        <v>95647721</v>
      </c>
      <c r="F187" s="76">
        <v>0.71001685027424022</v>
      </c>
      <c r="G187" s="47">
        <v>107277047</v>
      </c>
      <c r="H187" s="48">
        <v>4.6351160225514818E-2</v>
      </c>
      <c r="I187" s="76">
        <v>0.15984087444166878</v>
      </c>
      <c r="J187" s="45"/>
    </row>
    <row r="188" spans="1:10" ht="15" customHeight="1" x14ac:dyDescent="0.25">
      <c r="A188" s="59">
        <v>900032901</v>
      </c>
      <c r="B188" t="s">
        <v>294</v>
      </c>
      <c r="C188" t="s">
        <v>22</v>
      </c>
      <c r="D188" s="42">
        <v>5.6783538928708435</v>
      </c>
      <c r="E188" s="46">
        <v>10256126</v>
      </c>
      <c r="F188" s="76">
        <v>0.17605023988515645</v>
      </c>
      <c r="G188" s="47">
        <v>10260166</v>
      </c>
      <c r="H188" s="48">
        <v>0.36817326307013332</v>
      </c>
      <c r="I188" s="76">
        <v>0.44683945659358726</v>
      </c>
      <c r="J188" s="45"/>
    </row>
    <row r="189" spans="1:10" ht="15" customHeight="1" x14ac:dyDescent="0.25">
      <c r="A189" s="59">
        <v>900034278</v>
      </c>
      <c r="B189" t="s">
        <v>295</v>
      </c>
      <c r="C189" t="s">
        <v>22</v>
      </c>
      <c r="D189" s="42">
        <v>3.1664947119277191</v>
      </c>
      <c r="E189" s="46">
        <v>32096500</v>
      </c>
      <c r="F189" s="76">
        <v>0.30588979184992615</v>
      </c>
      <c r="G189" s="47">
        <v>47553085</v>
      </c>
      <c r="H189" s="48">
        <v>0.18494114735994829</v>
      </c>
      <c r="I189" s="76">
        <v>0.26644349152110741</v>
      </c>
      <c r="J189" s="45"/>
    </row>
    <row r="190" spans="1:10" ht="15" customHeight="1" x14ac:dyDescent="0.25">
      <c r="A190" s="59">
        <v>900037384</v>
      </c>
      <c r="B190" t="s">
        <v>103</v>
      </c>
      <c r="C190" t="s">
        <v>22</v>
      </c>
      <c r="D190" s="42">
        <v>6.4414608778490123</v>
      </c>
      <c r="E190" s="46">
        <v>24081800</v>
      </c>
      <c r="F190" s="76">
        <v>0.55231016120329612</v>
      </c>
      <c r="G190" s="47">
        <v>14546734</v>
      </c>
      <c r="H190" s="48">
        <v>7.4529272316978701E-2</v>
      </c>
      <c r="I190" s="76">
        <v>0.16647523767190628</v>
      </c>
      <c r="J190" s="45"/>
    </row>
    <row r="191" spans="1:10" ht="15" customHeight="1" x14ac:dyDescent="0.25">
      <c r="A191" s="59">
        <v>900055521</v>
      </c>
      <c r="B191" t="s">
        <v>296</v>
      </c>
      <c r="C191" t="s">
        <v>22</v>
      </c>
      <c r="D191" s="42">
        <v>3.2947356610852978</v>
      </c>
      <c r="E191" s="46">
        <v>19716456</v>
      </c>
      <c r="F191" s="76">
        <v>0.51996670593027372</v>
      </c>
      <c r="G191" s="47">
        <v>17602049</v>
      </c>
      <c r="H191" s="48">
        <v>6.1358703703178474E-2</v>
      </c>
      <c r="I191" s="76">
        <v>0.12782176665909747</v>
      </c>
      <c r="J191" s="45"/>
    </row>
    <row r="192" spans="1:10" ht="15" customHeight="1" x14ac:dyDescent="0.25">
      <c r="A192" s="59">
        <v>900075901</v>
      </c>
      <c r="B192" t="s">
        <v>297</v>
      </c>
      <c r="C192" t="s">
        <v>22</v>
      </c>
      <c r="D192" s="42">
        <v>4.1883609627030154</v>
      </c>
      <c r="E192" s="46">
        <v>13460160</v>
      </c>
      <c r="F192" s="76">
        <v>0.43897748262387737</v>
      </c>
      <c r="G192" s="47">
        <v>13472388</v>
      </c>
      <c r="H192" s="48">
        <v>0.10301699992521025</v>
      </c>
      <c r="I192" s="76">
        <v>0.1836236456372842</v>
      </c>
      <c r="J192" s="45"/>
    </row>
    <row r="193" spans="1:10" ht="15" customHeight="1" x14ac:dyDescent="0.25">
      <c r="A193" s="59">
        <v>900079924</v>
      </c>
      <c r="B193" t="s">
        <v>298</v>
      </c>
      <c r="C193" t="s">
        <v>22</v>
      </c>
      <c r="D193" s="42">
        <v>5.7866172820815063</v>
      </c>
      <c r="E193" s="46">
        <v>22131284</v>
      </c>
      <c r="F193" s="76">
        <v>0.48364693825996402</v>
      </c>
      <c r="G193" s="47">
        <v>20697650</v>
      </c>
      <c r="H193" s="48">
        <v>5.8435175788783926E-2</v>
      </c>
      <c r="I193" s="76">
        <v>0.11316903126683464</v>
      </c>
      <c r="J193" s="45"/>
    </row>
    <row r="194" spans="1:10" ht="15" customHeight="1" x14ac:dyDescent="0.25">
      <c r="A194" s="59">
        <v>900087656</v>
      </c>
      <c r="B194" t="s">
        <v>299</v>
      </c>
      <c r="C194" t="s">
        <v>140</v>
      </c>
      <c r="D194" s="42">
        <v>2.3437968176709116</v>
      </c>
      <c r="E194" s="46">
        <v>76137684</v>
      </c>
      <c r="F194" s="76">
        <v>0.42661535914225496</v>
      </c>
      <c r="G194" s="47">
        <v>76151002</v>
      </c>
      <c r="H194" s="48">
        <v>6.0694386393516798E-2</v>
      </c>
      <c r="I194" s="76">
        <v>0.10585282909343727</v>
      </c>
      <c r="J194" s="45">
        <v>1.8814296327537969</v>
      </c>
    </row>
    <row r="195" spans="1:10" ht="15" customHeight="1" x14ac:dyDescent="0.25">
      <c r="A195" s="59">
        <v>900088623</v>
      </c>
      <c r="B195" t="s">
        <v>300</v>
      </c>
      <c r="C195" t="s">
        <v>140</v>
      </c>
      <c r="D195" s="42">
        <v>3.3312665260316598</v>
      </c>
      <c r="E195" s="46">
        <v>11642380</v>
      </c>
      <c r="F195" s="76">
        <v>0.39393969177174132</v>
      </c>
      <c r="G195" s="47">
        <v>11284469</v>
      </c>
      <c r="H195" s="48">
        <v>0.14734483951482172</v>
      </c>
      <c r="I195" s="76">
        <v>0.24311910467386635</v>
      </c>
      <c r="J195" s="45">
        <v>6.9906942611212752</v>
      </c>
    </row>
    <row r="196" spans="1:10" ht="15" customHeight="1" x14ac:dyDescent="0.25">
      <c r="A196" s="59">
        <v>900103726</v>
      </c>
      <c r="B196" t="s">
        <v>105</v>
      </c>
      <c r="C196" t="s">
        <v>22</v>
      </c>
      <c r="D196" s="42">
        <v>2.9842619161400061</v>
      </c>
      <c r="E196" s="46">
        <v>21230279</v>
      </c>
      <c r="F196" s="76">
        <v>0.69442116480871374</v>
      </c>
      <c r="G196" s="47">
        <v>10463599</v>
      </c>
      <c r="H196" s="48">
        <v>5.479816144531946E-2</v>
      </c>
      <c r="I196" s="76">
        <v>0.17932577500341901</v>
      </c>
      <c r="J196" s="45">
        <v>5.1505817895346508</v>
      </c>
    </row>
    <row r="197" spans="1:10" ht="15" customHeight="1" x14ac:dyDescent="0.25">
      <c r="A197" s="59">
        <v>900107754</v>
      </c>
      <c r="B197" t="s">
        <v>301</v>
      </c>
      <c r="C197" t="s">
        <v>22</v>
      </c>
      <c r="D197" s="42">
        <v>3.3977257570143826</v>
      </c>
      <c r="E197" s="46">
        <v>30254084</v>
      </c>
      <c r="F197" s="76">
        <v>0.65748277091947083</v>
      </c>
      <c r="G197" s="47">
        <v>18370231</v>
      </c>
      <c r="H197" s="48">
        <v>4.2270644015468609E-2</v>
      </c>
      <c r="I197" s="76">
        <v>0.12341173064181936</v>
      </c>
      <c r="J197" s="45">
        <v>6.2253776385269557</v>
      </c>
    </row>
    <row r="198" spans="1:10" ht="15" customHeight="1" x14ac:dyDescent="0.25">
      <c r="A198" s="59">
        <v>900120758</v>
      </c>
      <c r="B198" t="s">
        <v>302</v>
      </c>
      <c r="C198" t="s">
        <v>140</v>
      </c>
      <c r="D198" s="42">
        <v>3.2002052919946946</v>
      </c>
      <c r="E198" s="46">
        <v>31509283</v>
      </c>
      <c r="F198" s="76">
        <v>0.74813597421680156</v>
      </c>
      <c r="G198" s="47">
        <v>11578525</v>
      </c>
      <c r="H198" s="48">
        <v>2.5828792043076063E-2</v>
      </c>
      <c r="I198" s="76">
        <v>0.10255054076404378</v>
      </c>
      <c r="J198" s="45"/>
    </row>
    <row r="199" spans="1:10" ht="15" customHeight="1" x14ac:dyDescent="0.25">
      <c r="A199" s="59">
        <v>900121088</v>
      </c>
      <c r="B199" t="s">
        <v>106</v>
      </c>
      <c r="C199" t="s">
        <v>22</v>
      </c>
      <c r="D199" s="42">
        <v>21.431776036800116</v>
      </c>
      <c r="E199" s="46">
        <v>11370692</v>
      </c>
      <c r="F199" s="76">
        <v>8.9539905278230122E-2</v>
      </c>
      <c r="G199" s="47">
        <v>15708219</v>
      </c>
      <c r="H199" s="48">
        <v>0.119528679440906</v>
      </c>
      <c r="I199" s="76">
        <v>0.13128382027268654</v>
      </c>
      <c r="J199" s="45">
        <v>19.757182958257886</v>
      </c>
    </row>
    <row r="200" spans="1:10" ht="15" customHeight="1" x14ac:dyDescent="0.25">
      <c r="A200" s="59">
        <v>900123126</v>
      </c>
      <c r="B200" t="s">
        <v>303</v>
      </c>
      <c r="C200" t="s">
        <v>173</v>
      </c>
      <c r="D200" s="42">
        <v>3.7029106269037815</v>
      </c>
      <c r="E200" s="46">
        <v>13138981</v>
      </c>
      <c r="F200" s="76">
        <v>0.61297525580961187</v>
      </c>
      <c r="G200" s="47">
        <v>10713624</v>
      </c>
      <c r="H200" s="48">
        <v>4.1504676701076618E-2</v>
      </c>
      <c r="I200" s="76">
        <v>0.10724036983190749</v>
      </c>
      <c r="J200" s="45">
        <v>4.9109354830436756</v>
      </c>
    </row>
    <row r="201" spans="1:10" ht="15" customHeight="1" x14ac:dyDescent="0.25">
      <c r="A201" s="59">
        <v>900126632</v>
      </c>
      <c r="B201" t="s">
        <v>304</v>
      </c>
      <c r="C201" t="s">
        <v>214</v>
      </c>
      <c r="D201" s="42">
        <v>5.7699362187805177</v>
      </c>
      <c r="E201" s="46">
        <v>12606660</v>
      </c>
      <c r="F201" s="76">
        <v>0.43995155805733155</v>
      </c>
      <c r="G201" s="47">
        <v>11342954</v>
      </c>
      <c r="H201" s="48">
        <v>0.22524535607953244</v>
      </c>
      <c r="I201" s="76">
        <v>0.4021890593931704</v>
      </c>
      <c r="J201" s="45"/>
    </row>
    <row r="202" spans="1:10" ht="15" customHeight="1" x14ac:dyDescent="0.25">
      <c r="A202" s="59">
        <v>900128900</v>
      </c>
      <c r="B202" t="s">
        <v>79</v>
      </c>
      <c r="C202" t="s">
        <v>173</v>
      </c>
      <c r="D202" s="42">
        <v>2.0865868238345167</v>
      </c>
      <c r="E202" s="46">
        <v>10409216</v>
      </c>
      <c r="F202" s="76">
        <v>0.47304568008553377</v>
      </c>
      <c r="G202" s="47">
        <v>10671451</v>
      </c>
      <c r="H202" s="48">
        <v>0.112341162404892</v>
      </c>
      <c r="I202" s="76">
        <v>0.21318956531778105</v>
      </c>
      <c r="J202" s="45">
        <v>3.3606146192161566</v>
      </c>
    </row>
    <row r="203" spans="1:10" ht="15" customHeight="1" x14ac:dyDescent="0.25">
      <c r="A203" s="59">
        <v>900135121</v>
      </c>
      <c r="B203" t="s">
        <v>305</v>
      </c>
      <c r="C203" t="s">
        <v>22</v>
      </c>
      <c r="D203" s="42">
        <v>3.4098444707233404</v>
      </c>
      <c r="E203" s="46">
        <v>33512225</v>
      </c>
      <c r="F203" s="76">
        <v>0.21294255215225427</v>
      </c>
      <c r="G203" s="47">
        <v>51399421</v>
      </c>
      <c r="H203" s="48">
        <v>3.9776356178805906E-2</v>
      </c>
      <c r="I203" s="76">
        <v>5.053805956296667E-2</v>
      </c>
      <c r="J203" s="45">
        <v>27.683807229942875</v>
      </c>
    </row>
    <row r="204" spans="1:10" ht="15" customHeight="1" x14ac:dyDescent="0.25">
      <c r="A204" s="59">
        <v>900144599</v>
      </c>
      <c r="B204" t="s">
        <v>306</v>
      </c>
      <c r="C204" t="s">
        <v>140</v>
      </c>
      <c r="D204" s="42">
        <v>1.5307013284926796</v>
      </c>
      <c r="E204" s="46">
        <v>10105352</v>
      </c>
      <c r="F204" s="76">
        <v>0.65329531070880131</v>
      </c>
      <c r="G204" s="47">
        <v>10105352</v>
      </c>
      <c r="H204" s="48">
        <v>0.12250885232668483</v>
      </c>
      <c r="I204" s="76">
        <v>0.35335216427888905</v>
      </c>
      <c r="J204" s="45"/>
    </row>
    <row r="205" spans="1:10" ht="15" customHeight="1" x14ac:dyDescent="0.25">
      <c r="A205" s="59">
        <v>900156781</v>
      </c>
      <c r="B205" t="s">
        <v>107</v>
      </c>
      <c r="C205" t="s">
        <v>22</v>
      </c>
      <c r="D205" s="42">
        <v>249.11733022282451</v>
      </c>
      <c r="E205" s="46">
        <v>28928992</v>
      </c>
      <c r="F205" s="76">
        <v>0.40975820778034788</v>
      </c>
      <c r="G205" s="47">
        <v>19911000</v>
      </c>
      <c r="H205" s="48">
        <v>0.12660530812083004</v>
      </c>
      <c r="I205" s="76">
        <v>0.2144973632665361</v>
      </c>
      <c r="J205" s="45"/>
    </row>
    <row r="206" spans="1:10" ht="15" customHeight="1" x14ac:dyDescent="0.25">
      <c r="A206" s="59">
        <v>900177526</v>
      </c>
      <c r="B206" t="s">
        <v>307</v>
      </c>
      <c r="C206" t="s">
        <v>140</v>
      </c>
      <c r="D206" s="42">
        <v>21.282552329117642</v>
      </c>
      <c r="E206" s="46">
        <v>15472829</v>
      </c>
      <c r="F206" s="76">
        <v>0.33197141740343078</v>
      </c>
      <c r="G206" s="47">
        <v>11741090</v>
      </c>
      <c r="H206" s="48">
        <v>5.9673766039874301E-2</v>
      </c>
      <c r="I206" s="76">
        <v>8.9328162887772775E-2</v>
      </c>
      <c r="J206" s="45">
        <v>19.202995404361278</v>
      </c>
    </row>
    <row r="207" spans="1:10" ht="15" customHeight="1" x14ac:dyDescent="0.25">
      <c r="A207" s="59">
        <v>900179821</v>
      </c>
      <c r="B207" t="s">
        <v>308</v>
      </c>
      <c r="C207" t="s">
        <v>140</v>
      </c>
      <c r="D207" s="42">
        <v>4.515693371705475</v>
      </c>
      <c r="E207" s="46">
        <v>30906812</v>
      </c>
      <c r="F207" s="76">
        <v>0.35139838880054225</v>
      </c>
      <c r="G207" s="47">
        <v>26748143</v>
      </c>
      <c r="H207" s="48">
        <v>4.8942656266432127E-2</v>
      </c>
      <c r="I207" s="76">
        <v>7.5458733714710582E-2</v>
      </c>
      <c r="J207" s="45"/>
    </row>
    <row r="208" spans="1:10" ht="15" customHeight="1" x14ac:dyDescent="0.25">
      <c r="A208" s="59">
        <v>900180277</v>
      </c>
      <c r="B208" t="s">
        <v>309</v>
      </c>
      <c r="C208" t="s">
        <v>140</v>
      </c>
      <c r="D208" s="42">
        <v>3.8318072556154807</v>
      </c>
      <c r="E208" s="46">
        <v>120270527</v>
      </c>
      <c r="F208" s="76">
        <v>0.64594037635435408</v>
      </c>
      <c r="G208" s="47">
        <v>91417617</v>
      </c>
      <c r="H208" s="48">
        <v>4.2918636883096023E-2</v>
      </c>
      <c r="I208" s="76">
        <v>0.1212186705763726</v>
      </c>
      <c r="J208" s="45">
        <v>7.7534313667184191</v>
      </c>
    </row>
    <row r="209" spans="1:10" ht="15" customHeight="1" x14ac:dyDescent="0.25">
      <c r="A209" s="59">
        <v>900180976</v>
      </c>
      <c r="B209" t="s">
        <v>310</v>
      </c>
      <c r="C209" t="s">
        <v>140</v>
      </c>
      <c r="D209" s="42">
        <v>4.1063260323242243</v>
      </c>
      <c r="E209" s="46">
        <v>53022053</v>
      </c>
      <c r="F209" s="76">
        <v>0.39130231831293072</v>
      </c>
      <c r="G209" s="47">
        <v>101152293</v>
      </c>
      <c r="H209" s="48">
        <v>0.25698083538784955</v>
      </c>
      <c r="I209" s="76">
        <v>0.4221813933570443</v>
      </c>
      <c r="J209" s="45"/>
    </row>
    <row r="210" spans="1:10" ht="15" customHeight="1" x14ac:dyDescent="0.25">
      <c r="A210" s="59">
        <v>900182018</v>
      </c>
      <c r="B210" t="s">
        <v>311</v>
      </c>
      <c r="C210" t="s">
        <v>22</v>
      </c>
      <c r="D210" s="42">
        <v>3.1138484397253321</v>
      </c>
      <c r="E210" s="46">
        <v>29335661</v>
      </c>
      <c r="F210" s="76">
        <v>0.53833596167925346</v>
      </c>
      <c r="G210" s="47">
        <v>43070970</v>
      </c>
      <c r="H210" s="48">
        <v>0.10281557164270161</v>
      </c>
      <c r="I210" s="76">
        <v>0.22270647723977427</v>
      </c>
      <c r="J210" s="45">
        <v>8.7734058948620035</v>
      </c>
    </row>
    <row r="211" spans="1:10" ht="15" customHeight="1" x14ac:dyDescent="0.25">
      <c r="A211" s="59">
        <v>900193579</v>
      </c>
      <c r="B211" t="s">
        <v>312</v>
      </c>
      <c r="C211" t="s">
        <v>22</v>
      </c>
      <c r="D211" s="42">
        <v>9.6151643222408385</v>
      </c>
      <c r="E211" s="46">
        <v>21358836</v>
      </c>
      <c r="F211" s="76">
        <v>0.41262935383891092</v>
      </c>
      <c r="G211" s="47">
        <v>18714363</v>
      </c>
      <c r="H211" s="48">
        <v>0.1189695947271372</v>
      </c>
      <c r="I211" s="76">
        <v>0.2025460337602728</v>
      </c>
      <c r="J211" s="45"/>
    </row>
    <row r="212" spans="1:10" ht="15" customHeight="1" x14ac:dyDescent="0.25">
      <c r="A212" s="59">
        <v>900195471</v>
      </c>
      <c r="B212" t="s">
        <v>313</v>
      </c>
      <c r="C212" t="s">
        <v>140</v>
      </c>
      <c r="D212" s="42">
        <v>5.5269110176776444</v>
      </c>
      <c r="E212" s="46">
        <v>91605082</v>
      </c>
      <c r="F212" s="76">
        <v>0.48346727315404375</v>
      </c>
      <c r="G212" s="47">
        <v>58097926</v>
      </c>
      <c r="H212" s="48">
        <v>4.6930825005916554E-2</v>
      </c>
      <c r="I212" s="76">
        <v>9.0857408575996321E-2</v>
      </c>
      <c r="J212" s="45">
        <v>24.749983589493525</v>
      </c>
    </row>
    <row r="213" spans="1:10" ht="15" customHeight="1" x14ac:dyDescent="0.25">
      <c r="A213" s="59">
        <v>900210295</v>
      </c>
      <c r="B213" t="s">
        <v>108</v>
      </c>
      <c r="C213" t="s">
        <v>22</v>
      </c>
      <c r="D213" s="42">
        <v>9.8242370927814271</v>
      </c>
      <c r="E213" s="46">
        <v>19530481</v>
      </c>
      <c r="F213" s="76">
        <v>0.17300141199459795</v>
      </c>
      <c r="G213" s="47">
        <v>19853899</v>
      </c>
      <c r="H213" s="48">
        <v>0.19210736757270971</v>
      </c>
      <c r="I213" s="76">
        <v>0.23229467420983657</v>
      </c>
      <c r="J213" s="45"/>
    </row>
    <row r="214" spans="1:10" ht="15" customHeight="1" x14ac:dyDescent="0.25">
      <c r="A214" s="59">
        <v>900211721</v>
      </c>
      <c r="B214" t="s">
        <v>314</v>
      </c>
      <c r="C214" t="s">
        <v>140</v>
      </c>
      <c r="D214" s="42">
        <v>5.4074418853420045</v>
      </c>
      <c r="E214" s="46">
        <v>40707931</v>
      </c>
      <c r="F214" s="76">
        <v>0.37646935547106858</v>
      </c>
      <c r="G214" s="47">
        <v>36268748</v>
      </c>
      <c r="H214" s="48">
        <v>0.21442884589811584</v>
      </c>
      <c r="I214" s="76">
        <v>0.34389463898781397</v>
      </c>
      <c r="J214" s="45"/>
    </row>
    <row r="215" spans="1:10" ht="15" customHeight="1" x14ac:dyDescent="0.25">
      <c r="A215" s="59">
        <v>900221386</v>
      </c>
      <c r="B215" t="s">
        <v>315</v>
      </c>
      <c r="C215" t="s">
        <v>22</v>
      </c>
      <c r="D215" s="42">
        <v>2.3820807959345522</v>
      </c>
      <c r="E215" s="46">
        <v>12219988</v>
      </c>
      <c r="F215" s="76">
        <v>0.47554751551669877</v>
      </c>
      <c r="G215" s="47">
        <v>14765194</v>
      </c>
      <c r="H215" s="48">
        <v>7.7970798698849236E-2</v>
      </c>
      <c r="I215" s="76">
        <v>0.14867085390141166</v>
      </c>
      <c r="J215" s="45">
        <v>6.6690586501800064</v>
      </c>
    </row>
    <row r="216" spans="1:10" ht="15" customHeight="1" x14ac:dyDescent="0.25">
      <c r="A216" s="59">
        <v>900222779</v>
      </c>
      <c r="B216" t="s">
        <v>316</v>
      </c>
      <c r="C216" t="s">
        <v>22</v>
      </c>
      <c r="D216" s="42">
        <v>8.4789277071756217</v>
      </c>
      <c r="E216" s="46">
        <v>14494835</v>
      </c>
      <c r="F216" s="76">
        <v>0.27757259724785494</v>
      </c>
      <c r="G216" s="47">
        <v>19926343</v>
      </c>
      <c r="H216" s="48">
        <v>7.7256925907872337E-2</v>
      </c>
      <c r="I216" s="76">
        <v>0.10694074672909124</v>
      </c>
      <c r="J216" s="45">
        <v>2.9692035447553229</v>
      </c>
    </row>
    <row r="217" spans="1:10" ht="15" customHeight="1" x14ac:dyDescent="0.25">
      <c r="A217" s="59">
        <v>900233698</v>
      </c>
      <c r="B217" t="s">
        <v>109</v>
      </c>
      <c r="C217" t="s">
        <v>22</v>
      </c>
      <c r="D217" s="42">
        <v>5.0291750048097921</v>
      </c>
      <c r="E217" s="46">
        <v>28691312</v>
      </c>
      <c r="F217" s="76">
        <v>0.43329711391984999</v>
      </c>
      <c r="G217" s="47">
        <v>22555307</v>
      </c>
      <c r="H217" s="48">
        <v>3.8553336643640496E-2</v>
      </c>
      <c r="I217" s="76">
        <v>6.803095165142288E-2</v>
      </c>
      <c r="J217" s="45"/>
    </row>
    <row r="218" spans="1:10" ht="15" customHeight="1" x14ac:dyDescent="0.25">
      <c r="A218" s="59">
        <v>900243322</v>
      </c>
      <c r="B218" t="s">
        <v>317</v>
      </c>
      <c r="C218" t="s">
        <v>22</v>
      </c>
      <c r="D218" s="42">
        <v>4.3316818365151653</v>
      </c>
      <c r="E218" s="46">
        <v>16471162</v>
      </c>
      <c r="F218" s="76">
        <v>0.20108071138810063</v>
      </c>
      <c r="G218" s="47">
        <v>26521150</v>
      </c>
      <c r="H218" s="48">
        <v>0.12519161031346823</v>
      </c>
      <c r="I218" s="76">
        <v>0.15670119885449915</v>
      </c>
      <c r="J218" s="45">
        <v>10.585141716078814</v>
      </c>
    </row>
    <row r="219" spans="1:10" ht="15" customHeight="1" x14ac:dyDescent="0.25">
      <c r="A219" s="59">
        <v>900247961</v>
      </c>
      <c r="B219" t="s">
        <v>318</v>
      </c>
      <c r="C219" t="s">
        <v>22</v>
      </c>
      <c r="D219" s="42">
        <v>130.74466716772949</v>
      </c>
      <c r="E219" s="46">
        <v>16744717</v>
      </c>
      <c r="F219" s="76">
        <v>1.9764929321630337E-2</v>
      </c>
      <c r="G219" s="47">
        <v>16584010</v>
      </c>
      <c r="H219" s="48">
        <v>0.24517015526467306</v>
      </c>
      <c r="I219" s="76">
        <v>0.25011363355424893</v>
      </c>
      <c r="J219" s="45"/>
    </row>
    <row r="220" spans="1:10" ht="15" customHeight="1" x14ac:dyDescent="0.25">
      <c r="A220" s="59">
        <v>900251401</v>
      </c>
      <c r="B220" t="s">
        <v>319</v>
      </c>
      <c r="C220" t="s">
        <v>140</v>
      </c>
      <c r="D220" s="42">
        <v>2.320392303951146</v>
      </c>
      <c r="E220" s="46">
        <v>27529044</v>
      </c>
      <c r="F220" s="76">
        <v>0.70806218252507913</v>
      </c>
      <c r="G220" s="47">
        <v>47296513</v>
      </c>
      <c r="H220" s="48">
        <v>3.5702954764325855E-2</v>
      </c>
      <c r="I220" s="76">
        <v>0.12229643652588089</v>
      </c>
      <c r="J220" s="45"/>
    </row>
    <row r="221" spans="1:10" ht="15" customHeight="1" x14ac:dyDescent="0.25">
      <c r="A221" s="59">
        <v>900278276</v>
      </c>
      <c r="B221" t="s">
        <v>320</v>
      </c>
      <c r="C221" t="s">
        <v>22</v>
      </c>
      <c r="D221" s="42">
        <v>5.0494170783558658</v>
      </c>
      <c r="E221" s="46">
        <v>37467353</v>
      </c>
      <c r="F221" s="76">
        <v>0.55091088465454685</v>
      </c>
      <c r="G221" s="47">
        <v>25817981</v>
      </c>
      <c r="H221" s="48">
        <v>7.9406904138815501E-2</v>
      </c>
      <c r="I221" s="76">
        <v>0.17681769926161151</v>
      </c>
      <c r="J221" s="45">
        <v>3.4278518652009371</v>
      </c>
    </row>
    <row r="222" spans="1:10" ht="15" customHeight="1" x14ac:dyDescent="0.25">
      <c r="A222" s="59">
        <v>900298025</v>
      </c>
      <c r="B222" t="s">
        <v>80</v>
      </c>
      <c r="C222" t="s">
        <v>76</v>
      </c>
      <c r="D222" s="42">
        <v>20.740276051807893</v>
      </c>
      <c r="E222" s="46">
        <v>26734473</v>
      </c>
      <c r="F222" s="76">
        <v>0.28223719462330532</v>
      </c>
      <c r="G222" s="47">
        <v>24158622</v>
      </c>
      <c r="H222" s="48">
        <v>2.6340248185993172E-2</v>
      </c>
      <c r="I222" s="76">
        <v>3.6697705688677112E-2</v>
      </c>
      <c r="J222" s="45"/>
    </row>
    <row r="223" spans="1:10" ht="15" customHeight="1" x14ac:dyDescent="0.25">
      <c r="A223" s="59">
        <v>900317964</v>
      </c>
      <c r="B223" t="s">
        <v>321</v>
      </c>
      <c r="C223" t="s">
        <v>22</v>
      </c>
      <c r="D223" s="42">
        <v>8.3496923023844065</v>
      </c>
      <c r="E223" s="46">
        <v>20237488</v>
      </c>
      <c r="F223" s="76">
        <v>0.3921176713309753</v>
      </c>
      <c r="G223" s="47">
        <v>14136847</v>
      </c>
      <c r="H223" s="48">
        <v>0.23647054806837356</v>
      </c>
      <c r="I223" s="76">
        <v>0.38900711028420976</v>
      </c>
      <c r="J223" s="45">
        <v>5.2373611931201314</v>
      </c>
    </row>
    <row r="224" spans="1:10" ht="15" customHeight="1" x14ac:dyDescent="0.25">
      <c r="A224" s="59">
        <v>900318759</v>
      </c>
      <c r="B224" t="s">
        <v>322</v>
      </c>
      <c r="C224" t="s">
        <v>173</v>
      </c>
      <c r="D224" s="42">
        <v>37.789522010432925</v>
      </c>
      <c r="E224" s="46">
        <v>17469247</v>
      </c>
      <c r="F224" s="76">
        <v>0.32312543858032849</v>
      </c>
      <c r="G224" s="47">
        <v>12600332</v>
      </c>
      <c r="H224" s="48">
        <v>7.4042324280875982E-2</v>
      </c>
      <c r="I224" s="76">
        <v>0.10938854627005067</v>
      </c>
      <c r="J224" s="45"/>
    </row>
    <row r="225" spans="1:10" ht="15" customHeight="1" x14ac:dyDescent="0.25">
      <c r="A225" s="59">
        <v>900339471</v>
      </c>
      <c r="B225" t="s">
        <v>323</v>
      </c>
      <c r="C225" t="s">
        <v>22</v>
      </c>
      <c r="D225" s="42">
        <v>3.4630255888079184</v>
      </c>
      <c r="E225" s="46">
        <v>13886856</v>
      </c>
      <c r="F225" s="76">
        <v>0.37249519621610488</v>
      </c>
      <c r="G225" s="47">
        <v>13587514</v>
      </c>
      <c r="H225" s="48">
        <v>0.17224103567303983</v>
      </c>
      <c r="I225" s="76">
        <v>0.27448560494583485</v>
      </c>
      <c r="J225" s="45"/>
    </row>
    <row r="226" spans="1:10" ht="15" customHeight="1" x14ac:dyDescent="0.25">
      <c r="A226" s="59">
        <v>900341710</v>
      </c>
      <c r="B226" t="s">
        <v>110</v>
      </c>
      <c r="C226" t="s">
        <v>22</v>
      </c>
      <c r="D226" s="42">
        <v>2.8320099935615022</v>
      </c>
      <c r="E226" s="46">
        <v>14178627</v>
      </c>
      <c r="F226" s="76">
        <v>0.28765375387807707</v>
      </c>
      <c r="G226" s="47">
        <v>48052797</v>
      </c>
      <c r="H226" s="48">
        <v>0.17373851897737819</v>
      </c>
      <c r="I226" s="76">
        <v>0.24389616695985458</v>
      </c>
      <c r="J226" s="45"/>
    </row>
    <row r="227" spans="1:10" ht="15" customHeight="1" x14ac:dyDescent="0.25">
      <c r="A227" s="59">
        <v>900351236</v>
      </c>
      <c r="B227" t="s">
        <v>111</v>
      </c>
      <c r="C227" t="s">
        <v>22</v>
      </c>
      <c r="D227" s="42">
        <v>34.67924403648091</v>
      </c>
      <c r="E227" s="46">
        <v>33135560</v>
      </c>
      <c r="F227" s="76">
        <v>8.0866964528241714E-2</v>
      </c>
      <c r="G227" s="47">
        <v>37992853</v>
      </c>
      <c r="H227" s="48">
        <v>0.22189555949104514</v>
      </c>
      <c r="I227" s="76">
        <v>0.24141832675740355</v>
      </c>
      <c r="J227" s="45">
        <v>26.488112049671503</v>
      </c>
    </row>
    <row r="228" spans="1:10" ht="15" customHeight="1" x14ac:dyDescent="0.25">
      <c r="A228" s="59">
        <v>900367716</v>
      </c>
      <c r="B228" t="s">
        <v>112</v>
      </c>
      <c r="C228" t="s">
        <v>22</v>
      </c>
      <c r="D228" s="42">
        <v>10.766573813816841</v>
      </c>
      <c r="E228" s="46">
        <v>162823826</v>
      </c>
      <c r="F228" s="76">
        <v>8.7146895423211315E-2</v>
      </c>
      <c r="G228" s="47">
        <v>230445338</v>
      </c>
      <c r="H228" s="48">
        <v>0.25046532781661812</v>
      </c>
      <c r="I228" s="76">
        <v>0.27437637727346864</v>
      </c>
      <c r="J228" s="45"/>
    </row>
    <row r="229" spans="1:10" ht="15" customHeight="1" x14ac:dyDescent="0.25">
      <c r="A229" s="59">
        <v>900370081</v>
      </c>
      <c r="B229" t="s">
        <v>324</v>
      </c>
      <c r="C229" t="s">
        <v>22</v>
      </c>
      <c r="D229" s="42">
        <v>43.343516317756695</v>
      </c>
      <c r="E229" s="46">
        <v>17797361</v>
      </c>
      <c r="F229" s="76">
        <v>0.24695833952056895</v>
      </c>
      <c r="G229" s="47">
        <v>14620282</v>
      </c>
      <c r="H229" s="48">
        <v>0.18458940783377942</v>
      </c>
      <c r="I229" s="76">
        <v>0.24512509403033403</v>
      </c>
      <c r="J229" s="45">
        <v>7.0085029823017502</v>
      </c>
    </row>
    <row r="230" spans="1:10" ht="15" customHeight="1" x14ac:dyDescent="0.25">
      <c r="A230" s="59">
        <v>900379869</v>
      </c>
      <c r="B230" t="s">
        <v>325</v>
      </c>
      <c r="C230" t="s">
        <v>22</v>
      </c>
      <c r="D230" s="42">
        <v>2.4033384564978042</v>
      </c>
      <c r="E230" s="46">
        <v>14357073</v>
      </c>
      <c r="F230" s="76">
        <v>0.58452883128224331</v>
      </c>
      <c r="G230" s="47">
        <v>11098596</v>
      </c>
      <c r="H230" s="48">
        <v>8.759633225067566E-2</v>
      </c>
      <c r="I230" s="76">
        <v>0.21083612738043622</v>
      </c>
      <c r="J230" s="45">
        <v>3.5175472617071937</v>
      </c>
    </row>
    <row r="231" spans="1:10" ht="15" customHeight="1" x14ac:dyDescent="0.25">
      <c r="A231" s="59">
        <v>900390509</v>
      </c>
      <c r="B231" t="s">
        <v>326</v>
      </c>
      <c r="C231" t="s">
        <v>140</v>
      </c>
      <c r="D231" s="42">
        <v>19.031510424604697</v>
      </c>
      <c r="E231" s="46">
        <v>36084280</v>
      </c>
      <c r="F231" s="76">
        <v>0.21203560573695393</v>
      </c>
      <c r="G231" s="47">
        <v>31764189</v>
      </c>
      <c r="H231" s="48">
        <v>0.12847630412863201</v>
      </c>
      <c r="I231" s="76">
        <v>0.1630483624184455</v>
      </c>
      <c r="J231" s="45">
        <v>15.145335711779156</v>
      </c>
    </row>
    <row r="232" spans="1:10" ht="15" customHeight="1" x14ac:dyDescent="0.25">
      <c r="A232" s="59">
        <v>900411291</v>
      </c>
      <c r="B232" t="s">
        <v>327</v>
      </c>
      <c r="C232" t="s">
        <v>22</v>
      </c>
      <c r="D232" s="42">
        <v>22.732017953071669</v>
      </c>
      <c r="E232" s="46">
        <v>15000395</v>
      </c>
      <c r="F232" s="76">
        <v>0.23737633306273792</v>
      </c>
      <c r="G232" s="47">
        <v>16776502</v>
      </c>
      <c r="H232" s="48">
        <v>2.2310438730958729E-2</v>
      </c>
      <c r="I232" s="76">
        <v>2.9254847047376145E-2</v>
      </c>
      <c r="J232" s="45"/>
    </row>
    <row r="233" spans="1:10" ht="15" customHeight="1" x14ac:dyDescent="0.25">
      <c r="A233" s="59">
        <v>900417707</v>
      </c>
      <c r="B233" t="s">
        <v>328</v>
      </c>
      <c r="C233" t="s">
        <v>218</v>
      </c>
      <c r="D233" s="42">
        <v>2.796908757781019</v>
      </c>
      <c r="E233" s="46">
        <v>10136887</v>
      </c>
      <c r="F233" s="76">
        <v>0.35057537875463352</v>
      </c>
      <c r="G233" s="47">
        <v>11402428</v>
      </c>
      <c r="H233" s="48">
        <v>0.21060935009912155</v>
      </c>
      <c r="I233" s="76">
        <v>0.32430145579520431</v>
      </c>
      <c r="J233" s="45"/>
    </row>
    <row r="234" spans="1:10" ht="15" customHeight="1" x14ac:dyDescent="0.25">
      <c r="A234" s="59">
        <v>900420537</v>
      </c>
      <c r="B234" t="s">
        <v>329</v>
      </c>
      <c r="C234" t="s">
        <v>22</v>
      </c>
      <c r="D234" s="42">
        <v>85.697293761287852</v>
      </c>
      <c r="E234" s="46">
        <v>11911658</v>
      </c>
      <c r="F234" s="76">
        <v>0.21332788822913704</v>
      </c>
      <c r="G234" s="47">
        <v>11060875</v>
      </c>
      <c r="H234" s="48">
        <v>2.1219192683646203E-2</v>
      </c>
      <c r="I234" s="76">
        <v>2.6973363318905604E-2</v>
      </c>
      <c r="J234" s="45">
        <v>27.885690251425366</v>
      </c>
    </row>
    <row r="235" spans="1:10" ht="15" customHeight="1" x14ac:dyDescent="0.25">
      <c r="A235" s="59">
        <v>900429890</v>
      </c>
      <c r="B235" t="s">
        <v>330</v>
      </c>
      <c r="C235" t="s">
        <v>173</v>
      </c>
      <c r="D235" s="42">
        <v>5.8427451248553073</v>
      </c>
      <c r="E235" s="46">
        <v>13739081</v>
      </c>
      <c r="F235" s="76">
        <v>0.15333603582367164</v>
      </c>
      <c r="G235" s="47">
        <v>16798625</v>
      </c>
      <c r="H235" s="48">
        <v>0.28548967819549448</v>
      </c>
      <c r="I235" s="76">
        <v>0.33719360959602346</v>
      </c>
      <c r="J235" s="45"/>
    </row>
    <row r="236" spans="1:10" ht="15" customHeight="1" x14ac:dyDescent="0.25">
      <c r="A236" s="59">
        <v>900440075</v>
      </c>
      <c r="B236" t="s">
        <v>331</v>
      </c>
      <c r="C236" t="s">
        <v>140</v>
      </c>
      <c r="D236" s="42">
        <v>5.4874226079059003</v>
      </c>
      <c r="E236" s="46">
        <v>16206237</v>
      </c>
      <c r="F236" s="76">
        <v>0.57656405927184051</v>
      </c>
      <c r="G236" s="47">
        <v>12614813</v>
      </c>
      <c r="H236" s="48">
        <v>0.14673435923944878</v>
      </c>
      <c r="I236" s="76">
        <v>0.3465326041693999</v>
      </c>
      <c r="J236" s="45"/>
    </row>
    <row r="237" spans="1:10" ht="15" customHeight="1" x14ac:dyDescent="0.25">
      <c r="A237" s="59">
        <v>900442548</v>
      </c>
      <c r="B237" t="s">
        <v>332</v>
      </c>
      <c r="C237" t="s">
        <v>22</v>
      </c>
      <c r="D237" s="42">
        <v>2.0644994478742826</v>
      </c>
      <c r="E237" s="46">
        <v>23990128</v>
      </c>
      <c r="F237" s="76">
        <v>0.56026224269137936</v>
      </c>
      <c r="G237" s="47">
        <v>32217637</v>
      </c>
      <c r="H237" s="48">
        <v>0.30176715067892257</v>
      </c>
      <c r="I237" s="76">
        <v>0.68624343864821624</v>
      </c>
      <c r="J237" s="45">
        <v>9.0238891328730464</v>
      </c>
    </row>
    <row r="238" spans="1:10" ht="15" customHeight="1" x14ac:dyDescent="0.25">
      <c r="A238" s="59">
        <v>900457588</v>
      </c>
      <c r="B238" t="s">
        <v>333</v>
      </c>
      <c r="C238" t="s">
        <v>22</v>
      </c>
      <c r="D238" s="42">
        <v>59.85208711938067</v>
      </c>
      <c r="E238" s="46">
        <v>95307012</v>
      </c>
      <c r="F238" s="76">
        <v>0.11263762364043796</v>
      </c>
      <c r="G238" s="47">
        <v>91533502</v>
      </c>
      <c r="H238" s="48">
        <v>0.18934196507193013</v>
      </c>
      <c r="I238" s="76">
        <v>0.21337614723841769</v>
      </c>
      <c r="J238" s="45"/>
    </row>
    <row r="239" spans="1:10" ht="15" customHeight="1" x14ac:dyDescent="0.25">
      <c r="A239" s="59">
        <v>900461172</v>
      </c>
      <c r="B239" t="s">
        <v>334</v>
      </c>
      <c r="C239" t="s">
        <v>140</v>
      </c>
      <c r="D239" s="42">
        <v>13.046404706607102</v>
      </c>
      <c r="E239" s="46">
        <v>23387384</v>
      </c>
      <c r="F239" s="76">
        <v>0.12910864810222003</v>
      </c>
      <c r="G239" s="47">
        <v>40805279</v>
      </c>
      <c r="H239" s="48">
        <v>6.4174510877957266E-2</v>
      </c>
      <c r="I239" s="76">
        <v>7.3688308809259709E-2</v>
      </c>
      <c r="J239" s="45">
        <v>10.523031265967202</v>
      </c>
    </row>
    <row r="240" spans="1:10" ht="15" customHeight="1" x14ac:dyDescent="0.25">
      <c r="A240" s="59">
        <v>900468499</v>
      </c>
      <c r="B240" t="s">
        <v>335</v>
      </c>
      <c r="C240" t="s">
        <v>140</v>
      </c>
      <c r="D240" s="42">
        <v>5.5607302699444467</v>
      </c>
      <c r="E240" s="46">
        <v>29803410</v>
      </c>
      <c r="F240" s="76">
        <v>0.77709833059185263</v>
      </c>
      <c r="G240" s="47">
        <v>10151590</v>
      </c>
      <c r="H240" s="48">
        <v>2.1933031196273878E-2</v>
      </c>
      <c r="I240" s="76">
        <v>9.8397787932727784E-2</v>
      </c>
      <c r="J240" s="45"/>
    </row>
    <row r="241" spans="1:10" ht="15" customHeight="1" x14ac:dyDescent="0.25">
      <c r="A241" s="59">
        <v>900482109</v>
      </c>
      <c r="B241" t="s">
        <v>336</v>
      </c>
      <c r="C241" t="s">
        <v>140</v>
      </c>
      <c r="D241" s="42">
        <v>23.648593908559707</v>
      </c>
      <c r="E241" s="46">
        <v>37919431</v>
      </c>
      <c r="F241" s="76">
        <v>0.31788072273041168</v>
      </c>
      <c r="G241" s="47">
        <v>27930736</v>
      </c>
      <c r="H241" s="48">
        <v>4.6231204696158795E-2</v>
      </c>
      <c r="I241" s="76">
        <v>6.7775836626718322E-2</v>
      </c>
      <c r="J241" s="45"/>
    </row>
    <row r="242" spans="1:10" ht="15" customHeight="1" x14ac:dyDescent="0.25">
      <c r="A242" s="59">
        <v>900508212</v>
      </c>
      <c r="B242" t="s">
        <v>337</v>
      </c>
      <c r="C242" t="s">
        <v>22</v>
      </c>
      <c r="D242" s="42">
        <v>2.8140251471991227</v>
      </c>
      <c r="E242" s="46">
        <v>44641675</v>
      </c>
      <c r="F242" s="76">
        <v>0.61767572385379432</v>
      </c>
      <c r="G242" s="47">
        <v>33617951</v>
      </c>
      <c r="H242" s="48">
        <v>9.3277228697439832E-2</v>
      </c>
      <c r="I242" s="76">
        <v>0.243974119660059</v>
      </c>
      <c r="J242" s="45"/>
    </row>
    <row r="243" spans="1:10" ht="15" customHeight="1" x14ac:dyDescent="0.25">
      <c r="A243" s="59">
        <v>900520848</v>
      </c>
      <c r="B243" t="s">
        <v>338</v>
      </c>
      <c r="C243" t="s">
        <v>173</v>
      </c>
      <c r="D243" s="42">
        <v>74.905228458670095</v>
      </c>
      <c r="E243" s="46">
        <v>25805193</v>
      </c>
      <c r="F243" s="76">
        <v>0.46089358250561807</v>
      </c>
      <c r="G243" s="47">
        <v>23768410</v>
      </c>
      <c r="H243" s="48">
        <v>8.4040155477169337E-2</v>
      </c>
      <c r="I243" s="76">
        <v>0.15588787807009388</v>
      </c>
      <c r="J243" s="45"/>
    </row>
    <row r="244" spans="1:10" ht="15" customHeight="1" x14ac:dyDescent="0.25">
      <c r="A244" s="59">
        <v>900521357</v>
      </c>
      <c r="B244" t="s">
        <v>339</v>
      </c>
      <c r="C244" t="s">
        <v>22</v>
      </c>
      <c r="D244" s="42">
        <v>3.3515919039016167</v>
      </c>
      <c r="E244" s="46">
        <v>234128918</v>
      </c>
      <c r="F244" s="76">
        <v>0.46637100985427171</v>
      </c>
      <c r="G244" s="47">
        <v>179611186</v>
      </c>
      <c r="H244" s="48">
        <v>0.15738211635283642</v>
      </c>
      <c r="I244" s="76">
        <v>0.29492797291589623</v>
      </c>
      <c r="J244" s="45">
        <v>49.786102242577293</v>
      </c>
    </row>
    <row r="245" spans="1:10" ht="15" customHeight="1" x14ac:dyDescent="0.25">
      <c r="A245" s="59">
        <v>900528103</v>
      </c>
      <c r="B245" t="s">
        <v>81</v>
      </c>
      <c r="C245" t="s">
        <v>76</v>
      </c>
      <c r="D245" s="42">
        <v>1.9485902257871144</v>
      </c>
      <c r="E245" s="46">
        <v>33951007</v>
      </c>
      <c r="F245" s="76">
        <v>0.49219304812368719</v>
      </c>
      <c r="G245" s="47">
        <v>36926418</v>
      </c>
      <c r="H245" s="48">
        <v>5.1239226225161166E-2</v>
      </c>
      <c r="I245" s="76">
        <v>0.10090296329310902</v>
      </c>
      <c r="J245" s="45"/>
    </row>
    <row r="246" spans="1:10" ht="15" customHeight="1" x14ac:dyDescent="0.25">
      <c r="A246" s="59">
        <v>900533892</v>
      </c>
      <c r="B246" t="s">
        <v>340</v>
      </c>
      <c r="C246" t="s">
        <v>22</v>
      </c>
      <c r="D246" s="42">
        <v>3.37251574221842</v>
      </c>
      <c r="E246" s="46">
        <v>13355954</v>
      </c>
      <c r="F246" s="76">
        <v>0.52641299615713377</v>
      </c>
      <c r="G246" s="47">
        <v>11593981</v>
      </c>
      <c r="H246" s="48">
        <v>0.2356432930632584</v>
      </c>
      <c r="I246" s="76">
        <v>0.49757128289239044</v>
      </c>
      <c r="J246" s="45"/>
    </row>
    <row r="247" spans="1:10" ht="15" customHeight="1" x14ac:dyDescent="0.25">
      <c r="A247" s="59">
        <v>900540807</v>
      </c>
      <c r="B247" t="s">
        <v>341</v>
      </c>
      <c r="C247" t="s">
        <v>173</v>
      </c>
      <c r="D247" s="42">
        <v>4.8898026819680176</v>
      </c>
      <c r="E247" s="46">
        <v>22980857</v>
      </c>
      <c r="F247" s="76">
        <v>0.58792279445818485</v>
      </c>
      <c r="G247" s="47">
        <v>13657863</v>
      </c>
      <c r="H247" s="48">
        <v>8.3362805788158814E-2</v>
      </c>
      <c r="I247" s="76">
        <v>0.20229899802040774</v>
      </c>
      <c r="J247" s="45"/>
    </row>
    <row r="248" spans="1:10" ht="15" customHeight="1" x14ac:dyDescent="0.25">
      <c r="A248" s="59">
        <v>900542455</v>
      </c>
      <c r="B248" t="s">
        <v>342</v>
      </c>
      <c r="C248" t="s">
        <v>22</v>
      </c>
      <c r="D248" s="42">
        <v>54.57201339620147</v>
      </c>
      <c r="E248" s="46">
        <v>12157097</v>
      </c>
      <c r="F248" s="76">
        <v>0.22312375003437723</v>
      </c>
      <c r="G248" s="47">
        <v>12937676</v>
      </c>
      <c r="H248" s="48">
        <v>0.13489600778408906</v>
      </c>
      <c r="I248" s="76">
        <v>0.17363899049566553</v>
      </c>
      <c r="J248" s="45">
        <v>5.0844202726344783</v>
      </c>
    </row>
    <row r="249" spans="1:10" ht="15" customHeight="1" x14ac:dyDescent="0.25">
      <c r="A249" s="59">
        <v>900542792</v>
      </c>
      <c r="B249" t="s">
        <v>343</v>
      </c>
      <c r="C249" t="s">
        <v>22</v>
      </c>
      <c r="D249" s="42">
        <v>4.3125107835952488</v>
      </c>
      <c r="E249" s="46">
        <v>11327283</v>
      </c>
      <c r="F249" s="76">
        <v>0.37573354396456726</v>
      </c>
      <c r="G249" s="47">
        <v>45907110</v>
      </c>
      <c r="H249" s="48">
        <v>9.8390002350495526E-2</v>
      </c>
      <c r="I249" s="76">
        <v>0.15760898475203514</v>
      </c>
      <c r="J249" s="45"/>
    </row>
    <row r="250" spans="1:10" ht="15" customHeight="1" x14ac:dyDescent="0.25">
      <c r="A250" s="59">
        <v>900557109</v>
      </c>
      <c r="B250" t="s">
        <v>344</v>
      </c>
      <c r="C250" t="s">
        <v>173</v>
      </c>
      <c r="D250" s="42">
        <v>9.7969375479344905</v>
      </c>
      <c r="E250" s="46">
        <v>18397880</v>
      </c>
      <c r="F250" s="76">
        <v>0.32678376621007066</v>
      </c>
      <c r="G250" s="47">
        <v>17304925</v>
      </c>
      <c r="H250" s="48">
        <v>0.44616526512852395</v>
      </c>
      <c r="I250" s="76">
        <v>0.66273693760591279</v>
      </c>
      <c r="J250" s="45"/>
    </row>
    <row r="251" spans="1:10" ht="15" customHeight="1" x14ac:dyDescent="0.25">
      <c r="A251" s="59">
        <v>900575130</v>
      </c>
      <c r="B251" t="s">
        <v>345</v>
      </c>
      <c r="C251" t="s">
        <v>140</v>
      </c>
      <c r="D251" s="42">
        <v>1.6684503168831013</v>
      </c>
      <c r="E251" s="46">
        <v>21475929</v>
      </c>
      <c r="F251" s="76">
        <v>0.81387265931602681</v>
      </c>
      <c r="G251" s="47">
        <v>10636087</v>
      </c>
      <c r="H251" s="48">
        <v>5.3682073898004695E-2</v>
      </c>
      <c r="I251" s="76">
        <v>0.28841584315735663</v>
      </c>
      <c r="J251" s="45">
        <v>5.4077110073386958</v>
      </c>
    </row>
    <row r="252" spans="1:10" ht="15" customHeight="1" x14ac:dyDescent="0.25">
      <c r="A252" s="59">
        <v>900577381</v>
      </c>
      <c r="B252" t="s">
        <v>346</v>
      </c>
      <c r="C252" t="s">
        <v>140</v>
      </c>
      <c r="D252" s="42">
        <v>14.981470902452868</v>
      </c>
      <c r="E252" s="46">
        <v>76507196</v>
      </c>
      <c r="F252" s="76">
        <v>9.1914065748435178E-2</v>
      </c>
      <c r="G252" s="47">
        <v>86899387</v>
      </c>
      <c r="H252" s="48">
        <v>2.5769957283294526E-2</v>
      </c>
      <c r="I252" s="76">
        <v>2.8378324463899842E-2</v>
      </c>
      <c r="J252" s="45">
        <v>2.4835356403007967</v>
      </c>
    </row>
    <row r="253" spans="1:10" ht="15" customHeight="1" x14ac:dyDescent="0.25">
      <c r="A253" s="59">
        <v>900580322</v>
      </c>
      <c r="B253" t="s">
        <v>347</v>
      </c>
      <c r="C253" t="s">
        <v>140</v>
      </c>
      <c r="D253" s="42">
        <v>3.3453000503070833</v>
      </c>
      <c r="E253" s="46">
        <v>68689434</v>
      </c>
      <c r="F253" s="76">
        <v>0.54258404594208209</v>
      </c>
      <c r="G253" s="47">
        <v>67525474</v>
      </c>
      <c r="H253" s="48">
        <v>0.10301387478321244</v>
      </c>
      <c r="I253" s="76">
        <v>0.22520831175505707</v>
      </c>
      <c r="J253" s="45"/>
    </row>
    <row r="254" spans="1:10" ht="15" customHeight="1" x14ac:dyDescent="0.25">
      <c r="A254" s="59">
        <v>900592758</v>
      </c>
      <c r="B254" t="s">
        <v>348</v>
      </c>
      <c r="C254" t="s">
        <v>22</v>
      </c>
      <c r="D254" s="42">
        <v>4.8139027557133511</v>
      </c>
      <c r="E254" s="46">
        <v>20238208</v>
      </c>
      <c r="F254" s="76">
        <v>0.51127060675629099</v>
      </c>
      <c r="G254" s="47">
        <v>15346556</v>
      </c>
      <c r="H254" s="48">
        <v>3.287641794778861E-2</v>
      </c>
      <c r="I254" s="76">
        <v>6.7269164495278283E-2</v>
      </c>
      <c r="J254" s="45"/>
    </row>
    <row r="255" spans="1:10" ht="15" customHeight="1" x14ac:dyDescent="0.25">
      <c r="A255" s="59">
        <v>900614357</v>
      </c>
      <c r="B255" t="s">
        <v>113</v>
      </c>
      <c r="C255" t="s">
        <v>22</v>
      </c>
      <c r="D255" s="42">
        <v>5.4315276328250972</v>
      </c>
      <c r="E255" s="46">
        <v>18169250</v>
      </c>
      <c r="F255" s="76">
        <v>0.59451790297945661</v>
      </c>
      <c r="G255" s="47">
        <v>12832120</v>
      </c>
      <c r="H255" s="48">
        <v>0.1482957903565934</v>
      </c>
      <c r="I255" s="76">
        <v>0.36572709731517472</v>
      </c>
      <c r="J255" s="45">
        <v>5.3385121500089863</v>
      </c>
    </row>
    <row r="256" spans="1:10" ht="15" customHeight="1" x14ac:dyDescent="0.25">
      <c r="A256" s="59">
        <v>900623480</v>
      </c>
      <c r="B256" t="s">
        <v>349</v>
      </c>
      <c r="C256" t="s">
        <v>140</v>
      </c>
      <c r="D256" s="42">
        <v>3.9972018253826556</v>
      </c>
      <c r="E256" s="46">
        <v>45191941</v>
      </c>
      <c r="F256" s="76">
        <v>0.57436205838138621</v>
      </c>
      <c r="G256" s="47">
        <v>26910586</v>
      </c>
      <c r="H256" s="48">
        <v>9.38395603551581E-2</v>
      </c>
      <c r="I256" s="76">
        <v>0.2204680344010346</v>
      </c>
      <c r="J256" s="45">
        <v>1.9175026962702106</v>
      </c>
    </row>
    <row r="257" spans="1:10" ht="15" customHeight="1" x14ac:dyDescent="0.25">
      <c r="A257" s="59">
        <v>900628905</v>
      </c>
      <c r="B257" t="s">
        <v>350</v>
      </c>
      <c r="C257" t="s">
        <v>173</v>
      </c>
      <c r="D257" s="42">
        <v>5.5327054763805306</v>
      </c>
      <c r="E257" s="46">
        <v>16172258</v>
      </c>
      <c r="F257" s="76">
        <v>0.37686834343928494</v>
      </c>
      <c r="G257" s="47">
        <v>14864653</v>
      </c>
      <c r="H257" s="48">
        <v>0.14675321544907924</v>
      </c>
      <c r="I257" s="76">
        <v>0.23550916392061086</v>
      </c>
      <c r="J257" s="45"/>
    </row>
    <row r="258" spans="1:10" ht="15" customHeight="1" x14ac:dyDescent="0.25">
      <c r="A258" s="59">
        <v>900633869</v>
      </c>
      <c r="B258" t="s">
        <v>351</v>
      </c>
      <c r="C258" t="s">
        <v>22</v>
      </c>
      <c r="D258" s="42">
        <v>9.8119885264467079</v>
      </c>
      <c r="E258" s="46">
        <v>18853505</v>
      </c>
      <c r="F258" s="76">
        <v>0.39383084893206316</v>
      </c>
      <c r="G258" s="47">
        <v>13204456</v>
      </c>
      <c r="H258" s="48">
        <v>2.5653143755780476E-2</v>
      </c>
      <c r="I258" s="76">
        <v>4.2320107696977444E-2</v>
      </c>
      <c r="J258" s="45"/>
    </row>
    <row r="259" spans="1:10" ht="15" customHeight="1" x14ac:dyDescent="0.25">
      <c r="A259" s="59">
        <v>900651888</v>
      </c>
      <c r="B259" t="s">
        <v>352</v>
      </c>
      <c r="C259" t="s">
        <v>140</v>
      </c>
      <c r="D259" s="42">
        <v>3.3672230119083113</v>
      </c>
      <c r="E259" s="46">
        <v>35960454</v>
      </c>
      <c r="F259" s="76">
        <v>0.46613108249838503</v>
      </c>
      <c r="G259" s="47">
        <v>27314841</v>
      </c>
      <c r="H259" s="48">
        <v>2.0458155818197529E-2</v>
      </c>
      <c r="I259" s="76">
        <v>3.8320559874392091E-2</v>
      </c>
      <c r="J259" s="45"/>
    </row>
    <row r="260" spans="1:10" ht="15" customHeight="1" x14ac:dyDescent="0.25">
      <c r="A260" s="59">
        <v>900671360</v>
      </c>
      <c r="B260" t="s">
        <v>353</v>
      </c>
      <c r="C260" t="s">
        <v>173</v>
      </c>
      <c r="D260" s="42">
        <v>12.300353652615025</v>
      </c>
      <c r="E260" s="46">
        <v>27275302</v>
      </c>
      <c r="F260" s="76">
        <v>0.54906067466339159</v>
      </c>
      <c r="G260" s="47">
        <v>14064242</v>
      </c>
      <c r="H260" s="48">
        <v>3.8690434966844475E-2</v>
      </c>
      <c r="I260" s="76">
        <v>8.5799647076607477E-2</v>
      </c>
      <c r="J260" s="45">
        <v>33.42493490665337</v>
      </c>
    </row>
    <row r="261" spans="1:10" ht="15" customHeight="1" x14ac:dyDescent="0.25">
      <c r="A261" s="59">
        <v>900675805</v>
      </c>
      <c r="B261" t="s">
        <v>354</v>
      </c>
      <c r="C261" t="s">
        <v>140</v>
      </c>
      <c r="D261" s="42">
        <v>3.4227773030737518</v>
      </c>
      <c r="E261" s="46">
        <v>62075947</v>
      </c>
      <c r="F261" s="76">
        <v>0.77551556496125196</v>
      </c>
      <c r="G261" s="47">
        <v>25346923</v>
      </c>
      <c r="H261" s="48">
        <v>2.2568153843590916E-2</v>
      </c>
      <c r="I261" s="76">
        <v>0.10053326788423195</v>
      </c>
      <c r="J261" s="45"/>
    </row>
    <row r="262" spans="1:10" ht="15" customHeight="1" x14ac:dyDescent="0.25">
      <c r="A262" s="59">
        <v>900689850</v>
      </c>
      <c r="B262" t="s">
        <v>355</v>
      </c>
      <c r="C262" t="s">
        <v>140</v>
      </c>
      <c r="D262" s="42">
        <v>7.6080137403068866</v>
      </c>
      <c r="E262" s="46">
        <v>14085239</v>
      </c>
      <c r="F262" s="76">
        <v>0.31822297527689586</v>
      </c>
      <c r="G262" s="47">
        <v>11524887</v>
      </c>
      <c r="H262" s="48">
        <v>7.0385220514584901E-2</v>
      </c>
      <c r="I262" s="76">
        <v>0.10323788857973185</v>
      </c>
      <c r="J262" s="45">
        <v>16.152441590529588</v>
      </c>
    </row>
    <row r="263" spans="1:10" ht="15" customHeight="1" x14ac:dyDescent="0.25">
      <c r="A263" s="59">
        <v>900695195</v>
      </c>
      <c r="B263" t="s">
        <v>356</v>
      </c>
      <c r="C263" t="s">
        <v>140</v>
      </c>
      <c r="D263" s="42">
        <v>2.9012642068227921</v>
      </c>
      <c r="E263" s="46">
        <v>10163031</v>
      </c>
      <c r="F263" s="76">
        <v>0.33986459477586828</v>
      </c>
      <c r="G263" s="47">
        <v>10382642</v>
      </c>
      <c r="H263" s="48">
        <v>3.3934914622913495E-2</v>
      </c>
      <c r="I263" s="76">
        <v>5.1405990883630584E-2</v>
      </c>
      <c r="J263" s="45">
        <v>16.276722271354945</v>
      </c>
    </row>
    <row r="264" spans="1:10" ht="15" customHeight="1" x14ac:dyDescent="0.25">
      <c r="A264" s="59">
        <v>900701968</v>
      </c>
      <c r="B264" t="s">
        <v>357</v>
      </c>
      <c r="C264" t="s">
        <v>22</v>
      </c>
      <c r="D264" s="42">
        <v>1.9304804352056923</v>
      </c>
      <c r="E264" s="46">
        <v>17006189</v>
      </c>
      <c r="F264" s="76">
        <v>0.48803234672628198</v>
      </c>
      <c r="G264" s="47">
        <v>21463223</v>
      </c>
      <c r="H264" s="48">
        <v>0.15506948619094729</v>
      </c>
      <c r="I264" s="76">
        <v>0.30288922590982725</v>
      </c>
      <c r="J264" s="45">
        <v>11.496797297775263</v>
      </c>
    </row>
    <row r="265" spans="1:10" ht="15" customHeight="1" x14ac:dyDescent="0.25">
      <c r="A265" s="59">
        <v>900702527</v>
      </c>
      <c r="B265" t="s">
        <v>358</v>
      </c>
      <c r="C265" t="s">
        <v>140</v>
      </c>
      <c r="D265" s="42">
        <v>12.230212460227856</v>
      </c>
      <c r="E265" s="46">
        <v>13676995</v>
      </c>
      <c r="F265" s="76">
        <v>0.41523563810096525</v>
      </c>
      <c r="G265" s="47">
        <v>23538407</v>
      </c>
      <c r="H265" s="48">
        <v>3.3785941934434537E-2</v>
      </c>
      <c r="I265" s="76">
        <v>5.7777019489891564E-2</v>
      </c>
      <c r="J265" s="45"/>
    </row>
    <row r="266" spans="1:10" ht="15" customHeight="1" x14ac:dyDescent="0.25">
      <c r="A266" s="59">
        <v>900704045</v>
      </c>
      <c r="B266" t="s">
        <v>359</v>
      </c>
      <c r="C266" t="s">
        <v>140</v>
      </c>
      <c r="D266" s="42">
        <v>1.7623813116356901</v>
      </c>
      <c r="E266" s="46">
        <v>12975242</v>
      </c>
      <c r="F266" s="76">
        <v>0.64796156335227328</v>
      </c>
      <c r="G266" s="47">
        <v>12909617</v>
      </c>
      <c r="H266" s="48">
        <v>0.15545395980545304</v>
      </c>
      <c r="I266" s="76">
        <v>0.44158234903483196</v>
      </c>
      <c r="J266" s="45"/>
    </row>
    <row r="267" spans="1:10" ht="15" customHeight="1" x14ac:dyDescent="0.25">
      <c r="A267" s="59">
        <v>900721022</v>
      </c>
      <c r="B267" t="s">
        <v>360</v>
      </c>
      <c r="C267" t="s">
        <v>140</v>
      </c>
      <c r="D267" s="42">
        <v>2.2158444589969575</v>
      </c>
      <c r="E267" s="46">
        <v>105095060</v>
      </c>
      <c r="F267" s="76">
        <v>0.7368774071409897</v>
      </c>
      <c r="G267" s="47">
        <v>50396653</v>
      </c>
      <c r="H267" s="48">
        <v>6.8383989754244673E-2</v>
      </c>
      <c r="I267" s="76">
        <v>0.25989402510519893</v>
      </c>
      <c r="J267" s="45">
        <v>3.525054856152138</v>
      </c>
    </row>
    <row r="268" spans="1:10" ht="15" customHeight="1" x14ac:dyDescent="0.25">
      <c r="A268" s="59">
        <v>900747491</v>
      </c>
      <c r="B268" t="s">
        <v>361</v>
      </c>
      <c r="C268" t="s">
        <v>22</v>
      </c>
      <c r="D268" s="42">
        <v>26.319316851654438</v>
      </c>
      <c r="E268" s="46">
        <v>19380823</v>
      </c>
      <c r="F268" s="76">
        <v>6.3550418475135428E-2</v>
      </c>
      <c r="G268" s="47">
        <v>19755449</v>
      </c>
      <c r="H268" s="48">
        <v>2.6427234283315469E-2</v>
      </c>
      <c r="I268" s="76">
        <v>2.8220669649168691E-2</v>
      </c>
      <c r="J268" s="45">
        <v>12.809594926820301</v>
      </c>
    </row>
    <row r="269" spans="1:10" ht="15" customHeight="1" x14ac:dyDescent="0.25">
      <c r="A269" s="59">
        <v>900749719</v>
      </c>
      <c r="B269" t="s">
        <v>362</v>
      </c>
      <c r="C269" t="s">
        <v>173</v>
      </c>
      <c r="D269" s="42">
        <v>13.494295910922183</v>
      </c>
      <c r="E269" s="46">
        <v>39385769</v>
      </c>
      <c r="F269" s="76">
        <v>0.10646561380999923</v>
      </c>
      <c r="G269" s="47">
        <v>40860081</v>
      </c>
      <c r="H269" s="48">
        <v>0.22040901969347196</v>
      </c>
      <c r="I269" s="76">
        <v>0.24667099901245912</v>
      </c>
      <c r="J269" s="45"/>
    </row>
    <row r="270" spans="1:10" ht="15" customHeight="1" x14ac:dyDescent="0.25">
      <c r="A270" s="59">
        <v>900760997</v>
      </c>
      <c r="B270" t="s">
        <v>363</v>
      </c>
      <c r="C270" t="s">
        <v>22</v>
      </c>
      <c r="D270" s="42">
        <v>3.6319481856323894</v>
      </c>
      <c r="E270" s="46">
        <v>11383118</v>
      </c>
      <c r="F270" s="76">
        <v>0.29511692804111006</v>
      </c>
      <c r="G270" s="47">
        <v>11280850</v>
      </c>
      <c r="H270" s="48">
        <v>0.2386687961529281</v>
      </c>
      <c r="I270" s="76">
        <v>0.33859345705332489</v>
      </c>
      <c r="J270" s="45">
        <v>16.86992968694792</v>
      </c>
    </row>
    <row r="271" spans="1:10" ht="15" customHeight="1" x14ac:dyDescent="0.25">
      <c r="A271" s="59">
        <v>900806535</v>
      </c>
      <c r="B271" t="s">
        <v>364</v>
      </c>
      <c r="C271" t="s">
        <v>214</v>
      </c>
      <c r="D271" s="42">
        <v>1.5721663074092129</v>
      </c>
      <c r="E271" s="46">
        <v>17123490</v>
      </c>
      <c r="F271" s="76">
        <v>0.65957112406053209</v>
      </c>
      <c r="G271" s="47">
        <v>17503471</v>
      </c>
      <c r="H271" s="48">
        <v>0.1806338816204881</v>
      </c>
      <c r="I271" s="76">
        <v>0.5306068150711365</v>
      </c>
      <c r="J271" s="45"/>
    </row>
    <row r="272" spans="1:10" ht="15" customHeight="1" x14ac:dyDescent="0.25">
      <c r="A272" s="59">
        <v>900814602</v>
      </c>
      <c r="B272" t="s">
        <v>365</v>
      </c>
      <c r="C272" t="s">
        <v>22</v>
      </c>
      <c r="D272" s="42">
        <v>2.3921731583975583</v>
      </c>
      <c r="E272" s="46">
        <v>40404397</v>
      </c>
      <c r="F272" s="76">
        <v>0.60884466470596954</v>
      </c>
      <c r="G272" s="47">
        <v>27309294</v>
      </c>
      <c r="H272" s="48">
        <v>7.6870699337503803E-2</v>
      </c>
      <c r="I272" s="76">
        <v>0.196522180324398</v>
      </c>
      <c r="J272" s="45">
        <v>2.0586034023129591</v>
      </c>
    </row>
    <row r="273" spans="1:15" ht="15" customHeight="1" x14ac:dyDescent="0.25">
      <c r="A273" s="59">
        <v>900849507</v>
      </c>
      <c r="B273" t="s">
        <v>114</v>
      </c>
      <c r="C273" t="s">
        <v>22</v>
      </c>
      <c r="D273" s="42">
        <v>2.0882139814656697</v>
      </c>
      <c r="E273" s="46">
        <v>26866323</v>
      </c>
      <c r="F273" s="76">
        <v>0.47542425890675699</v>
      </c>
      <c r="G273" s="47">
        <v>36083191</v>
      </c>
      <c r="H273" s="48">
        <v>0.13000766702574443</v>
      </c>
      <c r="I273" s="76">
        <v>0.24783392910011756</v>
      </c>
      <c r="J273" s="45"/>
    </row>
    <row r="274" spans="1:15" ht="15" customHeight="1" x14ac:dyDescent="0.25">
      <c r="A274" s="59">
        <v>900850119</v>
      </c>
      <c r="B274" t="s">
        <v>366</v>
      </c>
      <c r="C274" t="s">
        <v>140</v>
      </c>
      <c r="D274" s="42">
        <v>10.362505277451305</v>
      </c>
      <c r="E274" s="46">
        <v>26256060</v>
      </c>
      <c r="F274" s="76">
        <v>0.58806177211938926</v>
      </c>
      <c r="G274" s="47">
        <v>14833482</v>
      </c>
      <c r="H274" s="48">
        <v>0.30407345986541806</v>
      </c>
      <c r="I274" s="76">
        <v>0.73815305131997999</v>
      </c>
      <c r="J274" s="45">
        <v>8.9301484201305907</v>
      </c>
    </row>
    <row r="275" spans="1:15" ht="15" customHeight="1" x14ac:dyDescent="0.25">
      <c r="A275" s="59">
        <v>900863184</v>
      </c>
      <c r="B275" t="s">
        <v>367</v>
      </c>
      <c r="C275" t="s">
        <v>22</v>
      </c>
      <c r="D275" s="42">
        <v>1342.7317820470355</v>
      </c>
      <c r="E275" s="46">
        <v>16202753</v>
      </c>
      <c r="F275" s="76">
        <v>7.4305482785968276E-4</v>
      </c>
      <c r="G275" s="47">
        <v>16239753</v>
      </c>
      <c r="H275" s="48">
        <v>0.36078351550462412</v>
      </c>
      <c r="I275" s="76">
        <v>0.36105179678533289</v>
      </c>
      <c r="J275" s="45"/>
    </row>
    <row r="276" spans="1:15" ht="15" customHeight="1" x14ac:dyDescent="0.25">
      <c r="A276" s="59">
        <v>900878133</v>
      </c>
      <c r="B276" t="s">
        <v>368</v>
      </c>
      <c r="C276" t="s">
        <v>22</v>
      </c>
      <c r="D276" s="42">
        <v>1.9083018880597233</v>
      </c>
      <c r="E276" s="46">
        <v>12982437</v>
      </c>
      <c r="F276" s="76">
        <v>0.51261675833682518</v>
      </c>
      <c r="G276" s="47">
        <v>13943592</v>
      </c>
      <c r="H276" s="48">
        <v>4.0276636532190539E-2</v>
      </c>
      <c r="I276" s="76">
        <v>8.2638533887107429E-2</v>
      </c>
      <c r="J276" s="45">
        <v>3.4501200663508813</v>
      </c>
    </row>
    <row r="277" spans="1:15" ht="15" customHeight="1" x14ac:dyDescent="0.25">
      <c r="A277" s="59">
        <v>900884998</v>
      </c>
      <c r="B277" t="s">
        <v>369</v>
      </c>
      <c r="C277" t="s">
        <v>140</v>
      </c>
      <c r="D277" s="42">
        <v>8.8691067800891084</v>
      </c>
      <c r="E277" s="46">
        <v>56267088</v>
      </c>
      <c r="F277" s="76">
        <v>0.83139071324705982</v>
      </c>
      <c r="G277" s="47">
        <v>11090102</v>
      </c>
      <c r="H277" s="48">
        <v>2.6484550445785019E-2</v>
      </c>
      <c r="I277" s="76">
        <v>0.15707646331837163</v>
      </c>
      <c r="J277" s="45"/>
    </row>
    <row r="278" spans="1:15" ht="15" customHeight="1" x14ac:dyDescent="0.25">
      <c r="A278" s="59">
        <v>900887367</v>
      </c>
      <c r="B278" t="s">
        <v>370</v>
      </c>
      <c r="C278" t="s">
        <v>140</v>
      </c>
      <c r="D278" s="42">
        <v>87.820947198948019</v>
      </c>
      <c r="E278" s="46">
        <v>41199665</v>
      </c>
      <c r="F278" s="76">
        <v>6.4749514441789724E-2</v>
      </c>
      <c r="G278" s="47">
        <v>39099570</v>
      </c>
      <c r="H278" s="48">
        <v>6.1004620283887763E-2</v>
      </c>
      <c r="I278" s="76">
        <v>6.522810864671913E-2</v>
      </c>
      <c r="J278" s="45">
        <v>33.715262079450063</v>
      </c>
    </row>
    <row r="279" spans="1:15" ht="15" customHeight="1" x14ac:dyDescent="0.25">
      <c r="A279" s="59">
        <v>900896331</v>
      </c>
      <c r="B279" t="s">
        <v>371</v>
      </c>
      <c r="C279" t="s">
        <v>140</v>
      </c>
      <c r="D279" s="42">
        <v>2.2548740422200759</v>
      </c>
      <c r="E279" s="46">
        <v>52771193</v>
      </c>
      <c r="F279" s="76">
        <v>0.80096734854867668</v>
      </c>
      <c r="G279" s="47">
        <v>18946225</v>
      </c>
      <c r="H279" s="48">
        <v>4.7650483485181909E-2</v>
      </c>
      <c r="I279" s="76">
        <v>0.23941038386274838</v>
      </c>
      <c r="J279" s="45"/>
    </row>
    <row r="280" spans="1:15" ht="15" customHeight="1" x14ac:dyDescent="0.25">
      <c r="A280" s="59">
        <v>900920454</v>
      </c>
      <c r="B280" t="s">
        <v>372</v>
      </c>
      <c r="C280" t="s">
        <v>22</v>
      </c>
      <c r="D280" s="42">
        <v>2.5473328611150414</v>
      </c>
      <c r="E280" s="46">
        <v>13954510</v>
      </c>
      <c r="F280" s="76">
        <v>0.49073401435581759</v>
      </c>
      <c r="G280" s="47">
        <v>13533465</v>
      </c>
      <c r="H280" s="48">
        <v>0.24485339359572142</v>
      </c>
      <c r="I280" s="76">
        <v>0.48079667697814271</v>
      </c>
      <c r="J280" s="45">
        <v>4.0935782702379644</v>
      </c>
    </row>
    <row r="281" spans="1:15" ht="15" customHeight="1" x14ac:dyDescent="0.25">
      <c r="A281" s="59">
        <v>900931773</v>
      </c>
      <c r="B281" t="s">
        <v>373</v>
      </c>
      <c r="C281" t="s">
        <v>22</v>
      </c>
      <c r="D281" s="42">
        <v>1.6638350458044529</v>
      </c>
      <c r="E281" s="46">
        <v>18717169</v>
      </c>
      <c r="F281" s="76">
        <v>0.6057566396599674</v>
      </c>
      <c r="G281" s="47">
        <v>18495013</v>
      </c>
      <c r="H281" s="48">
        <v>0.13195417247630764</v>
      </c>
      <c r="I281" s="76">
        <v>0.33470233300187463</v>
      </c>
      <c r="J281" s="45"/>
    </row>
    <row r="282" spans="1:15" ht="15" customHeight="1" x14ac:dyDescent="0.25">
      <c r="A282" s="59">
        <v>900969692</v>
      </c>
      <c r="B282" t="s">
        <v>374</v>
      </c>
      <c r="C282" t="s">
        <v>22</v>
      </c>
      <c r="D282" s="42">
        <v>66.319495135809248</v>
      </c>
      <c r="E282" s="46">
        <v>29959309</v>
      </c>
      <c r="F282" s="76">
        <v>0.56419054470510466</v>
      </c>
      <c r="G282" s="47">
        <v>23715573</v>
      </c>
      <c r="H282" s="48">
        <v>5.4975570451880944E-2</v>
      </c>
      <c r="I282" s="76">
        <v>0.12614588734583812</v>
      </c>
      <c r="J282" s="45"/>
    </row>
    <row r="283" spans="1:15" ht="15" customHeight="1" x14ac:dyDescent="0.25">
      <c r="A283" s="59">
        <v>900979443</v>
      </c>
      <c r="B283" t="s">
        <v>375</v>
      </c>
      <c r="C283" t="s">
        <v>22</v>
      </c>
      <c r="D283" s="42">
        <v>99.054006107682753</v>
      </c>
      <c r="E283" s="46">
        <v>23214384</v>
      </c>
      <c r="F283" s="76">
        <v>3.6360404954471619E-2</v>
      </c>
      <c r="G283" s="47">
        <v>24361073</v>
      </c>
      <c r="H283" s="48">
        <v>0.10764839811467233</v>
      </c>
      <c r="I283" s="76">
        <v>0.1117102272137192</v>
      </c>
      <c r="J283" s="45"/>
    </row>
    <row r="284" spans="1:15" ht="15" customHeight="1" x14ac:dyDescent="0.25">
      <c r="A284" s="59">
        <v>900985404</v>
      </c>
      <c r="B284" t="s">
        <v>376</v>
      </c>
      <c r="C284" t="s">
        <v>140</v>
      </c>
      <c r="D284" s="42">
        <v>1.8756677136860151</v>
      </c>
      <c r="E284" s="46">
        <v>89500173</v>
      </c>
      <c r="F284" s="76">
        <v>0.47598274756695885</v>
      </c>
      <c r="G284" s="47">
        <v>234734276</v>
      </c>
      <c r="H284" s="48">
        <v>0.52011078201119332</v>
      </c>
      <c r="I284" s="76">
        <v>0.99254514922226356</v>
      </c>
      <c r="J284" s="45">
        <v>484.6198120880195</v>
      </c>
    </row>
    <row r="285" spans="1:15" ht="18.75" customHeight="1" x14ac:dyDescent="0.25">
      <c r="A285" s="59">
        <v>901001320</v>
      </c>
      <c r="B285" t="s">
        <v>377</v>
      </c>
      <c r="C285" t="s">
        <v>22</v>
      </c>
      <c r="D285" s="42">
        <v>4.1317939993376509</v>
      </c>
      <c r="E285" s="46">
        <v>20823505</v>
      </c>
      <c r="F285" s="76">
        <v>0.39300095198744778</v>
      </c>
      <c r="G285" s="47">
        <v>17659952</v>
      </c>
      <c r="H285" s="48">
        <v>0.22330857932242842</v>
      </c>
      <c r="I285" s="76">
        <v>0.36788950502243722</v>
      </c>
      <c r="J285" s="45"/>
      <c r="L285" s="118"/>
      <c r="M285" s="119"/>
      <c r="N285" s="119"/>
      <c r="O285" s="119"/>
    </row>
    <row r="286" spans="1:15" ht="15" customHeight="1" x14ac:dyDescent="0.25">
      <c r="A286" s="59">
        <v>901110703</v>
      </c>
      <c r="B286" t="s">
        <v>378</v>
      </c>
      <c r="C286" t="s">
        <v>22</v>
      </c>
      <c r="D286" s="42">
        <v>43.144115200610337</v>
      </c>
      <c r="E286" s="46">
        <v>39773298</v>
      </c>
      <c r="F286" s="76">
        <v>0.47332716969888416</v>
      </c>
      <c r="G286" s="47">
        <v>26441729</v>
      </c>
      <c r="H286" s="48">
        <v>6.9446195313487974E-2</v>
      </c>
      <c r="I286" s="76">
        <v>0.13185832136771389</v>
      </c>
      <c r="J286" s="45"/>
    </row>
    <row r="287" spans="1:15" ht="15" customHeight="1" x14ac:dyDescent="0.25">
      <c r="A287" s="59">
        <v>901151154</v>
      </c>
      <c r="B287" t="s">
        <v>379</v>
      </c>
      <c r="C287" t="s">
        <v>218</v>
      </c>
      <c r="D287" s="42">
        <v>1.9510644302373656</v>
      </c>
      <c r="E287" s="46">
        <v>13436352</v>
      </c>
      <c r="F287" s="76">
        <v>0.42938840239401294</v>
      </c>
      <c r="G287" s="47">
        <v>18774212</v>
      </c>
      <c r="H287" s="48">
        <v>3.8271637170254336E-2</v>
      </c>
      <c r="I287" s="76">
        <v>6.7071257105224977E-2</v>
      </c>
      <c r="J287" s="45"/>
    </row>
    <row r="288" spans="1:15" ht="15" customHeight="1" x14ac:dyDescent="0.25">
      <c r="A288" s="59">
        <v>901175671</v>
      </c>
      <c r="B288" t="s">
        <v>115</v>
      </c>
      <c r="C288" t="s">
        <v>22</v>
      </c>
      <c r="D288" s="42">
        <v>27.590098100496419</v>
      </c>
      <c r="E288" s="46">
        <v>28544231</v>
      </c>
      <c r="F288" s="76">
        <v>0.13365532168255123</v>
      </c>
      <c r="G288" s="47">
        <v>28670589</v>
      </c>
      <c r="H288" s="48">
        <v>7.8172690282489646E-2</v>
      </c>
      <c r="I288" s="76">
        <v>9.0232781754152308E-2</v>
      </c>
      <c r="J288" s="45"/>
    </row>
    <row r="289" spans="1:10" ht="15" customHeight="1" x14ac:dyDescent="0.25">
      <c r="A289" s="59">
        <v>901178054</v>
      </c>
      <c r="B289" t="s">
        <v>380</v>
      </c>
      <c r="C289" t="s">
        <v>22</v>
      </c>
      <c r="D289" s="42">
        <v>1.7633017861896756</v>
      </c>
      <c r="E289" s="46">
        <v>19631738</v>
      </c>
      <c r="F289" s="76">
        <v>0.66726849315374348</v>
      </c>
      <c r="G289" s="47">
        <v>20267090</v>
      </c>
      <c r="H289" s="48">
        <v>3.6136234551374456E-2</v>
      </c>
      <c r="I289" s="76">
        <v>0.10860478736710598</v>
      </c>
      <c r="J289" s="45">
        <v>20193.605504587154</v>
      </c>
    </row>
    <row r="290" spans="1:10" ht="15" customHeight="1" x14ac:dyDescent="0.25">
      <c r="A290" s="59">
        <v>901250230</v>
      </c>
      <c r="B290" t="s">
        <v>381</v>
      </c>
      <c r="C290" t="s">
        <v>140</v>
      </c>
      <c r="D290" s="42">
        <v>12.328075689101926</v>
      </c>
      <c r="E290" s="46">
        <v>91596713</v>
      </c>
      <c r="F290" s="76">
        <v>0.83807903250634408</v>
      </c>
      <c r="G290" s="47">
        <v>16678769</v>
      </c>
      <c r="H290" s="48">
        <v>4.1880483487424611E-2</v>
      </c>
      <c r="I290" s="76">
        <v>0.25864768556960049</v>
      </c>
      <c r="J290" s="45">
        <v>7.1524794532585467</v>
      </c>
    </row>
    <row r="291" spans="1:10" ht="15" customHeight="1" x14ac:dyDescent="0.25">
      <c r="A291" s="59">
        <v>901252860</v>
      </c>
      <c r="B291" t="s">
        <v>382</v>
      </c>
      <c r="C291" t="s">
        <v>22</v>
      </c>
      <c r="D291" s="42">
        <v>4.0382187851192581</v>
      </c>
      <c r="E291" s="46">
        <v>32290408</v>
      </c>
      <c r="F291" s="76">
        <v>0.62217799200664714</v>
      </c>
      <c r="G291" s="47">
        <v>16810990</v>
      </c>
      <c r="H291" s="48">
        <v>5.0546618489893239E-2</v>
      </c>
      <c r="I291" s="76">
        <v>0.13378420902040866</v>
      </c>
      <c r="J291" s="45">
        <v>12.234573811246443</v>
      </c>
    </row>
    <row r="292" spans="1:10" ht="15" customHeight="1" x14ac:dyDescent="0.25">
      <c r="A292" s="59">
        <v>901324115</v>
      </c>
      <c r="B292" t="s">
        <v>383</v>
      </c>
      <c r="C292" t="s">
        <v>22</v>
      </c>
      <c r="D292" s="42">
        <v>1.6066914151574436</v>
      </c>
      <c r="E292" s="46">
        <v>10373299</v>
      </c>
      <c r="F292" s="76">
        <v>0.82773737771199163</v>
      </c>
      <c r="G292" s="47">
        <v>15616652</v>
      </c>
      <c r="H292" s="48">
        <v>2.5312315552887203E-2</v>
      </c>
      <c r="I292" s="76">
        <v>0.14694026606983365</v>
      </c>
      <c r="J292" s="45"/>
    </row>
    <row r="293" spans="1:10" ht="15" customHeight="1" x14ac:dyDescent="0.25">
      <c r="A293" s="59">
        <v>901349611</v>
      </c>
      <c r="B293" t="s">
        <v>384</v>
      </c>
      <c r="C293" t="s">
        <v>22</v>
      </c>
      <c r="D293" s="42">
        <v>3.4872535902979696</v>
      </c>
      <c r="E293" s="46">
        <v>10182172</v>
      </c>
      <c r="F293" s="76">
        <v>0.28675861221625543</v>
      </c>
      <c r="G293" s="47">
        <v>10182172</v>
      </c>
      <c r="H293" s="48">
        <v>7.2881923558934553E-2</v>
      </c>
      <c r="I293" s="76">
        <v>0.10218409195994725</v>
      </c>
      <c r="J293" s="45">
        <v>176.91821118857337</v>
      </c>
    </row>
    <row r="294" spans="1:10" ht="15" customHeight="1" x14ac:dyDescent="0.25">
      <c r="A294" s="59">
        <v>901370977</v>
      </c>
      <c r="B294" t="s">
        <v>385</v>
      </c>
      <c r="C294" t="s">
        <v>22</v>
      </c>
      <c r="D294" s="42">
        <v>18.224521126572842</v>
      </c>
      <c r="E294" s="46">
        <v>63324040</v>
      </c>
      <c r="F294" s="76">
        <v>3.14193882733457E-2</v>
      </c>
      <c r="G294" s="47">
        <v>113333814</v>
      </c>
      <c r="H294" s="48">
        <v>5.3147937876836263E-2</v>
      </c>
      <c r="I294" s="76">
        <v>5.487198198412347E-2</v>
      </c>
      <c r="J294" s="45"/>
    </row>
    <row r="295" spans="1:10" ht="15" customHeight="1" x14ac:dyDescent="0.25">
      <c r="A295" s="59">
        <v>901480535</v>
      </c>
      <c r="B295" t="s">
        <v>386</v>
      </c>
      <c r="C295" t="s">
        <v>140</v>
      </c>
      <c r="D295" s="42">
        <v>3.9680513865875255</v>
      </c>
      <c r="E295" s="46">
        <v>36817140</v>
      </c>
      <c r="F295" s="76">
        <v>0.60716874720754233</v>
      </c>
      <c r="G295" s="47">
        <v>20570321</v>
      </c>
      <c r="H295" s="48">
        <v>0.2130075226106474</v>
      </c>
      <c r="I295" s="76">
        <v>0.54223670111905398</v>
      </c>
      <c r="J295" s="45">
        <v>104.78634975809103</v>
      </c>
    </row>
    <row r="296" spans="1:10" ht="15" customHeight="1" x14ac:dyDescent="0.25">
      <c r="A296" s="59">
        <v>901598212</v>
      </c>
      <c r="B296" t="s">
        <v>387</v>
      </c>
      <c r="C296" t="s">
        <v>22</v>
      </c>
      <c r="D296" s="42">
        <v>74.991228578884801</v>
      </c>
      <c r="E296" s="46">
        <v>10206942</v>
      </c>
      <c r="F296" s="76">
        <v>1.3334892879479627E-2</v>
      </c>
      <c r="G296" s="47">
        <v>10206942</v>
      </c>
      <c r="H296" s="48">
        <v>0.16276306466284321</v>
      </c>
      <c r="I296" s="76">
        <v>0.16496282628038839</v>
      </c>
      <c r="J296" s="45"/>
    </row>
    <row r="297" spans="1:10" ht="15" customHeight="1" x14ac:dyDescent="0.25">
      <c r="A297" s="59">
        <v>800023247</v>
      </c>
      <c r="B297" t="s">
        <v>388</v>
      </c>
      <c r="C297" t="s">
        <v>140</v>
      </c>
      <c r="D297" s="42">
        <v>178.68078376817681</v>
      </c>
      <c r="E297" s="46">
        <v>54154260</v>
      </c>
      <c r="F297" s="76">
        <v>2.3287596217160582E-2</v>
      </c>
      <c r="G297" s="47">
        <v>817359305</v>
      </c>
      <c r="H297" s="48">
        <v>2.5998704368433229E-2</v>
      </c>
      <c r="I297" s="76">
        <v>2.6618587280902124E-2</v>
      </c>
      <c r="J297" s="45"/>
    </row>
    <row r="298" spans="1:10" ht="15" customHeight="1" x14ac:dyDescent="0.25">
      <c r="A298" s="59">
        <v>800024151</v>
      </c>
      <c r="B298" t="s">
        <v>389</v>
      </c>
      <c r="C298" t="s">
        <v>22</v>
      </c>
      <c r="D298" s="42">
        <v>2.5279642963401665</v>
      </c>
      <c r="E298" s="46">
        <v>34891190</v>
      </c>
      <c r="F298" s="76">
        <v>0.47058951735667798</v>
      </c>
      <c r="G298" s="47">
        <v>53195943</v>
      </c>
      <c r="H298" s="48">
        <v>0.12628648970090198</v>
      </c>
      <c r="I298" s="76">
        <v>0.23854172488304232</v>
      </c>
      <c r="J298" s="45">
        <v>2.5676931002762866</v>
      </c>
    </row>
    <row r="299" spans="1:10" ht="15" customHeight="1" x14ac:dyDescent="0.25">
      <c r="A299" s="59">
        <v>800027222</v>
      </c>
      <c r="B299" t="s">
        <v>390</v>
      </c>
      <c r="C299" t="s">
        <v>173</v>
      </c>
      <c r="D299" s="42">
        <v>5.1035237797526012</v>
      </c>
      <c r="E299" s="46">
        <v>11486276</v>
      </c>
      <c r="F299" s="76">
        <v>0.58347367088123492</v>
      </c>
      <c r="G299" s="47">
        <v>13831771</v>
      </c>
      <c r="H299" s="48">
        <v>3.7676140900373668E-2</v>
      </c>
      <c r="I299" s="76">
        <v>9.0453203714838837E-2</v>
      </c>
      <c r="J299" s="45"/>
    </row>
    <row r="300" spans="1:10" ht="15" customHeight="1" x14ac:dyDescent="0.25">
      <c r="A300" s="59">
        <v>800029899</v>
      </c>
      <c r="B300" t="s">
        <v>391</v>
      </c>
      <c r="C300" t="s">
        <v>22</v>
      </c>
      <c r="D300" s="42">
        <v>4.4122982518230636</v>
      </c>
      <c r="E300" s="46">
        <v>181203977</v>
      </c>
      <c r="F300" s="76">
        <v>0.69476389134262484</v>
      </c>
      <c r="G300" s="47">
        <v>85519122</v>
      </c>
      <c r="H300" s="48">
        <v>5.5162192005234582E-2</v>
      </c>
      <c r="I300" s="76">
        <v>0.18071974593003889</v>
      </c>
      <c r="J300" s="45"/>
    </row>
    <row r="301" spans="1:10" ht="15" customHeight="1" x14ac:dyDescent="0.25">
      <c r="A301" s="59">
        <v>800133562</v>
      </c>
      <c r="B301" t="s">
        <v>392</v>
      </c>
      <c r="C301" t="s">
        <v>173</v>
      </c>
      <c r="D301" s="42">
        <v>2.9998358579577973</v>
      </c>
      <c r="E301" s="46">
        <v>24805746</v>
      </c>
      <c r="F301" s="76">
        <v>0.62973238340012916</v>
      </c>
      <c r="G301" s="47">
        <v>15217484</v>
      </c>
      <c r="H301" s="48">
        <v>8.3963401291756612E-2</v>
      </c>
      <c r="I301" s="76">
        <v>0.22676409582556487</v>
      </c>
      <c r="J301" s="45"/>
    </row>
    <row r="302" spans="1:10" ht="15" customHeight="1" x14ac:dyDescent="0.25">
      <c r="A302" s="59">
        <v>800151054</v>
      </c>
      <c r="B302" t="s">
        <v>393</v>
      </c>
      <c r="C302" t="s">
        <v>22</v>
      </c>
      <c r="D302" s="42">
        <v>2.0133463744957285</v>
      </c>
      <c r="E302" s="46">
        <v>31608823</v>
      </c>
      <c r="F302" s="76">
        <v>0.69394019785524874</v>
      </c>
      <c r="G302" s="47">
        <v>20873359</v>
      </c>
      <c r="H302" s="48">
        <v>2.3519396105554608E-2</v>
      </c>
      <c r="I302" s="76">
        <v>7.6845753479351353E-2</v>
      </c>
      <c r="J302" s="45">
        <v>1.9073580595717559</v>
      </c>
    </row>
    <row r="303" spans="1:10" ht="15" customHeight="1" x14ac:dyDescent="0.25">
      <c r="A303" s="59">
        <v>800161633</v>
      </c>
      <c r="B303" t="s">
        <v>394</v>
      </c>
      <c r="C303" t="s">
        <v>140</v>
      </c>
      <c r="D303" s="42">
        <v>3.5160938846249876</v>
      </c>
      <c r="E303" s="46">
        <v>1619382234</v>
      </c>
      <c r="F303" s="76">
        <v>0.24679740084195079</v>
      </c>
      <c r="G303" s="47">
        <v>1964236408</v>
      </c>
      <c r="H303" s="48">
        <v>0.12316065569254485</v>
      </c>
      <c r="I303" s="76">
        <v>0.16351597276777491</v>
      </c>
      <c r="J303" s="45">
        <v>27.604137921669448</v>
      </c>
    </row>
    <row r="304" spans="1:10" ht="15" customHeight="1" x14ac:dyDescent="0.25">
      <c r="A304" s="59">
        <v>800186313</v>
      </c>
      <c r="B304" t="s">
        <v>82</v>
      </c>
      <c r="C304" t="s">
        <v>22</v>
      </c>
      <c r="D304" s="42">
        <v>4.6689258486936502</v>
      </c>
      <c r="E304" s="46">
        <v>166220293</v>
      </c>
      <c r="F304" s="76">
        <v>0.38289336885769898</v>
      </c>
      <c r="G304" s="47">
        <v>648422236</v>
      </c>
      <c r="H304" s="48">
        <v>5.6598283594279257E-2</v>
      </c>
      <c r="I304" s="76">
        <v>9.1715565411300923E-2</v>
      </c>
      <c r="J304" s="45"/>
    </row>
    <row r="305" spans="1:10" ht="15" customHeight="1" x14ac:dyDescent="0.25">
      <c r="A305" s="59">
        <v>800187291</v>
      </c>
      <c r="B305" t="s">
        <v>83</v>
      </c>
      <c r="C305" t="s">
        <v>22</v>
      </c>
      <c r="D305" s="42">
        <v>3.0271422101828303</v>
      </c>
      <c r="E305" s="46">
        <v>23495533</v>
      </c>
      <c r="F305" s="76">
        <v>0.40196667766924737</v>
      </c>
      <c r="G305" s="47">
        <v>30077644</v>
      </c>
      <c r="H305" s="48">
        <v>6.0627354679691985E-2</v>
      </c>
      <c r="I305" s="76">
        <v>0.10137788717759942</v>
      </c>
      <c r="J305" s="45">
        <v>3.3293276396142217</v>
      </c>
    </row>
    <row r="306" spans="1:10" ht="15" customHeight="1" x14ac:dyDescent="0.25">
      <c r="A306" s="59">
        <v>800188129</v>
      </c>
      <c r="B306" t="s">
        <v>395</v>
      </c>
      <c r="C306" t="s">
        <v>140</v>
      </c>
      <c r="D306" s="42">
        <v>4.3991660601016758</v>
      </c>
      <c r="E306" s="46">
        <v>31106649</v>
      </c>
      <c r="F306" s="76">
        <v>0.21940135149396237</v>
      </c>
      <c r="G306" s="47">
        <v>33174580</v>
      </c>
      <c r="H306" s="48">
        <v>9.99385513435114E-2</v>
      </c>
      <c r="I306" s="76">
        <v>0.12802808656507483</v>
      </c>
      <c r="J306" s="45">
        <v>5.5104564673889778</v>
      </c>
    </row>
    <row r="307" spans="1:10" ht="15" customHeight="1" x14ac:dyDescent="0.25">
      <c r="A307" s="59">
        <v>801001885</v>
      </c>
      <c r="B307" t="s">
        <v>396</v>
      </c>
      <c r="C307" t="s">
        <v>140</v>
      </c>
      <c r="D307" s="42">
        <v>4.5242431905157918</v>
      </c>
      <c r="E307" s="46">
        <v>139118781</v>
      </c>
      <c r="F307" s="76">
        <v>0.7732626591021734</v>
      </c>
      <c r="G307" s="47">
        <v>60563018</v>
      </c>
      <c r="H307" s="48">
        <v>5.1048281857249585E-2</v>
      </c>
      <c r="I307" s="76">
        <v>0.22514280909845014</v>
      </c>
      <c r="J307" s="45">
        <v>3.4507054479343209</v>
      </c>
    </row>
    <row r="308" spans="1:10" ht="15" customHeight="1" x14ac:dyDescent="0.25">
      <c r="A308" s="59">
        <v>802024929</v>
      </c>
      <c r="B308" t="s">
        <v>397</v>
      </c>
      <c r="C308" t="s">
        <v>140</v>
      </c>
      <c r="D308" s="42">
        <v>5.242513004801773</v>
      </c>
      <c r="E308" s="46">
        <v>22052922</v>
      </c>
      <c r="F308" s="76">
        <v>0.13432396123060084</v>
      </c>
      <c r="G308" s="47">
        <v>370565907</v>
      </c>
      <c r="H308" s="48">
        <v>3.5484585216557327E-2</v>
      </c>
      <c r="I308" s="76">
        <v>4.0990605754781431E-2</v>
      </c>
      <c r="J308" s="45">
        <v>47.653129666578828</v>
      </c>
    </row>
    <row r="309" spans="1:10" ht="15" customHeight="1" x14ac:dyDescent="0.25">
      <c r="A309" s="59">
        <v>805001031</v>
      </c>
      <c r="B309" t="s">
        <v>398</v>
      </c>
      <c r="C309" t="s">
        <v>140</v>
      </c>
      <c r="D309" s="42">
        <v>1.7313598061850692</v>
      </c>
      <c r="E309" s="46">
        <v>12968750</v>
      </c>
      <c r="F309" s="76">
        <v>0.48414616802412702</v>
      </c>
      <c r="G309" s="47">
        <v>39637478</v>
      </c>
      <c r="H309" s="48">
        <v>3.2793004098045322E-2</v>
      </c>
      <c r="I309" s="76">
        <v>6.3570341180637174E-2</v>
      </c>
      <c r="J309" s="45">
        <v>2.8358073904343462</v>
      </c>
    </row>
    <row r="310" spans="1:10" ht="15" customHeight="1" x14ac:dyDescent="0.25">
      <c r="A310" s="59">
        <v>805030454</v>
      </c>
      <c r="B310" t="s">
        <v>399</v>
      </c>
      <c r="C310" t="s">
        <v>22</v>
      </c>
      <c r="D310" s="42">
        <v>2.7444096636221644</v>
      </c>
      <c r="E310" s="46">
        <v>23971552</v>
      </c>
      <c r="F310" s="76">
        <v>0.47322946587659581</v>
      </c>
      <c r="G310" s="47">
        <v>28865859</v>
      </c>
      <c r="H310" s="48">
        <v>0.12941130504798132</v>
      </c>
      <c r="I310" s="76">
        <v>0.2456692177426627</v>
      </c>
      <c r="J310" s="45"/>
    </row>
    <row r="311" spans="1:10" ht="15" customHeight="1" x14ac:dyDescent="0.25">
      <c r="A311" s="59">
        <v>806000233</v>
      </c>
      <c r="B311" t="s">
        <v>400</v>
      </c>
      <c r="C311" t="s">
        <v>218</v>
      </c>
      <c r="D311" s="42">
        <v>6.6812820886270297</v>
      </c>
      <c r="E311" s="46">
        <v>31674193</v>
      </c>
      <c r="F311" s="76">
        <v>0.3516426779221879</v>
      </c>
      <c r="G311" s="47">
        <v>28446601</v>
      </c>
      <c r="H311" s="48">
        <v>0.13166155067949811</v>
      </c>
      <c r="I311" s="76">
        <v>0.20306942822448279</v>
      </c>
      <c r="J311" s="45">
        <v>3.7747741330932101</v>
      </c>
    </row>
    <row r="312" spans="1:10" ht="15" customHeight="1" x14ac:dyDescent="0.25">
      <c r="A312" s="59">
        <v>806005340</v>
      </c>
      <c r="B312" t="s">
        <v>401</v>
      </c>
      <c r="C312" t="s">
        <v>22</v>
      </c>
      <c r="D312" s="42">
        <v>1.5833617609458619</v>
      </c>
      <c r="E312" s="46">
        <v>14137228</v>
      </c>
      <c r="F312" s="76">
        <v>0.72148945169131062</v>
      </c>
      <c r="G312" s="47">
        <v>24667938</v>
      </c>
      <c r="H312" s="48">
        <v>4.5982943229600767E-2</v>
      </c>
      <c r="I312" s="76">
        <v>0.16510305806670991</v>
      </c>
      <c r="J312" s="45"/>
    </row>
    <row r="313" spans="1:10" ht="15" customHeight="1" x14ac:dyDescent="0.25">
      <c r="A313" s="59">
        <v>807006174</v>
      </c>
      <c r="B313" t="s">
        <v>402</v>
      </c>
      <c r="C313" t="s">
        <v>140</v>
      </c>
      <c r="D313" s="42">
        <v>2.4288870527886348</v>
      </c>
      <c r="E313" s="46">
        <v>77240773</v>
      </c>
      <c r="F313" s="76">
        <v>0.71520816429305578</v>
      </c>
      <c r="G313" s="47">
        <v>51921060</v>
      </c>
      <c r="H313" s="48">
        <v>6.3623012770738771E-2</v>
      </c>
      <c r="I313" s="76">
        <v>0.22340181421565738</v>
      </c>
      <c r="J313" s="45"/>
    </row>
    <row r="314" spans="1:10" ht="15" customHeight="1" x14ac:dyDescent="0.25">
      <c r="A314" s="59">
        <v>811026400</v>
      </c>
      <c r="B314" t="s">
        <v>403</v>
      </c>
      <c r="C314" t="s">
        <v>76</v>
      </c>
      <c r="D314" s="42">
        <v>18.9992219660251</v>
      </c>
      <c r="E314" s="46">
        <v>64174372</v>
      </c>
      <c r="F314" s="76">
        <v>0.75549168871356032</v>
      </c>
      <c r="G314" s="47">
        <v>19624418</v>
      </c>
      <c r="H314" s="48">
        <v>6.7055785929708595E-2</v>
      </c>
      <c r="I314" s="76">
        <v>0.27424747067658262</v>
      </c>
      <c r="J314" s="45"/>
    </row>
    <row r="315" spans="1:10" ht="15" customHeight="1" x14ac:dyDescent="0.25">
      <c r="A315" s="59">
        <v>811037742</v>
      </c>
      <c r="B315" t="s">
        <v>404</v>
      </c>
      <c r="C315" t="s">
        <v>76</v>
      </c>
      <c r="D315" s="42">
        <v>2.2554928470265168</v>
      </c>
      <c r="E315" s="46">
        <v>49378894</v>
      </c>
      <c r="F315" s="76">
        <v>0.7024779774191432</v>
      </c>
      <c r="G315" s="47">
        <v>26918028</v>
      </c>
      <c r="H315" s="48">
        <v>3.1074130201881382E-2</v>
      </c>
      <c r="I315" s="76">
        <v>0.10444312636869239</v>
      </c>
      <c r="J315" s="45"/>
    </row>
    <row r="316" spans="1:10" ht="15" customHeight="1" x14ac:dyDescent="0.25">
      <c r="A316" s="59">
        <v>813008120</v>
      </c>
      <c r="B316" t="s">
        <v>405</v>
      </c>
      <c r="C316" t="s">
        <v>22</v>
      </c>
      <c r="D316" s="42">
        <v>1.5996885608905436</v>
      </c>
      <c r="E316" s="46">
        <v>14529357</v>
      </c>
      <c r="F316" s="76">
        <v>6.6081571350716878E-2</v>
      </c>
      <c r="G316" s="47">
        <v>497909936</v>
      </c>
      <c r="H316" s="48">
        <v>4.8281476954624314E-2</v>
      </c>
      <c r="I316" s="76">
        <v>5.1697745192214845E-2</v>
      </c>
      <c r="J316" s="45">
        <v>4.2509283952794732</v>
      </c>
    </row>
    <row r="317" spans="1:10" ht="15" customHeight="1" x14ac:dyDescent="0.25">
      <c r="A317" s="59">
        <v>816001249</v>
      </c>
      <c r="B317" t="s">
        <v>406</v>
      </c>
      <c r="C317" t="s">
        <v>140</v>
      </c>
      <c r="D317" s="42">
        <v>1.8384651070979245</v>
      </c>
      <c r="E317" s="46">
        <v>68378820</v>
      </c>
      <c r="F317" s="76">
        <v>0.59942601798490924</v>
      </c>
      <c r="G317" s="47">
        <v>72035927</v>
      </c>
      <c r="H317" s="48">
        <v>5.9257344671478425E-2</v>
      </c>
      <c r="I317" s="76">
        <v>0.14793108721985351</v>
      </c>
      <c r="J317" s="45"/>
    </row>
    <row r="318" spans="1:10" ht="15" customHeight="1" x14ac:dyDescent="0.25">
      <c r="A318" s="59">
        <v>819005874</v>
      </c>
      <c r="B318" t="s">
        <v>84</v>
      </c>
      <c r="C318" t="s">
        <v>22</v>
      </c>
      <c r="D318" s="42">
        <v>2.9358061722937476</v>
      </c>
      <c r="E318" s="46">
        <v>40860565</v>
      </c>
      <c r="F318" s="76">
        <v>0.58125783932909425</v>
      </c>
      <c r="G318" s="47">
        <v>26501129</v>
      </c>
      <c r="H318" s="48">
        <v>0.38339813052705241</v>
      </c>
      <c r="I318" s="76">
        <v>0.9155947657928083</v>
      </c>
      <c r="J318" s="45">
        <v>32.447876618262008</v>
      </c>
    </row>
    <row r="319" spans="1:10" ht="15" customHeight="1" x14ac:dyDescent="0.25">
      <c r="A319" s="59">
        <v>830015040</v>
      </c>
      <c r="B319" t="s">
        <v>407</v>
      </c>
      <c r="C319" t="s">
        <v>22</v>
      </c>
      <c r="D319" s="42">
        <v>2.8393354788128442</v>
      </c>
      <c r="E319" s="46">
        <v>17412485</v>
      </c>
      <c r="F319" s="76">
        <v>0.31069891688082601</v>
      </c>
      <c r="G319" s="47">
        <v>21002405</v>
      </c>
      <c r="H319" s="48">
        <v>0.3477540268542611</v>
      </c>
      <c r="I319" s="76">
        <v>0.50450236532435211</v>
      </c>
      <c r="J319" s="45"/>
    </row>
    <row r="320" spans="1:10" ht="15" customHeight="1" x14ac:dyDescent="0.25">
      <c r="A320" s="59">
        <v>830035896</v>
      </c>
      <c r="B320" t="s">
        <v>408</v>
      </c>
      <c r="C320" t="s">
        <v>140</v>
      </c>
      <c r="D320" s="42">
        <v>5.1831781014594007</v>
      </c>
      <c r="E320" s="46">
        <v>41922899</v>
      </c>
      <c r="F320" s="76">
        <v>0.29260733456279747</v>
      </c>
      <c r="G320" s="47">
        <v>49096421</v>
      </c>
      <c r="H320" s="48">
        <v>6.1018765224819436E-2</v>
      </c>
      <c r="I320" s="76">
        <v>8.625869083206697E-2</v>
      </c>
      <c r="J320" s="45">
        <v>8.3718180614118847</v>
      </c>
    </row>
    <row r="321" spans="1:10" ht="15" customHeight="1" x14ac:dyDescent="0.25">
      <c r="A321" s="59">
        <v>830088759</v>
      </c>
      <c r="B321" t="s">
        <v>409</v>
      </c>
      <c r="C321" t="s">
        <v>22</v>
      </c>
      <c r="D321" s="42">
        <v>5.3749641420034378</v>
      </c>
      <c r="E321" s="46">
        <v>12887100</v>
      </c>
      <c r="F321" s="76">
        <v>0.21118606465829112</v>
      </c>
      <c r="G321" s="47">
        <v>12618087</v>
      </c>
      <c r="H321" s="48">
        <v>0.10218452067412181</v>
      </c>
      <c r="I321" s="76">
        <v>0.12954198207699788</v>
      </c>
      <c r="J321" s="45">
        <v>26.569765929778935</v>
      </c>
    </row>
    <row r="322" spans="1:10" ht="15" customHeight="1" x14ac:dyDescent="0.25">
      <c r="A322" s="59">
        <v>830096878</v>
      </c>
      <c r="B322" t="s">
        <v>410</v>
      </c>
      <c r="C322" t="s">
        <v>140</v>
      </c>
      <c r="D322" s="42">
        <v>1.5984674423920404</v>
      </c>
      <c r="E322" s="46">
        <v>57216101</v>
      </c>
      <c r="F322" s="76">
        <v>0.70329866059327928</v>
      </c>
      <c r="G322" s="47">
        <v>54398192</v>
      </c>
      <c r="H322" s="48">
        <v>7.6532650798668014E-2</v>
      </c>
      <c r="I322" s="76">
        <v>0.25794508023354895</v>
      </c>
      <c r="J322" s="45">
        <v>2.7854278514080741</v>
      </c>
    </row>
    <row r="323" spans="1:10" ht="15" customHeight="1" x14ac:dyDescent="0.25">
      <c r="A323" s="59">
        <v>830110169</v>
      </c>
      <c r="B323" t="s">
        <v>411</v>
      </c>
      <c r="C323" t="s">
        <v>140</v>
      </c>
      <c r="D323" s="42">
        <v>2.4093640618028616</v>
      </c>
      <c r="E323" s="46">
        <v>25118904</v>
      </c>
      <c r="F323" s="76">
        <v>0.81743746211529655</v>
      </c>
      <c r="G323" s="47">
        <v>13879331</v>
      </c>
      <c r="H323" s="48">
        <v>7.3922476921660998E-2</v>
      </c>
      <c r="I323" s="76">
        <v>0.40491591417482586</v>
      </c>
      <c r="J323" s="45"/>
    </row>
    <row r="324" spans="1:10" ht="15" customHeight="1" x14ac:dyDescent="0.25">
      <c r="A324" s="59">
        <v>830114866</v>
      </c>
      <c r="B324" t="s">
        <v>412</v>
      </c>
      <c r="C324" t="s">
        <v>22</v>
      </c>
      <c r="D324" s="42">
        <v>4.2042830008031347</v>
      </c>
      <c r="E324" s="46">
        <v>20559029</v>
      </c>
      <c r="F324" s="76">
        <v>0.68839407116185991</v>
      </c>
      <c r="G324" s="47">
        <v>16855855</v>
      </c>
      <c r="H324" s="48">
        <v>6.4688143024358616E-2</v>
      </c>
      <c r="I324" s="76">
        <v>0.20759599557542469</v>
      </c>
      <c r="J324" s="45"/>
    </row>
    <row r="325" spans="1:10" ht="15" customHeight="1" x14ac:dyDescent="0.25">
      <c r="A325" s="59">
        <v>860000531</v>
      </c>
      <c r="B325" t="s">
        <v>413</v>
      </c>
      <c r="C325" t="s">
        <v>140</v>
      </c>
      <c r="D325" s="42">
        <v>3.4300092409375558</v>
      </c>
      <c r="E325" s="46">
        <v>556594472</v>
      </c>
      <c r="F325" s="76">
        <v>0.56943788673106788</v>
      </c>
      <c r="G325" s="47">
        <v>570438393</v>
      </c>
      <c r="H325" s="48">
        <v>7.5108716107682896E-2</v>
      </c>
      <c r="I325" s="76">
        <v>0.17444339339901338</v>
      </c>
      <c r="J325" s="45">
        <v>2.9814211433905387</v>
      </c>
    </row>
    <row r="326" spans="1:10" ht="15" customHeight="1" x14ac:dyDescent="0.25">
      <c r="A326" s="59">
        <v>860004030</v>
      </c>
      <c r="B326" t="s">
        <v>414</v>
      </c>
      <c r="C326" t="s">
        <v>22</v>
      </c>
      <c r="D326" s="42">
        <v>2.1313475867283009</v>
      </c>
      <c r="E326" s="46">
        <v>11791787</v>
      </c>
      <c r="F326" s="76">
        <v>0.25666846140179084</v>
      </c>
      <c r="G326" s="47">
        <v>33557709</v>
      </c>
      <c r="H326" s="48">
        <v>5.3511408093860388E-2</v>
      </c>
      <c r="I326" s="76">
        <v>7.198861519420173E-2</v>
      </c>
      <c r="J326" s="45">
        <v>4.356401951909171</v>
      </c>
    </row>
    <row r="327" spans="1:10" ht="15" customHeight="1" x14ac:dyDescent="0.25">
      <c r="A327" s="59">
        <v>860353151</v>
      </c>
      <c r="B327" t="s">
        <v>415</v>
      </c>
      <c r="C327" t="s">
        <v>140</v>
      </c>
      <c r="D327" s="42">
        <v>1.9858376206880268</v>
      </c>
      <c r="E327" s="46">
        <v>15407181</v>
      </c>
      <c r="F327" s="76">
        <v>0.43205151271888553</v>
      </c>
      <c r="G327" s="47">
        <v>20609830</v>
      </c>
      <c r="H327" s="48">
        <v>0.14999340143682507</v>
      </c>
      <c r="I327" s="76">
        <v>0.26409684116753995</v>
      </c>
      <c r="J327" s="45">
        <v>20.202624155593497</v>
      </c>
    </row>
    <row r="328" spans="1:10" ht="15" customHeight="1" x14ac:dyDescent="0.25">
      <c r="A328" s="59">
        <v>860530482</v>
      </c>
      <c r="B328" t="s">
        <v>85</v>
      </c>
      <c r="C328" t="s">
        <v>22</v>
      </c>
      <c r="D328" s="42">
        <v>2.9254582262230704</v>
      </c>
      <c r="E328" s="46">
        <v>32324585</v>
      </c>
      <c r="F328" s="76">
        <v>0.5794209655967163</v>
      </c>
      <c r="G328" s="47">
        <v>27592718</v>
      </c>
      <c r="H328" s="48">
        <v>5.7070535039524056E-2</v>
      </c>
      <c r="I328" s="76">
        <v>0.13569514971305111</v>
      </c>
      <c r="J328" s="45"/>
    </row>
    <row r="329" spans="1:10" ht="15" customHeight="1" x14ac:dyDescent="0.25">
      <c r="A329" s="59">
        <v>890111275</v>
      </c>
      <c r="B329" t="s">
        <v>416</v>
      </c>
      <c r="C329" t="s">
        <v>22</v>
      </c>
      <c r="D329" s="42">
        <v>4.0709346051315709</v>
      </c>
      <c r="E329" s="46">
        <v>49039724</v>
      </c>
      <c r="F329" s="76">
        <v>0.51217326082130665</v>
      </c>
      <c r="G329" s="47">
        <v>32951884</v>
      </c>
      <c r="H329" s="48">
        <v>7.6129530061695816E-2</v>
      </c>
      <c r="I329" s="76">
        <v>0.15605854281351561</v>
      </c>
      <c r="J329" s="45"/>
    </row>
    <row r="330" spans="1:10" ht="15" customHeight="1" x14ac:dyDescent="0.25">
      <c r="A330" s="59">
        <v>890203522</v>
      </c>
      <c r="B330" t="s">
        <v>417</v>
      </c>
      <c r="C330" t="s">
        <v>140</v>
      </c>
      <c r="D330" s="42">
        <v>2.6712506467390709</v>
      </c>
      <c r="E330" s="46">
        <v>58187897</v>
      </c>
      <c r="F330" s="76">
        <v>0.60343547991485424</v>
      </c>
      <c r="G330" s="47">
        <v>60037853</v>
      </c>
      <c r="H330" s="48">
        <v>2.1650039798561799E-2</v>
      </c>
      <c r="I330" s="76">
        <v>5.4593990894377921E-2</v>
      </c>
      <c r="J330" s="45">
        <v>7.168740786751294</v>
      </c>
    </row>
    <row r="331" spans="1:10" ht="15" customHeight="1" x14ac:dyDescent="0.25">
      <c r="A331" s="59">
        <v>890301839</v>
      </c>
      <c r="B331" t="s">
        <v>418</v>
      </c>
      <c r="C331" t="s">
        <v>173</v>
      </c>
      <c r="D331" s="42">
        <v>4.810414849564336</v>
      </c>
      <c r="E331" s="46">
        <v>11668782</v>
      </c>
      <c r="F331" s="76">
        <v>0.15821524280300828</v>
      </c>
      <c r="G331" s="47">
        <v>16409763</v>
      </c>
      <c r="H331" s="48">
        <v>2.7367325547592483E-2</v>
      </c>
      <c r="I331" s="76">
        <v>3.2511072829022575E-2</v>
      </c>
      <c r="J331" s="45">
        <v>5.2846798478484827</v>
      </c>
    </row>
    <row r="332" spans="1:10" ht="15" customHeight="1" x14ac:dyDescent="0.25">
      <c r="A332" s="59">
        <v>890930545</v>
      </c>
      <c r="B332" t="s">
        <v>419</v>
      </c>
      <c r="C332" t="s">
        <v>22</v>
      </c>
      <c r="D332" s="42">
        <v>1.5844305247070658</v>
      </c>
      <c r="E332" s="46">
        <v>149675164</v>
      </c>
      <c r="F332" s="76">
        <v>0.44339495848520849</v>
      </c>
      <c r="G332" s="47">
        <v>636026249</v>
      </c>
      <c r="H332" s="48">
        <v>5.493565323181164E-2</v>
      </c>
      <c r="I332" s="76">
        <v>9.8697728432903087E-2</v>
      </c>
      <c r="J332" s="45">
        <v>2.223693222569409</v>
      </c>
    </row>
    <row r="333" spans="1:10" ht="15" customHeight="1" x14ac:dyDescent="0.25">
      <c r="A333" s="59">
        <v>890932730</v>
      </c>
      <c r="B333" t="s">
        <v>420</v>
      </c>
      <c r="C333" t="s">
        <v>22</v>
      </c>
      <c r="D333" s="42">
        <v>3.9451996652900156</v>
      </c>
      <c r="E333" s="46">
        <v>29713336</v>
      </c>
      <c r="F333" s="76">
        <v>0.35227605799231448</v>
      </c>
      <c r="G333" s="47">
        <v>34058711</v>
      </c>
      <c r="H333" s="48">
        <v>4.1201480198409572E-2</v>
      </c>
      <c r="I333" s="76">
        <v>6.3609629853578431E-2</v>
      </c>
      <c r="J333" s="45"/>
    </row>
    <row r="334" spans="1:10" ht="15" customHeight="1" x14ac:dyDescent="0.25">
      <c r="A334" s="59">
        <v>890937515</v>
      </c>
      <c r="B334" t="s">
        <v>421</v>
      </c>
      <c r="C334" t="s">
        <v>173</v>
      </c>
      <c r="D334" s="42">
        <v>5.3985685741048526</v>
      </c>
      <c r="E334" s="46">
        <v>62947497</v>
      </c>
      <c r="F334" s="76">
        <v>0.65012632182994567</v>
      </c>
      <c r="G334" s="47">
        <v>28232807</v>
      </c>
      <c r="H334" s="48">
        <v>4.0381185845287909E-2</v>
      </c>
      <c r="I334" s="76">
        <v>0.11541647275809309</v>
      </c>
      <c r="J334" s="45">
        <v>1.7185610741313266</v>
      </c>
    </row>
    <row r="335" spans="1:10" ht="15" customHeight="1" x14ac:dyDescent="0.25">
      <c r="A335" s="59">
        <v>891001419</v>
      </c>
      <c r="B335" t="s">
        <v>422</v>
      </c>
      <c r="C335" t="s">
        <v>173</v>
      </c>
      <c r="D335" s="42">
        <v>6.0792994367766102</v>
      </c>
      <c r="E335" s="46">
        <v>16479081</v>
      </c>
      <c r="F335" s="76">
        <v>0.33861063261844337</v>
      </c>
      <c r="G335" s="47">
        <v>14687016</v>
      </c>
      <c r="H335" s="48">
        <v>0.1149537779985759</v>
      </c>
      <c r="I335" s="76">
        <v>0.17380651045794462</v>
      </c>
      <c r="J335" s="45">
        <v>3.6124615608862825</v>
      </c>
    </row>
    <row r="336" spans="1:10" ht="15" customHeight="1" x14ac:dyDescent="0.25">
      <c r="A336" s="59">
        <v>892301291</v>
      </c>
      <c r="B336" t="s">
        <v>423</v>
      </c>
      <c r="C336" t="s">
        <v>140</v>
      </c>
      <c r="D336" s="42">
        <v>3.6471081032480424</v>
      </c>
      <c r="E336" s="46">
        <v>59191844</v>
      </c>
      <c r="F336" s="76">
        <v>0.5302508835126889</v>
      </c>
      <c r="G336" s="47">
        <v>56453755</v>
      </c>
      <c r="H336" s="48">
        <v>0.19467467577380693</v>
      </c>
      <c r="I336" s="76">
        <v>0.41442265443636123</v>
      </c>
      <c r="J336" s="45"/>
    </row>
    <row r="337" spans="1:10" ht="15" customHeight="1" x14ac:dyDescent="0.25">
      <c r="A337" s="59">
        <v>900060879</v>
      </c>
      <c r="B337" t="s">
        <v>424</v>
      </c>
      <c r="C337" t="s">
        <v>140</v>
      </c>
      <c r="D337" s="42">
        <v>2.4913628998928563</v>
      </c>
      <c r="E337" s="46">
        <v>44186704</v>
      </c>
      <c r="F337" s="76">
        <v>0.35764132965232265</v>
      </c>
      <c r="G337" s="47">
        <v>58956756</v>
      </c>
      <c r="H337" s="48">
        <v>5.6870610459645449E-2</v>
      </c>
      <c r="I337" s="76">
        <v>8.8534043494523346E-2</v>
      </c>
      <c r="J337" s="45">
        <v>4.7588344699318039</v>
      </c>
    </row>
    <row r="338" spans="1:10" ht="15" customHeight="1" x14ac:dyDescent="0.25">
      <c r="A338" s="59">
        <v>900102268</v>
      </c>
      <c r="B338" t="s">
        <v>104</v>
      </c>
      <c r="C338" t="s">
        <v>22</v>
      </c>
      <c r="D338" s="42">
        <v>2.8952012889300565</v>
      </c>
      <c r="E338" s="46">
        <v>99755635</v>
      </c>
      <c r="F338" s="76">
        <v>0.69687325762515584</v>
      </c>
      <c r="G338" s="47">
        <v>82312216</v>
      </c>
      <c r="H338" s="48">
        <v>0.10786760316547571</v>
      </c>
      <c r="I338" s="76">
        <v>0.35584984129208719</v>
      </c>
      <c r="J338" s="45">
        <v>3.0695575062282883</v>
      </c>
    </row>
    <row r="339" spans="1:10" ht="15" customHeight="1" x14ac:dyDescent="0.25">
      <c r="A339" s="59">
        <v>900128706</v>
      </c>
      <c r="B339" t="s">
        <v>425</v>
      </c>
      <c r="C339" t="s">
        <v>22</v>
      </c>
      <c r="D339" s="42">
        <v>39.954892791540921</v>
      </c>
      <c r="E339" s="46">
        <v>15502606</v>
      </c>
      <c r="F339" s="76">
        <v>0.46361075819409481</v>
      </c>
      <c r="G339" s="47">
        <v>10420422</v>
      </c>
      <c r="H339" s="48">
        <v>4.312631640392036E-2</v>
      </c>
      <c r="I339" s="76">
        <v>8.0401158417576557E-2</v>
      </c>
      <c r="J339" s="45"/>
    </row>
    <row r="340" spans="1:10" ht="15" customHeight="1" x14ac:dyDescent="0.25">
      <c r="A340" s="59">
        <v>900146118</v>
      </c>
      <c r="B340" t="s">
        <v>426</v>
      </c>
      <c r="C340" t="s">
        <v>140</v>
      </c>
      <c r="D340" s="42">
        <v>2.1570931690332849</v>
      </c>
      <c r="E340" s="46">
        <v>73951589</v>
      </c>
      <c r="F340" s="76">
        <v>0.69453328610968623</v>
      </c>
      <c r="G340" s="47">
        <v>54165592</v>
      </c>
      <c r="H340" s="48">
        <v>2.6051195684259589E-2</v>
      </c>
      <c r="I340" s="76">
        <v>8.5283255096704202E-2</v>
      </c>
      <c r="J340" s="45">
        <v>3.2000290948387833</v>
      </c>
    </row>
    <row r="341" spans="1:10" ht="15" customHeight="1" x14ac:dyDescent="0.25">
      <c r="A341" s="59">
        <v>900156496</v>
      </c>
      <c r="B341" t="s">
        <v>427</v>
      </c>
      <c r="C341" t="s">
        <v>22</v>
      </c>
      <c r="D341" s="42">
        <v>3.6834693677151664</v>
      </c>
      <c r="E341" s="46">
        <v>19976602</v>
      </c>
      <c r="F341" s="76">
        <v>0.57068471885495642</v>
      </c>
      <c r="G341" s="47">
        <v>18105063</v>
      </c>
      <c r="H341" s="48">
        <v>5.4592043891922383E-2</v>
      </c>
      <c r="I341" s="76">
        <v>0.12716072846584406</v>
      </c>
      <c r="J341" s="45"/>
    </row>
    <row r="342" spans="1:10" ht="15" customHeight="1" x14ac:dyDescent="0.25">
      <c r="A342" s="59">
        <v>900188894</v>
      </c>
      <c r="B342" t="s">
        <v>428</v>
      </c>
      <c r="C342" t="s">
        <v>22</v>
      </c>
      <c r="D342" s="42">
        <v>2.0908921498275039</v>
      </c>
      <c r="E342" s="46">
        <v>22631318</v>
      </c>
      <c r="F342" s="76">
        <v>0.6912460388229098</v>
      </c>
      <c r="G342" s="47">
        <v>13931013</v>
      </c>
      <c r="H342" s="48">
        <v>3.8822577364670048E-2</v>
      </c>
      <c r="I342" s="76">
        <v>0.12573952805872768</v>
      </c>
      <c r="J342" s="45"/>
    </row>
    <row r="343" spans="1:10" ht="15" customHeight="1" x14ac:dyDescent="0.25">
      <c r="A343" s="59">
        <v>900234231</v>
      </c>
      <c r="B343" t="s">
        <v>429</v>
      </c>
      <c r="C343" t="s">
        <v>22</v>
      </c>
      <c r="D343" s="42">
        <v>2.8855132781712265</v>
      </c>
      <c r="E343" s="46">
        <v>41887377</v>
      </c>
      <c r="F343" s="76">
        <v>0.68869738589264806</v>
      </c>
      <c r="G343" s="47">
        <v>23873060</v>
      </c>
      <c r="H343" s="48">
        <v>5.8705529709217386E-2</v>
      </c>
      <c r="I343" s="76">
        <v>0.18858026578913636</v>
      </c>
      <c r="J343" s="45">
        <v>1.7482470883181678</v>
      </c>
    </row>
    <row r="344" spans="1:10" ht="15" customHeight="1" x14ac:dyDescent="0.25">
      <c r="A344" s="59">
        <v>900260267</v>
      </c>
      <c r="B344" t="s">
        <v>430</v>
      </c>
      <c r="C344" t="s">
        <v>140</v>
      </c>
      <c r="D344" s="42">
        <v>3.5612629453217721</v>
      </c>
      <c r="E344" s="46">
        <v>39322422</v>
      </c>
      <c r="F344" s="76">
        <v>0.27007280476628059</v>
      </c>
      <c r="G344" s="47">
        <v>91088449</v>
      </c>
      <c r="H344" s="48">
        <v>5.1523496343005688E-2</v>
      </c>
      <c r="I344" s="76">
        <v>7.0587171815824856E-2</v>
      </c>
      <c r="J344" s="45">
        <v>5.1347078219995383</v>
      </c>
    </row>
    <row r="345" spans="1:10" ht="15" customHeight="1" x14ac:dyDescent="0.25">
      <c r="A345" s="59">
        <v>900311477</v>
      </c>
      <c r="B345" t="s">
        <v>431</v>
      </c>
      <c r="C345" t="s">
        <v>140</v>
      </c>
      <c r="D345" s="42">
        <v>14.150223636507366</v>
      </c>
      <c r="E345" s="46">
        <v>30109449</v>
      </c>
      <c r="F345" s="76">
        <v>0.69010444793502768</v>
      </c>
      <c r="G345" s="47">
        <v>13565653</v>
      </c>
      <c r="H345" s="48">
        <v>0.25997491257551125</v>
      </c>
      <c r="I345" s="76">
        <v>0.83891140367514927</v>
      </c>
      <c r="J345" s="45"/>
    </row>
    <row r="346" spans="1:10" ht="15" customHeight="1" x14ac:dyDescent="0.25">
      <c r="A346" s="59">
        <v>900315057</v>
      </c>
      <c r="B346" t="s">
        <v>432</v>
      </c>
      <c r="C346" t="s">
        <v>218</v>
      </c>
      <c r="D346" s="42">
        <v>2.0947326608527366</v>
      </c>
      <c r="E346" s="46">
        <v>49109035</v>
      </c>
      <c r="F346" s="76">
        <v>0.80107559514482307</v>
      </c>
      <c r="G346" s="47">
        <v>21197825</v>
      </c>
      <c r="H346" s="48">
        <v>2.7486215704940215E-2</v>
      </c>
      <c r="I346" s="76">
        <v>0.13817417588832817</v>
      </c>
      <c r="J346" s="45">
        <v>1.7723367073778784</v>
      </c>
    </row>
    <row r="347" spans="1:10" ht="15" customHeight="1" x14ac:dyDescent="0.25">
      <c r="A347" s="59">
        <v>900323890</v>
      </c>
      <c r="B347" t="s">
        <v>433</v>
      </c>
      <c r="C347" t="s">
        <v>140</v>
      </c>
      <c r="D347" s="42">
        <v>4.3951261606309657</v>
      </c>
      <c r="E347" s="46">
        <v>32037979</v>
      </c>
      <c r="F347" s="76">
        <v>0.74480630719959051</v>
      </c>
      <c r="G347" s="47">
        <v>11988278</v>
      </c>
      <c r="H347" s="48">
        <v>5.9957823770234613E-2</v>
      </c>
      <c r="I347" s="76">
        <v>0.23495025724295016</v>
      </c>
      <c r="J347" s="45">
        <v>1.7862753578703574</v>
      </c>
    </row>
    <row r="348" spans="1:10" ht="15" customHeight="1" x14ac:dyDescent="0.25">
      <c r="A348" s="59">
        <v>900431728</v>
      </c>
      <c r="B348" t="s">
        <v>434</v>
      </c>
      <c r="C348" t="s">
        <v>140</v>
      </c>
      <c r="D348" s="42">
        <v>2.6344689966261252</v>
      </c>
      <c r="E348" s="46">
        <v>20394319</v>
      </c>
      <c r="F348" s="76">
        <v>0.61494853907361668</v>
      </c>
      <c r="G348" s="47">
        <v>12937788</v>
      </c>
      <c r="H348" s="48">
        <v>6.0292046884429365E-2</v>
      </c>
      <c r="I348" s="76">
        <v>0.1565817897155217</v>
      </c>
      <c r="J348" s="45">
        <v>118.0480158498922</v>
      </c>
    </row>
    <row r="349" spans="1:10" ht="15" customHeight="1" x14ac:dyDescent="0.25">
      <c r="A349" s="59">
        <v>900473596</v>
      </c>
      <c r="B349" t="s">
        <v>435</v>
      </c>
      <c r="C349" t="s">
        <v>140</v>
      </c>
      <c r="D349" s="42">
        <v>3.0530283389427764</v>
      </c>
      <c r="E349" s="46">
        <v>20929427</v>
      </c>
      <c r="F349" s="76">
        <v>0.44513853364839423</v>
      </c>
      <c r="G349" s="47">
        <v>19006759</v>
      </c>
      <c r="H349" s="48">
        <v>8.3138609724961607E-2</v>
      </c>
      <c r="I349" s="76">
        <v>0.14983669756637624</v>
      </c>
      <c r="J349" s="45">
        <v>245.50948275862069</v>
      </c>
    </row>
    <row r="350" spans="1:10" ht="15" customHeight="1" x14ac:dyDescent="0.25">
      <c r="A350" s="59">
        <v>900481955</v>
      </c>
      <c r="B350" t="s">
        <v>436</v>
      </c>
      <c r="C350" t="s">
        <v>22</v>
      </c>
      <c r="D350" s="42">
        <v>3.71456662148164</v>
      </c>
      <c r="E350" s="46">
        <v>43509538</v>
      </c>
      <c r="F350" s="76">
        <v>0.60167370986656143</v>
      </c>
      <c r="G350" s="47">
        <v>28067737</v>
      </c>
      <c r="H350" s="48">
        <v>6.3817101749166646E-2</v>
      </c>
      <c r="I350" s="76">
        <v>0.16021313011447985</v>
      </c>
      <c r="J350" s="45"/>
    </row>
    <row r="351" spans="1:10" ht="15" customHeight="1" x14ac:dyDescent="0.25">
      <c r="A351" s="59">
        <v>900484728</v>
      </c>
      <c r="B351" t="s">
        <v>86</v>
      </c>
      <c r="C351" t="s">
        <v>22</v>
      </c>
      <c r="D351" s="42">
        <v>12.923086468930741</v>
      </c>
      <c r="E351" s="46">
        <v>50345638</v>
      </c>
      <c r="F351" s="76">
        <v>0.20222776227507161</v>
      </c>
      <c r="G351" s="47">
        <v>51203177</v>
      </c>
      <c r="H351" s="48">
        <v>0.57255639646577039</v>
      </c>
      <c r="I351" s="76">
        <v>0.71769406027286153</v>
      </c>
      <c r="J351" s="45">
        <v>42.531032958231918</v>
      </c>
    </row>
    <row r="352" spans="1:10" ht="15" customHeight="1" x14ac:dyDescent="0.25">
      <c r="A352" s="59">
        <v>900546289</v>
      </c>
      <c r="B352" t="s">
        <v>437</v>
      </c>
      <c r="C352" t="s">
        <v>22</v>
      </c>
      <c r="D352" s="42">
        <v>12.331138598005577</v>
      </c>
      <c r="E352" s="46">
        <v>12063912</v>
      </c>
      <c r="F352" s="76">
        <v>0.23498346831052686</v>
      </c>
      <c r="G352" s="47">
        <v>11094614</v>
      </c>
      <c r="H352" s="48">
        <v>0.19328747901216692</v>
      </c>
      <c r="I352" s="76">
        <v>0.25265791130723431</v>
      </c>
      <c r="J352" s="45"/>
    </row>
    <row r="353" spans="1:12" ht="15" customHeight="1" x14ac:dyDescent="0.25">
      <c r="A353" s="59">
        <v>900558342</v>
      </c>
      <c r="B353" t="s">
        <v>438</v>
      </c>
      <c r="C353" t="s">
        <v>22</v>
      </c>
      <c r="D353" s="42">
        <v>2.2764178185933206</v>
      </c>
      <c r="E353" s="46">
        <v>22076121</v>
      </c>
      <c r="F353" s="76">
        <v>0.55361577432775344</v>
      </c>
      <c r="G353" s="47">
        <v>28342970</v>
      </c>
      <c r="H353" s="48">
        <v>0.12853153089020539</v>
      </c>
      <c r="I353" s="76">
        <v>0.28793923149197137</v>
      </c>
      <c r="J353" s="45">
        <v>1.9281349709340443</v>
      </c>
    </row>
    <row r="354" spans="1:12" ht="15" customHeight="1" x14ac:dyDescent="0.25">
      <c r="A354" s="59">
        <v>900596210</v>
      </c>
      <c r="B354" t="s">
        <v>439</v>
      </c>
      <c r="C354" t="s">
        <v>140</v>
      </c>
      <c r="D354" s="42">
        <v>3.148213500966246</v>
      </c>
      <c r="E354" s="46">
        <v>24402468</v>
      </c>
      <c r="F354" s="76">
        <v>0.57989497400068146</v>
      </c>
      <c r="G354" s="47">
        <v>17151722</v>
      </c>
      <c r="H354" s="48">
        <v>0.20259648317015136</v>
      </c>
      <c r="I354" s="76">
        <v>0.48225198612710724</v>
      </c>
      <c r="J354" s="45">
        <v>90.910062098148046</v>
      </c>
    </row>
    <row r="355" spans="1:12" ht="15" customHeight="1" x14ac:dyDescent="0.25">
      <c r="A355" s="59">
        <v>900659272</v>
      </c>
      <c r="B355" t="s">
        <v>440</v>
      </c>
      <c r="C355" t="s">
        <v>22</v>
      </c>
      <c r="D355" s="42">
        <v>1.6023030593816761</v>
      </c>
      <c r="E355" s="46">
        <v>11792544</v>
      </c>
      <c r="F355" s="76">
        <v>0.47624492934115864</v>
      </c>
      <c r="G355" s="47">
        <v>24120332</v>
      </c>
      <c r="H355" s="48">
        <v>0.12694212851044068</v>
      </c>
      <c r="I355" s="76">
        <v>0.24236925926226885</v>
      </c>
      <c r="J355" s="45">
        <v>23.530088670109357</v>
      </c>
    </row>
    <row r="356" spans="1:12" ht="15" customHeight="1" x14ac:dyDescent="0.25">
      <c r="A356" s="59">
        <v>900680899</v>
      </c>
      <c r="B356" t="s">
        <v>441</v>
      </c>
      <c r="C356" t="s">
        <v>140</v>
      </c>
      <c r="D356" s="42">
        <v>1.8065380466672238</v>
      </c>
      <c r="E356" s="46">
        <v>30825447</v>
      </c>
      <c r="F356" s="76">
        <v>0.7461921900085543</v>
      </c>
      <c r="G356" s="47">
        <v>17761451</v>
      </c>
      <c r="H356" s="48">
        <v>3.7344939633614627E-2</v>
      </c>
      <c r="I356" s="76">
        <v>0.14713865438133406</v>
      </c>
      <c r="J356" s="45">
        <v>3.6190605439539136</v>
      </c>
    </row>
    <row r="357" spans="1:12" ht="15" customHeight="1" x14ac:dyDescent="0.25">
      <c r="A357" s="59">
        <v>900685791</v>
      </c>
      <c r="B357" t="s">
        <v>87</v>
      </c>
      <c r="C357" t="s">
        <v>22</v>
      </c>
      <c r="D357" s="42">
        <v>2.0663149449209612</v>
      </c>
      <c r="E357" s="46">
        <v>24790416</v>
      </c>
      <c r="F357" s="76">
        <v>0.36751513965046856</v>
      </c>
      <c r="G357" s="47">
        <v>49521700</v>
      </c>
      <c r="H357" s="48">
        <v>4.0996830889622769E-2</v>
      </c>
      <c r="I357" s="76">
        <v>6.4818675449348467E-2</v>
      </c>
      <c r="J357" s="45"/>
    </row>
    <row r="358" spans="1:12" ht="15" customHeight="1" x14ac:dyDescent="0.25">
      <c r="A358" s="59">
        <v>900799428</v>
      </c>
      <c r="B358" t="s">
        <v>442</v>
      </c>
      <c r="C358" t="s">
        <v>140</v>
      </c>
      <c r="D358" s="42">
        <v>2.175283532037291</v>
      </c>
      <c r="E358" s="46">
        <v>19340038</v>
      </c>
      <c r="F358" s="76">
        <v>0.2342653778634935</v>
      </c>
      <c r="G358" s="47">
        <v>53787932</v>
      </c>
      <c r="H358" s="48">
        <v>0.43513955612277555</v>
      </c>
      <c r="I358" s="76">
        <v>0.56826417866371959</v>
      </c>
      <c r="J358" s="45"/>
    </row>
    <row r="359" spans="1:12" ht="15" customHeight="1" x14ac:dyDescent="0.25">
      <c r="A359" s="59">
        <v>901060665</v>
      </c>
      <c r="B359" t="s">
        <v>443</v>
      </c>
      <c r="C359" t="s">
        <v>22</v>
      </c>
      <c r="D359" s="42">
        <v>2.0860785265094348</v>
      </c>
      <c r="E359" s="46">
        <v>22760283</v>
      </c>
      <c r="F359" s="76">
        <v>0.48152822466716466</v>
      </c>
      <c r="G359" s="47">
        <v>26011379</v>
      </c>
      <c r="H359" s="48">
        <v>0.28419975752115462</v>
      </c>
      <c r="I359" s="76">
        <v>0.54814894665907565</v>
      </c>
      <c r="J359" s="45">
        <v>8.9183586793825373</v>
      </c>
    </row>
    <row r="360" spans="1:12" ht="15" customHeight="1" x14ac:dyDescent="0.25">
      <c r="A360" s="59">
        <v>901372026</v>
      </c>
      <c r="B360" t="s">
        <v>444</v>
      </c>
      <c r="C360" t="s">
        <v>22</v>
      </c>
      <c r="D360" s="42">
        <v>2.056924187974464</v>
      </c>
      <c r="E360" s="46">
        <v>22571748</v>
      </c>
      <c r="F360" s="76">
        <v>0.63439785621167699</v>
      </c>
      <c r="G360" s="47">
        <v>17681747</v>
      </c>
      <c r="H360" s="48">
        <v>0.20696032328773206</v>
      </c>
      <c r="I360" s="76">
        <v>0.56608071589306197</v>
      </c>
      <c r="J360" s="45">
        <v>21.586692517884138</v>
      </c>
    </row>
    <row r="361" spans="1:12" ht="15" customHeight="1" x14ac:dyDescent="0.25">
      <c r="A361" s="59">
        <v>900914418</v>
      </c>
      <c r="B361" t="s">
        <v>118</v>
      </c>
      <c r="C361" t="s">
        <v>22</v>
      </c>
      <c r="D361" s="42">
        <v>2.1044623930469961</v>
      </c>
      <c r="E361" s="46">
        <v>143769020</v>
      </c>
      <c r="F361" s="76">
        <v>0.91205832647905904</v>
      </c>
      <c r="G361" s="47">
        <v>28588255</v>
      </c>
      <c r="H361" s="48">
        <v>9.7963143023028221E-2</v>
      </c>
      <c r="I361" s="76">
        <v>1.1628822045976572</v>
      </c>
      <c r="J361" s="45">
        <v>405.20244113700102</v>
      </c>
    </row>
    <row r="362" spans="1:12" ht="15" customHeight="1" x14ac:dyDescent="0.25">
      <c r="A362" s="55"/>
      <c r="B362" s="55"/>
      <c r="C362" s="55"/>
      <c r="D362" s="42"/>
      <c r="E362" s="46"/>
      <c r="F362" s="48"/>
      <c r="G362" s="47"/>
      <c r="H362" s="48"/>
      <c r="I362" s="48"/>
      <c r="J362" s="45"/>
    </row>
    <row r="363" spans="1:12" ht="15" customHeight="1" x14ac:dyDescent="0.25">
      <c r="A363" s="41"/>
      <c r="B363" s="41"/>
      <c r="C363" s="41"/>
      <c r="D363" s="42"/>
      <c r="E363" s="46"/>
      <c r="F363" s="48"/>
      <c r="G363" s="47"/>
      <c r="H363" s="48"/>
      <c r="I363" s="48"/>
      <c r="J363" s="45"/>
    </row>
    <row r="364" spans="1:12" ht="12.75" thickBot="1" x14ac:dyDescent="0.25"/>
    <row r="365" spans="1:12" ht="40.5" customHeight="1" thickTop="1" thickBot="1" x14ac:dyDescent="0.25">
      <c r="A365" s="27" t="s">
        <v>24</v>
      </c>
      <c r="B365" s="25">
        <f>COUNTA(B20:B363)</f>
        <v>342</v>
      </c>
      <c r="L365" s="56"/>
    </row>
    <row r="366" spans="1:12" ht="12.75" thickTop="1" x14ac:dyDescent="0.2"/>
    <row r="367" spans="1:12" ht="15.75" customHeight="1" x14ac:dyDescent="0.2">
      <c r="A367" s="117" t="s">
        <v>25</v>
      </c>
      <c r="B367" s="14" t="s">
        <v>26</v>
      </c>
      <c r="D367" s="13">
        <f t="shared" ref="D367:J367" si="0">SUBTOTAL(1,D20:D361)</f>
        <v>23.928844282991545</v>
      </c>
      <c r="E367" s="43">
        <f t="shared" si="0"/>
        <v>71208247.900584802</v>
      </c>
      <c r="F367" s="49">
        <f t="shared" si="0"/>
        <v>0.45463095337224352</v>
      </c>
      <c r="G367" s="13">
        <f t="shared" si="0"/>
        <v>85385676.163742691</v>
      </c>
      <c r="H367" s="49">
        <f t="shared" si="0"/>
        <v>0.10714432268496921</v>
      </c>
      <c r="I367" s="49">
        <f t="shared" si="0"/>
        <v>0.21276110193737066</v>
      </c>
      <c r="J367" s="13">
        <f t="shared" si="0"/>
        <v>162.62739104907951</v>
      </c>
    </row>
    <row r="368" spans="1:12" x14ac:dyDescent="0.2">
      <c r="A368" s="117"/>
      <c r="B368" s="14" t="s">
        <v>27</v>
      </c>
      <c r="D368" s="13">
        <f t="shared" ref="D368:J368" si="1">SUBTOTAL(7,D20:D361)</f>
        <v>178.86926262774716</v>
      </c>
      <c r="E368" s="43">
        <f t="shared" si="1"/>
        <v>190183825.64873511</v>
      </c>
      <c r="F368" s="49">
        <f t="shared" si="1"/>
        <v>0.20213529135815794</v>
      </c>
      <c r="G368" s="13">
        <f t="shared" si="1"/>
        <v>219098013.01521343</v>
      </c>
      <c r="H368" s="49">
        <f t="shared" si="1"/>
        <v>9.0122196474784408E-2</v>
      </c>
      <c r="I368" s="49">
        <f t="shared" si="1"/>
        <v>0.17601039886167974</v>
      </c>
      <c r="J368" s="13">
        <f t="shared" si="1"/>
        <v>1489.3815420759877</v>
      </c>
    </row>
    <row r="369" spans="1:10" x14ac:dyDescent="0.2">
      <c r="A369" s="117"/>
      <c r="B369" s="14" t="s">
        <v>28</v>
      </c>
      <c r="D369" s="13">
        <f t="shared" ref="D369:J369" si="2">SUBTOTAL(5,D20:D361)</f>
        <v>1.5158550680851079</v>
      </c>
      <c r="E369" s="43">
        <f t="shared" si="2"/>
        <v>10015276</v>
      </c>
      <c r="F369" s="49">
        <f t="shared" si="2"/>
        <v>7.4305482785968276E-4</v>
      </c>
      <c r="G369" s="13">
        <f t="shared" si="2"/>
        <v>10039851</v>
      </c>
      <c r="H369" s="49">
        <f t="shared" si="2"/>
        <v>2.0458155818197529E-2</v>
      </c>
      <c r="I369" s="49">
        <f t="shared" si="2"/>
        <v>2.3405737218714046E-2</v>
      </c>
      <c r="J369" s="13">
        <f t="shared" si="2"/>
        <v>1.5606244411165817</v>
      </c>
    </row>
    <row r="370" spans="1:10" x14ac:dyDescent="0.2">
      <c r="A370" s="117"/>
      <c r="B370" s="14" t="s">
        <v>29</v>
      </c>
      <c r="D370" s="13">
        <f t="shared" ref="D370:J370" si="3">SUBTOTAL(4,D20:D361)</f>
        <v>3008.5014966475096</v>
      </c>
      <c r="E370" s="43">
        <f t="shared" si="3"/>
        <v>2249038004</v>
      </c>
      <c r="F370" s="49">
        <f t="shared" si="3"/>
        <v>0.91205832647905904</v>
      </c>
      <c r="G370" s="13">
        <f t="shared" si="3"/>
        <v>1964236408</v>
      </c>
      <c r="H370" s="49">
        <f t="shared" si="3"/>
        <v>0.57255639646577039</v>
      </c>
      <c r="I370" s="49">
        <f t="shared" si="3"/>
        <v>1.1628822045976572</v>
      </c>
      <c r="J370" s="13">
        <f t="shared" si="3"/>
        <v>20193.605504587154</v>
      </c>
    </row>
    <row r="373" spans="1:10" ht="36" x14ac:dyDescent="0.2">
      <c r="A373" s="64" t="s">
        <v>30</v>
      </c>
      <c r="B373" s="96" t="s">
        <v>31</v>
      </c>
      <c r="C373" s="96"/>
      <c r="D373" s="96"/>
      <c r="E373" s="96"/>
      <c r="F373" s="96"/>
      <c r="G373" s="96"/>
      <c r="H373" s="96"/>
      <c r="I373" s="96"/>
      <c r="J373" s="96"/>
    </row>
    <row r="375" spans="1:10" ht="14.25" x14ac:dyDescent="0.2">
      <c r="B375" s="44" t="s">
        <v>32</v>
      </c>
      <c r="C375" s="106" t="s">
        <v>33</v>
      </c>
      <c r="D375" s="106"/>
      <c r="E375" s="32"/>
    </row>
    <row r="376" spans="1:10" ht="14.25" x14ac:dyDescent="0.2">
      <c r="B376" s="2" t="s">
        <v>119</v>
      </c>
      <c r="C376" s="3">
        <f>COUNTIF(D20:D361,"&gt;=0")-COUNTIF(D20:D361,"&gt;1")</f>
        <v>0</v>
      </c>
      <c r="D376" s="4">
        <f>+C376/$C$380</f>
        <v>0</v>
      </c>
      <c r="E376" s="30"/>
      <c r="G376" s="18"/>
    </row>
    <row r="377" spans="1:10" ht="14.25" x14ac:dyDescent="0.2">
      <c r="B377" s="2" t="s">
        <v>125</v>
      </c>
      <c r="C377" s="3">
        <f>COUNTIF(D20:D361,"&gt;=1,001")-COUNTIF(D20:D361,"&gt;1,2")</f>
        <v>0</v>
      </c>
      <c r="D377" s="4">
        <f>+C377/$C$380</f>
        <v>0</v>
      </c>
      <c r="E377" s="30"/>
    </row>
    <row r="378" spans="1:10" ht="14.25" x14ac:dyDescent="0.2">
      <c r="B378" s="2" t="s">
        <v>127</v>
      </c>
      <c r="C378" s="3">
        <f>COUNTIF(D21:D362,"&gt;=1,2001")-COUNTIF(D21:D362,"&gt;1,3")</f>
        <v>0</v>
      </c>
      <c r="D378" s="4">
        <f>+C378/$C$380</f>
        <v>0</v>
      </c>
      <c r="E378" s="30"/>
    </row>
    <row r="379" spans="1:10" ht="14.25" x14ac:dyDescent="0.2">
      <c r="B379" s="2" t="s">
        <v>126</v>
      </c>
      <c r="C379" s="3">
        <f>COUNTIF(D20:D361,"&gt;1,3")</f>
        <v>342</v>
      </c>
      <c r="D379" s="4">
        <f>+C379/$C$380</f>
        <v>1</v>
      </c>
      <c r="E379" s="30"/>
    </row>
    <row r="380" spans="1:10" ht="14.25" x14ac:dyDescent="0.2">
      <c r="B380" s="28" t="s">
        <v>34</v>
      </c>
      <c r="C380" s="6">
        <f>SUM(C376:C379)</f>
        <v>342</v>
      </c>
      <c r="D380" s="7">
        <f>SUM(D376:D379)</f>
        <v>1</v>
      </c>
      <c r="E380" s="31"/>
    </row>
    <row r="384" spans="1:10" ht="36" customHeight="1" x14ac:dyDescent="0.2">
      <c r="B384" s="96" t="s">
        <v>35</v>
      </c>
      <c r="C384" s="96"/>
      <c r="D384" s="96"/>
      <c r="E384" s="96"/>
      <c r="F384" s="96"/>
      <c r="G384" s="96"/>
      <c r="H384" s="96"/>
      <c r="I384" s="96"/>
      <c r="J384" s="96"/>
    </row>
    <row r="386" spans="2:10" ht="14.25" x14ac:dyDescent="0.2">
      <c r="B386" s="29" t="s">
        <v>32</v>
      </c>
      <c r="C386" s="75" t="s">
        <v>33</v>
      </c>
      <c r="D386" s="75"/>
      <c r="E386" s="32"/>
    </row>
    <row r="387" spans="2:10" ht="14.25" x14ac:dyDescent="0.2">
      <c r="B387" s="2" t="s">
        <v>36</v>
      </c>
      <c r="C387" s="3">
        <f>COUNTIF(E20:E361,"&lt;0")</f>
        <v>0</v>
      </c>
      <c r="D387" s="4">
        <f>+C387/$B$365</f>
        <v>0</v>
      </c>
      <c r="E387" s="30"/>
    </row>
    <row r="388" spans="2:10" ht="14.25" x14ac:dyDescent="0.2">
      <c r="B388" s="2" t="s">
        <v>37</v>
      </c>
      <c r="C388" s="3">
        <f>COUNTIF(E20:E361,"=0")</f>
        <v>0</v>
      </c>
      <c r="D388" s="4">
        <f>+C388/$B$365</f>
        <v>0</v>
      </c>
      <c r="E388" s="30"/>
    </row>
    <row r="389" spans="2:10" ht="14.25" x14ac:dyDescent="0.2">
      <c r="B389" s="2" t="s">
        <v>451</v>
      </c>
      <c r="C389" s="3">
        <f>COUNTIF(E20:E361,"&gt;0")-COUNTIF(E20:E361,"&gt;100000")</f>
        <v>0</v>
      </c>
      <c r="D389" s="4">
        <f>+C389/$B$365</f>
        <v>0</v>
      </c>
      <c r="E389" s="30"/>
    </row>
    <row r="390" spans="2:10" ht="14.25" x14ac:dyDescent="0.2">
      <c r="B390" s="2" t="s">
        <v>452</v>
      </c>
      <c r="C390" s="3">
        <f>COUNTIF(E20:E361,"&gt;500000")-COUNTIF(E20:E361,"&gt;298306")</f>
        <v>0</v>
      </c>
      <c r="D390" s="4">
        <f>+C390/$B$365</f>
        <v>0</v>
      </c>
      <c r="E390" s="30"/>
    </row>
    <row r="391" spans="2:10" ht="14.25" x14ac:dyDescent="0.2">
      <c r="B391" s="2" t="s">
        <v>453</v>
      </c>
      <c r="C391" s="3">
        <f>COUNTIF(E20:E361,"&gt;=298306")</f>
        <v>342</v>
      </c>
      <c r="D391" s="4">
        <f>+C391/$B$365</f>
        <v>1</v>
      </c>
      <c r="E391" s="31"/>
    </row>
    <row r="392" spans="2:10" ht="14.25" x14ac:dyDescent="0.2">
      <c r="B392" s="28" t="s">
        <v>34</v>
      </c>
      <c r="C392" s="6">
        <f>SUM(C387:C391)</f>
        <v>342</v>
      </c>
      <c r="D392" s="7">
        <f>SUM(D387:D391)</f>
        <v>1</v>
      </c>
    </row>
    <row r="393" spans="2:10" x14ac:dyDescent="0.2">
      <c r="C393" s="18">
        <f>+F11</f>
        <v>298306000</v>
      </c>
    </row>
    <row r="396" spans="2:10" ht="36" customHeight="1" x14ac:dyDescent="0.2">
      <c r="B396" s="96" t="s">
        <v>38</v>
      </c>
      <c r="C396" s="96"/>
      <c r="D396" s="96"/>
      <c r="E396" s="96"/>
      <c r="F396" s="96"/>
      <c r="G396" s="96"/>
      <c r="H396" s="96"/>
      <c r="I396" s="96"/>
      <c r="J396" s="96"/>
    </row>
    <row r="398" spans="2:10" ht="14.25" x14ac:dyDescent="0.2">
      <c r="B398" s="29" t="s">
        <v>32</v>
      </c>
      <c r="C398" s="112" t="s">
        <v>33</v>
      </c>
      <c r="D398" s="113"/>
      <c r="E398" s="35"/>
    </row>
    <row r="399" spans="2:10" ht="14.25" x14ac:dyDescent="0.2">
      <c r="B399" s="2" t="s">
        <v>120</v>
      </c>
      <c r="C399" s="3">
        <f>COUNTIF(F20:F361,"&gt;=0")-COUNTIF(F20:F361,"&gt;15%")</f>
        <v>29</v>
      </c>
      <c r="D399" s="33">
        <f>+C399/$B$365</f>
        <v>8.4795321637426896E-2</v>
      </c>
      <c r="E399" s="30"/>
      <c r="F399" s="9"/>
    </row>
    <row r="400" spans="2:10" ht="14.25" x14ac:dyDescent="0.2">
      <c r="B400" s="2" t="s">
        <v>121</v>
      </c>
      <c r="C400" s="3">
        <f>COUNTIF(F20:F361,"&lt;30%")-COUNTIF(F20:F361,"&lt;15,01%")</f>
        <v>50</v>
      </c>
      <c r="D400" s="33">
        <f t="shared" ref="D400:D403" si="4">+C400/$B$365</f>
        <v>0.14619883040935672</v>
      </c>
      <c r="E400" s="30"/>
      <c r="F400" s="9"/>
    </row>
    <row r="401" spans="2:10" ht="14.25" x14ac:dyDescent="0.2">
      <c r="B401" s="2" t="s">
        <v>122</v>
      </c>
      <c r="C401" s="3">
        <f>COUNTIF(F20:F361,"&lt;65%")-COUNTIF(F20:F361,"&lt;30,01%")</f>
        <v>202</v>
      </c>
      <c r="D401" s="33">
        <f t="shared" si="4"/>
        <v>0.59064327485380119</v>
      </c>
      <c r="E401" s="30"/>
      <c r="F401" s="9"/>
    </row>
    <row r="402" spans="2:10" ht="14.25" x14ac:dyDescent="0.2">
      <c r="B402" s="2" t="s">
        <v>136</v>
      </c>
      <c r="C402" s="3">
        <f>COUNTIF(F20:F361,"&lt;=70%")-COUNTIF(F20:F361,"&lt;65,%")</f>
        <v>22</v>
      </c>
      <c r="D402" s="33">
        <f t="shared" si="4"/>
        <v>6.4327485380116955E-2</v>
      </c>
      <c r="E402" s="30"/>
      <c r="F402" s="84">
        <f>SUM(D399:D402)</f>
        <v>0.88596491228070184</v>
      </c>
    </row>
    <row r="403" spans="2:10" ht="14.25" x14ac:dyDescent="0.2">
      <c r="B403" s="2" t="s">
        <v>66</v>
      </c>
      <c r="C403" s="3">
        <f>COUNTIF(F20:F361,"&gt;70%")</f>
        <v>39</v>
      </c>
      <c r="D403" s="33">
        <f t="shared" si="4"/>
        <v>0.11403508771929824</v>
      </c>
      <c r="E403" s="30"/>
      <c r="F403" s="9">
        <v>181</v>
      </c>
    </row>
    <row r="404" spans="2:10" ht="14.25" x14ac:dyDescent="0.2">
      <c r="B404" s="28" t="s">
        <v>34</v>
      </c>
      <c r="C404" s="6">
        <f>SUM(C399:C403)</f>
        <v>342</v>
      </c>
      <c r="D404" s="34">
        <f>SUM(D399:D403)</f>
        <v>1</v>
      </c>
      <c r="E404" s="31"/>
      <c r="F404" s="14">
        <f>+F402-F403</f>
        <v>-180.11403508771929</v>
      </c>
    </row>
    <row r="410" spans="2:10" ht="36" customHeight="1" x14ac:dyDescent="0.2">
      <c r="B410" s="96" t="s">
        <v>39</v>
      </c>
      <c r="C410" s="96"/>
      <c r="D410" s="96"/>
      <c r="E410" s="96"/>
      <c r="F410" s="96"/>
      <c r="G410" s="96"/>
      <c r="H410" s="96"/>
      <c r="I410" s="96"/>
      <c r="J410" s="96"/>
    </row>
    <row r="412" spans="2:10" ht="14.25" x14ac:dyDescent="0.2">
      <c r="B412" s="29" t="s">
        <v>32</v>
      </c>
      <c r="C412" s="106" t="s">
        <v>33</v>
      </c>
      <c r="D412" s="106"/>
      <c r="E412" s="36"/>
    </row>
    <row r="413" spans="2:10" ht="14.25" x14ac:dyDescent="0.2">
      <c r="B413" s="2" t="s">
        <v>40</v>
      </c>
      <c r="C413" s="3">
        <f>COUNTIF(J20:J361,"=0")</f>
        <v>0</v>
      </c>
      <c r="D413" s="4">
        <f>+C413/$B$365</f>
        <v>0</v>
      </c>
      <c r="E413" s="10"/>
    </row>
    <row r="414" spans="2:10" ht="14.25" x14ac:dyDescent="0.2">
      <c r="B414" s="2" t="s">
        <v>36</v>
      </c>
      <c r="C414" s="3">
        <f>COUNTIF(J20:J361,"&lt;0")</f>
        <v>0</v>
      </c>
      <c r="D414" s="4">
        <f t="shared" ref="D414:D416" si="5">+C414/$B$365</f>
        <v>0</v>
      </c>
      <c r="E414" s="10"/>
    </row>
    <row r="415" spans="2:10" ht="14.25" x14ac:dyDescent="0.2">
      <c r="B415" s="2" t="s">
        <v>137</v>
      </c>
      <c r="C415" s="3">
        <f>COUNTIF(J20:J361,"&gt;0")-COUNTIF(J20:J361,"&gt;1")</f>
        <v>0</v>
      </c>
      <c r="D415" s="4">
        <f t="shared" si="5"/>
        <v>0</v>
      </c>
      <c r="E415" s="10"/>
    </row>
    <row r="416" spans="2:10" ht="14.25" x14ac:dyDescent="0.2">
      <c r="B416" s="2" t="s">
        <v>123</v>
      </c>
      <c r="C416" s="77">
        <f>(COUNTIF(J20:J361,"&gt;=1")+COUNTBLANK(J20:J361))</f>
        <v>342</v>
      </c>
      <c r="D416" s="4">
        <f t="shared" si="5"/>
        <v>1</v>
      </c>
      <c r="E416" s="10"/>
    </row>
    <row r="417" spans="2:10" ht="14.25" x14ac:dyDescent="0.2">
      <c r="B417" s="28" t="s">
        <v>34</v>
      </c>
      <c r="C417" s="78">
        <f>SUM(C413:C416)</f>
        <v>342</v>
      </c>
      <c r="D417" s="7">
        <f>SUM(D413:D416)</f>
        <v>1</v>
      </c>
      <c r="E417" s="8"/>
    </row>
    <row r="421" spans="2:10" ht="36" customHeight="1" x14ac:dyDescent="0.2">
      <c r="B421" s="96" t="s">
        <v>41</v>
      </c>
      <c r="C421" s="96"/>
      <c r="D421" s="96"/>
      <c r="E421" s="96"/>
      <c r="F421" s="96"/>
      <c r="G421" s="96"/>
      <c r="H421" s="96"/>
      <c r="I421" s="96"/>
      <c r="J421" s="96"/>
    </row>
    <row r="423" spans="2:10" ht="14.25" x14ac:dyDescent="0.2">
      <c r="B423" s="29" t="s">
        <v>32</v>
      </c>
      <c r="C423" s="97" t="s">
        <v>33</v>
      </c>
      <c r="D423" s="97"/>
      <c r="E423" s="32"/>
    </row>
    <row r="424" spans="2:10" ht="14.25" x14ac:dyDescent="0.2">
      <c r="B424" s="2" t="s">
        <v>36</v>
      </c>
      <c r="C424" s="3">
        <f>COUNTIF(H20:H361,"&lt;0%")</f>
        <v>0</v>
      </c>
      <c r="D424" s="4">
        <f>+C424/$C$429</f>
        <v>0</v>
      </c>
      <c r="E424" s="30"/>
    </row>
    <row r="425" spans="2:10" ht="14.25" x14ac:dyDescent="0.2">
      <c r="B425" s="2" t="s">
        <v>37</v>
      </c>
      <c r="C425" s="3">
        <f>COUNTIF(H20:H361,"=0%")</f>
        <v>0</v>
      </c>
      <c r="D425" s="4">
        <f>+C425/$C$429</f>
        <v>0</v>
      </c>
      <c r="E425" s="30"/>
    </row>
    <row r="426" spans="2:10" ht="14.25" x14ac:dyDescent="0.2">
      <c r="B426" s="2" t="s">
        <v>130</v>
      </c>
      <c r="C426" s="3">
        <f>COUNTIF(H20:H361,"&gt;0%")-COUNTIF(H20:H361,"&gt;1%")</f>
        <v>0</v>
      </c>
      <c r="D426" s="4">
        <f>+C426/$C$429</f>
        <v>0</v>
      </c>
      <c r="E426" s="30"/>
    </row>
    <row r="427" spans="2:10" ht="14.25" x14ac:dyDescent="0.2">
      <c r="B427" s="5" t="s">
        <v>131</v>
      </c>
      <c r="C427" s="3">
        <f>COUNTIF(H20:H361,"&gt;1%")-COUNTIF(H20:H361,"&gt;2%")</f>
        <v>0</v>
      </c>
      <c r="D427" s="4">
        <f>+C427/$C$429</f>
        <v>0</v>
      </c>
      <c r="E427" s="30"/>
    </row>
    <row r="428" spans="2:10" ht="14.25" x14ac:dyDescent="0.2">
      <c r="B428" s="2" t="s">
        <v>132</v>
      </c>
      <c r="C428" s="3">
        <f>COUNTIF(H20:H361,"&gt;=2%")</f>
        <v>342</v>
      </c>
      <c r="D428" s="4">
        <f>+C428/$C$429</f>
        <v>1</v>
      </c>
      <c r="E428" s="30"/>
    </row>
    <row r="429" spans="2:10" ht="14.25" x14ac:dyDescent="0.2">
      <c r="B429" s="28" t="s">
        <v>34</v>
      </c>
      <c r="C429" s="6">
        <f>SUM(C424:C428)</f>
        <v>342</v>
      </c>
      <c r="D429" s="7">
        <f>SUM(D424:D428)</f>
        <v>1</v>
      </c>
      <c r="E429" s="31"/>
    </row>
    <row r="433" spans="1:13" ht="36" customHeight="1" x14ac:dyDescent="0.2">
      <c r="B433" s="98" t="s">
        <v>42</v>
      </c>
      <c r="C433" s="98"/>
      <c r="D433" s="98"/>
      <c r="E433" s="98"/>
      <c r="F433" s="98"/>
      <c r="G433" s="98"/>
      <c r="H433" s="98"/>
      <c r="I433" s="98"/>
      <c r="J433" s="98"/>
    </row>
    <row r="435" spans="1:13" ht="14.25" x14ac:dyDescent="0.2">
      <c r="B435" s="29" t="s">
        <v>32</v>
      </c>
      <c r="C435" s="99" t="s">
        <v>33</v>
      </c>
      <c r="D435" s="99"/>
      <c r="E435" s="36"/>
    </row>
    <row r="436" spans="1:13" ht="14.25" x14ac:dyDescent="0.2">
      <c r="B436" s="2" t="s">
        <v>36</v>
      </c>
      <c r="C436" s="3">
        <f>COUNTIF(I20:I361,"&lt;0%")</f>
        <v>0</v>
      </c>
      <c r="D436" s="4">
        <f>+C436/$C$429</f>
        <v>0</v>
      </c>
      <c r="E436" s="10"/>
    </row>
    <row r="437" spans="1:13" ht="14.25" x14ac:dyDescent="0.2">
      <c r="B437" s="2" t="s">
        <v>37</v>
      </c>
      <c r="C437" s="3">
        <f>COUNTIF(I20:I361,"=0%")</f>
        <v>0</v>
      </c>
      <c r="D437" s="4">
        <f>+C437/$C$429</f>
        <v>0</v>
      </c>
      <c r="E437" s="10"/>
    </row>
    <row r="438" spans="1:13" ht="14.25" x14ac:dyDescent="0.2">
      <c r="B438" s="2" t="s">
        <v>43</v>
      </c>
      <c r="C438" s="3">
        <f>COUNTIF(I19:I360,"&gt;=0%")-COUNTIF(I19:I360,"&gt;2%")</f>
        <v>0</v>
      </c>
      <c r="D438" s="4">
        <f>+C438/$C$429</f>
        <v>0</v>
      </c>
      <c r="E438" s="10"/>
    </row>
    <row r="439" spans="1:13" ht="14.25" x14ac:dyDescent="0.2">
      <c r="B439" s="5" t="s">
        <v>133</v>
      </c>
      <c r="C439" s="3">
        <f>COUNTIF(I20:I361,"&gt;2%")-COUNTIF(I20:I361,"&gt;4%")</f>
        <v>13</v>
      </c>
      <c r="D439" s="4">
        <f>+C439/$C$429</f>
        <v>3.8011695906432746E-2</v>
      </c>
      <c r="E439" s="10"/>
    </row>
    <row r="440" spans="1:13" ht="14.25" x14ac:dyDescent="0.2">
      <c r="B440" s="2" t="s">
        <v>134</v>
      </c>
      <c r="C440" s="3">
        <f>COUNTIF(I20:I361,"&gt;=4%")</f>
        <v>329</v>
      </c>
      <c r="D440" s="4">
        <f>+C440/$C$429</f>
        <v>0.96198830409356728</v>
      </c>
      <c r="E440" s="10"/>
    </row>
    <row r="441" spans="1:13" ht="14.25" x14ac:dyDescent="0.2">
      <c r="B441" s="28" t="s">
        <v>34</v>
      </c>
      <c r="C441" s="6">
        <f>SUM(C436:C440)</f>
        <v>342</v>
      </c>
      <c r="D441" s="7">
        <f>SUM(D436:D440)</f>
        <v>1</v>
      </c>
      <c r="E441" s="8"/>
    </row>
    <row r="443" spans="1:13" x14ac:dyDescent="0.2">
      <c r="C443" s="56"/>
    </row>
    <row r="446" spans="1:13" ht="97.5" customHeight="1" x14ac:dyDescent="0.2">
      <c r="A446" s="64" t="s">
        <v>44</v>
      </c>
      <c r="B446" s="65" t="s">
        <v>45</v>
      </c>
      <c r="C446" s="100" t="s">
        <v>46</v>
      </c>
      <c r="D446" s="100"/>
      <c r="E446" s="100"/>
      <c r="F446" s="65" t="s">
        <v>47</v>
      </c>
      <c r="G446" s="65" t="s">
        <v>48</v>
      </c>
      <c r="H446" s="65" t="s">
        <v>49</v>
      </c>
      <c r="I446" s="65" t="s">
        <v>50</v>
      </c>
      <c r="J446" s="65" t="s">
        <v>51</v>
      </c>
      <c r="K446" s="65"/>
      <c r="L446" s="65" t="s">
        <v>52</v>
      </c>
      <c r="M446" s="65" t="s">
        <v>53</v>
      </c>
    </row>
    <row r="447" spans="1:13" ht="53.25" customHeight="1" x14ac:dyDescent="0.2">
      <c r="B447" s="50"/>
      <c r="C447" s="101"/>
      <c r="D447" s="101"/>
      <c r="E447" s="101"/>
      <c r="F447" s="51"/>
      <c r="G447" s="52"/>
      <c r="H447" s="53"/>
      <c r="I447" s="52"/>
      <c r="J447" s="51"/>
      <c r="K447" s="54"/>
      <c r="L447" s="54"/>
      <c r="M447" s="52"/>
    </row>
    <row r="448" spans="1:13" ht="12.75" thickBot="1" x14ac:dyDescent="0.25"/>
    <row r="449" spans="1:10" ht="35.1" customHeight="1" thickTop="1" thickBot="1" x14ac:dyDescent="0.25">
      <c r="B449" s="102" t="s">
        <v>447</v>
      </c>
      <c r="C449" s="103"/>
      <c r="D449" s="82" t="s">
        <v>15</v>
      </c>
      <c r="E449" s="83" t="s">
        <v>16</v>
      </c>
      <c r="F449" s="83" t="s">
        <v>17</v>
      </c>
      <c r="G449" s="83" t="s">
        <v>18</v>
      </c>
      <c r="H449" s="83" t="s">
        <v>19</v>
      </c>
      <c r="I449" s="83" t="s">
        <v>20</v>
      </c>
      <c r="J449" s="83" t="s">
        <v>21</v>
      </c>
    </row>
    <row r="450" spans="1:10" ht="37.5" thickTop="1" thickBot="1" x14ac:dyDescent="0.25">
      <c r="A450" s="26" t="s">
        <v>54</v>
      </c>
      <c r="B450" s="94" t="s">
        <v>55</v>
      </c>
      <c r="C450" s="95"/>
      <c r="D450" s="17" t="s">
        <v>138</v>
      </c>
      <c r="E450" s="16" t="s">
        <v>450</v>
      </c>
      <c r="F450" s="16" t="s">
        <v>135</v>
      </c>
      <c r="G450" s="16" t="s">
        <v>73</v>
      </c>
      <c r="H450" s="16" t="s">
        <v>129</v>
      </c>
      <c r="I450" s="16" t="s">
        <v>69</v>
      </c>
      <c r="J450" s="16" t="s">
        <v>56</v>
      </c>
    </row>
    <row r="451" spans="1:10" ht="25.5" customHeight="1" thickTop="1" thickBot="1" x14ac:dyDescent="0.25">
      <c r="B451" s="94" t="s">
        <v>57</v>
      </c>
      <c r="C451" s="95"/>
      <c r="D451" s="39">
        <f>COUNTIF(D20:D361,"&gt;=1,1")/$B$365</f>
        <v>1</v>
      </c>
      <c r="E451" s="61">
        <f>COUNTIF(E20:E361,"&gt;=298306")/$B$365</f>
        <v>1</v>
      </c>
      <c r="F451" s="61">
        <f>COUNTIF(F20:F361,"&lt;=70%")/$B$365</f>
        <v>0.88596491228070173</v>
      </c>
      <c r="G451" s="40">
        <v>0</v>
      </c>
      <c r="H451" s="40">
        <f>COUNTIF(H20:H361,"&gt;=2%")/$B$365</f>
        <v>1</v>
      </c>
      <c r="I451" s="40">
        <f>COUNTIF(I20:I361,"&gt;=2%")/$B$365</f>
        <v>1</v>
      </c>
      <c r="J451" s="63">
        <f>(COUNTIF(J20:J361,"&gt;=1")+COUNTBLANK(J20:J361))/$B$365</f>
        <v>1</v>
      </c>
    </row>
    <row r="452" spans="1:10" ht="12.75" thickTop="1" x14ac:dyDescent="0.2"/>
    <row r="453" spans="1:10" ht="12.75" thickBot="1" x14ac:dyDescent="0.25"/>
    <row r="454" spans="1:10" ht="37.5" customHeight="1" thickTop="1" thickBot="1" x14ac:dyDescent="0.25">
      <c r="B454" s="102" t="s">
        <v>448</v>
      </c>
      <c r="C454" s="103"/>
      <c r="D454" s="82" t="s">
        <v>15</v>
      </c>
      <c r="E454" s="83" t="s">
        <v>16</v>
      </c>
      <c r="F454" s="83" t="s">
        <v>17</v>
      </c>
      <c r="G454" s="83" t="s">
        <v>18</v>
      </c>
      <c r="H454" s="83" t="s">
        <v>19</v>
      </c>
      <c r="I454" s="83" t="s">
        <v>20</v>
      </c>
      <c r="J454" s="83" t="s">
        <v>21</v>
      </c>
    </row>
    <row r="455" spans="1:10" ht="37.5" thickTop="1" thickBot="1" x14ac:dyDescent="0.25">
      <c r="B455" s="94" t="s">
        <v>55</v>
      </c>
      <c r="C455" s="95"/>
      <c r="D455" s="17" t="s">
        <v>124</v>
      </c>
      <c r="E455" s="16" t="str">
        <f>+E450</f>
        <v>MAYOR O IGUAL A 
$ 298,306,000</v>
      </c>
      <c r="F455" s="16" t="str">
        <f>+F450</f>
        <v>MENOR O IGUAL A 
70%</v>
      </c>
      <c r="G455" s="16" t="str">
        <f>+G450</f>
        <v>N/A</v>
      </c>
      <c r="H455" s="16" t="s">
        <v>69</v>
      </c>
      <c r="I455" s="16" t="s">
        <v>128</v>
      </c>
      <c r="J455" s="16" t="s">
        <v>56</v>
      </c>
    </row>
    <row r="456" spans="1:10" ht="25.5" customHeight="1" thickTop="1" thickBot="1" x14ac:dyDescent="0.25">
      <c r="B456" s="94" t="s">
        <v>57</v>
      </c>
      <c r="C456" s="95"/>
      <c r="D456" s="39">
        <f>COUNTIF(D20:D361,"&gt;=1,2")/$B$365</f>
        <v>1</v>
      </c>
      <c r="E456" s="61">
        <f>+E451</f>
        <v>1</v>
      </c>
      <c r="F456" s="61">
        <f>COUNTIF(F20:F361,"&lt;=70%")/$B$365</f>
        <v>0.88596491228070173</v>
      </c>
      <c r="G456" s="40">
        <f>+G451</f>
        <v>0</v>
      </c>
      <c r="H456" s="40">
        <f>COUNTIF(H20:H361,"&gt;=0,02")/$B$365</f>
        <v>1</v>
      </c>
      <c r="I456" s="40">
        <f>COUNTIF(I20:I361,"&gt;=0,04")/$B$365</f>
        <v>0.96198830409356728</v>
      </c>
      <c r="J456" s="63">
        <f>(COUNTIF(J20:J361,"&gt;=1")+COUNTBLANK(J20:J361))/$B$365</f>
        <v>1</v>
      </c>
    </row>
    <row r="457" spans="1:10" ht="12.75" thickTop="1" x14ac:dyDescent="0.2"/>
    <row r="462" spans="1:10" x14ac:dyDescent="0.2">
      <c r="G462" s="37"/>
    </row>
    <row r="463" spans="1:10" x14ac:dyDescent="0.2">
      <c r="G463" s="37"/>
    </row>
    <row r="464" spans="1:10" ht="18.75" x14ac:dyDescent="0.2">
      <c r="A464" s="1" t="s">
        <v>58</v>
      </c>
      <c r="B464" s="1" t="s">
        <v>59</v>
      </c>
    </row>
    <row r="465" spans="1:8" ht="18.75" x14ac:dyDescent="0.2">
      <c r="A465" s="1" t="s">
        <v>60</v>
      </c>
      <c r="B465" s="1" t="s">
        <v>74</v>
      </c>
      <c r="C465" s="1"/>
    </row>
    <row r="466" spans="1:8" x14ac:dyDescent="0.2">
      <c r="G466" s="37"/>
    </row>
    <row r="467" spans="1:8" x14ac:dyDescent="0.2">
      <c r="D467" s="14" t="s">
        <v>70</v>
      </c>
      <c r="E467" s="18">
        <f>+F11</f>
        <v>298306000</v>
      </c>
      <c r="G467" s="18">
        <f>+H11</f>
        <v>0</v>
      </c>
    </row>
    <row r="468" spans="1:8" x14ac:dyDescent="0.2">
      <c r="G468" s="37"/>
    </row>
    <row r="469" spans="1:8" x14ac:dyDescent="0.2">
      <c r="G469" s="18"/>
    </row>
    <row r="471" spans="1:8" ht="15" x14ac:dyDescent="0.25">
      <c r="C471" s="18"/>
      <c r="E471" s="57"/>
      <c r="H471"/>
    </row>
    <row r="472" spans="1:8" ht="15" x14ac:dyDescent="0.25">
      <c r="E472" s="57"/>
    </row>
    <row r="473" spans="1:8" ht="15" x14ac:dyDescent="0.25">
      <c r="E473" s="57"/>
    </row>
    <row r="474" spans="1:8" x14ac:dyDescent="0.2">
      <c r="E474" s="58"/>
    </row>
    <row r="482" spans="4:9" ht="12.75" customHeight="1" x14ac:dyDescent="0.2"/>
    <row r="488" spans="4:9" ht="41.25" customHeight="1" x14ac:dyDescent="0.2">
      <c r="D488" s="86"/>
      <c r="E488" s="86"/>
      <c r="F488" s="86"/>
      <c r="G488" s="86"/>
      <c r="H488" s="86"/>
      <c r="I488" s="86"/>
    </row>
    <row r="490" spans="4:9" x14ac:dyDescent="0.2">
      <c r="E490" s="73"/>
    </row>
    <row r="491" spans="4:9" x14ac:dyDescent="0.2">
      <c r="E491" s="73"/>
      <c r="F491" s="74"/>
    </row>
    <row r="492" spans="4:9" x14ac:dyDescent="0.2">
      <c r="E492" s="73"/>
    </row>
    <row r="493" spans="4:9" x14ac:dyDescent="0.2">
      <c r="E493" s="73"/>
    </row>
    <row r="502" spans="4:4" x14ac:dyDescent="0.2">
      <c r="D502" s="85">
        <v>903957645</v>
      </c>
    </row>
    <row r="503" spans="4:4" x14ac:dyDescent="0.2">
      <c r="D503" s="85">
        <f>+D502*33%</f>
        <v>298306022.85000002</v>
      </c>
    </row>
  </sheetData>
  <autoFilter ref="A19:J363" xr:uid="{00000000-0009-0000-0000-000000000000}"/>
  <sortState xmlns:xlrd2="http://schemas.microsoft.com/office/spreadsheetml/2017/richdata2" ref="A20:J361">
    <sortCondition ref="I20:I361"/>
  </sortState>
  <mergeCells count="33">
    <mergeCell ref="Q8:T8"/>
    <mergeCell ref="Q30:T30"/>
    <mergeCell ref="Q19:S19"/>
    <mergeCell ref="B410:J410"/>
    <mergeCell ref="A10:H10"/>
    <mergeCell ref="B396:J396"/>
    <mergeCell ref="C398:D398"/>
    <mergeCell ref="A13:J13"/>
    <mergeCell ref="A367:A370"/>
    <mergeCell ref="B373:J373"/>
    <mergeCell ref="C375:D375"/>
    <mergeCell ref="L285:O285"/>
    <mergeCell ref="B454:C454"/>
    <mergeCell ref="B455:C455"/>
    <mergeCell ref="L8:M8"/>
    <mergeCell ref="C412:D412"/>
    <mergeCell ref="B384:J384"/>
    <mergeCell ref="D488:I488"/>
    <mergeCell ref="F3:J3"/>
    <mergeCell ref="F4:J4"/>
    <mergeCell ref="F5:J5"/>
    <mergeCell ref="B8:F8"/>
    <mergeCell ref="H8:J8"/>
    <mergeCell ref="B456:C456"/>
    <mergeCell ref="B421:J421"/>
    <mergeCell ref="C423:D423"/>
    <mergeCell ref="B433:J433"/>
    <mergeCell ref="C435:D435"/>
    <mergeCell ref="C446:E446"/>
    <mergeCell ref="C447:E447"/>
    <mergeCell ref="B449:C449"/>
    <mergeCell ref="B450:C450"/>
    <mergeCell ref="B451:C451"/>
  </mergeCells>
  <printOptions horizontalCentered="1"/>
  <pageMargins left="0.70866141732283472" right="0.70866141732283472" top="0.74803149606299213" bottom="0.74803149606299213" header="0.31496062992125984" footer="0.31496062992125984"/>
  <pageSetup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72F58A-30D6-46EF-A518-5EA2986D1CE7}">
  <dimension ref="D9:R76"/>
  <sheetViews>
    <sheetView topLeftCell="B60" workbookViewId="0">
      <selection activeCell="D76" sqref="D76"/>
    </sheetView>
  </sheetViews>
  <sheetFormatPr baseColWidth="10" defaultColWidth="11.42578125" defaultRowHeight="15" x14ac:dyDescent="0.25"/>
  <sheetData>
    <row r="9" spans="4:18" x14ac:dyDescent="0.25">
      <c r="D9" t="s">
        <v>23</v>
      </c>
    </row>
    <row r="10" spans="4:18" x14ac:dyDescent="0.25">
      <c r="D10" t="s">
        <v>22</v>
      </c>
      <c r="R10" t="s">
        <v>23</v>
      </c>
    </row>
    <row r="11" spans="4:18" x14ac:dyDescent="0.25">
      <c r="D11" t="s">
        <v>63</v>
      </c>
      <c r="R11" t="s">
        <v>22</v>
      </c>
    </row>
    <row r="12" spans="4:18" x14ac:dyDescent="0.25">
      <c r="R12" t="s">
        <v>63</v>
      </c>
    </row>
    <row r="13" spans="4:18" x14ac:dyDescent="0.25">
      <c r="R13" t="s">
        <v>77</v>
      </c>
    </row>
    <row r="14" spans="4:18" x14ac:dyDescent="0.25">
      <c r="R14" t="s">
        <v>76</v>
      </c>
    </row>
    <row r="15" spans="4:18" x14ac:dyDescent="0.25">
      <c r="R15" t="s">
        <v>75</v>
      </c>
    </row>
    <row r="16" spans="4:18" x14ac:dyDescent="0.25">
      <c r="R16" t="s">
        <v>78</v>
      </c>
    </row>
    <row r="48" spans="4:4" x14ac:dyDescent="0.25">
      <c r="D48" s="62" t="s">
        <v>61</v>
      </c>
    </row>
    <row r="71" spans="4:4" x14ac:dyDescent="0.25">
      <c r="D71" t="s">
        <v>140</v>
      </c>
    </row>
    <row r="72" spans="4:4" x14ac:dyDescent="0.25">
      <c r="D72" t="s">
        <v>173</v>
      </c>
    </row>
    <row r="73" spans="4:4" x14ac:dyDescent="0.25">
      <c r="D73" t="s">
        <v>22</v>
      </c>
    </row>
    <row r="74" spans="4:4" x14ac:dyDescent="0.25">
      <c r="D74" t="s">
        <v>214</v>
      </c>
    </row>
    <row r="75" spans="4:4" x14ac:dyDescent="0.25">
      <c r="D75" t="s">
        <v>218</v>
      </c>
    </row>
    <row r="76" spans="4:4" x14ac:dyDescent="0.25">
      <c r="D76" t="s">
        <v>76</v>
      </c>
    </row>
  </sheetData>
  <sortState xmlns:xlrd2="http://schemas.microsoft.com/office/spreadsheetml/2017/richdata2" ref="D71:D405">
    <sortCondition ref="D71:D40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Hoja 2</vt:lpstr>
      <vt:lpstr>Hoja1</vt:lpstr>
      <vt:lpstr>'Hoja 2'!Área_de_impresión</vt:lpstr>
      <vt:lpstr>'Hoja 2'!Títulos_a_imprimir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Katherinne Rodriguez Lozano</dc:creator>
  <cp:keywords/>
  <dc:description/>
  <cp:lastModifiedBy>Henry Oviedo Gongora</cp:lastModifiedBy>
  <cp:revision/>
  <cp:lastPrinted>2025-06-24T14:10:40Z</cp:lastPrinted>
  <dcterms:created xsi:type="dcterms:W3CDTF">2018-11-28T12:47:08Z</dcterms:created>
  <dcterms:modified xsi:type="dcterms:W3CDTF">2026-08-04T13:27:02Z</dcterms:modified>
  <cp:category/>
  <cp:contentStatus/>
</cp:coreProperties>
</file>