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904778b247e574a/AEROCIVIL/PROYECTOS DE INFRAESTRUCTURA/Mejoramiento Cabañas Santa Marta/DOCUMENTOS A ENVIAR/"/>
    </mc:Choice>
  </mc:AlternateContent>
  <xr:revisionPtr revIDLastSave="0" documentId="8_{4E567142-52B5-48D4-9EFD-1167F4BA900E}" xr6:coauthVersionLast="47" xr6:coauthVersionMax="47" xr10:uidLastSave="{00000000-0000-0000-0000-000000000000}"/>
  <bookViews>
    <workbookView xWindow="-108" yWindow="-108" windowWidth="23256" windowHeight="13896" firstSheet="1" activeTab="1" xr2:uid="{B6B8EE76-E708-44D0-903F-699A385EE3A0}"/>
  </bookViews>
  <sheets>
    <sheet name="MEDIDAS DE TENDENCIA" sheetId="3" state="hidden" r:id="rId1"/>
    <sheet name="estudio de mercado" sheetId="1" r:id="rId2"/>
  </sheets>
  <definedNames>
    <definedName name="_xlnm.Print_Area" localSheetId="1">'estudio de mercado'!$A$1:$L$111</definedName>
    <definedName name="_xlnm.Print_Titles" localSheetId="1">'estudio de mercado'!$6:$6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05" i="3" l="1"/>
  <c r="U105" i="3"/>
  <c r="S105" i="3"/>
  <c r="Q105" i="3"/>
  <c r="W98" i="3"/>
  <c r="X98" i="3" s="1"/>
  <c r="U98" i="3"/>
  <c r="V98" i="3" s="1"/>
  <c r="S98" i="3"/>
  <c r="T98" i="3" s="1"/>
  <c r="Q98" i="3"/>
  <c r="R98" i="3" s="1"/>
  <c r="N98" i="3"/>
  <c r="K98" i="3"/>
  <c r="H98" i="3"/>
  <c r="W97" i="3"/>
  <c r="X97" i="3" s="1"/>
  <c r="V97" i="3"/>
  <c r="U97" i="3"/>
  <c r="T97" i="3"/>
  <c r="S97" i="3"/>
  <c r="Q97" i="3"/>
  <c r="R97" i="3" s="1"/>
  <c r="N97" i="3"/>
  <c r="K97" i="3"/>
  <c r="H97" i="3"/>
  <c r="W96" i="3"/>
  <c r="X96" i="3" s="1"/>
  <c r="U96" i="3"/>
  <c r="V96" i="3" s="1"/>
  <c r="S96" i="3"/>
  <c r="T96" i="3" s="1"/>
  <c r="Q96" i="3"/>
  <c r="R96" i="3" s="1"/>
  <c r="N96" i="3"/>
  <c r="K96" i="3"/>
  <c r="H96" i="3"/>
  <c r="W95" i="3"/>
  <c r="X95" i="3" s="1"/>
  <c r="U95" i="3"/>
  <c r="V95" i="3" s="1"/>
  <c r="T95" i="3"/>
  <c r="S95" i="3"/>
  <c r="R95" i="3"/>
  <c r="Q95" i="3"/>
  <c r="N95" i="3"/>
  <c r="K95" i="3"/>
  <c r="H95" i="3"/>
  <c r="W94" i="3"/>
  <c r="X94" i="3" s="1"/>
  <c r="U94" i="3"/>
  <c r="V94" i="3" s="1"/>
  <c r="S94" i="3"/>
  <c r="T94" i="3" s="1"/>
  <c r="Q94" i="3"/>
  <c r="R94" i="3" s="1"/>
  <c r="N94" i="3"/>
  <c r="K94" i="3"/>
  <c r="H94" i="3"/>
  <c r="W93" i="3"/>
  <c r="X93" i="3" s="1"/>
  <c r="U93" i="3"/>
  <c r="V93" i="3" s="1"/>
  <c r="S93" i="3"/>
  <c r="T93" i="3" s="1"/>
  <c r="R93" i="3"/>
  <c r="Q93" i="3"/>
  <c r="N93" i="3"/>
  <c r="K93" i="3"/>
  <c r="H93" i="3"/>
  <c r="W92" i="3"/>
  <c r="X92" i="3" s="1"/>
  <c r="U92" i="3"/>
  <c r="V92" i="3" s="1"/>
  <c r="S92" i="3"/>
  <c r="T92" i="3" s="1"/>
  <c r="Q92" i="3"/>
  <c r="R92" i="3" s="1"/>
  <c r="N92" i="3"/>
  <c r="K92" i="3"/>
  <c r="H92" i="3"/>
  <c r="W91" i="3"/>
  <c r="X91" i="3" s="1"/>
  <c r="U91" i="3"/>
  <c r="V91" i="3" s="1"/>
  <c r="S91" i="3"/>
  <c r="T91" i="3" s="1"/>
  <c r="Q91" i="3"/>
  <c r="R91" i="3" s="1"/>
  <c r="N91" i="3"/>
  <c r="K91" i="3"/>
  <c r="H91" i="3"/>
  <c r="W90" i="3"/>
  <c r="X90" i="3" s="1"/>
  <c r="U90" i="3"/>
  <c r="V90" i="3" s="1"/>
  <c r="S90" i="3"/>
  <c r="T90" i="3" s="1"/>
  <c r="R90" i="3"/>
  <c r="Q90" i="3"/>
  <c r="N90" i="3"/>
  <c r="K90" i="3"/>
  <c r="H90" i="3"/>
  <c r="X89" i="3"/>
  <c r="W89" i="3"/>
  <c r="U89" i="3"/>
  <c r="V89" i="3" s="1"/>
  <c r="S89" i="3"/>
  <c r="T89" i="3" s="1"/>
  <c r="Q89" i="3"/>
  <c r="R89" i="3" s="1"/>
  <c r="H89" i="3"/>
  <c r="X88" i="3"/>
  <c r="W88" i="3"/>
  <c r="U88" i="3"/>
  <c r="V88" i="3" s="1"/>
  <c r="S88" i="3"/>
  <c r="T88" i="3" s="1"/>
  <c r="Q88" i="3"/>
  <c r="R88" i="3" s="1"/>
  <c r="N88" i="3"/>
  <c r="K88" i="3"/>
  <c r="H88" i="3"/>
  <c r="W87" i="3"/>
  <c r="X87" i="3" s="1"/>
  <c r="V87" i="3"/>
  <c r="U87" i="3"/>
  <c r="T87" i="3"/>
  <c r="S87" i="3"/>
  <c r="Q87" i="3"/>
  <c r="R87" i="3" s="1"/>
  <c r="H87" i="3"/>
  <c r="W86" i="3"/>
  <c r="X86" i="3" s="1"/>
  <c r="U86" i="3"/>
  <c r="V86" i="3" s="1"/>
  <c r="S86" i="3"/>
  <c r="T86" i="3" s="1"/>
  <c r="Q86" i="3"/>
  <c r="R86" i="3" s="1"/>
  <c r="N86" i="3"/>
  <c r="K86" i="3"/>
  <c r="H86" i="3"/>
  <c r="W85" i="3"/>
  <c r="X85" i="3" s="1"/>
  <c r="U85" i="3"/>
  <c r="V85" i="3" s="1"/>
  <c r="S85" i="3"/>
  <c r="T85" i="3" s="1"/>
  <c r="R85" i="3"/>
  <c r="Q85" i="3"/>
  <c r="N85" i="3"/>
  <c r="K85" i="3"/>
  <c r="H85" i="3"/>
  <c r="W84" i="3"/>
  <c r="X84" i="3" s="1"/>
  <c r="U84" i="3"/>
  <c r="V84" i="3" s="1"/>
  <c r="S84" i="3"/>
  <c r="T84" i="3" s="1"/>
  <c r="Q84" i="3"/>
  <c r="R84" i="3" s="1"/>
  <c r="N84" i="3"/>
  <c r="K84" i="3"/>
  <c r="H84" i="3"/>
  <c r="W83" i="3"/>
  <c r="X83" i="3" s="1"/>
  <c r="U83" i="3"/>
  <c r="V83" i="3" s="1"/>
  <c r="T83" i="3"/>
  <c r="S83" i="3"/>
  <c r="Q83" i="3"/>
  <c r="R83" i="3" s="1"/>
  <c r="N83" i="3"/>
  <c r="K83" i="3"/>
  <c r="H83" i="3"/>
  <c r="W82" i="3"/>
  <c r="X82" i="3" s="1"/>
  <c r="U82" i="3"/>
  <c r="V82" i="3" s="1"/>
  <c r="S82" i="3"/>
  <c r="T82" i="3" s="1"/>
  <c r="Q82" i="3"/>
  <c r="R82" i="3" s="1"/>
  <c r="H82" i="3"/>
  <c r="X81" i="3"/>
  <c r="W81" i="3"/>
  <c r="V81" i="3"/>
  <c r="U81" i="3"/>
  <c r="S81" i="3"/>
  <c r="T81" i="3" s="1"/>
  <c r="Q81" i="3"/>
  <c r="R81" i="3" s="1"/>
  <c r="N81" i="3"/>
  <c r="K81" i="3"/>
  <c r="H81" i="3"/>
  <c r="W80" i="3"/>
  <c r="X80" i="3" s="1"/>
  <c r="U80" i="3"/>
  <c r="V80" i="3" s="1"/>
  <c r="S80" i="3"/>
  <c r="T80" i="3" s="1"/>
  <c r="Q80" i="3"/>
  <c r="R80" i="3" s="1"/>
  <c r="N80" i="3"/>
  <c r="K80" i="3"/>
  <c r="H80" i="3"/>
  <c r="W79" i="3"/>
  <c r="X79" i="3" s="1"/>
  <c r="V79" i="3"/>
  <c r="U79" i="3"/>
  <c r="T79" i="3"/>
  <c r="S79" i="3"/>
  <c r="Q79" i="3"/>
  <c r="R79" i="3" s="1"/>
  <c r="H79" i="3"/>
  <c r="W78" i="3"/>
  <c r="X78" i="3" s="1"/>
  <c r="U78" i="3"/>
  <c r="V78" i="3" s="1"/>
  <c r="S78" i="3"/>
  <c r="T78" i="3" s="1"/>
  <c r="Q78" i="3"/>
  <c r="R78" i="3" s="1"/>
  <c r="N78" i="3"/>
  <c r="K78" i="3"/>
  <c r="H78" i="3"/>
  <c r="W77" i="3"/>
  <c r="X77" i="3" s="1"/>
  <c r="U77" i="3"/>
  <c r="V77" i="3" s="1"/>
  <c r="S77" i="3"/>
  <c r="T77" i="3" s="1"/>
  <c r="R77" i="3"/>
  <c r="Q77" i="3"/>
  <c r="N77" i="3"/>
  <c r="K77" i="3"/>
  <c r="H77" i="3"/>
  <c r="W76" i="3"/>
  <c r="X76" i="3" s="1"/>
  <c r="V76" i="3"/>
  <c r="U76" i="3"/>
  <c r="S76" i="3"/>
  <c r="T76" i="3" s="1"/>
  <c r="Q76" i="3"/>
  <c r="R76" i="3" s="1"/>
  <c r="N76" i="3"/>
  <c r="K76" i="3"/>
  <c r="H76" i="3"/>
  <c r="W75" i="3"/>
  <c r="X75" i="3" s="1"/>
  <c r="U75" i="3"/>
  <c r="V75" i="3" s="1"/>
  <c r="S75" i="3"/>
  <c r="T75" i="3" s="1"/>
  <c r="Q75" i="3"/>
  <c r="R75" i="3" s="1"/>
  <c r="N75" i="3"/>
  <c r="K75" i="3"/>
  <c r="H75" i="3"/>
  <c r="W74" i="3"/>
  <c r="X74" i="3" s="1"/>
  <c r="U74" i="3"/>
  <c r="V74" i="3" s="1"/>
  <c r="S74" i="3"/>
  <c r="T74" i="3" s="1"/>
  <c r="Q74" i="3"/>
  <c r="R74" i="3" s="1"/>
  <c r="N74" i="3"/>
  <c r="K74" i="3"/>
  <c r="H74" i="3"/>
  <c r="X73" i="3"/>
  <c r="W73" i="3"/>
  <c r="U73" i="3"/>
  <c r="V73" i="3" s="1"/>
  <c r="S73" i="3"/>
  <c r="T73" i="3" s="1"/>
  <c r="Q73" i="3"/>
  <c r="R73" i="3" s="1"/>
  <c r="N73" i="3"/>
  <c r="K73" i="3"/>
  <c r="H73" i="3"/>
  <c r="W72" i="3"/>
  <c r="X72" i="3" s="1"/>
  <c r="U72" i="3"/>
  <c r="V72" i="3" s="1"/>
  <c r="S72" i="3"/>
  <c r="T72" i="3" s="1"/>
  <c r="Q72" i="3"/>
  <c r="R72" i="3" s="1"/>
  <c r="H72" i="3"/>
  <c r="W71" i="3"/>
  <c r="X71" i="3" s="1"/>
  <c r="V71" i="3"/>
  <c r="U71" i="3"/>
  <c r="T71" i="3"/>
  <c r="S71" i="3"/>
  <c r="Q71" i="3"/>
  <c r="R71" i="3" s="1"/>
  <c r="N71" i="3"/>
  <c r="K71" i="3"/>
  <c r="H71" i="3"/>
  <c r="W70" i="3"/>
  <c r="X70" i="3" s="1"/>
  <c r="U70" i="3"/>
  <c r="V70" i="3" s="1"/>
  <c r="S70" i="3"/>
  <c r="T70" i="3" s="1"/>
  <c r="Q70" i="3"/>
  <c r="R70" i="3" s="1"/>
  <c r="N70" i="3"/>
  <c r="K70" i="3"/>
  <c r="H70" i="3"/>
  <c r="W69" i="3"/>
  <c r="X69" i="3" s="1"/>
  <c r="U69" i="3"/>
  <c r="V69" i="3" s="1"/>
  <c r="T69" i="3"/>
  <c r="S69" i="3"/>
  <c r="R69" i="3"/>
  <c r="Q69" i="3"/>
  <c r="H69" i="3"/>
  <c r="W68" i="3"/>
  <c r="X68" i="3" s="1"/>
  <c r="U68" i="3"/>
  <c r="V68" i="3" s="1"/>
  <c r="S68" i="3"/>
  <c r="T68" i="3" s="1"/>
  <c r="Q68" i="3"/>
  <c r="R68" i="3" s="1"/>
  <c r="N68" i="3"/>
  <c r="K68" i="3"/>
  <c r="H68" i="3"/>
  <c r="W67" i="3"/>
  <c r="X67" i="3" s="1"/>
  <c r="U67" i="3"/>
  <c r="V67" i="3" s="1"/>
  <c r="S67" i="3"/>
  <c r="T67" i="3" s="1"/>
  <c r="R67" i="3"/>
  <c r="Q67" i="3"/>
  <c r="N67" i="3"/>
  <c r="K67" i="3"/>
  <c r="H67" i="3"/>
  <c r="W66" i="3"/>
  <c r="X66" i="3" s="1"/>
  <c r="U66" i="3"/>
  <c r="V66" i="3" s="1"/>
  <c r="S66" i="3"/>
  <c r="T66" i="3" s="1"/>
  <c r="Q66" i="3"/>
  <c r="R66" i="3" s="1"/>
  <c r="H66" i="3"/>
  <c r="X65" i="3"/>
  <c r="W65" i="3"/>
  <c r="V65" i="3"/>
  <c r="U65" i="3"/>
  <c r="S65" i="3"/>
  <c r="T65" i="3" s="1"/>
  <c r="Q65" i="3"/>
  <c r="R65" i="3" s="1"/>
  <c r="N65" i="3"/>
  <c r="K65" i="3"/>
  <c r="H65" i="3"/>
  <c r="W64" i="3"/>
  <c r="X64" i="3" s="1"/>
  <c r="U64" i="3"/>
  <c r="V64" i="3" s="1"/>
  <c r="S64" i="3"/>
  <c r="T64" i="3" s="1"/>
  <c r="Q64" i="3"/>
  <c r="R64" i="3" s="1"/>
  <c r="N64" i="3"/>
  <c r="K64" i="3"/>
  <c r="H64" i="3"/>
  <c r="W63" i="3"/>
  <c r="X63" i="3" s="1"/>
  <c r="V63" i="3"/>
  <c r="U63" i="3"/>
  <c r="T63" i="3"/>
  <c r="S63" i="3"/>
  <c r="Q63" i="3"/>
  <c r="R63" i="3" s="1"/>
  <c r="N63" i="3"/>
  <c r="K63" i="3"/>
  <c r="H63" i="3"/>
  <c r="W62" i="3"/>
  <c r="X62" i="3" s="1"/>
  <c r="U62" i="3"/>
  <c r="V62" i="3" s="1"/>
  <c r="S62" i="3"/>
  <c r="T62" i="3" s="1"/>
  <c r="Q62" i="3"/>
  <c r="R62" i="3" s="1"/>
  <c r="N62" i="3"/>
  <c r="K62" i="3"/>
  <c r="H62" i="3"/>
  <c r="X61" i="3"/>
  <c r="W61" i="3"/>
  <c r="U61" i="3"/>
  <c r="V61" i="3" s="1"/>
  <c r="T61" i="3"/>
  <c r="S61" i="3"/>
  <c r="R61" i="3"/>
  <c r="Q61" i="3"/>
  <c r="N61" i="3"/>
  <c r="K61" i="3"/>
  <c r="H61" i="3"/>
  <c r="W60" i="3"/>
  <c r="X60" i="3" s="1"/>
  <c r="U60" i="3"/>
  <c r="V60" i="3" s="1"/>
  <c r="S60" i="3"/>
  <c r="T60" i="3" s="1"/>
  <c r="Q60" i="3"/>
  <c r="R60" i="3" s="1"/>
  <c r="N60" i="3"/>
  <c r="K60" i="3"/>
  <c r="H60" i="3"/>
  <c r="W59" i="3"/>
  <c r="X59" i="3" s="1"/>
  <c r="U59" i="3"/>
  <c r="V59" i="3" s="1"/>
  <c r="T59" i="3"/>
  <c r="S59" i="3"/>
  <c r="R59" i="3"/>
  <c r="Q59" i="3"/>
  <c r="N59" i="3"/>
  <c r="K59" i="3"/>
  <c r="H59" i="3"/>
  <c r="W58" i="3"/>
  <c r="X58" i="3" s="1"/>
  <c r="U58" i="3"/>
  <c r="V58" i="3" s="1"/>
  <c r="S58" i="3"/>
  <c r="T58" i="3" s="1"/>
  <c r="R58" i="3"/>
  <c r="Q58" i="3"/>
  <c r="N58" i="3"/>
  <c r="K58" i="3"/>
  <c r="H58" i="3"/>
  <c r="W57" i="3"/>
  <c r="X57" i="3" s="1"/>
  <c r="U57" i="3"/>
  <c r="V57" i="3" s="1"/>
  <c r="S57" i="3"/>
  <c r="T57" i="3" s="1"/>
  <c r="Q57" i="3"/>
  <c r="R57" i="3" s="1"/>
  <c r="H57" i="3"/>
  <c r="W56" i="3"/>
  <c r="X56" i="3" s="1"/>
  <c r="U56" i="3"/>
  <c r="V56" i="3" s="1"/>
  <c r="S56" i="3"/>
  <c r="T56" i="3" s="1"/>
  <c r="Q56" i="3"/>
  <c r="R56" i="3" s="1"/>
  <c r="N56" i="3"/>
  <c r="K56" i="3"/>
  <c r="H56" i="3"/>
  <c r="X55" i="3"/>
  <c r="W55" i="3"/>
  <c r="V55" i="3"/>
  <c r="U55" i="3"/>
  <c r="S55" i="3"/>
  <c r="T55" i="3" s="1"/>
  <c r="Q55" i="3"/>
  <c r="R55" i="3" s="1"/>
  <c r="N55" i="3"/>
  <c r="K55" i="3"/>
  <c r="H55" i="3"/>
  <c r="W54" i="3"/>
  <c r="X54" i="3" s="1"/>
  <c r="U54" i="3"/>
  <c r="V54" i="3" s="1"/>
  <c r="S54" i="3"/>
  <c r="T54" i="3" s="1"/>
  <c r="Q54" i="3"/>
  <c r="R54" i="3" s="1"/>
  <c r="N54" i="3"/>
  <c r="K54" i="3"/>
  <c r="H54" i="3"/>
  <c r="W53" i="3"/>
  <c r="X53" i="3" s="1"/>
  <c r="V53" i="3"/>
  <c r="U53" i="3"/>
  <c r="T53" i="3"/>
  <c r="S53" i="3"/>
  <c r="Q53" i="3"/>
  <c r="R53" i="3" s="1"/>
  <c r="N53" i="3"/>
  <c r="K53" i="3"/>
  <c r="H53" i="3"/>
  <c r="X52" i="3"/>
  <c r="W52" i="3"/>
  <c r="U52" i="3"/>
  <c r="V52" i="3" s="1"/>
  <c r="S52" i="3"/>
  <c r="T52" i="3" s="1"/>
  <c r="Q52" i="3"/>
  <c r="R52" i="3" s="1"/>
  <c r="N52" i="3"/>
  <c r="K52" i="3"/>
  <c r="H52" i="3"/>
  <c r="W51" i="3"/>
  <c r="X51" i="3" s="1"/>
  <c r="U51" i="3"/>
  <c r="V51" i="3" s="1"/>
  <c r="T51" i="3"/>
  <c r="S51" i="3"/>
  <c r="R51" i="3"/>
  <c r="Q51" i="3"/>
  <c r="H51" i="3"/>
  <c r="W50" i="3"/>
  <c r="X50" i="3" s="1"/>
  <c r="U50" i="3"/>
  <c r="V50" i="3" s="1"/>
  <c r="S50" i="3"/>
  <c r="T50" i="3" s="1"/>
  <c r="Q50" i="3"/>
  <c r="R50" i="3" s="1"/>
  <c r="N50" i="3"/>
  <c r="K50" i="3"/>
  <c r="H50" i="3"/>
  <c r="W49" i="3"/>
  <c r="X49" i="3" s="1"/>
  <c r="U49" i="3"/>
  <c r="V49" i="3" s="1"/>
  <c r="S49" i="3"/>
  <c r="T49" i="3" s="1"/>
  <c r="Q49" i="3"/>
  <c r="R49" i="3" s="1"/>
  <c r="N49" i="3"/>
  <c r="K49" i="3"/>
  <c r="H49" i="3"/>
  <c r="W48" i="3"/>
  <c r="X48" i="3" s="1"/>
  <c r="U48" i="3"/>
  <c r="V48" i="3" s="1"/>
  <c r="S48" i="3"/>
  <c r="T48" i="3" s="1"/>
  <c r="Q48" i="3"/>
  <c r="R48" i="3" s="1"/>
  <c r="N48" i="3"/>
  <c r="K48" i="3"/>
  <c r="H48" i="3"/>
  <c r="X47" i="3"/>
  <c r="W47" i="3"/>
  <c r="U47" i="3"/>
  <c r="V47" i="3" s="1"/>
  <c r="S47" i="3"/>
  <c r="T47" i="3" s="1"/>
  <c r="Q47" i="3"/>
  <c r="R47" i="3" s="1"/>
  <c r="N47" i="3"/>
  <c r="K47" i="3"/>
  <c r="H47" i="3"/>
  <c r="W46" i="3"/>
  <c r="X46" i="3" s="1"/>
  <c r="U46" i="3"/>
  <c r="V46" i="3" s="1"/>
  <c r="S46" i="3"/>
  <c r="T46" i="3" s="1"/>
  <c r="Q46" i="3"/>
  <c r="R46" i="3" s="1"/>
  <c r="N46" i="3"/>
  <c r="K46" i="3"/>
  <c r="H46" i="3"/>
  <c r="X45" i="3"/>
  <c r="W45" i="3"/>
  <c r="V45" i="3"/>
  <c r="U45" i="3"/>
  <c r="S45" i="3"/>
  <c r="T45" i="3" s="1"/>
  <c r="Q45" i="3"/>
  <c r="R45" i="3" s="1"/>
  <c r="H45" i="3"/>
  <c r="X44" i="3"/>
  <c r="W44" i="3"/>
  <c r="U44" i="3"/>
  <c r="V44" i="3" s="1"/>
  <c r="S44" i="3"/>
  <c r="T44" i="3" s="1"/>
  <c r="Q44" i="3"/>
  <c r="R44" i="3" s="1"/>
  <c r="N44" i="3"/>
  <c r="K44" i="3"/>
  <c r="H44" i="3"/>
  <c r="W43" i="3"/>
  <c r="X43" i="3" s="1"/>
  <c r="U43" i="3"/>
  <c r="V43" i="3" s="1"/>
  <c r="T43" i="3"/>
  <c r="S43" i="3"/>
  <c r="R43" i="3"/>
  <c r="Q43" i="3"/>
  <c r="N43" i="3"/>
  <c r="K43" i="3"/>
  <c r="H43" i="3"/>
  <c r="W42" i="3"/>
  <c r="X42" i="3" s="1"/>
  <c r="U42" i="3"/>
  <c r="V42" i="3" s="1"/>
  <c r="T42" i="3"/>
  <c r="S42" i="3"/>
  <c r="Q42" i="3"/>
  <c r="R42" i="3" s="1"/>
  <c r="N42" i="3"/>
  <c r="K42" i="3"/>
  <c r="H42" i="3"/>
  <c r="W41" i="3"/>
  <c r="X41" i="3" s="1"/>
  <c r="U41" i="3"/>
  <c r="V41" i="3" s="1"/>
  <c r="S41" i="3"/>
  <c r="T41" i="3" s="1"/>
  <c r="R41" i="3"/>
  <c r="Q41" i="3"/>
  <c r="N41" i="3"/>
  <c r="K41" i="3"/>
  <c r="H41" i="3"/>
  <c r="W40" i="3"/>
  <c r="X40" i="3" s="1"/>
  <c r="U40" i="3"/>
  <c r="V40" i="3" s="1"/>
  <c r="S40" i="3"/>
  <c r="T40" i="3" s="1"/>
  <c r="Q40" i="3"/>
  <c r="R40" i="3" s="1"/>
  <c r="N40" i="3"/>
  <c r="K40" i="3"/>
  <c r="H40" i="3"/>
  <c r="W39" i="3"/>
  <c r="X39" i="3" s="1"/>
  <c r="U39" i="3"/>
  <c r="V39" i="3" s="1"/>
  <c r="S39" i="3"/>
  <c r="T39" i="3" s="1"/>
  <c r="Q39" i="3"/>
  <c r="R39" i="3" s="1"/>
  <c r="N39" i="3"/>
  <c r="K39" i="3"/>
  <c r="H39" i="3"/>
  <c r="W38" i="3"/>
  <c r="X38" i="3" s="1"/>
  <c r="U38" i="3"/>
  <c r="V38" i="3" s="1"/>
  <c r="S38" i="3"/>
  <c r="T38" i="3" s="1"/>
  <c r="Q38" i="3"/>
  <c r="R38" i="3" s="1"/>
  <c r="N38" i="3"/>
  <c r="K38" i="3"/>
  <c r="H38" i="3"/>
  <c r="X37" i="3"/>
  <c r="W37" i="3"/>
  <c r="U37" i="3"/>
  <c r="V37" i="3" s="1"/>
  <c r="S37" i="3"/>
  <c r="T37" i="3" s="1"/>
  <c r="Q37" i="3"/>
  <c r="R37" i="3" s="1"/>
  <c r="N37" i="3"/>
  <c r="K37" i="3"/>
  <c r="H37" i="3"/>
  <c r="W36" i="3"/>
  <c r="X36" i="3" s="1"/>
  <c r="U36" i="3"/>
  <c r="V36" i="3" s="1"/>
  <c r="S36" i="3"/>
  <c r="T36" i="3" s="1"/>
  <c r="Q36" i="3"/>
  <c r="R36" i="3" s="1"/>
  <c r="N36" i="3"/>
  <c r="K36" i="3"/>
  <c r="H36" i="3"/>
  <c r="X35" i="3"/>
  <c r="W35" i="3"/>
  <c r="V35" i="3"/>
  <c r="U35" i="3"/>
  <c r="S35" i="3"/>
  <c r="T35" i="3" s="1"/>
  <c r="Q35" i="3"/>
  <c r="R35" i="3" s="1"/>
  <c r="N35" i="3"/>
  <c r="K35" i="3"/>
  <c r="H35" i="3"/>
  <c r="W34" i="3"/>
  <c r="X34" i="3" s="1"/>
  <c r="U34" i="3"/>
  <c r="V34" i="3" s="1"/>
  <c r="S34" i="3"/>
  <c r="T34" i="3" s="1"/>
  <c r="Q34" i="3"/>
  <c r="R34" i="3" s="1"/>
  <c r="N34" i="3"/>
  <c r="K34" i="3"/>
  <c r="H34" i="3"/>
  <c r="W33" i="3"/>
  <c r="X33" i="3" s="1"/>
  <c r="V33" i="3"/>
  <c r="U33" i="3"/>
  <c r="T33" i="3"/>
  <c r="S33" i="3"/>
  <c r="Q33" i="3"/>
  <c r="R33" i="3" s="1"/>
  <c r="N33" i="3"/>
  <c r="K33" i="3"/>
  <c r="H33" i="3"/>
  <c r="W32" i="3"/>
  <c r="X32" i="3" s="1"/>
  <c r="U32" i="3"/>
  <c r="V32" i="3" s="1"/>
  <c r="S32" i="3"/>
  <c r="T32" i="3" s="1"/>
  <c r="Q32" i="3"/>
  <c r="R32" i="3" s="1"/>
  <c r="N32" i="3"/>
  <c r="K32" i="3"/>
  <c r="H32" i="3"/>
  <c r="W31" i="3"/>
  <c r="X31" i="3" s="1"/>
  <c r="U31" i="3"/>
  <c r="V31" i="3" s="1"/>
  <c r="T31" i="3"/>
  <c r="S31" i="3"/>
  <c r="R31" i="3"/>
  <c r="Q31" i="3"/>
  <c r="N31" i="3"/>
  <c r="K31" i="3"/>
  <c r="H31" i="3"/>
  <c r="W30" i="3"/>
  <c r="X30" i="3" s="1"/>
  <c r="U30" i="3"/>
  <c r="V30" i="3" s="1"/>
  <c r="S30" i="3"/>
  <c r="T30" i="3" s="1"/>
  <c r="Q30" i="3"/>
  <c r="R30" i="3" s="1"/>
  <c r="N30" i="3"/>
  <c r="K30" i="3"/>
  <c r="H30" i="3"/>
  <c r="W29" i="3"/>
  <c r="X29" i="3" s="1"/>
  <c r="U29" i="3"/>
  <c r="V29" i="3" s="1"/>
  <c r="S29" i="3"/>
  <c r="T29" i="3" s="1"/>
  <c r="R29" i="3"/>
  <c r="Q29" i="3"/>
  <c r="N29" i="3"/>
  <c r="K29" i="3"/>
  <c r="H29" i="3"/>
  <c r="W28" i="3"/>
  <c r="X28" i="3" s="1"/>
  <c r="U28" i="3"/>
  <c r="V28" i="3" s="1"/>
  <c r="S28" i="3"/>
  <c r="T28" i="3" s="1"/>
  <c r="Q28" i="3"/>
  <c r="R28" i="3" s="1"/>
  <c r="H28" i="3"/>
  <c r="X27" i="3"/>
  <c r="W27" i="3"/>
  <c r="U27" i="3"/>
  <c r="V27" i="3" s="1"/>
  <c r="T27" i="3"/>
  <c r="S27" i="3"/>
  <c r="Q27" i="3"/>
  <c r="R27" i="3" s="1"/>
  <c r="N27" i="3"/>
  <c r="K27" i="3"/>
  <c r="H27" i="3"/>
  <c r="W26" i="3"/>
  <c r="X26" i="3" s="1"/>
  <c r="U26" i="3"/>
  <c r="V26" i="3" s="1"/>
  <c r="S26" i="3"/>
  <c r="T26" i="3" s="1"/>
  <c r="Q26" i="3"/>
  <c r="R26" i="3" s="1"/>
  <c r="N26" i="3"/>
  <c r="N99" i="3" s="1"/>
  <c r="K26" i="3"/>
  <c r="H26" i="3"/>
  <c r="X25" i="3"/>
  <c r="W25" i="3"/>
  <c r="V25" i="3"/>
  <c r="U25" i="3"/>
  <c r="S25" i="3"/>
  <c r="T25" i="3" s="1"/>
  <c r="Q25" i="3"/>
  <c r="R25" i="3" s="1"/>
  <c r="N25" i="3"/>
  <c r="K25" i="3"/>
  <c r="H25" i="3"/>
  <c r="W24" i="3"/>
  <c r="X24" i="3" s="1"/>
  <c r="U24" i="3"/>
  <c r="V24" i="3" s="1"/>
  <c r="S24" i="3"/>
  <c r="T24" i="3" s="1"/>
  <c r="Q24" i="3"/>
  <c r="R24" i="3" s="1"/>
  <c r="N24" i="3"/>
  <c r="K24" i="3"/>
  <c r="H24" i="3"/>
  <c r="W23" i="3"/>
  <c r="X23" i="3" s="1"/>
  <c r="V23" i="3"/>
  <c r="U23" i="3"/>
  <c r="T23" i="3"/>
  <c r="S23" i="3"/>
  <c r="Q23" i="3"/>
  <c r="R23" i="3" s="1"/>
  <c r="N23" i="3"/>
  <c r="K23" i="3"/>
  <c r="H23" i="3"/>
  <c r="W22" i="3"/>
  <c r="X22" i="3" s="1"/>
  <c r="U22" i="3"/>
  <c r="V22" i="3" s="1"/>
  <c r="S22" i="3"/>
  <c r="T22" i="3" s="1"/>
  <c r="Q22" i="3"/>
  <c r="R22" i="3" s="1"/>
  <c r="N22" i="3"/>
  <c r="K22" i="3"/>
  <c r="H22" i="3"/>
  <c r="W21" i="3"/>
  <c r="X21" i="3" s="1"/>
  <c r="U21" i="3"/>
  <c r="V21" i="3" s="1"/>
  <c r="T21" i="3"/>
  <c r="S21" i="3"/>
  <c r="R21" i="3"/>
  <c r="Q21" i="3"/>
  <c r="N21" i="3"/>
  <c r="K21" i="3"/>
  <c r="H21" i="3"/>
  <c r="W20" i="3"/>
  <c r="X20" i="3" s="1"/>
  <c r="U20" i="3"/>
  <c r="V20" i="3" s="1"/>
  <c r="S20" i="3"/>
  <c r="T20" i="3" s="1"/>
  <c r="Q20" i="3"/>
  <c r="R20" i="3" s="1"/>
  <c r="N20" i="3"/>
  <c r="K20" i="3"/>
  <c r="H20" i="3"/>
  <c r="W19" i="3"/>
  <c r="X19" i="3" s="1"/>
  <c r="U19" i="3"/>
  <c r="V19" i="3" s="1"/>
  <c r="S19" i="3"/>
  <c r="T19" i="3" s="1"/>
  <c r="R19" i="3"/>
  <c r="Q19" i="3"/>
  <c r="N19" i="3"/>
  <c r="K19" i="3"/>
  <c r="H19" i="3"/>
  <c r="W18" i="3"/>
  <c r="X18" i="3" s="1"/>
  <c r="U18" i="3"/>
  <c r="V18" i="3" s="1"/>
  <c r="S18" i="3"/>
  <c r="T18" i="3" s="1"/>
  <c r="Q18" i="3"/>
  <c r="R18" i="3" s="1"/>
  <c r="N18" i="3"/>
  <c r="K18" i="3"/>
  <c r="H18" i="3"/>
  <c r="W17" i="3"/>
  <c r="X17" i="3" s="1"/>
  <c r="U17" i="3"/>
  <c r="V17" i="3" s="1"/>
  <c r="S17" i="3"/>
  <c r="T17" i="3" s="1"/>
  <c r="Q17" i="3"/>
  <c r="R17" i="3" s="1"/>
  <c r="N17" i="3"/>
  <c r="K17" i="3"/>
  <c r="H17" i="3"/>
  <c r="W16" i="3"/>
  <c r="X16" i="3" s="1"/>
  <c r="U16" i="3"/>
  <c r="V16" i="3" s="1"/>
  <c r="S16" i="3"/>
  <c r="T16" i="3" s="1"/>
  <c r="R16" i="3"/>
  <c r="Q16" i="3"/>
  <c r="N16" i="3"/>
  <c r="K16" i="3"/>
  <c r="H16" i="3"/>
  <c r="X15" i="3"/>
  <c r="W15" i="3"/>
  <c r="U15" i="3"/>
  <c r="V15" i="3" s="1"/>
  <c r="S15" i="3"/>
  <c r="T15" i="3" s="1"/>
  <c r="Q15" i="3"/>
  <c r="R15" i="3" s="1"/>
  <c r="N15" i="3"/>
  <c r="K15" i="3"/>
  <c r="H15" i="3"/>
  <c r="W14" i="3"/>
  <c r="X14" i="3" s="1"/>
  <c r="U14" i="3"/>
  <c r="V14" i="3" s="1"/>
  <c r="S14" i="3"/>
  <c r="T14" i="3" s="1"/>
  <c r="Q14" i="3"/>
  <c r="R14" i="3" s="1"/>
  <c r="W13" i="3"/>
  <c r="X13" i="3" s="1"/>
  <c r="U13" i="3"/>
  <c r="V13" i="3" s="1"/>
  <c r="S13" i="3"/>
  <c r="T13" i="3" s="1"/>
  <c r="Q13" i="3"/>
  <c r="R13" i="3" s="1"/>
  <c r="N13" i="3"/>
  <c r="K13" i="3"/>
  <c r="H13" i="3"/>
  <c r="W12" i="3"/>
  <c r="X12" i="3" s="1"/>
  <c r="U12" i="3"/>
  <c r="V12" i="3" s="1"/>
  <c r="T12" i="3"/>
  <c r="S12" i="3"/>
  <c r="R12" i="3"/>
  <c r="Q12" i="3"/>
  <c r="N12" i="3"/>
  <c r="K12" i="3"/>
  <c r="H12" i="3"/>
  <c r="W11" i="3"/>
  <c r="X11" i="3" s="1"/>
  <c r="U11" i="3"/>
  <c r="V11" i="3" s="1"/>
  <c r="S11" i="3"/>
  <c r="T11" i="3" s="1"/>
  <c r="Q11" i="3"/>
  <c r="R11" i="3" s="1"/>
  <c r="N11" i="3"/>
  <c r="K11" i="3"/>
  <c r="H11" i="3"/>
  <c r="W10" i="3"/>
  <c r="X10" i="3" s="1"/>
  <c r="U10" i="3"/>
  <c r="V10" i="3" s="1"/>
  <c r="S10" i="3"/>
  <c r="T10" i="3" s="1"/>
  <c r="R10" i="3"/>
  <c r="Q10" i="3"/>
  <c r="N10" i="3"/>
  <c r="K10" i="3"/>
  <c r="H10" i="3"/>
  <c r="W9" i="3"/>
  <c r="X9" i="3" s="1"/>
  <c r="U9" i="3"/>
  <c r="V9" i="3" s="1"/>
  <c r="S9" i="3"/>
  <c r="T9" i="3" s="1"/>
  <c r="Q9" i="3"/>
  <c r="R9" i="3" s="1"/>
  <c r="N100" i="3" l="1"/>
  <c r="N101" i="3"/>
  <c r="N102" i="3"/>
  <c r="N103" i="3" s="1"/>
  <c r="N104" i="3" s="1"/>
  <c r="R99" i="3"/>
  <c r="H99" i="3"/>
  <c r="T99" i="3"/>
  <c r="V99" i="3"/>
  <c r="K99" i="3"/>
  <c r="X99" i="3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26" i="1"/>
  <c r="K94" i="1"/>
  <c r="K88" i="1"/>
  <c r="K89" i="1"/>
  <c r="K90" i="1"/>
  <c r="K91" i="1"/>
  <c r="K92" i="1"/>
  <c r="K93" i="1"/>
  <c r="K83" i="1"/>
  <c r="K75" i="1"/>
  <c r="K52" i="1"/>
  <c r="K61" i="1"/>
  <c r="K56" i="1"/>
  <c r="K82" i="1"/>
  <c r="K51" i="1"/>
  <c r="K50" i="1"/>
  <c r="K15" i="1"/>
  <c r="K46" i="1"/>
  <c r="K62" i="1"/>
  <c r="K60" i="1"/>
  <c r="K59" i="1"/>
  <c r="K58" i="1"/>
  <c r="K57" i="1"/>
  <c r="K74" i="1"/>
  <c r="K73" i="1"/>
  <c r="K19" i="1"/>
  <c r="K20" i="1"/>
  <c r="K21" i="1"/>
  <c r="K22" i="1"/>
  <c r="K23" i="1"/>
  <c r="K24" i="1"/>
  <c r="K18" i="1"/>
  <c r="K17" i="1"/>
  <c r="K87" i="1"/>
  <c r="K85" i="1"/>
  <c r="K81" i="1"/>
  <c r="K80" i="1"/>
  <c r="K78" i="1"/>
  <c r="K77" i="1"/>
  <c r="K71" i="1"/>
  <c r="K72" i="1"/>
  <c r="K70" i="1"/>
  <c r="K68" i="1"/>
  <c r="K67" i="1"/>
  <c r="K64" i="1"/>
  <c r="K65" i="1"/>
  <c r="K55" i="1"/>
  <c r="K49" i="1"/>
  <c r="K43" i="1"/>
  <c r="K45" i="1"/>
  <c r="K47" i="1"/>
  <c r="K14" i="1"/>
  <c r="K16" i="1"/>
  <c r="K13" i="1"/>
  <c r="K9" i="1"/>
  <c r="K10" i="1"/>
  <c r="K11" i="1"/>
  <c r="K53" i="1"/>
  <c r="K44" i="1"/>
  <c r="K8" i="1"/>
  <c r="K100" i="3" l="1"/>
  <c r="K104" i="3" s="1"/>
  <c r="K102" i="3"/>
  <c r="K103" i="3" s="1"/>
  <c r="K101" i="3"/>
  <c r="R101" i="3"/>
  <c r="R100" i="3"/>
  <c r="R102" i="3"/>
  <c r="R103" i="3" s="1"/>
  <c r="R104" i="3"/>
  <c r="X101" i="3"/>
  <c r="X100" i="3"/>
  <c r="X104" i="3" s="1"/>
  <c r="X102" i="3"/>
  <c r="X103" i="3" s="1"/>
  <c r="V104" i="3"/>
  <c r="V101" i="3"/>
  <c r="V100" i="3"/>
  <c r="V102" i="3"/>
  <c r="V103" i="3" s="1"/>
  <c r="T101" i="3"/>
  <c r="T102" i="3"/>
  <c r="T103" i="3" s="1"/>
  <c r="T100" i="3"/>
  <c r="T104" i="3" s="1"/>
  <c r="H102" i="3"/>
  <c r="H103" i="3" s="1"/>
  <c r="H100" i="3"/>
  <c r="H101" i="3"/>
  <c r="H104" i="3"/>
  <c r="K95" i="1"/>
  <c r="K96" i="1" s="1"/>
  <c r="K98" i="1" l="1"/>
  <c r="K97" i="1"/>
  <c r="K99" i="1"/>
  <c r="K100" i="1" s="1"/>
  <c r="K101" i="1" l="1"/>
</calcChain>
</file>

<file path=xl/sharedStrings.xml><?xml version="1.0" encoding="utf-8"?>
<sst xmlns="http://schemas.openxmlformats.org/spreadsheetml/2006/main" count="498" uniqueCount="240">
  <si>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</si>
  <si>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</si>
  <si>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</si>
  <si>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</si>
  <si>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</si>
  <si>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</si>
  <si>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</si>
  <si>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</si>
  <si>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</si>
  <si>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</si>
  <si>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</si>
  <si>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</si>
  <si>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</si>
  <si>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</si>
  <si>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</si>
  <si>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</si>
  <si>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</si>
  <si>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</si>
  <si>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</si>
  <si>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</si>
  <si>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</si>
  <si>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PRELIMINARES</t>
  </si>
  <si>
    <t>MOBILIARIO EXTERIOR Y ZONAS COMUNES</t>
  </si>
  <si>
    <t>MAMPOSTERIA</t>
  </si>
  <si>
    <t xml:space="preserve">PISOS Y ACABADOS </t>
  </si>
  <si>
    <t>CUBIERTAS Y TECHOS</t>
  </si>
  <si>
    <t>Mantenimiento de cubierta o cielo raso. Incluye Revisión, cambio, ajustes,caballetes, flanches y canales, limpieza manual, pintura y cambio de accesorios, desmonte, cargue, retiro y disposición de escombros</t>
  </si>
  <si>
    <t>CARPINTERIA EN MADERA</t>
  </si>
  <si>
    <t>CARPINTERIA MÉTALICA</t>
  </si>
  <si>
    <t>Mantenimiento de filos, dilataciones y tapajuntas puertas metalicas, puertas vidrieras y ventanas. Incluye materiales</t>
  </si>
  <si>
    <t>Puertas</t>
  </si>
  <si>
    <t>Mantenimiento Puerta vidriera 2,07m x 2,10m - corredizas. Incluye accesorios.</t>
  </si>
  <si>
    <t>Ventanas</t>
  </si>
  <si>
    <t>INSTALACIONES HIDROSANITARIAS</t>
  </si>
  <si>
    <t>COCINA</t>
  </si>
  <si>
    <t>Limpieza, mantenimiento y reparación de enchapes muros de cocina. Incluye Revisión, resanes, cambio, ajustes de baldosas, y limpieza manual. Accesorios, desmonte, cargue, retiro y disposición de escombros.</t>
  </si>
  <si>
    <t>VARIOS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</si>
  <si>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</si>
  <si>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</si>
  <si>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</si>
  <si>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</si>
  <si>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</si>
  <si>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</si>
  <si>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</si>
  <si>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</si>
  <si>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</si>
  <si>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</si>
  <si>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</si>
  <si>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</si>
  <si>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</si>
  <si>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</si>
  <si>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</si>
  <si>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</si>
  <si>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</si>
  <si>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</si>
  <si>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</si>
  <si>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</si>
  <si>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</si>
  <si>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</si>
  <si>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6.1</t>
  </si>
  <si>
    <t>6.2</t>
  </si>
  <si>
    <t>7.1</t>
  </si>
  <si>
    <t>7.2</t>
  </si>
  <si>
    <t>8.1</t>
  </si>
  <si>
    <t>8.3</t>
  </si>
  <si>
    <t>8.4</t>
  </si>
  <si>
    <t>9.1</t>
  </si>
  <si>
    <t>10.1</t>
  </si>
  <si>
    <t>m2</t>
  </si>
  <si>
    <t>m</t>
  </si>
  <si>
    <t>Glb</t>
  </si>
  <si>
    <t>Un</t>
  </si>
  <si>
    <t>Rehabilitación y mantenimiento de escenarios deportivos. Demarcación con pintura de trafico alto, resistente a la abrasión y al desgaste. Colores de acuerdo a los reglamentarios. Incluye lavado a presión, suministro, aplicación de anticorrosivo en arcos, Inyección para grietas, epóxico de reparacion fisuras y accesorios.</t>
  </si>
  <si>
    <t>Mantenimiento y rehabilitación de andenes y sardineles. Piso en adoquines y concreto. Incluye lavada, desmanchada, sello de juntas, barrido, retiro manual de capa vegetal y disposición final.</t>
  </si>
  <si>
    <t>Suministro, instalacion y mantenimiento durante la vigencia del contrato de pasto japones.  Incluye sistema de riego manual, accesorios de conexión, accesorios de instalación y paisajismo.</t>
  </si>
  <si>
    <t>Pintura vinilo 3 manos Sobre Muro. Incluye estuco, 1 mano en pintura tipo 2 y dos manos en pintura tipo 1, filos y dilataciones, suministro de materiales y mano de obra.</t>
  </si>
  <si>
    <t>Resanes de Humedad pañetes con mortero de cal. Incluye  suministro de materiales y mano de obra.</t>
  </si>
  <si>
    <t>Mantenimiento de muros interiores y antepechos balcones. Incluye, Resane, Lijada y pintura, suministro de materiales y mano de obra.</t>
  </si>
  <si>
    <t>Pañete de Muro, mortero de pega 1:4. Incluye suministro de materiales y mano de obra.</t>
  </si>
  <si>
    <t xml:space="preserve">Pintura y mantenimiento carpinteria en madera.  Incluye desmonte, limpieza, pintura, lijada, reparación de partes afectadas, laca, reinstalación y accesorios </t>
  </si>
  <si>
    <t xml:space="preserve">Mantenimiento y reparación closets. Incluye desmonte, adecuacion sistema de rodamiento, limpieza, pintura, lijada, reparación de partes afectadas, laca, reinstalación y accesorios </t>
  </si>
  <si>
    <t>Pintura y Mantenimiento carpinteria métalica.  Incluye desmonte, limpieza, pintura, lijada, reparación y soldadura de partes afectadas, aplicación de anticorrosivo, pintura esmalte y reinstalación.</t>
  </si>
  <si>
    <t>Mantenimiento sistema de rodamiento Ventana aluminio corrediza con marco de aluminio: marco 2,30mx1,50m. Incluye accesorios, desmonte y reinstalación.</t>
  </si>
  <si>
    <t>Mantenimiento sistema de rodamiento Ventana aluminio corrediza con marco de aluminio: marco 1,20mx1,50m. Incluye accesorios, desmonte y reinstalación.</t>
  </si>
  <si>
    <t>Mantenimiento de desague con sonda electrica, mantenimiento preventivo de griferia y limpieza de aparatos sanitarios. Incluye accesorios, mano de obra y materiales.</t>
  </si>
  <si>
    <t>Limpieza manual de muros interiores, muros de fachada  y pisos. Eliminación de manchas y sales. Cantidad: 11 cabañas. Incluye suministro de materiales y mano de obra.</t>
  </si>
  <si>
    <t>Mes</t>
  </si>
  <si>
    <t>Mantenimiento de zonas verdes. Frecuencia cada mes - Tiempo de operación duración del contrato. Incluye Equipo y Materiales.</t>
  </si>
  <si>
    <t>SUBTOTAL</t>
  </si>
  <si>
    <t xml:space="preserve">IMPREVISTOS </t>
  </si>
  <si>
    <t>UTILIDAD</t>
  </si>
  <si>
    <t>IVA SOBRE UTILIDAD</t>
  </si>
  <si>
    <t xml:space="preserve">ADMINISTRACIÓN 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</si>
  <si>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</si>
  <si>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Demolición de barandas exteriores en material yeso de cada cabaña</t>
  </si>
  <si>
    <t>Ml</t>
  </si>
  <si>
    <t>Demolición de enchape para exterior (Balcon de Cabaña)</t>
  </si>
  <si>
    <t>Demolición Quiosco en guadua y palma (incluye retiro de material y escombros)</t>
  </si>
  <si>
    <t>Desinstalación de postes metalicos de iluminación interna en la zona urbana del complejo vacacional</t>
  </si>
  <si>
    <t>Und</t>
  </si>
  <si>
    <t>Suministro e instalación de puerta-ventana en aluminio, con medidas de (2 x 2.33m).</t>
  </si>
  <si>
    <t>Suministro e instalación de puerta-ventana en aluminio, con medidas de (0.90 x 2m).</t>
  </si>
  <si>
    <t>Suministro e instalación de lavadero en granito pulido, medidas (0.80 x 0.60 x 0.25)</t>
  </si>
  <si>
    <t>Reposición de vidrio en ventana, con medidas (1.55 x 1.29 m)</t>
  </si>
  <si>
    <t xml:space="preserve">Suministro e instalación de ventana incluye vidrio, medidas (2.12 x 0.40 m) Cuarto de almacenamiento de Sabanas. </t>
  </si>
  <si>
    <t>Suministro e instalación de tapa fabricada en polipropileno incluye marco, con medidas de 0.93 x 0.93 m para tanque subterraneo.</t>
  </si>
  <si>
    <t>2.10</t>
  </si>
  <si>
    <t>2.11</t>
  </si>
  <si>
    <t>2.12</t>
  </si>
  <si>
    <t>Suministro e instalación de vidrio en ventana, medida 0.56 x 1.34 m. (Cabaña 06)</t>
  </si>
  <si>
    <t>Retiro, suministro e instalacion de cerradura chapa palanca tubular plus para puertas de paso (puertas exteriores).</t>
  </si>
  <si>
    <t>Retiro, suministro e instalacion de cerradura pomo de madera para puertas interiores (puertas habitaciones).</t>
  </si>
  <si>
    <t>Retiro, suministro e instalacion de cerradura pomo de madera para puertas interiores (puertas baños).</t>
  </si>
  <si>
    <t xml:space="preserve">Mantenimiento Puerta de acceso: Ala metálica 0.90mx2,25m y marcos
</t>
  </si>
  <si>
    <t>Mantenimiento Puerta posterior: Ala metalica 0.75mx2.00m. y marcos.</t>
  </si>
  <si>
    <t>Suministro e instalación Canal en PVC para aguas lluvias, medidas (0.16 x 0.14 m).</t>
  </si>
  <si>
    <t>Suministro e instalación de soporte para canal de aguas lluvias en PVC.</t>
  </si>
  <si>
    <t>Suministro e instalación "tapas" para canal PVC, medias (0.6 x 0.16 x 0.14 m).</t>
  </si>
  <si>
    <t>Suministro e instalación de unión canal bajante PVC.</t>
  </si>
  <si>
    <t>Suministro e instalación de bajante en PVC para aguas lluvias.</t>
  </si>
  <si>
    <t>5.2</t>
  </si>
  <si>
    <t>5.3</t>
  </si>
  <si>
    <t>5.4</t>
  </si>
  <si>
    <t>5.5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</si>
  <si>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</si>
  <si>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mano de obra. </t>
  </si>
  <si>
    <t xml:space="preserve">Suministro e instalación de barandas de yeso en la parte exterior, ubicadas en las cabañas. </t>
  </si>
  <si>
    <t>3.5</t>
  </si>
  <si>
    <t>Construcción de placa de piso de 0.10 m. Incluye mano de obra</t>
  </si>
  <si>
    <t xml:space="preserve">Suministro e instalación de enchape para piso ubicado en el exterior del balcon de las cabañas. </t>
  </si>
  <si>
    <t>Suministro e instalación cocina integral con mesón en acero inoxidable, inlcuye estufa de 4 puestos y lavaplatos con accesorios.</t>
  </si>
  <si>
    <t>Recuperación de punto sanitario, ubicado en recepción y baño de hombres.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</si>
  <si>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</si>
  <si>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 xml:space="preserve">Suministro e instalación de sifon tipo botella color gris, Diametro (5.6, 13, 28.8) para lavamanos ubicados en los baños externos. </t>
  </si>
  <si>
    <t>Suministro e instalación de manguera flexible en acero inoxidable para sanitario.</t>
  </si>
  <si>
    <t>8.2</t>
  </si>
  <si>
    <t>Suministro e instalación de enchape de pared ceramica color blanco, medidas 20.5 x 20.5 cm. Incluye Revisión, resanes, cambio, ajustes de baldosas, reemboquillada y limpieza manual. Accesorios, desmonte, cargue, retiro y disposición de escombros.</t>
  </si>
  <si>
    <t>Suministro e instalación de enchape de pisoceramica color blanco, medidas 20.5 x 20.5 cm. Incluye Revisión, resanes, cambio, ajustes de baldosas, reemboquillada y limpieza manual. Accesorios, desmonte, cargue, retiro y disposición de escombros.</t>
  </si>
  <si>
    <t>Construcción de estructura tipo cubierta tipologia colonial, incluye amarres, estructura, tejas tipo españolas y accesorios. Para espacio de zona BBQ en área social.</t>
  </si>
  <si>
    <t>Suministro e instalacion de bombillo LED 40W alta potencia 4000 LM</t>
  </si>
  <si>
    <t>UND</t>
  </si>
  <si>
    <t xml:space="preserve">Suministro e instalacion de interruptor sencillo conmutable ornatto color blanco. </t>
  </si>
  <si>
    <t>Suministro e instalación de toma doble P/T Cygnys color blanco.</t>
  </si>
  <si>
    <t>Suministro e instalación de TACO 1 polo 100 amperios LX enchufe DSE</t>
  </si>
  <si>
    <t>4.5</t>
  </si>
  <si>
    <t xml:space="preserve">Suministro e instalación de guardaescoba ceramica color blanco con altura 0.10m. Incluye boquilla y mortero de pega. </t>
  </si>
  <si>
    <t>Suministro e instalación de cielo raso en PVC para zona de baños en la parte externa de las cabañas.</t>
  </si>
  <si>
    <t>Suministro e instalación de tablero bifasico 50A 8C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</si>
  <si>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</si>
  <si>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</si>
  <si>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Caminador Aereo</t>
    </r>
    <r>
      <rPr>
        <sz val="12"/>
        <color indexed="63"/>
        <rFont val="Arial"/>
        <family val="2"/>
      </rPr>
      <t>, dimensiones: 1.08 m x 0.51 m x 1.42 m. Peso maximo: 110 Kg por usuario.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</si>
  <si>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Elíptica Crosstrainer</t>
    </r>
    <r>
      <rPr>
        <sz val="12"/>
        <color indexed="63"/>
        <rFont val="Arial"/>
        <family val="2"/>
      </rPr>
      <t xml:space="preserve">, dimensiones: 1.11 m x 0.54 m x 1.74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</si>
  <si>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Doble Swing</t>
    </r>
    <r>
      <rPr>
        <sz val="12"/>
        <color indexed="63"/>
        <rFont val="Arial"/>
        <family val="2"/>
      </rPr>
      <t xml:space="preserve">, dimensiones: 1.27m x 0.64m x 1.50m.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</si>
  <si>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</si>
  <si>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</si>
  <si>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</si>
  <si>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</si>
  <si>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</si>
  <si>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</si>
  <si>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Ejercitador de brazos y hombros</t>
    </r>
    <r>
      <rPr>
        <sz val="12"/>
        <color indexed="63"/>
        <rFont val="Arial"/>
        <family val="2"/>
      </rPr>
      <t xml:space="preserve">, dimensiones: LA 2.64m x AN 0.47m x AL 2.94m. Capacidad: 2 Usuarios.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</si>
  <si>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Entrenador de Piernas, </t>
    </r>
    <r>
      <rPr>
        <sz val="12"/>
        <color rgb="FF333333"/>
        <rFont val="Arial"/>
        <family val="2"/>
      </rPr>
      <t xml:space="preserve">dimensiones: 1.16m x 0.95m x 0.97m.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</si>
  <si>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Escalador Doble Sensation, </t>
    </r>
    <r>
      <rPr>
        <sz val="12"/>
        <color rgb="FF333333"/>
        <rFont val="Arial"/>
        <family val="2"/>
      </rPr>
      <t xml:space="preserve">dimensiones: LA 1.09m x AN 0.95m x AL 2.00m.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</si>
  <si>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 xml:space="preserve">Remo Sentado, </t>
    </r>
    <r>
      <rPr>
        <sz val="12"/>
        <color rgb="FF333333"/>
        <rFont val="Arial"/>
        <family val="2"/>
      </rPr>
      <t>dimensiones: 0.84m x 0.57m x 1.15m. Peso maximo: 110 Kg por usuario.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</si>
  <si>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</si>
  <si>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</si>
  <si>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</si>
  <si>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</si>
  <si>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</si>
  <si>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</si>
  <si>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</si>
  <si>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</si>
  <si>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</si>
  <si>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</si>
  <si>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</si>
  <si>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</si>
  <si>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6.3</t>
  </si>
  <si>
    <t>6.4</t>
  </si>
  <si>
    <t>6.5</t>
  </si>
  <si>
    <t>6.6</t>
  </si>
  <si>
    <t>6.7</t>
  </si>
  <si>
    <t>6.8</t>
  </si>
  <si>
    <t>8.3.1</t>
  </si>
  <si>
    <t>8.3.2</t>
  </si>
  <si>
    <t>8.3.3</t>
  </si>
  <si>
    <t>8.3.4</t>
  </si>
  <si>
    <t>8.3.5</t>
  </si>
  <si>
    <t>8.3.6</t>
  </si>
  <si>
    <t>8.4.1</t>
  </si>
  <si>
    <t>8.4.2</t>
  </si>
  <si>
    <t>9.2</t>
  </si>
  <si>
    <t>9.3</t>
  </si>
  <si>
    <t>9.4</t>
  </si>
  <si>
    <t>11.1</t>
  </si>
  <si>
    <t>11.2</t>
  </si>
  <si>
    <t>11.3</t>
  </si>
  <si>
    <t>11.4</t>
  </si>
  <si>
    <t>11.5</t>
  </si>
  <si>
    <t>11.6</t>
  </si>
  <si>
    <t>11.7</t>
  </si>
  <si>
    <t>11.8</t>
  </si>
  <si>
    <t>BIOPARQUE SALUDABLE</t>
  </si>
  <si>
    <r>
      <t xml:space="preserve">OBJETO: </t>
    </r>
    <r>
      <rPr>
        <b/>
        <sz val="12"/>
        <rFont val="Arial"/>
        <family val="2"/>
      </rPr>
      <t>REALIZAR MANTENIMIENTO PREVENTIVO Y CORRECTIVO DE LA SEDE VACACIONAL DE SANTA MARTA DE LA AERONAUTICA CIVIL.</t>
    </r>
  </si>
  <si>
    <t>0,19</t>
  </si>
  <si>
    <t xml:space="preserve">FORMATO COTIZACIÓN </t>
  </si>
  <si>
    <t>OBJETO: REALIZAR MANTENIMIENTO PREVENTIVO Y CORRECTIVO DE LA SEDE VACACIONAL DE SANTA MARTA DE LA AERONAUTICA CIVIL.</t>
  </si>
  <si>
    <t>CONDICIONES AEROVICIL</t>
  </si>
  <si>
    <t>COTIZACION No. 1 INROCIVIAL</t>
  </si>
  <si>
    <t>COTIZACION No. 2 AC EFICIENCIAS</t>
  </si>
  <si>
    <t>COTIZACION No. 3 BYR</t>
  </si>
  <si>
    <t>MEDIA GEOMÉTRICA</t>
  </si>
  <si>
    <t>MEDIA ARITMÉTICA</t>
  </si>
  <si>
    <t>MEDIANA</t>
  </si>
  <si>
    <t xml:space="preserve">UNIDAD </t>
  </si>
  <si>
    <t xml:space="preserve">CANTIDAD </t>
  </si>
  <si>
    <t xml:space="preserve">Precio Unitario </t>
  </si>
  <si>
    <t>Precio Unitario Antes de IVA</t>
  </si>
  <si>
    <t>Suministro e instalación Circuito Infantil Red Escalada,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</si>
  <si>
    <t>Suministro e instalación Gimnasio Aire Libre: Caminador Aereo, dimensiones: 1.08 m x 0.51 m x 1.42 m. Peso maximo: 110 Kg por usuario.</t>
  </si>
  <si>
    <t xml:space="preserve">Suministro e instalación Gimnasio Aire Libre: Elíptica Crosstrainer, dimensiones: 1.11 m x 0.54 m x 1.74 m. Peso maximo: 110 Kg por usuario. </t>
  </si>
  <si>
    <t xml:space="preserve">Suministro e instalación Gimnasio Aire Libre: Doble Swing, dimensiones: 1.27m x 0.64m x 1.50m. Peso maximo: 110 Kg por usuario. </t>
  </si>
  <si>
    <t xml:space="preserve">Suministro e instalación Gimnasio Aire Libre: Prensa Horizontal, dimensiones: 1.21m x 0.56m x 1.64m. Capacidad: 2 Usuarios. Peso maximo: 110 Kg por usuario. </t>
  </si>
  <si>
    <t xml:space="preserve">Suministro e instalación Gimnasio Aire Libre: Pectoral Dorsal, dimensiones: 1830m x 750m. Capacidad: 2 Usuarios, peso maximo: 110 Kg por usuario. </t>
  </si>
  <si>
    <t>Suministro e instalación Gimnasio Aire Libre: Barras Horizontales, en estructura acero al carbono Q235, resistente y con tratamiento anticorrosivo. Pintura: Capa base de 125 micrones y pintura electroestatica horneada para mayor durabilidad. Dimensiones: LA 2.43 x AN 0.90 x AL 1.33m</t>
  </si>
  <si>
    <t xml:space="preserve">Suministro e instalación Gimnasio Aire Libre: Banco Abdominal, dimensiones: 1.28 m x 1.23 m x 0.73 m. Peso maximo: 110 Kg por usuario. </t>
  </si>
  <si>
    <t xml:space="preserve">Suministro e instalación Gimnasio Aire Libre: Pectoral Sentado, dimensiones: 2.27m x 0.74m x 1.99m. Capacidad: 2 Usuarios. Peso maximo: 110 Kg por usuario. </t>
  </si>
  <si>
    <t xml:space="preserve">Suministro e instalación Gimnasio Aire Libre: Estación de Estiramiento, dimensiones: 0.97m x 0.97m x 1.21m. Capacidad: 3 Usuarios. Peso Maximo: 110 Kg por usuario. </t>
  </si>
  <si>
    <t xml:space="preserve">Suministro e instalación Gimnasio Aire Libre: Ejercitador de brazos y hombros, dimensiones: LA 2.64m x AN 0.47m x AL 2.94m. Capacidad: 2 Usuarios. </t>
  </si>
  <si>
    <t xml:space="preserve">Suministro e instalación Gimnasio Aire Libre: Entrenador de Piernas, dimensiones: 1.16m x 0.95m x 0.97m. Peso maximo: 110 Kg por usuario. </t>
  </si>
  <si>
    <t xml:space="preserve">Suministro e instalación Gimnasio Aire Libre: Escalador Doble Sensation, dimensiones: LA 1.09m x AN 0.95m x AL 2.00m. Capacidad: 2 usuarios, peso maximo: 110 Kg por usuario. </t>
  </si>
  <si>
    <t>Suministro e instalación Gimnasio Aire Libre: Remo Sentado, dimensiones: 0.84m x 0.57m x 1.15m. Peso maximo: 110 Kg por usuario.</t>
  </si>
  <si>
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Nota: Este monto será determinado por la Entidad. </t>
  </si>
  <si>
    <t>ADMINISTRACIÓN</t>
  </si>
  <si>
    <t>IMPREVISTO</t>
  </si>
  <si>
    <t>IVA SOBRE LA UTILIDAD</t>
  </si>
  <si>
    <t>19%</t>
  </si>
  <si>
    <t>NOTA</t>
  </si>
  <si>
    <t>MENOR VALOR</t>
  </si>
  <si>
    <t xml:space="preserve">En la verificación de la oferta económica se evidenció un error aritmético en el cálculo de los valores parciales, debido a que no se realizó correctamente la multiplicación entre el valor unitario y la cantidad.
En consecuencia, se procedió a efectuar la corrección aritmética correspondiente, ajustando los valores parciales, el subtotal y el valor total de la propuesta, sin modificar los precios unitarios ni las cantidades ofertadas </t>
  </si>
  <si>
    <t>La mediana constituye la medida de tendencia central más adecuada y técnicamente sólida para este conjunto de precios unitarios, caracterizado por asimetría, alta dispersión y presencia de valores extremos. Su principal fortaleza radica en que no se ve influida por observaciones atípica. Asimismo, supera al uso del menor valor, que representa un escenario extremo y no el comportamiento central del conjunto.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</si>
  <si>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>Nota: Este monto será determinado por la Entidad, el valor aqui estipulado, no se puede cambiar.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</si>
</sst>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.00"/>
    <numFmt numFmtId="169" formatCode="\$\ #,##0"/>
    <numFmt numFmtId="170" formatCode="\$\ #,##0.00"/>
    <numFmt numFmtId="171" formatCode="_-&quot;$&quot;\ * #,##0_-;\-&quot;$&quot;\ * #,##0_-;_-&quot;$&quot;\ * &quot;-&quot;??_-;_-@_-"/>
    <numFmt numFmtId="172" formatCode="_(* #,##0_);_(* \(#,##0\);_(* &quot;-&quot;??_);_(@_)"/>
    <numFmt numFmtId="173" formatCode="_-[$$-240A]* #,##0_-;\-[$$-240A]* #,##0_-;_-[$$-240A]* &quot;-&quot;??_-;_-@_-"/>
  </numFmts>
  <fonts count="26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sz val="12"/>
      <color rgb="FF333333"/>
      <name val="Arial"/>
      <family val="2"/>
    </font>
    <font>
      <sz val="12"/>
      <color theme="0"/>
      <name val="Arial"/>
      <family val="2"/>
    </font>
    <font>
      <b/>
      <sz val="9"/>
      <name val="Arial"/>
      <family val="2"/>
    </font>
    <font>
      <b/>
      <sz val="10"/>
      <color rgb="FF000000"/>
      <name val="Arial Narrow"/>
      <family val="2"/>
    </font>
    <font>
      <sz val="9"/>
      <color rgb="FF00000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167" fontId="2" fillId="0" borderId="1" xfId="1" applyNumberFormat="1" applyFont="1" applyFill="1" applyBorder="1" applyAlignment="1" applyProtection="1">
      <alignment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168" fontId="2" fillId="0" borderId="1" xfId="5" applyNumberFormat="1" applyFont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vertical="center" wrapText="1"/>
    </xf>
    <xf numFmtId="168" fontId="2" fillId="0" borderId="1" xfId="5" applyNumberFormat="1" applyFont="1" applyBorder="1" applyAlignment="1">
      <alignment vertical="center" wrapText="1"/>
    </xf>
    <xf numFmtId="168" fontId="2" fillId="0" borderId="1" xfId="1" applyNumberFormat="1" applyFont="1" applyFill="1" applyBorder="1" applyAlignment="1">
      <alignment horizontal="right" vertical="center"/>
    </xf>
    <xf numFmtId="168" fontId="2" fillId="0" borderId="1" xfId="5" applyNumberFormat="1" applyFont="1" applyBorder="1" applyAlignment="1">
      <alignment horizontal="right" vertical="center" wrapText="1"/>
    </xf>
    <xf numFmtId="168" fontId="2" fillId="5" borderId="1" xfId="5" applyNumberFormat="1" applyFont="1" applyFill="1" applyBorder="1" applyAlignment="1">
      <alignment horizontal="right" vertical="center" wrapText="1"/>
    </xf>
    <xf numFmtId="168" fontId="2" fillId="5" borderId="1" xfId="1" applyNumberFormat="1" applyFont="1" applyFill="1" applyBorder="1" applyAlignment="1" applyProtection="1">
      <alignment horizontal="right" vertical="center" wrapText="1"/>
    </xf>
    <xf numFmtId="2" fontId="4" fillId="0" borderId="1" xfId="5" applyNumberFormat="1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169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9" fontId="14" fillId="0" borderId="0" xfId="0" applyNumberFormat="1" applyFont="1" applyAlignment="1">
      <alignment horizontal="left" vertical="center"/>
    </xf>
    <xf numFmtId="170" fontId="2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4" fillId="2" borderId="23" xfId="5" applyFont="1" applyFill="1" applyBorder="1" applyAlignment="1">
      <alignment horizontal="center" vertical="center" wrapText="1"/>
    </xf>
    <xf numFmtId="0" fontId="4" fillId="2" borderId="5" xfId="5" applyFont="1" applyFill="1" applyBorder="1" applyAlignment="1">
      <alignment horizontal="center" vertical="center" wrapText="1"/>
    </xf>
    <xf numFmtId="0" fontId="4" fillId="2" borderId="24" xfId="5" applyFont="1" applyFill="1" applyBorder="1" applyAlignment="1">
      <alignment horizontal="center" vertical="center" wrapText="1"/>
    </xf>
    <xf numFmtId="0" fontId="4" fillId="2" borderId="25" xfId="5" applyFont="1" applyFill="1" applyBorder="1" applyAlignment="1">
      <alignment horizontal="center" vertical="center" wrapText="1"/>
    </xf>
    <xf numFmtId="0" fontId="4" fillId="2" borderId="26" xfId="5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4" fillId="2" borderId="28" xfId="5" applyFont="1" applyFill="1" applyBorder="1" applyAlignment="1">
      <alignment horizontal="center" vertical="center" wrapText="1"/>
    </xf>
    <xf numFmtId="0" fontId="4" fillId="2" borderId="17" xfId="5" applyFont="1" applyFill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4" fillId="2" borderId="27" xfId="5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2" fillId="2" borderId="23" xfId="5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vertical="top" wrapText="1"/>
    </xf>
    <xf numFmtId="0" fontId="8" fillId="2" borderId="12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14" xfId="0" applyFont="1" applyFill="1" applyBorder="1" applyAlignment="1">
      <alignment vertical="top" wrapText="1"/>
    </xf>
    <xf numFmtId="0" fontId="3" fillId="2" borderId="23" xfId="5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top" wrapText="1"/>
    </xf>
    <xf numFmtId="172" fontId="17" fillId="2" borderId="5" xfId="3" applyNumberFormat="1" applyFont="1" applyFill="1" applyBorder="1" applyAlignment="1">
      <alignment horizontal="center" vertical="center" wrapText="1"/>
    </xf>
    <xf numFmtId="172" fontId="17" fillId="2" borderId="29" xfId="3" applyNumberFormat="1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vertical="center" wrapText="1"/>
    </xf>
    <xf numFmtId="167" fontId="2" fillId="2" borderId="30" xfId="1" applyNumberFormat="1" applyFont="1" applyFill="1" applyBorder="1" applyAlignment="1" applyProtection="1">
      <alignment vertical="center" wrapText="1"/>
    </xf>
    <xf numFmtId="167" fontId="2" fillId="2" borderId="2" xfId="1" applyNumberFormat="1" applyFont="1" applyFill="1" applyBorder="1" applyAlignment="1" applyProtection="1">
      <alignment vertical="center" wrapText="1"/>
    </xf>
    <xf numFmtId="167" fontId="2" fillId="2" borderId="31" xfId="1" applyNumberFormat="1" applyFont="1" applyFill="1" applyBorder="1" applyAlignment="1" applyProtection="1">
      <alignment vertical="center" wrapText="1"/>
    </xf>
    <xf numFmtId="167" fontId="2" fillId="2" borderId="32" xfId="1" applyNumberFormat="1" applyFont="1" applyFill="1" applyBorder="1" applyAlignment="1" applyProtection="1">
      <alignment vertical="center" wrapText="1"/>
    </xf>
    <xf numFmtId="167" fontId="2" fillId="2" borderId="33" xfId="1" applyNumberFormat="1" applyFont="1" applyFill="1" applyBorder="1" applyAlignment="1" applyProtection="1">
      <alignment vertical="center" wrapText="1"/>
    </xf>
    <xf numFmtId="0" fontId="18" fillId="0" borderId="23" xfId="5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vertical="top" wrapText="1"/>
    </xf>
    <xf numFmtId="0" fontId="19" fillId="5" borderId="29" xfId="5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69" fontId="20" fillId="8" borderId="34" xfId="0" applyNumberFormat="1" applyFont="1" applyFill="1" applyBorder="1" applyAlignment="1">
      <alignment horizontal="center" vertical="center" shrinkToFit="1"/>
    </xf>
    <xf numFmtId="170" fontId="20" fillId="8" borderId="35" xfId="0" applyNumberFormat="1" applyFont="1" applyFill="1" applyBorder="1" applyAlignment="1">
      <alignment horizontal="center" vertical="center" shrinkToFit="1"/>
    </xf>
    <xf numFmtId="170" fontId="20" fillId="8" borderId="34" xfId="0" applyNumberFormat="1" applyFont="1" applyFill="1" applyBorder="1" applyAlignment="1">
      <alignment horizontal="center" vertical="center" shrinkToFit="1"/>
    </xf>
    <xf numFmtId="170" fontId="20" fillId="9" borderId="0" xfId="0" applyNumberFormat="1" applyFont="1" applyFill="1" applyAlignment="1">
      <alignment horizontal="center" vertical="center" shrinkToFit="1"/>
    </xf>
    <xf numFmtId="167" fontId="2" fillId="0" borderId="23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167" fontId="2" fillId="0" borderId="30" xfId="0" applyNumberFormat="1" applyFont="1" applyBorder="1" applyAlignment="1">
      <alignment vertical="center"/>
    </xf>
    <xf numFmtId="0" fontId="6" fillId="0" borderId="5" xfId="0" applyFont="1" applyBorder="1" applyAlignment="1">
      <alignment horizontal="left" vertical="top" wrapText="1"/>
    </xf>
    <xf numFmtId="0" fontId="19" fillId="0" borderId="29" xfId="5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9" fontId="20" fillId="9" borderId="34" xfId="0" applyNumberFormat="1" applyFont="1" applyFill="1" applyBorder="1" applyAlignment="1">
      <alignment horizontal="center" vertical="center" shrinkToFit="1"/>
    </xf>
    <xf numFmtId="170" fontId="20" fillId="9" borderId="35" xfId="0" applyNumberFormat="1" applyFont="1" applyFill="1" applyBorder="1" applyAlignment="1">
      <alignment horizontal="center" vertical="center" shrinkToFit="1"/>
    </xf>
    <xf numFmtId="170" fontId="20" fillId="9" borderId="34" xfId="0" applyNumberFormat="1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169" fontId="20" fillId="9" borderId="37" xfId="0" applyNumberFormat="1" applyFont="1" applyFill="1" applyBorder="1" applyAlignment="1">
      <alignment horizontal="center" vertical="center" shrinkToFit="1"/>
    </xf>
    <xf numFmtId="170" fontId="20" fillId="9" borderId="37" xfId="0" applyNumberFormat="1" applyFont="1" applyFill="1" applyBorder="1" applyAlignment="1">
      <alignment horizontal="center" vertical="center" shrinkToFit="1"/>
    </xf>
    <xf numFmtId="170" fontId="20" fillId="9" borderId="38" xfId="0" applyNumberFormat="1" applyFont="1" applyFill="1" applyBorder="1" applyAlignment="1">
      <alignment horizontal="center" vertical="center" shrinkToFit="1"/>
    </xf>
    <xf numFmtId="0" fontId="0" fillId="5" borderId="36" xfId="0" applyFill="1" applyBorder="1" applyAlignment="1">
      <alignment horizontal="center" vertical="center"/>
    </xf>
    <xf numFmtId="169" fontId="20" fillId="8" borderId="37" xfId="0" applyNumberFormat="1" applyFont="1" applyFill="1" applyBorder="1" applyAlignment="1">
      <alignment horizontal="center" vertical="center" shrinkToFit="1"/>
    </xf>
    <xf numFmtId="170" fontId="20" fillId="8" borderId="37" xfId="0" applyNumberFormat="1" applyFont="1" applyFill="1" applyBorder="1" applyAlignment="1">
      <alignment horizontal="center" vertical="center" shrinkToFit="1"/>
    </xf>
    <xf numFmtId="170" fontId="20" fillId="8" borderId="38" xfId="0" applyNumberFormat="1" applyFont="1" applyFill="1" applyBorder="1" applyAlignment="1">
      <alignment horizontal="center" vertical="center" shrinkToFit="1"/>
    </xf>
    <xf numFmtId="170" fontId="21" fillId="9" borderId="38" xfId="0" applyNumberFormat="1" applyFont="1" applyFill="1" applyBorder="1" applyAlignment="1">
      <alignment horizontal="center" vertical="center" shrinkToFit="1"/>
    </xf>
    <xf numFmtId="170" fontId="21" fillId="9" borderId="35" xfId="0" applyNumberFormat="1" applyFont="1" applyFill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left" vertical="top" wrapText="1"/>
    </xf>
    <xf numFmtId="0" fontId="4" fillId="5" borderId="36" xfId="0" applyFont="1" applyFill="1" applyBorder="1" applyAlignment="1">
      <alignment horizontal="center" vertical="center"/>
    </xf>
    <xf numFmtId="169" fontId="22" fillId="8" borderId="37" xfId="0" applyNumberFormat="1" applyFont="1" applyFill="1" applyBorder="1" applyAlignment="1">
      <alignment horizontal="center" vertical="center" shrinkToFit="1"/>
    </xf>
    <xf numFmtId="170" fontId="22" fillId="8" borderId="35" xfId="0" applyNumberFormat="1" applyFont="1" applyFill="1" applyBorder="1" applyAlignment="1">
      <alignment horizontal="center" vertical="center" shrinkToFit="1"/>
    </xf>
    <xf numFmtId="170" fontId="22" fillId="8" borderId="37" xfId="0" applyNumberFormat="1" applyFont="1" applyFill="1" applyBorder="1" applyAlignment="1">
      <alignment horizontal="center" vertical="center" shrinkToFit="1"/>
    </xf>
    <xf numFmtId="170" fontId="22" fillId="8" borderId="38" xfId="0" applyNumberFormat="1" applyFont="1" applyFill="1" applyBorder="1" applyAlignment="1">
      <alignment horizontal="center" vertical="center" shrinkToFit="1"/>
    </xf>
    <xf numFmtId="0" fontId="18" fillId="5" borderId="29" xfId="5" applyFont="1" applyFill="1" applyBorder="1" applyAlignment="1">
      <alignment horizontal="center" vertical="center" wrapText="1"/>
    </xf>
    <xf numFmtId="167" fontId="3" fillId="10" borderId="10" xfId="1" applyNumberFormat="1" applyFont="1" applyFill="1" applyBorder="1" applyAlignment="1" applyProtection="1">
      <alignment vertical="center" wrapText="1"/>
    </xf>
    <xf numFmtId="167" fontId="3" fillId="10" borderId="10" xfId="1" applyNumberFormat="1" applyFont="1" applyFill="1" applyBorder="1" applyAlignment="1" applyProtection="1">
      <alignment horizontal="right" vertical="center" wrapText="1"/>
    </xf>
    <xf numFmtId="167" fontId="2" fillId="0" borderId="10" xfId="1" applyNumberFormat="1" applyFont="1" applyFill="1" applyBorder="1" applyAlignment="1" applyProtection="1">
      <alignment vertical="center" wrapText="1"/>
    </xf>
    <xf numFmtId="167" fontId="2" fillId="10" borderId="10" xfId="1" applyNumberFormat="1" applyFont="1" applyFill="1" applyBorder="1" applyAlignment="1" applyProtection="1">
      <alignment horizontal="center" vertical="center" wrapText="1"/>
    </xf>
    <xf numFmtId="167" fontId="3" fillId="10" borderId="11" xfId="1" applyNumberFormat="1" applyFont="1" applyFill="1" applyBorder="1" applyAlignment="1" applyProtection="1">
      <alignment vertical="center" wrapText="1"/>
    </xf>
    <xf numFmtId="9" fontId="23" fillId="0" borderId="0" xfId="10" applyFont="1" applyAlignment="1">
      <alignment vertical="center"/>
    </xf>
    <xf numFmtId="167" fontId="3" fillId="2" borderId="0" xfId="1" applyNumberFormat="1" applyFont="1" applyFill="1" applyBorder="1" applyAlignment="1">
      <alignment horizontal="right" vertical="center"/>
    </xf>
    <xf numFmtId="9" fontId="23" fillId="2" borderId="0" xfId="10" applyFont="1" applyFill="1" applyBorder="1" applyAlignment="1" applyProtection="1">
      <alignment horizontal="right" vertical="center" wrapText="1"/>
    </xf>
    <xf numFmtId="167" fontId="3" fillId="2" borderId="0" xfId="1" applyNumberFormat="1" applyFont="1" applyFill="1" applyBorder="1" applyAlignment="1" applyProtection="1">
      <alignment horizontal="right" vertical="center" wrapText="1"/>
    </xf>
    <xf numFmtId="167" fontId="3" fillId="2" borderId="0" xfId="1" applyNumberFormat="1" applyFont="1" applyFill="1" applyBorder="1" applyAlignment="1" applyProtection="1">
      <alignment vertical="center" wrapText="1"/>
    </xf>
    <xf numFmtId="167" fontId="3" fillId="0" borderId="0" xfId="1" applyNumberFormat="1" applyFont="1" applyBorder="1" applyAlignment="1">
      <alignment horizontal="right" vertical="center"/>
    </xf>
    <xf numFmtId="167" fontId="3" fillId="2" borderId="17" xfId="1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49" fontId="24" fillId="0" borderId="0" xfId="0" applyNumberFormat="1" applyFont="1" applyAlignment="1">
      <alignment vertical="center" wrapText="1"/>
    </xf>
    <xf numFmtId="49" fontId="24" fillId="0" borderId="0" xfId="0" applyNumberFormat="1" applyFont="1" applyAlignment="1">
      <alignment horizontal="center" vertical="center" wrapText="1"/>
    </xf>
    <xf numFmtId="0" fontId="3" fillId="6" borderId="10" xfId="5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4" fillId="2" borderId="30" xfId="5" applyFont="1" applyFill="1" applyBorder="1" applyAlignment="1">
      <alignment horizontal="center" vertical="center" wrapText="1"/>
    </xf>
    <xf numFmtId="167" fontId="2" fillId="2" borderId="42" xfId="1" applyNumberFormat="1" applyFont="1" applyFill="1" applyBorder="1" applyAlignment="1" applyProtection="1">
      <alignment vertical="center" wrapText="1"/>
    </xf>
    <xf numFmtId="173" fontId="2" fillId="0" borderId="6" xfId="0" applyNumberFormat="1" applyFont="1" applyBorder="1" applyAlignment="1">
      <alignment vertical="center"/>
    </xf>
    <xf numFmtId="172" fontId="2" fillId="0" borderId="30" xfId="0" applyNumberFormat="1" applyFont="1" applyBorder="1" applyAlignment="1">
      <alignment vertical="center"/>
    </xf>
    <xf numFmtId="167" fontId="2" fillId="10" borderId="42" xfId="1" applyNumberFormat="1" applyFont="1" applyFill="1" applyBorder="1" applyAlignment="1" applyProtection="1">
      <alignment horizontal="center" vertical="center" wrapText="1"/>
    </xf>
    <xf numFmtId="167" fontId="3" fillId="10" borderId="33" xfId="1" applyNumberFormat="1" applyFont="1" applyFill="1" applyBorder="1" applyAlignment="1" applyProtection="1">
      <alignment vertical="center" wrapText="1"/>
    </xf>
    <xf numFmtId="0" fontId="14" fillId="0" borderId="0" xfId="0" applyFont="1" applyAlignment="1">
      <alignment vertical="center"/>
    </xf>
    <xf numFmtId="167" fontId="25" fillId="2" borderId="0" xfId="1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0" fillId="0" borderId="5" xfId="7" applyFont="1" applyBorder="1" applyAlignment="1">
      <alignment horizontal="left" vertical="top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0" fontId="8" fillId="5" borderId="5" xfId="7" applyFont="1" applyFill="1" applyBorder="1" applyAlignment="1">
      <alignment horizontal="center" vertical="top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2" fontId="2" fillId="5" borderId="1" xfId="5" applyNumberFormat="1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0" fontId="6" fillId="0" borderId="5" xfId="7" applyFont="1" applyBorder="1" applyAlignment="1">
      <alignment vertical="top" wrapText="1"/>
    </xf>
    <xf numFmtId="0" fontId="6" fillId="0" borderId="2" xfId="7" applyFont="1" applyBorder="1" applyAlignment="1">
      <alignment vertical="top" wrapText="1"/>
    </xf>
    <xf numFmtId="0" fontId="6" fillId="0" borderId="6" xfId="7" applyFont="1" applyBorder="1" applyAlignment="1">
      <alignment vertical="top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0" fontId="4" fillId="0" borderId="6" xfId="5" applyFont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 wrapText="1"/>
    </xf>
    <xf numFmtId="0" fontId="10" fillId="0" borderId="5" xfId="7" applyFont="1" applyBorder="1" applyAlignment="1">
      <alignment horizontal="center" vertical="top" wrapText="1"/>
    </xf>
    <xf numFmtId="0" fontId="10" fillId="0" borderId="2" xfId="7" applyFont="1" applyBorder="1" applyAlignment="1">
      <alignment horizontal="center" vertical="top" wrapText="1"/>
    </xf>
    <xf numFmtId="0" fontId="10" fillId="0" borderId="6" xfId="7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top" wrapText="1"/>
    </xf>
    <xf numFmtId="49" fontId="3" fillId="2" borderId="12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39" xfId="0" applyNumberFormat="1" applyFont="1" applyFill="1" applyBorder="1" applyAlignment="1">
      <alignment horizontal="right" vertical="center"/>
    </xf>
    <xf numFmtId="49" fontId="3" fillId="2" borderId="17" xfId="0" applyNumberFormat="1" applyFont="1" applyFill="1" applyBorder="1" applyAlignment="1">
      <alignment horizontal="right" vertical="center"/>
    </xf>
    <xf numFmtId="167" fontId="3" fillId="2" borderId="17" xfId="1" applyNumberFormat="1" applyFont="1" applyFill="1" applyBorder="1" applyAlignment="1" applyProtection="1">
      <alignment horizontal="right" vertical="center" wrapText="1"/>
    </xf>
    <xf numFmtId="0" fontId="3" fillId="7" borderId="22" xfId="5" applyFont="1" applyFill="1" applyBorder="1" applyAlignment="1">
      <alignment horizontal="center" vertical="center"/>
    </xf>
    <xf numFmtId="0" fontId="3" fillId="7" borderId="20" xfId="5" applyFont="1" applyFill="1" applyBorder="1" applyAlignment="1">
      <alignment horizontal="center" vertical="center"/>
    </xf>
    <xf numFmtId="0" fontId="3" fillId="11" borderId="19" xfId="5" applyFont="1" applyFill="1" applyBorder="1" applyAlignment="1">
      <alignment horizontal="center" vertical="center"/>
    </xf>
    <xf numFmtId="0" fontId="3" fillId="11" borderId="21" xfId="5" applyFont="1" applyFill="1" applyBorder="1" applyAlignment="1">
      <alignment horizontal="center" vertical="center"/>
    </xf>
    <xf numFmtId="0" fontId="3" fillId="7" borderId="21" xfId="5" applyFont="1" applyFill="1" applyBorder="1" applyAlignment="1">
      <alignment horizontal="center" vertical="center"/>
    </xf>
    <xf numFmtId="0" fontId="3" fillId="10" borderId="9" xfId="5" applyFont="1" applyFill="1" applyBorder="1" applyAlignment="1">
      <alignment horizontal="right" vertical="center" wrapText="1"/>
    </xf>
    <xf numFmtId="0" fontId="3" fillId="10" borderId="10" xfId="5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71" fontId="15" fillId="6" borderId="15" xfId="0" applyNumberFormat="1" applyFont="1" applyFill="1" applyBorder="1" applyAlignment="1">
      <alignment horizontal="center" vertical="center" wrapText="1"/>
    </xf>
    <xf numFmtId="171" fontId="15" fillId="6" borderId="18" xfId="0" applyNumberFormat="1" applyFont="1" applyFill="1" applyBorder="1" applyAlignment="1">
      <alignment horizontal="center" vertical="center" wrapText="1"/>
    </xf>
    <xf numFmtId="0" fontId="3" fillId="6" borderId="19" xfId="5" applyFont="1" applyFill="1" applyBorder="1" applyAlignment="1">
      <alignment horizontal="center" vertical="center" wrapText="1"/>
    </xf>
    <xf numFmtId="0" fontId="3" fillId="6" borderId="20" xfId="5" applyFont="1" applyFill="1" applyBorder="1" applyAlignment="1">
      <alignment horizontal="center" vertical="center" wrapText="1"/>
    </xf>
    <xf numFmtId="0" fontId="3" fillId="6" borderId="21" xfId="5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2" xr:uid="{27DE3451-445C-4BC9-9577-0C4D494E4DD4}"/>
    <cellStyle name="Millares 3" xfId="3" xr:uid="{F6B3EC33-7FAC-4B35-AFCC-70EF337C075C}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" xfId="10" builtinId="5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69850</xdr:colOff>
      <xdr:row>2</xdr:row>
      <xdr:rowOff>0</xdr:rowOff>
    </xdr:from>
    <xdr:to>
      <xdr:col>2</xdr:col>
      <xdr:colOff>1358900</xdr:colOff>
      <xdr:row>3</xdr:row>
      <xdr:rowOff>1177698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37FCF3-B9C7-45E1-972F-428CB05E5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3850" y="361950"/>
          <a:ext cx="1289050" cy="1374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807B-10A7-4CE0-9766-8C01AE0D90A1}">
  <dimension ref="B1:X106"/>
  <sheetViews>
    <sheetView topLeftCell="B90" zoomScale="60" zoomScaleNormal="60" workbookViewId="0">
      <selection activeCell="U91" sqref="U91"/>
    </sheetView>
  </sheetViews>
  <sheetFormatPr baseColWidth="10" defaultRowHeight="13.2" x14ac:dyDescent="0.25"/>
  <cols>
    <col min="3" max="3" width="29.33203125" customWidth="1"/>
    <col min="11" max="11" width="28.6640625" customWidth="1"/>
    <col min="14" max="14" width="30.6640625" customWidth="1"/>
    <col min="17" max="17" width="21.33203125" customWidth="1"/>
    <col min="18" max="18" width="22.109375" customWidth="1"/>
    <col min="19" max="19" width="21.6640625" customWidth="1"/>
    <col min="20" max="20" width="22.33203125" customWidth="1"/>
    <col min="21" max="21" width="26.33203125" customWidth="1"/>
    <col min="22" max="22" width="23.33203125" customWidth="1"/>
    <col min="23" max="23" width="14.5546875" customWidth="1"/>
    <col min="24" max="24" width="15.44140625" customWidth="1"/>
  </cols>
  <sheetData>
    <row r="1" spans="2:24" ht="13.8" thickBot="1" x14ac:dyDescent="0.3"/>
    <row r="2" spans="2:24" ht="15.6" x14ac:dyDescent="0.25">
      <c r="B2" s="207"/>
      <c r="C2" s="208"/>
      <c r="D2" s="213" t="s">
        <v>203</v>
      </c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33"/>
      <c r="P2" s="34"/>
      <c r="Q2" s="34"/>
      <c r="R2" s="34"/>
      <c r="S2" s="34"/>
      <c r="T2" s="35"/>
      <c r="U2" s="34"/>
      <c r="V2" s="36"/>
      <c r="W2" s="1"/>
      <c r="X2" s="1"/>
    </row>
    <row r="3" spans="2:24" ht="15.6" x14ac:dyDescent="0.25">
      <c r="B3" s="209"/>
      <c r="C3" s="210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37"/>
      <c r="P3" s="1"/>
      <c r="Q3" s="3"/>
      <c r="R3" s="38">
        <v>0</v>
      </c>
      <c r="S3" s="1"/>
      <c r="T3" s="39"/>
      <c r="U3" s="1"/>
      <c r="V3" s="40"/>
      <c r="W3" s="1"/>
      <c r="X3" s="1"/>
    </row>
    <row r="4" spans="2:24" ht="99.45" customHeight="1" thickBot="1" x14ac:dyDescent="0.3">
      <c r="B4" s="211"/>
      <c r="C4" s="212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37"/>
      <c r="P4" s="1"/>
      <c r="Q4" s="1"/>
      <c r="R4" s="1"/>
      <c r="S4" s="1"/>
      <c r="T4" s="1"/>
      <c r="U4" s="1"/>
      <c r="V4" s="40"/>
      <c r="W4" s="4"/>
      <c r="X4" s="4"/>
    </row>
    <row r="5" spans="2:24" ht="68.7" customHeight="1" x14ac:dyDescent="0.25">
      <c r="B5" s="215" t="s">
        <v>204</v>
      </c>
      <c r="C5" s="216"/>
      <c r="D5" s="217" t="s">
        <v>205</v>
      </c>
      <c r="E5" s="218"/>
      <c r="F5" s="217" t="s">
        <v>206</v>
      </c>
      <c r="G5" s="218"/>
      <c r="H5" s="219"/>
      <c r="I5" s="217" t="s">
        <v>207</v>
      </c>
      <c r="J5" s="218"/>
      <c r="K5" s="219"/>
      <c r="L5" s="217" t="s">
        <v>208</v>
      </c>
      <c r="M5" s="218"/>
      <c r="N5" s="219"/>
      <c r="O5" s="117"/>
      <c r="P5" s="34"/>
      <c r="Q5" s="200" t="s">
        <v>209</v>
      </c>
      <c r="R5" s="201"/>
      <c r="S5" s="200" t="s">
        <v>210</v>
      </c>
      <c r="T5" s="201"/>
      <c r="U5" s="202" t="s">
        <v>211</v>
      </c>
      <c r="V5" s="203"/>
      <c r="W5" s="201" t="s">
        <v>236</v>
      </c>
      <c r="X5" s="204"/>
    </row>
    <row r="6" spans="2:24" ht="28.2" thickBot="1" x14ac:dyDescent="0.3">
      <c r="B6" s="41" t="s">
        <v>7</v>
      </c>
      <c r="C6" s="42" t="s">
        <v>6</v>
      </c>
      <c r="D6" s="43" t="s">
        <v>212</v>
      </c>
      <c r="E6" s="44" t="s">
        <v>213</v>
      </c>
      <c r="F6" s="45" t="s">
        <v>2</v>
      </c>
      <c r="G6" s="46" t="s">
        <v>214</v>
      </c>
      <c r="H6" s="47" t="s">
        <v>4</v>
      </c>
      <c r="I6" s="45" t="s">
        <v>2</v>
      </c>
      <c r="J6" s="46" t="s">
        <v>214</v>
      </c>
      <c r="K6" s="47" t="s">
        <v>4</v>
      </c>
      <c r="L6" s="45" t="s">
        <v>2</v>
      </c>
      <c r="M6" s="46" t="s">
        <v>214</v>
      </c>
      <c r="N6" s="47" t="s">
        <v>4</v>
      </c>
      <c r="O6" s="48"/>
      <c r="P6" s="49"/>
      <c r="Q6" s="46" t="s">
        <v>215</v>
      </c>
      <c r="R6" s="50" t="s">
        <v>4</v>
      </c>
      <c r="S6" s="46" t="s">
        <v>215</v>
      </c>
      <c r="T6" s="44" t="s">
        <v>4</v>
      </c>
      <c r="U6" s="51" t="s">
        <v>215</v>
      </c>
      <c r="V6" s="47" t="s">
        <v>4</v>
      </c>
      <c r="W6" s="118" t="s">
        <v>215</v>
      </c>
      <c r="X6" s="119" t="s">
        <v>4</v>
      </c>
    </row>
    <row r="7" spans="2:24" ht="16.2" thickBot="1" x14ac:dyDescent="0.3">
      <c r="B7" s="52"/>
      <c r="C7" s="53"/>
      <c r="D7" s="54"/>
      <c r="E7" s="55"/>
      <c r="F7" s="54"/>
      <c r="G7" s="55"/>
      <c r="H7" s="56"/>
      <c r="I7" s="54"/>
      <c r="J7" s="55"/>
      <c r="K7" s="56"/>
      <c r="L7" s="54"/>
      <c r="M7" s="55"/>
      <c r="N7" s="56"/>
      <c r="O7" s="55"/>
      <c r="P7" s="55"/>
      <c r="Q7" s="55"/>
      <c r="R7" s="55"/>
      <c r="S7" s="55"/>
      <c r="T7" s="55"/>
      <c r="U7" s="55"/>
      <c r="V7" s="56"/>
      <c r="W7" s="55"/>
      <c r="X7" s="56"/>
    </row>
    <row r="8" spans="2:24" ht="15.6" x14ac:dyDescent="0.25">
      <c r="B8" s="57"/>
      <c r="C8" s="58"/>
      <c r="D8" s="52"/>
      <c r="E8" s="59"/>
      <c r="F8" s="60"/>
      <c r="G8" s="61"/>
      <c r="H8" s="62"/>
      <c r="I8" s="60"/>
      <c r="J8" s="61"/>
      <c r="K8" s="62"/>
      <c r="L8" s="60"/>
      <c r="M8" s="61"/>
      <c r="N8" s="62"/>
      <c r="O8" s="63"/>
      <c r="P8" s="63"/>
      <c r="Q8" s="64"/>
      <c r="R8" s="65"/>
      <c r="S8" s="65"/>
      <c r="T8" s="65"/>
      <c r="U8" s="65"/>
      <c r="V8" s="66"/>
      <c r="W8" s="120"/>
      <c r="X8" s="66"/>
    </row>
    <row r="9" spans="2:24" ht="15" x14ac:dyDescent="0.25">
      <c r="B9" s="67">
        <v>1</v>
      </c>
      <c r="C9" s="68" t="s">
        <v>21</v>
      </c>
      <c r="D9" s="69"/>
      <c r="E9" s="70"/>
      <c r="F9" s="70"/>
      <c r="G9" s="71"/>
      <c r="H9" s="72"/>
      <c r="I9" s="70"/>
      <c r="J9" s="73"/>
      <c r="K9" s="72"/>
      <c r="L9" s="70"/>
      <c r="M9" s="73"/>
      <c r="N9" s="72"/>
      <c r="O9" s="74"/>
      <c r="P9" s="1"/>
      <c r="Q9" s="75">
        <f>IFERROR(GEOMEAN(G9*(1+$R$3),J9*(1+$R$3),M9*(1+$R$3)),0)</f>
        <v>0</v>
      </c>
      <c r="R9" s="76">
        <f>+Q9*E9</f>
        <v>0</v>
      </c>
      <c r="S9" s="75">
        <f>IFERROR(AVERAGE(G9*(1+$R$3),J9*(1+$R$3),M9*(1+$R$3)),0)</f>
        <v>0</v>
      </c>
      <c r="T9" s="76">
        <f>+S9*E9</f>
        <v>0</v>
      </c>
      <c r="U9" s="75">
        <f>IFERROR(MEDIAN(G9*(1+$R$3),J9*(1+$R$3),M9*(1+$R$3)),0)</f>
        <v>0</v>
      </c>
      <c r="V9" s="77">
        <f>+U9*E9</f>
        <v>0</v>
      </c>
      <c r="W9" s="121">
        <f>MIN(G9*(1+$R$3),J9*(1+$R$3),M9*(1+$R$3))</f>
        <v>0</v>
      </c>
      <c r="X9" s="122">
        <f>+W9*E9</f>
        <v>0</v>
      </c>
    </row>
    <row r="10" spans="2:24" ht="59.7" customHeight="1" x14ac:dyDescent="0.25">
      <c r="B10" s="67">
        <v>2</v>
      </c>
      <c r="C10" s="78" t="s">
        <v>94</v>
      </c>
      <c r="D10" s="79" t="s">
        <v>95</v>
      </c>
      <c r="E10" s="80">
        <v>12</v>
      </c>
      <c r="F10" s="80">
        <v>12</v>
      </c>
      <c r="G10" s="81">
        <v>25000</v>
      </c>
      <c r="H10" s="82">
        <f>+G10*F10</f>
        <v>300000</v>
      </c>
      <c r="I10" s="80">
        <v>12</v>
      </c>
      <c r="J10" s="83">
        <v>20000</v>
      </c>
      <c r="K10" s="82">
        <f>J10*I10</f>
        <v>240000</v>
      </c>
      <c r="L10" s="80">
        <v>12</v>
      </c>
      <c r="M10" s="83">
        <v>35000</v>
      </c>
      <c r="N10" s="82">
        <f>+M10*L10</f>
        <v>420000</v>
      </c>
      <c r="O10" s="74"/>
      <c r="P10" s="1"/>
      <c r="Q10" s="75">
        <f>IFERROR(GEOMEAN(G10*(1+$R$3),J10*(1+$R$3),M10*(1+$R$3)),0)</f>
        <v>25962.47050925552</v>
      </c>
      <c r="R10" s="76">
        <f>+Q10*E10</f>
        <v>311549.64611106622</v>
      </c>
      <c r="S10" s="75">
        <f>IFERROR(AVERAGE(G10*(1+$R$3),J10*(1+$R$3),M10*(1+$R$3)),0)</f>
        <v>26666.666666666668</v>
      </c>
      <c r="T10" s="76">
        <f>+S10*E10</f>
        <v>320000</v>
      </c>
      <c r="U10" s="75">
        <f>IFERROR(MEDIAN(G10*(1+$R$3),J10*(1+$R$3),M10*(1+$R$3)),0)</f>
        <v>25000</v>
      </c>
      <c r="V10" s="77">
        <f>+U10*E10</f>
        <v>300000</v>
      </c>
      <c r="W10" s="121">
        <f>MIN(G10*(1+$R$3),J10*(1+$R$3),M10*(1+$R$3))</f>
        <v>20000</v>
      </c>
      <c r="X10" s="122">
        <f>+W10*E10</f>
        <v>240000</v>
      </c>
    </row>
    <row r="11" spans="2:24" ht="30" x14ac:dyDescent="0.25">
      <c r="B11" s="67">
        <v>3</v>
      </c>
      <c r="C11" s="78" t="s">
        <v>96</v>
      </c>
      <c r="D11" s="79" t="s">
        <v>68</v>
      </c>
      <c r="E11" s="84">
        <v>45</v>
      </c>
      <c r="F11" s="84">
        <v>45</v>
      </c>
      <c r="G11" s="85">
        <v>15000</v>
      </c>
      <c r="H11" s="82">
        <f t="shared" ref="H11:H74" si="0">+G11*F11</f>
        <v>675000</v>
      </c>
      <c r="I11" s="84">
        <v>45</v>
      </c>
      <c r="J11" s="86">
        <v>15000</v>
      </c>
      <c r="K11" s="87">
        <f>J11*I11</f>
        <v>675000</v>
      </c>
      <c r="L11" s="84">
        <v>45</v>
      </c>
      <c r="M11" s="86">
        <v>17000</v>
      </c>
      <c r="N11" s="82">
        <f t="shared" ref="N11:N44" si="1">+M11*L11</f>
        <v>765000</v>
      </c>
      <c r="O11" s="74"/>
      <c r="P11" s="1"/>
      <c r="Q11" s="75">
        <f t="shared" ref="Q11:Q74" si="2">IFERROR(GEOMEAN(G11*(1+$R$3),J11*(1+$R$3),M11*(1+$R$3)),0)</f>
        <v>15639.054021882665</v>
      </c>
      <c r="R11" s="76">
        <f t="shared" ref="R11:R74" si="3">+Q11*E11</f>
        <v>703757.43098471989</v>
      </c>
      <c r="S11" s="75">
        <f t="shared" ref="S11:S74" si="4">IFERROR(AVERAGE(G11*(1+$R$3),J11*(1+$R$3),M11*(1+$R$3)),0)</f>
        <v>15666.666666666666</v>
      </c>
      <c r="T11" s="76">
        <f t="shared" ref="T11:T74" si="5">+S11*E11</f>
        <v>705000</v>
      </c>
      <c r="U11" s="75">
        <f t="shared" ref="U11:U74" si="6">IFERROR(MEDIAN(G11*(1+$R$3),J11*(1+$R$3),M11*(1+$R$3)),0)</f>
        <v>15000</v>
      </c>
      <c r="V11" s="77">
        <f t="shared" ref="V11:V74" si="7">+U11*E11</f>
        <v>675000</v>
      </c>
      <c r="W11" s="121">
        <f>MIN(G11*(1+$R$3),J11*(1+$R$3),M11*(1+$R$3))</f>
        <v>15000</v>
      </c>
      <c r="X11" s="122">
        <f>+W11*E11</f>
        <v>675000</v>
      </c>
    </row>
    <row r="12" spans="2:24" ht="60" x14ac:dyDescent="0.25">
      <c r="B12" s="67">
        <v>4</v>
      </c>
      <c r="C12" s="78" t="s">
        <v>97</v>
      </c>
      <c r="D12" s="79" t="s">
        <v>68</v>
      </c>
      <c r="E12" s="84">
        <v>60</v>
      </c>
      <c r="F12" s="84">
        <v>60</v>
      </c>
      <c r="G12" s="85">
        <v>110000</v>
      </c>
      <c r="H12" s="82">
        <f>+G12*F12</f>
        <v>6600000</v>
      </c>
      <c r="I12" s="84">
        <v>60</v>
      </c>
      <c r="J12" s="86">
        <v>100000</v>
      </c>
      <c r="K12" s="87">
        <f t="shared" ref="K12:K75" si="8">J12*I12</f>
        <v>6000000</v>
      </c>
      <c r="L12" s="84">
        <v>60</v>
      </c>
      <c r="M12" s="86">
        <v>122000</v>
      </c>
      <c r="N12" s="82">
        <f t="shared" si="1"/>
        <v>7320000</v>
      </c>
      <c r="O12" s="74"/>
      <c r="P12" s="1"/>
      <c r="Q12" s="75">
        <f t="shared" si="2"/>
        <v>110302.19932066431</v>
      </c>
      <c r="R12" s="76">
        <f t="shared" si="3"/>
        <v>6618131.9592398582</v>
      </c>
      <c r="S12" s="75">
        <f t="shared" si="4"/>
        <v>110666.66666666667</v>
      </c>
      <c r="T12" s="76">
        <f t="shared" si="5"/>
        <v>6640000</v>
      </c>
      <c r="U12" s="75">
        <f t="shared" si="6"/>
        <v>110000</v>
      </c>
      <c r="V12" s="77">
        <f t="shared" si="7"/>
        <v>6600000</v>
      </c>
      <c r="W12" s="121">
        <f t="shared" ref="W12:W75" si="9">MIN(G12*(1+$R$3),J12*(1+$R$3),M12*(1+$R$3))</f>
        <v>100000</v>
      </c>
      <c r="X12" s="122">
        <f t="shared" ref="X12:X75" si="10">+W12*E12</f>
        <v>6000000</v>
      </c>
    </row>
    <row r="13" spans="2:24" ht="60" x14ac:dyDescent="0.25">
      <c r="B13" s="67">
        <v>5</v>
      </c>
      <c r="C13" s="78" t="s">
        <v>98</v>
      </c>
      <c r="D13" s="79" t="s">
        <v>99</v>
      </c>
      <c r="E13" s="84">
        <v>12</v>
      </c>
      <c r="F13" s="84">
        <v>12</v>
      </c>
      <c r="G13" s="85">
        <v>350000</v>
      </c>
      <c r="H13" s="82">
        <f t="shared" si="0"/>
        <v>4200000</v>
      </c>
      <c r="I13" s="84">
        <v>12</v>
      </c>
      <c r="J13" s="86">
        <v>280000</v>
      </c>
      <c r="K13" s="87">
        <f t="shared" si="8"/>
        <v>3360000</v>
      </c>
      <c r="L13" s="84">
        <v>12</v>
      </c>
      <c r="M13" s="86">
        <v>450000</v>
      </c>
      <c r="N13" s="82">
        <f t="shared" si="1"/>
        <v>5400000</v>
      </c>
      <c r="O13" s="74"/>
      <c r="P13" s="1"/>
      <c r="Q13" s="75">
        <f t="shared" si="2"/>
        <v>353302.08180539455</v>
      </c>
      <c r="R13" s="76">
        <f t="shared" si="3"/>
        <v>4239624.9816647349</v>
      </c>
      <c r="S13" s="75">
        <f t="shared" si="4"/>
        <v>360000</v>
      </c>
      <c r="T13" s="76">
        <f t="shared" si="5"/>
        <v>4320000</v>
      </c>
      <c r="U13" s="75">
        <f t="shared" si="6"/>
        <v>350000</v>
      </c>
      <c r="V13" s="77">
        <f t="shared" si="7"/>
        <v>4200000</v>
      </c>
      <c r="W13" s="121">
        <f t="shared" si="9"/>
        <v>280000</v>
      </c>
      <c r="X13" s="122">
        <f t="shared" si="10"/>
        <v>3360000</v>
      </c>
    </row>
    <row r="14" spans="2:24" ht="30" x14ac:dyDescent="0.25">
      <c r="B14" s="67">
        <v>6</v>
      </c>
      <c r="C14" s="68" t="s">
        <v>22</v>
      </c>
      <c r="D14" s="69"/>
      <c r="E14" s="70"/>
      <c r="F14" s="70"/>
      <c r="G14" s="71"/>
      <c r="H14" s="72"/>
      <c r="I14" s="70"/>
      <c r="J14" s="73"/>
      <c r="K14" s="72"/>
      <c r="L14" s="70"/>
      <c r="M14" s="73"/>
      <c r="N14" s="72"/>
      <c r="O14" s="74"/>
      <c r="P14" s="1"/>
      <c r="Q14" s="75">
        <f t="shared" si="2"/>
        <v>0</v>
      </c>
      <c r="R14" s="76">
        <f t="shared" si="3"/>
        <v>0</v>
      </c>
      <c r="S14" s="75">
        <f t="shared" si="4"/>
        <v>0</v>
      </c>
      <c r="T14" s="76">
        <f t="shared" si="5"/>
        <v>0</v>
      </c>
      <c r="U14" s="75">
        <f t="shared" si="6"/>
        <v>0</v>
      </c>
      <c r="V14" s="77">
        <f t="shared" si="7"/>
        <v>0</v>
      </c>
      <c r="W14" s="121">
        <f t="shared" si="9"/>
        <v>0</v>
      </c>
      <c r="X14" s="122">
        <f t="shared" si="10"/>
        <v>0</v>
      </c>
    </row>
    <row r="15" spans="2:24" ht="210" x14ac:dyDescent="0.25">
      <c r="B15" s="67">
        <v>7</v>
      </c>
      <c r="C15" s="78" t="s">
        <v>72</v>
      </c>
      <c r="D15" s="79" t="s">
        <v>68</v>
      </c>
      <c r="E15" s="84">
        <v>480</v>
      </c>
      <c r="F15" s="84">
        <v>480</v>
      </c>
      <c r="G15" s="85">
        <v>85000</v>
      </c>
      <c r="H15" s="82">
        <f t="shared" si="0"/>
        <v>40800000</v>
      </c>
      <c r="I15" s="84">
        <v>480</v>
      </c>
      <c r="J15" s="86">
        <v>105000</v>
      </c>
      <c r="K15" s="87">
        <f t="shared" si="8"/>
        <v>50400000</v>
      </c>
      <c r="L15" s="84">
        <v>480</v>
      </c>
      <c r="M15" s="86">
        <v>125000</v>
      </c>
      <c r="N15" s="82">
        <f>+M15*L15</f>
        <v>60000000</v>
      </c>
      <c r="O15" s="74"/>
      <c r="P15" s="1"/>
      <c r="Q15" s="75">
        <f t="shared" si="2"/>
        <v>103714.48438408879</v>
      </c>
      <c r="R15" s="76">
        <f t="shared" si="3"/>
        <v>49782952.50436262</v>
      </c>
      <c r="S15" s="75">
        <f t="shared" si="4"/>
        <v>105000</v>
      </c>
      <c r="T15" s="76">
        <f t="shared" si="5"/>
        <v>50400000</v>
      </c>
      <c r="U15" s="75">
        <f t="shared" si="6"/>
        <v>105000</v>
      </c>
      <c r="V15" s="77">
        <f t="shared" si="7"/>
        <v>50400000</v>
      </c>
      <c r="W15" s="121">
        <f t="shared" si="9"/>
        <v>85000</v>
      </c>
      <c r="X15" s="122">
        <f t="shared" si="10"/>
        <v>40800000</v>
      </c>
    </row>
    <row r="16" spans="2:24" ht="135" x14ac:dyDescent="0.25">
      <c r="B16" s="67">
        <v>8</v>
      </c>
      <c r="C16" s="78" t="s">
        <v>73</v>
      </c>
      <c r="D16" s="79" t="s">
        <v>68</v>
      </c>
      <c r="E16" s="84">
        <v>1027</v>
      </c>
      <c r="F16" s="84">
        <v>1027</v>
      </c>
      <c r="G16" s="85">
        <v>90000</v>
      </c>
      <c r="H16" s="82">
        <f t="shared" si="0"/>
        <v>92430000</v>
      </c>
      <c r="I16" s="84">
        <v>1027</v>
      </c>
      <c r="J16" s="86">
        <v>105000</v>
      </c>
      <c r="K16" s="87">
        <f t="shared" si="8"/>
        <v>107835000</v>
      </c>
      <c r="L16" s="84">
        <v>1027</v>
      </c>
      <c r="M16" s="86">
        <v>125000</v>
      </c>
      <c r="N16" s="82">
        <f t="shared" si="1"/>
        <v>128375000</v>
      </c>
      <c r="O16" s="74"/>
      <c r="P16" s="1"/>
      <c r="Q16" s="75">
        <f t="shared" si="2"/>
        <v>105709.48098097339</v>
      </c>
      <c r="R16" s="76">
        <f t="shared" si="3"/>
        <v>108563636.96745966</v>
      </c>
      <c r="S16" s="75">
        <f t="shared" si="4"/>
        <v>106666.66666666667</v>
      </c>
      <c r="T16" s="76">
        <f t="shared" si="5"/>
        <v>109546666.66666667</v>
      </c>
      <c r="U16" s="75">
        <f t="shared" si="6"/>
        <v>105000</v>
      </c>
      <c r="V16" s="77">
        <f t="shared" si="7"/>
        <v>107835000</v>
      </c>
      <c r="W16" s="121">
        <f t="shared" si="9"/>
        <v>90000</v>
      </c>
      <c r="X16" s="122">
        <f t="shared" si="10"/>
        <v>92430000</v>
      </c>
    </row>
    <row r="17" spans="2:24" ht="120" x14ac:dyDescent="0.25">
      <c r="B17" s="67">
        <v>9</v>
      </c>
      <c r="C17" s="78" t="s">
        <v>74</v>
      </c>
      <c r="D17" s="79" t="s">
        <v>68</v>
      </c>
      <c r="E17" s="84">
        <v>1748.59</v>
      </c>
      <c r="F17" s="84">
        <v>1748.59</v>
      </c>
      <c r="G17" s="85">
        <v>85000</v>
      </c>
      <c r="H17" s="82">
        <f t="shared" si="0"/>
        <v>148630150</v>
      </c>
      <c r="I17" s="84">
        <v>1748.59</v>
      </c>
      <c r="J17" s="86">
        <v>65000</v>
      </c>
      <c r="K17" s="87">
        <f t="shared" si="8"/>
        <v>113658350</v>
      </c>
      <c r="L17" s="84">
        <v>1748.59</v>
      </c>
      <c r="M17" s="86">
        <v>122000</v>
      </c>
      <c r="N17" s="82">
        <f t="shared" si="1"/>
        <v>213327980</v>
      </c>
      <c r="O17" s="74"/>
      <c r="P17" s="1"/>
      <c r="Q17" s="75">
        <f t="shared" si="2"/>
        <v>87679.359982763184</v>
      </c>
      <c r="R17" s="76">
        <f t="shared" si="3"/>
        <v>153315252.07225987</v>
      </c>
      <c r="S17" s="75">
        <f t="shared" si="4"/>
        <v>90666.666666666672</v>
      </c>
      <c r="T17" s="76">
        <f t="shared" si="5"/>
        <v>158538826.66666666</v>
      </c>
      <c r="U17" s="75">
        <f t="shared" si="6"/>
        <v>85000</v>
      </c>
      <c r="V17" s="77">
        <f t="shared" si="7"/>
        <v>148630150</v>
      </c>
      <c r="W17" s="121">
        <f t="shared" si="9"/>
        <v>65000</v>
      </c>
      <c r="X17" s="122">
        <f t="shared" si="10"/>
        <v>113658350</v>
      </c>
    </row>
    <row r="18" spans="2:24" ht="345" x14ac:dyDescent="0.25">
      <c r="B18" s="67">
        <v>10</v>
      </c>
      <c r="C18" s="78" t="s">
        <v>132</v>
      </c>
      <c r="D18" s="79" t="s">
        <v>99</v>
      </c>
      <c r="E18" s="84">
        <v>12</v>
      </c>
      <c r="F18" s="84">
        <v>12</v>
      </c>
      <c r="G18" s="85">
        <v>1050000</v>
      </c>
      <c r="H18" s="82">
        <f t="shared" si="0"/>
        <v>12600000</v>
      </c>
      <c r="I18" s="84">
        <v>12</v>
      </c>
      <c r="J18" s="86">
        <v>850000</v>
      </c>
      <c r="K18" s="87">
        <f t="shared" si="8"/>
        <v>10200000</v>
      </c>
      <c r="L18" s="84">
        <v>12</v>
      </c>
      <c r="M18" s="86">
        <v>1250000</v>
      </c>
      <c r="N18" s="82">
        <f t="shared" si="1"/>
        <v>15000000</v>
      </c>
      <c r="O18" s="74"/>
      <c r="P18" s="1"/>
      <c r="Q18" s="75">
        <f t="shared" si="2"/>
        <v>1037144.843840888</v>
      </c>
      <c r="R18" s="76">
        <f t="shared" si="3"/>
        <v>12445738.126090657</v>
      </c>
      <c r="S18" s="75">
        <f t="shared" si="4"/>
        <v>1050000</v>
      </c>
      <c r="T18" s="76">
        <f t="shared" si="5"/>
        <v>12600000</v>
      </c>
      <c r="U18" s="75">
        <f t="shared" si="6"/>
        <v>1050000</v>
      </c>
      <c r="V18" s="77">
        <f t="shared" si="7"/>
        <v>12600000</v>
      </c>
      <c r="W18" s="121">
        <f t="shared" si="9"/>
        <v>850000</v>
      </c>
      <c r="X18" s="122">
        <f t="shared" si="10"/>
        <v>10200000</v>
      </c>
    </row>
    <row r="19" spans="2:24" ht="75" x14ac:dyDescent="0.25">
      <c r="B19" s="67">
        <v>11</v>
      </c>
      <c r="C19" s="78" t="s">
        <v>130</v>
      </c>
      <c r="D19" s="79" t="s">
        <v>99</v>
      </c>
      <c r="E19" s="84">
        <v>1</v>
      </c>
      <c r="F19" s="84">
        <v>1</v>
      </c>
      <c r="G19" s="85">
        <v>10500000</v>
      </c>
      <c r="H19" s="82">
        <f t="shared" si="0"/>
        <v>10500000</v>
      </c>
      <c r="I19" s="84">
        <v>1</v>
      </c>
      <c r="J19" s="86">
        <v>9500000</v>
      </c>
      <c r="K19" s="87">
        <f t="shared" si="8"/>
        <v>9500000</v>
      </c>
      <c r="L19" s="84">
        <v>1</v>
      </c>
      <c r="M19" s="86">
        <v>12420000</v>
      </c>
      <c r="N19" s="82">
        <f t="shared" si="1"/>
        <v>12420000</v>
      </c>
      <c r="O19" s="74"/>
      <c r="P19" s="1"/>
      <c r="Q19" s="75">
        <f t="shared" si="2"/>
        <v>10740178.518302308</v>
      </c>
      <c r="R19" s="76">
        <f t="shared" si="3"/>
        <v>10740178.518302308</v>
      </c>
      <c r="S19" s="75">
        <f t="shared" si="4"/>
        <v>10806666.666666666</v>
      </c>
      <c r="T19" s="76">
        <f t="shared" si="5"/>
        <v>10806666.666666666</v>
      </c>
      <c r="U19" s="75">
        <f t="shared" si="6"/>
        <v>10500000</v>
      </c>
      <c r="V19" s="77">
        <f t="shared" si="7"/>
        <v>10500000</v>
      </c>
      <c r="W19" s="121">
        <f t="shared" si="9"/>
        <v>9500000</v>
      </c>
      <c r="X19" s="122">
        <f t="shared" si="10"/>
        <v>9500000</v>
      </c>
    </row>
    <row r="20" spans="2:24" ht="60" x14ac:dyDescent="0.25">
      <c r="B20" s="67">
        <v>12</v>
      </c>
      <c r="C20" s="78" t="s">
        <v>131</v>
      </c>
      <c r="D20" s="79" t="s">
        <v>99</v>
      </c>
      <c r="E20" s="84">
        <v>2</v>
      </c>
      <c r="F20" s="84">
        <v>2</v>
      </c>
      <c r="G20" s="85">
        <v>450000</v>
      </c>
      <c r="H20" s="82">
        <f t="shared" si="0"/>
        <v>900000</v>
      </c>
      <c r="I20" s="84">
        <v>2</v>
      </c>
      <c r="J20" s="86">
        <v>350000</v>
      </c>
      <c r="K20" s="87">
        <f t="shared" si="8"/>
        <v>700000</v>
      </c>
      <c r="L20" s="84">
        <v>2</v>
      </c>
      <c r="M20" s="86">
        <v>550000</v>
      </c>
      <c r="N20" s="82">
        <f t="shared" si="1"/>
        <v>1100000</v>
      </c>
      <c r="O20" s="74"/>
      <c r="P20" s="1"/>
      <c r="Q20" s="75">
        <f t="shared" si="2"/>
        <v>442467.20047989523</v>
      </c>
      <c r="R20" s="76">
        <f t="shared" si="3"/>
        <v>884934.40095979045</v>
      </c>
      <c r="S20" s="75">
        <f t="shared" si="4"/>
        <v>450000</v>
      </c>
      <c r="T20" s="76">
        <f t="shared" si="5"/>
        <v>900000</v>
      </c>
      <c r="U20" s="75">
        <f t="shared" si="6"/>
        <v>450000</v>
      </c>
      <c r="V20" s="77">
        <f t="shared" si="7"/>
        <v>900000</v>
      </c>
      <c r="W20" s="121">
        <f t="shared" si="9"/>
        <v>350000</v>
      </c>
      <c r="X20" s="122">
        <f t="shared" si="10"/>
        <v>700000</v>
      </c>
    </row>
    <row r="21" spans="2:24" ht="195" x14ac:dyDescent="0.25">
      <c r="B21" s="67">
        <v>13</v>
      </c>
      <c r="C21" s="78" t="s">
        <v>124</v>
      </c>
      <c r="D21" s="79" t="s">
        <v>99</v>
      </c>
      <c r="E21" s="84">
        <v>1</v>
      </c>
      <c r="F21" s="84">
        <v>1</v>
      </c>
      <c r="G21" s="85">
        <v>1850000</v>
      </c>
      <c r="H21" s="82">
        <f t="shared" si="0"/>
        <v>1850000</v>
      </c>
      <c r="I21" s="84">
        <v>1</v>
      </c>
      <c r="J21" s="86">
        <v>1750000</v>
      </c>
      <c r="K21" s="87">
        <f t="shared" si="8"/>
        <v>1750000</v>
      </c>
      <c r="L21" s="84">
        <v>1</v>
      </c>
      <c r="M21" s="86">
        <v>2300000</v>
      </c>
      <c r="N21" s="82">
        <f t="shared" si="1"/>
        <v>2300000</v>
      </c>
      <c r="O21" s="74"/>
      <c r="P21" s="1"/>
      <c r="Q21" s="75">
        <f t="shared" si="2"/>
        <v>1952746.5133262973</v>
      </c>
      <c r="R21" s="76">
        <f t="shared" si="3"/>
        <v>1952746.5133262973</v>
      </c>
      <c r="S21" s="75">
        <f t="shared" si="4"/>
        <v>1966666.6666666667</v>
      </c>
      <c r="T21" s="76">
        <f t="shared" si="5"/>
        <v>1966666.6666666667</v>
      </c>
      <c r="U21" s="75">
        <f t="shared" si="6"/>
        <v>1850000</v>
      </c>
      <c r="V21" s="77">
        <f t="shared" si="7"/>
        <v>1850000</v>
      </c>
      <c r="W21" s="121">
        <f t="shared" si="9"/>
        <v>1750000</v>
      </c>
      <c r="X21" s="122">
        <f t="shared" si="10"/>
        <v>1750000</v>
      </c>
    </row>
    <row r="22" spans="2:24" ht="60" x14ac:dyDescent="0.25">
      <c r="B22" s="67">
        <v>14</v>
      </c>
      <c r="C22" s="78" t="s">
        <v>100</v>
      </c>
      <c r="D22" s="79" t="s">
        <v>99</v>
      </c>
      <c r="E22" s="84">
        <v>1</v>
      </c>
      <c r="F22" s="84">
        <v>1</v>
      </c>
      <c r="G22" s="85">
        <v>4800000</v>
      </c>
      <c r="H22" s="82">
        <f t="shared" si="0"/>
        <v>4800000</v>
      </c>
      <c r="I22" s="84">
        <v>1</v>
      </c>
      <c r="J22" s="86">
        <v>3500000</v>
      </c>
      <c r="K22" s="87">
        <f t="shared" si="8"/>
        <v>3500000</v>
      </c>
      <c r="L22" s="84">
        <v>1</v>
      </c>
      <c r="M22" s="86">
        <v>5825000</v>
      </c>
      <c r="N22" s="82">
        <f t="shared" si="1"/>
        <v>5825000</v>
      </c>
      <c r="O22" s="74"/>
      <c r="P22" s="1"/>
      <c r="Q22" s="75">
        <f t="shared" si="2"/>
        <v>4608239.799924165</v>
      </c>
      <c r="R22" s="76">
        <f t="shared" si="3"/>
        <v>4608239.799924165</v>
      </c>
      <c r="S22" s="75">
        <f t="shared" si="4"/>
        <v>4708333.333333333</v>
      </c>
      <c r="T22" s="76">
        <f t="shared" si="5"/>
        <v>4708333.333333333</v>
      </c>
      <c r="U22" s="75">
        <f t="shared" si="6"/>
        <v>4800000</v>
      </c>
      <c r="V22" s="77">
        <f t="shared" si="7"/>
        <v>4800000</v>
      </c>
      <c r="W22" s="121">
        <f t="shared" si="9"/>
        <v>3500000</v>
      </c>
      <c r="X22" s="122">
        <f t="shared" si="10"/>
        <v>3500000</v>
      </c>
    </row>
    <row r="23" spans="2:24" ht="60" x14ac:dyDescent="0.25">
      <c r="B23" s="67">
        <v>15</v>
      </c>
      <c r="C23" s="78" t="s">
        <v>101</v>
      </c>
      <c r="D23" s="79" t="s">
        <v>99</v>
      </c>
      <c r="E23" s="84">
        <v>1</v>
      </c>
      <c r="F23" s="84">
        <v>1</v>
      </c>
      <c r="G23" s="85">
        <v>1850000</v>
      </c>
      <c r="H23" s="82">
        <f t="shared" si="0"/>
        <v>1850000</v>
      </c>
      <c r="I23" s="84">
        <v>1</v>
      </c>
      <c r="J23" s="86">
        <v>2250000</v>
      </c>
      <c r="K23" s="87">
        <f t="shared" si="8"/>
        <v>2250000</v>
      </c>
      <c r="L23" s="84">
        <v>1</v>
      </c>
      <c r="M23" s="86">
        <v>2250000</v>
      </c>
      <c r="N23" s="82">
        <f t="shared" si="1"/>
        <v>2250000</v>
      </c>
      <c r="O23" s="74"/>
      <c r="P23" s="1"/>
      <c r="Q23" s="75">
        <f t="shared" si="2"/>
        <v>2107878.5682828575</v>
      </c>
      <c r="R23" s="76">
        <f t="shared" si="3"/>
        <v>2107878.5682828575</v>
      </c>
      <c r="S23" s="75">
        <f t="shared" si="4"/>
        <v>2116666.6666666665</v>
      </c>
      <c r="T23" s="76">
        <f t="shared" si="5"/>
        <v>2116666.6666666665</v>
      </c>
      <c r="U23" s="75">
        <f t="shared" si="6"/>
        <v>2250000</v>
      </c>
      <c r="V23" s="77">
        <f t="shared" si="7"/>
        <v>2250000</v>
      </c>
      <c r="W23" s="121">
        <f t="shared" si="9"/>
        <v>1850000</v>
      </c>
      <c r="X23" s="122">
        <f t="shared" si="10"/>
        <v>1850000</v>
      </c>
    </row>
    <row r="24" spans="2:24" ht="60" x14ac:dyDescent="0.25">
      <c r="B24" s="67">
        <v>16</v>
      </c>
      <c r="C24" s="78" t="s">
        <v>102</v>
      </c>
      <c r="D24" s="79" t="s">
        <v>99</v>
      </c>
      <c r="E24" s="84">
        <v>1</v>
      </c>
      <c r="F24" s="84">
        <v>1</v>
      </c>
      <c r="G24" s="85">
        <v>900000</v>
      </c>
      <c r="H24" s="82">
        <f t="shared" si="0"/>
        <v>900000</v>
      </c>
      <c r="I24" s="84">
        <v>1</v>
      </c>
      <c r="J24" s="86">
        <v>1000000</v>
      </c>
      <c r="K24" s="87">
        <f t="shared" si="8"/>
        <v>1000000</v>
      </c>
      <c r="L24" s="84">
        <v>1</v>
      </c>
      <c r="M24" s="86">
        <v>1000000</v>
      </c>
      <c r="N24" s="82">
        <f t="shared" si="1"/>
        <v>1000000</v>
      </c>
      <c r="O24" s="74"/>
      <c r="P24" s="1"/>
      <c r="Q24" s="75">
        <f t="shared" si="2"/>
        <v>965489.38460562972</v>
      </c>
      <c r="R24" s="76">
        <f t="shared" si="3"/>
        <v>965489.38460562972</v>
      </c>
      <c r="S24" s="75">
        <f t="shared" si="4"/>
        <v>966666.66666666663</v>
      </c>
      <c r="T24" s="76">
        <f t="shared" si="5"/>
        <v>966666.66666666663</v>
      </c>
      <c r="U24" s="75">
        <f t="shared" si="6"/>
        <v>1000000</v>
      </c>
      <c r="V24" s="77">
        <f t="shared" si="7"/>
        <v>1000000</v>
      </c>
      <c r="W24" s="121">
        <f t="shared" si="9"/>
        <v>900000</v>
      </c>
      <c r="X24" s="122">
        <f t="shared" si="10"/>
        <v>900000</v>
      </c>
    </row>
    <row r="25" spans="2:24" ht="45" x14ac:dyDescent="0.25">
      <c r="B25" s="67">
        <v>17</v>
      </c>
      <c r="C25" s="78" t="s">
        <v>103</v>
      </c>
      <c r="D25" s="79" t="s">
        <v>99</v>
      </c>
      <c r="E25" s="84">
        <v>1</v>
      </c>
      <c r="F25" s="84">
        <v>1</v>
      </c>
      <c r="G25" s="85">
        <v>950000</v>
      </c>
      <c r="H25" s="82">
        <f t="shared" si="0"/>
        <v>950000</v>
      </c>
      <c r="I25" s="84">
        <v>1</v>
      </c>
      <c r="J25" s="86">
        <v>1099725</v>
      </c>
      <c r="K25" s="87">
        <f t="shared" si="8"/>
        <v>1099725</v>
      </c>
      <c r="L25" s="84">
        <v>1</v>
      </c>
      <c r="M25" s="86">
        <v>1099725</v>
      </c>
      <c r="N25" s="82">
        <f t="shared" si="1"/>
        <v>1099725</v>
      </c>
      <c r="O25" s="74"/>
      <c r="P25" s="1"/>
      <c r="Q25" s="75">
        <f t="shared" si="2"/>
        <v>1047363.0952042667</v>
      </c>
      <c r="R25" s="76">
        <f t="shared" si="3"/>
        <v>1047363.0952042667</v>
      </c>
      <c r="S25" s="75">
        <f t="shared" si="4"/>
        <v>1049816.6666666667</v>
      </c>
      <c r="T25" s="76">
        <f t="shared" si="5"/>
        <v>1049816.6666666667</v>
      </c>
      <c r="U25" s="75">
        <f t="shared" si="6"/>
        <v>1099725</v>
      </c>
      <c r="V25" s="77">
        <f t="shared" si="7"/>
        <v>1099725</v>
      </c>
      <c r="W25" s="121">
        <f t="shared" si="9"/>
        <v>950000</v>
      </c>
      <c r="X25" s="122">
        <f t="shared" si="10"/>
        <v>950000</v>
      </c>
    </row>
    <row r="26" spans="2:24" ht="75" x14ac:dyDescent="0.25">
      <c r="B26" s="67">
        <v>18</v>
      </c>
      <c r="C26" s="78" t="s">
        <v>104</v>
      </c>
      <c r="D26" s="79" t="s">
        <v>99</v>
      </c>
      <c r="E26" s="84">
        <v>1</v>
      </c>
      <c r="F26" s="84">
        <v>1</v>
      </c>
      <c r="G26" s="85">
        <v>1100050</v>
      </c>
      <c r="H26" s="82">
        <f t="shared" si="0"/>
        <v>1100050</v>
      </c>
      <c r="I26" s="84">
        <v>1</v>
      </c>
      <c r="J26" s="86">
        <v>1325000</v>
      </c>
      <c r="K26" s="87">
        <f t="shared" si="8"/>
        <v>1325000</v>
      </c>
      <c r="L26" s="84">
        <v>1</v>
      </c>
      <c r="M26" s="86">
        <v>1325000</v>
      </c>
      <c r="N26" s="82">
        <f t="shared" si="1"/>
        <v>1325000</v>
      </c>
      <c r="O26" s="74"/>
      <c r="P26" s="1"/>
      <c r="Q26" s="75">
        <f t="shared" si="2"/>
        <v>1245321.2358495232</v>
      </c>
      <c r="R26" s="76">
        <f t="shared" si="3"/>
        <v>1245321.2358495232</v>
      </c>
      <c r="S26" s="75">
        <f t="shared" si="4"/>
        <v>1250016.6666666667</v>
      </c>
      <c r="T26" s="76">
        <f t="shared" si="5"/>
        <v>1250016.6666666667</v>
      </c>
      <c r="U26" s="75">
        <f t="shared" si="6"/>
        <v>1325000</v>
      </c>
      <c r="V26" s="77">
        <f t="shared" si="7"/>
        <v>1325000</v>
      </c>
      <c r="W26" s="121">
        <f t="shared" si="9"/>
        <v>1100050</v>
      </c>
      <c r="X26" s="122">
        <f t="shared" si="10"/>
        <v>1100050</v>
      </c>
    </row>
    <row r="27" spans="2:24" ht="75" x14ac:dyDescent="0.25">
      <c r="B27" s="67">
        <v>19</v>
      </c>
      <c r="C27" s="78" t="s">
        <v>105</v>
      </c>
      <c r="D27" s="79" t="s">
        <v>99</v>
      </c>
      <c r="E27" s="84">
        <v>1</v>
      </c>
      <c r="F27" s="84">
        <v>1</v>
      </c>
      <c r="G27" s="85">
        <v>7850000</v>
      </c>
      <c r="H27" s="82">
        <f t="shared" si="0"/>
        <v>7850000</v>
      </c>
      <c r="I27" s="84">
        <v>1</v>
      </c>
      <c r="J27" s="86">
        <v>8500000</v>
      </c>
      <c r="K27" s="87">
        <f t="shared" si="8"/>
        <v>8500000</v>
      </c>
      <c r="L27" s="84">
        <v>1</v>
      </c>
      <c r="M27" s="86">
        <v>8900000</v>
      </c>
      <c r="N27" s="82">
        <f t="shared" si="1"/>
        <v>8900000</v>
      </c>
      <c r="O27" s="74"/>
      <c r="P27" s="1"/>
      <c r="Q27" s="75">
        <f t="shared" si="2"/>
        <v>8405422.1417712215</v>
      </c>
      <c r="R27" s="76">
        <f t="shared" si="3"/>
        <v>8405422.1417712215</v>
      </c>
      <c r="S27" s="75">
        <f t="shared" si="4"/>
        <v>8416666.666666666</v>
      </c>
      <c r="T27" s="76">
        <f t="shared" si="5"/>
        <v>8416666.666666666</v>
      </c>
      <c r="U27" s="75">
        <f t="shared" si="6"/>
        <v>8500000</v>
      </c>
      <c r="V27" s="77">
        <f t="shared" si="7"/>
        <v>8500000</v>
      </c>
      <c r="W27" s="121">
        <f t="shared" si="9"/>
        <v>7850000</v>
      </c>
      <c r="X27" s="122">
        <f t="shared" si="10"/>
        <v>7850000</v>
      </c>
    </row>
    <row r="28" spans="2:24" ht="15" x14ac:dyDescent="0.25">
      <c r="B28" s="67">
        <v>20</v>
      </c>
      <c r="C28" s="68" t="s">
        <v>200</v>
      </c>
      <c r="D28" s="69"/>
      <c r="E28" s="88"/>
      <c r="F28" s="88"/>
      <c r="G28" s="89"/>
      <c r="H28" s="72">
        <f t="shared" si="0"/>
        <v>0</v>
      </c>
      <c r="I28" s="88"/>
      <c r="J28" s="90"/>
      <c r="K28" s="91"/>
      <c r="L28" s="88"/>
      <c r="M28" s="90"/>
      <c r="N28" s="91"/>
      <c r="O28" s="74"/>
      <c r="P28" s="1"/>
      <c r="Q28" s="75">
        <f t="shared" si="2"/>
        <v>0</v>
      </c>
      <c r="R28" s="76">
        <f t="shared" si="3"/>
        <v>0</v>
      </c>
      <c r="S28" s="75">
        <f t="shared" si="4"/>
        <v>0</v>
      </c>
      <c r="T28" s="76">
        <f t="shared" si="5"/>
        <v>0</v>
      </c>
      <c r="U28" s="75">
        <f t="shared" si="6"/>
        <v>0</v>
      </c>
      <c r="V28" s="77">
        <f t="shared" si="7"/>
        <v>0</v>
      </c>
      <c r="W28" s="121">
        <f t="shared" si="9"/>
        <v>0</v>
      </c>
      <c r="X28" s="122">
        <f t="shared" si="10"/>
        <v>0</v>
      </c>
    </row>
    <row r="29" spans="2:24" ht="210" x14ac:dyDescent="0.25">
      <c r="B29" s="67">
        <v>21</v>
      </c>
      <c r="C29" s="78" t="s">
        <v>216</v>
      </c>
      <c r="D29" s="79" t="s">
        <v>99</v>
      </c>
      <c r="E29" s="84">
        <v>1</v>
      </c>
      <c r="F29" s="84">
        <v>1</v>
      </c>
      <c r="G29" s="85">
        <v>14750000</v>
      </c>
      <c r="H29" s="82">
        <f t="shared" si="0"/>
        <v>14750000</v>
      </c>
      <c r="I29" s="84">
        <v>1</v>
      </c>
      <c r="J29" s="86">
        <v>12500000</v>
      </c>
      <c r="K29" s="87">
        <f t="shared" si="8"/>
        <v>12500000</v>
      </c>
      <c r="L29" s="84">
        <v>1</v>
      </c>
      <c r="M29" s="86">
        <v>15750000</v>
      </c>
      <c r="N29" s="82">
        <f t="shared" si="1"/>
        <v>15750000</v>
      </c>
      <c r="O29" s="74"/>
      <c r="P29" s="1"/>
      <c r="Q29" s="75">
        <f t="shared" si="2"/>
        <v>14266831.45050399</v>
      </c>
      <c r="R29" s="76">
        <f t="shared" si="3"/>
        <v>14266831.45050399</v>
      </c>
      <c r="S29" s="75">
        <f t="shared" si="4"/>
        <v>14333333.333333334</v>
      </c>
      <c r="T29" s="76">
        <f t="shared" si="5"/>
        <v>14333333.333333334</v>
      </c>
      <c r="U29" s="75">
        <f t="shared" si="6"/>
        <v>14750000</v>
      </c>
      <c r="V29" s="77">
        <f t="shared" si="7"/>
        <v>14750000</v>
      </c>
      <c r="W29" s="121">
        <f t="shared" si="9"/>
        <v>12500000</v>
      </c>
      <c r="X29" s="122">
        <f t="shared" si="10"/>
        <v>12500000</v>
      </c>
    </row>
    <row r="30" spans="2:24" ht="90" x14ac:dyDescent="0.25">
      <c r="B30" s="67">
        <v>22</v>
      </c>
      <c r="C30" s="78" t="s">
        <v>217</v>
      </c>
      <c r="D30" s="79" t="s">
        <v>99</v>
      </c>
      <c r="E30" s="84">
        <v>1</v>
      </c>
      <c r="F30" s="84">
        <v>1</v>
      </c>
      <c r="G30" s="85">
        <v>4200000</v>
      </c>
      <c r="H30" s="82">
        <f t="shared" si="0"/>
        <v>4200000</v>
      </c>
      <c r="I30" s="84">
        <v>1</v>
      </c>
      <c r="J30" s="86">
        <v>3850000</v>
      </c>
      <c r="K30" s="87">
        <f t="shared" si="8"/>
        <v>3850000</v>
      </c>
      <c r="L30" s="84">
        <v>1</v>
      </c>
      <c r="M30" s="86">
        <v>5060000</v>
      </c>
      <c r="N30" s="82">
        <f t="shared" si="1"/>
        <v>5060000</v>
      </c>
      <c r="O30" s="74"/>
      <c r="P30" s="1"/>
      <c r="Q30" s="75">
        <f t="shared" si="2"/>
        <v>4341303.8052938459</v>
      </c>
      <c r="R30" s="76">
        <f t="shared" si="3"/>
        <v>4341303.8052938459</v>
      </c>
      <c r="S30" s="75">
        <f t="shared" si="4"/>
        <v>4370000</v>
      </c>
      <c r="T30" s="76">
        <f t="shared" si="5"/>
        <v>4370000</v>
      </c>
      <c r="U30" s="75">
        <f t="shared" si="6"/>
        <v>4200000</v>
      </c>
      <c r="V30" s="77">
        <f t="shared" si="7"/>
        <v>4200000</v>
      </c>
      <c r="W30" s="121">
        <f t="shared" si="9"/>
        <v>3850000</v>
      </c>
      <c r="X30" s="122">
        <f t="shared" si="10"/>
        <v>3850000</v>
      </c>
    </row>
    <row r="31" spans="2:24" ht="90" x14ac:dyDescent="0.25">
      <c r="B31" s="67">
        <v>23</v>
      </c>
      <c r="C31" s="78" t="s">
        <v>218</v>
      </c>
      <c r="D31" s="79" t="s">
        <v>99</v>
      </c>
      <c r="E31" s="84">
        <v>1</v>
      </c>
      <c r="F31" s="84">
        <v>1</v>
      </c>
      <c r="G31" s="85">
        <v>2900000</v>
      </c>
      <c r="H31" s="82">
        <f t="shared" si="0"/>
        <v>2900000</v>
      </c>
      <c r="I31" s="84">
        <v>1</v>
      </c>
      <c r="J31" s="86">
        <v>3990000</v>
      </c>
      <c r="K31" s="87">
        <f t="shared" si="8"/>
        <v>3990000</v>
      </c>
      <c r="L31" s="84">
        <v>1</v>
      </c>
      <c r="M31" s="86">
        <v>3990000</v>
      </c>
      <c r="N31" s="82">
        <f t="shared" si="1"/>
        <v>3990000</v>
      </c>
      <c r="O31" s="74"/>
      <c r="P31" s="1"/>
      <c r="Q31" s="75">
        <f t="shared" si="2"/>
        <v>3587412.0541597526</v>
      </c>
      <c r="R31" s="76">
        <f t="shared" si="3"/>
        <v>3587412.0541597526</v>
      </c>
      <c r="S31" s="75">
        <f t="shared" si="4"/>
        <v>3626666.6666666665</v>
      </c>
      <c r="T31" s="76">
        <f t="shared" si="5"/>
        <v>3626666.6666666665</v>
      </c>
      <c r="U31" s="75">
        <f t="shared" si="6"/>
        <v>3990000</v>
      </c>
      <c r="V31" s="77">
        <f t="shared" si="7"/>
        <v>3990000</v>
      </c>
      <c r="W31" s="121">
        <f t="shared" si="9"/>
        <v>2900000</v>
      </c>
      <c r="X31" s="122">
        <f t="shared" si="10"/>
        <v>2900000</v>
      </c>
    </row>
    <row r="32" spans="2:24" ht="90" x14ac:dyDescent="0.25">
      <c r="B32" s="67">
        <v>24</v>
      </c>
      <c r="C32" s="78" t="s">
        <v>219</v>
      </c>
      <c r="D32" s="79" t="s">
        <v>99</v>
      </c>
      <c r="E32" s="84">
        <v>1</v>
      </c>
      <c r="F32" s="84">
        <v>1</v>
      </c>
      <c r="G32" s="85">
        <v>3500000</v>
      </c>
      <c r="H32" s="82">
        <f t="shared" si="0"/>
        <v>3500000</v>
      </c>
      <c r="I32" s="84">
        <v>1</v>
      </c>
      <c r="J32" s="86">
        <v>4500000</v>
      </c>
      <c r="K32" s="87">
        <f t="shared" si="8"/>
        <v>4500000</v>
      </c>
      <c r="L32" s="84">
        <v>1</v>
      </c>
      <c r="M32" s="86">
        <v>3990000</v>
      </c>
      <c r="N32" s="82">
        <f t="shared" si="1"/>
        <v>3990000</v>
      </c>
      <c r="O32" s="74"/>
      <c r="P32" s="1"/>
      <c r="Q32" s="75">
        <f t="shared" si="2"/>
        <v>3975738.5598114058</v>
      </c>
      <c r="R32" s="76">
        <f t="shared" si="3"/>
        <v>3975738.5598114058</v>
      </c>
      <c r="S32" s="75">
        <f t="shared" si="4"/>
        <v>3996666.6666666665</v>
      </c>
      <c r="T32" s="76">
        <f t="shared" si="5"/>
        <v>3996666.6666666665</v>
      </c>
      <c r="U32" s="75">
        <f t="shared" si="6"/>
        <v>3990000</v>
      </c>
      <c r="V32" s="77">
        <f t="shared" si="7"/>
        <v>3990000</v>
      </c>
      <c r="W32" s="121">
        <f t="shared" si="9"/>
        <v>3500000</v>
      </c>
      <c r="X32" s="122">
        <f t="shared" si="10"/>
        <v>3500000</v>
      </c>
    </row>
    <row r="33" spans="2:24" ht="105" x14ac:dyDescent="0.25">
      <c r="B33" s="67">
        <v>25</v>
      </c>
      <c r="C33" s="78" t="s">
        <v>220</v>
      </c>
      <c r="D33" s="79" t="s">
        <v>99</v>
      </c>
      <c r="E33" s="84">
        <v>1</v>
      </c>
      <c r="F33" s="84">
        <v>1</v>
      </c>
      <c r="G33" s="85">
        <v>10250000</v>
      </c>
      <c r="H33" s="82">
        <f t="shared" si="0"/>
        <v>10250000</v>
      </c>
      <c r="I33" s="84">
        <v>1</v>
      </c>
      <c r="J33" s="86">
        <v>8500000</v>
      </c>
      <c r="K33" s="87">
        <f t="shared" si="8"/>
        <v>8500000</v>
      </c>
      <c r="L33" s="84">
        <v>1</v>
      </c>
      <c r="M33" s="86">
        <v>13650000</v>
      </c>
      <c r="N33" s="82">
        <f t="shared" si="1"/>
        <v>13650000</v>
      </c>
      <c r="O33" s="74"/>
      <c r="P33" s="1"/>
      <c r="Q33" s="75">
        <f t="shared" si="2"/>
        <v>10594776.855937034</v>
      </c>
      <c r="R33" s="76">
        <f t="shared" si="3"/>
        <v>10594776.855937034</v>
      </c>
      <c r="S33" s="75">
        <f t="shared" si="4"/>
        <v>10800000</v>
      </c>
      <c r="T33" s="76">
        <f t="shared" si="5"/>
        <v>10800000</v>
      </c>
      <c r="U33" s="75">
        <f t="shared" si="6"/>
        <v>10250000</v>
      </c>
      <c r="V33" s="77">
        <f t="shared" si="7"/>
        <v>10250000</v>
      </c>
      <c r="W33" s="121">
        <f t="shared" si="9"/>
        <v>8500000</v>
      </c>
      <c r="X33" s="122">
        <f t="shared" si="10"/>
        <v>8500000</v>
      </c>
    </row>
    <row r="34" spans="2:24" ht="105" x14ac:dyDescent="0.25">
      <c r="B34" s="67">
        <v>26</v>
      </c>
      <c r="C34" s="78" t="s">
        <v>221</v>
      </c>
      <c r="D34" s="79" t="s">
        <v>99</v>
      </c>
      <c r="E34" s="84">
        <v>1</v>
      </c>
      <c r="F34" s="84">
        <v>1</v>
      </c>
      <c r="G34" s="85">
        <v>12450000</v>
      </c>
      <c r="H34" s="82">
        <f t="shared" si="0"/>
        <v>12450000</v>
      </c>
      <c r="I34" s="84">
        <v>1</v>
      </c>
      <c r="J34" s="86">
        <v>10450000</v>
      </c>
      <c r="K34" s="87">
        <f t="shared" si="8"/>
        <v>10450000</v>
      </c>
      <c r="L34" s="84">
        <v>1</v>
      </c>
      <c r="M34" s="86">
        <v>14070000</v>
      </c>
      <c r="N34" s="82">
        <f t="shared" si="1"/>
        <v>14070000</v>
      </c>
      <c r="O34" s="74"/>
      <c r="P34" s="1"/>
      <c r="Q34" s="75">
        <f t="shared" si="2"/>
        <v>12232819.842891619</v>
      </c>
      <c r="R34" s="76">
        <f t="shared" si="3"/>
        <v>12232819.842891619</v>
      </c>
      <c r="S34" s="75">
        <f t="shared" si="4"/>
        <v>12323333.333333334</v>
      </c>
      <c r="T34" s="76">
        <f t="shared" si="5"/>
        <v>12323333.333333334</v>
      </c>
      <c r="U34" s="75">
        <f t="shared" si="6"/>
        <v>12450000</v>
      </c>
      <c r="V34" s="77">
        <f t="shared" si="7"/>
        <v>12450000</v>
      </c>
      <c r="W34" s="121">
        <f t="shared" si="9"/>
        <v>10450000</v>
      </c>
      <c r="X34" s="122">
        <f t="shared" si="10"/>
        <v>10450000</v>
      </c>
    </row>
    <row r="35" spans="2:24" ht="180" x14ac:dyDescent="0.25">
      <c r="B35" s="67">
        <v>27</v>
      </c>
      <c r="C35" s="78" t="s">
        <v>222</v>
      </c>
      <c r="D35" s="79" t="s">
        <v>99</v>
      </c>
      <c r="E35" s="84">
        <v>1</v>
      </c>
      <c r="F35" s="84">
        <v>1</v>
      </c>
      <c r="G35" s="85">
        <v>1500000</v>
      </c>
      <c r="H35" s="82">
        <f t="shared" si="0"/>
        <v>1500000</v>
      </c>
      <c r="I35" s="84">
        <v>1</v>
      </c>
      <c r="J35" s="86">
        <v>2100000</v>
      </c>
      <c r="K35" s="87">
        <f t="shared" si="8"/>
        <v>2100000</v>
      </c>
      <c r="L35" s="84">
        <v>1</v>
      </c>
      <c r="M35" s="86">
        <v>2100000</v>
      </c>
      <c r="N35" s="82">
        <f t="shared" si="1"/>
        <v>2100000</v>
      </c>
      <c r="O35" s="74"/>
      <c r="P35" s="1"/>
      <c r="Q35" s="75">
        <f t="shared" si="2"/>
        <v>1877197.423702792</v>
      </c>
      <c r="R35" s="76">
        <f t="shared" si="3"/>
        <v>1877197.423702792</v>
      </c>
      <c r="S35" s="75">
        <f t="shared" si="4"/>
        <v>1900000</v>
      </c>
      <c r="T35" s="76">
        <f t="shared" si="5"/>
        <v>1900000</v>
      </c>
      <c r="U35" s="75">
        <f t="shared" si="6"/>
        <v>2100000</v>
      </c>
      <c r="V35" s="77">
        <f t="shared" si="7"/>
        <v>2100000</v>
      </c>
      <c r="W35" s="121">
        <f t="shared" si="9"/>
        <v>1500000</v>
      </c>
      <c r="X35" s="122">
        <f t="shared" si="10"/>
        <v>1500000</v>
      </c>
    </row>
    <row r="36" spans="2:24" ht="90" x14ac:dyDescent="0.25">
      <c r="B36" s="67">
        <v>28</v>
      </c>
      <c r="C36" s="78" t="s">
        <v>223</v>
      </c>
      <c r="D36" s="79" t="s">
        <v>99</v>
      </c>
      <c r="E36" s="84">
        <v>1</v>
      </c>
      <c r="F36" s="84">
        <v>1</v>
      </c>
      <c r="G36" s="85">
        <v>2750000</v>
      </c>
      <c r="H36" s="82">
        <f t="shared" si="0"/>
        <v>2750000</v>
      </c>
      <c r="I36" s="84">
        <v>1</v>
      </c>
      <c r="J36" s="86">
        <v>3780000</v>
      </c>
      <c r="K36" s="87">
        <f t="shared" si="8"/>
        <v>3780000</v>
      </c>
      <c r="L36" s="84">
        <v>1</v>
      </c>
      <c r="M36" s="86">
        <v>3780000</v>
      </c>
      <c r="N36" s="82">
        <f t="shared" si="1"/>
        <v>3780000</v>
      </c>
      <c r="O36" s="74"/>
      <c r="P36" s="1"/>
      <c r="Q36" s="75">
        <f t="shared" si="2"/>
        <v>3399685.6687493911</v>
      </c>
      <c r="R36" s="76">
        <f t="shared" si="3"/>
        <v>3399685.6687493911</v>
      </c>
      <c r="S36" s="75">
        <f t="shared" si="4"/>
        <v>3436666.6666666665</v>
      </c>
      <c r="T36" s="76">
        <f t="shared" si="5"/>
        <v>3436666.6666666665</v>
      </c>
      <c r="U36" s="75">
        <f t="shared" si="6"/>
        <v>3780000</v>
      </c>
      <c r="V36" s="77">
        <f t="shared" si="7"/>
        <v>3780000</v>
      </c>
      <c r="W36" s="121">
        <f t="shared" si="9"/>
        <v>2750000</v>
      </c>
      <c r="X36" s="122">
        <f t="shared" si="10"/>
        <v>2750000</v>
      </c>
    </row>
    <row r="37" spans="2:24" ht="105" x14ac:dyDescent="0.25">
      <c r="B37" s="67">
        <v>29</v>
      </c>
      <c r="C37" s="78" t="s">
        <v>224</v>
      </c>
      <c r="D37" s="79" t="s">
        <v>99</v>
      </c>
      <c r="E37" s="84">
        <v>1</v>
      </c>
      <c r="F37" s="84">
        <v>1</v>
      </c>
      <c r="G37" s="85">
        <v>12560000</v>
      </c>
      <c r="H37" s="82">
        <f t="shared" si="0"/>
        <v>12560000</v>
      </c>
      <c r="I37" s="84">
        <v>1</v>
      </c>
      <c r="J37" s="86">
        <v>12500000</v>
      </c>
      <c r="K37" s="87">
        <f t="shared" si="8"/>
        <v>12500000</v>
      </c>
      <c r="L37" s="84">
        <v>1</v>
      </c>
      <c r="M37" s="86">
        <v>15750000</v>
      </c>
      <c r="N37" s="82">
        <f t="shared" si="1"/>
        <v>15750000</v>
      </c>
      <c r="O37" s="74"/>
      <c r="P37" s="1"/>
      <c r="Q37" s="75">
        <f t="shared" si="2"/>
        <v>13522595.903395819</v>
      </c>
      <c r="R37" s="76">
        <f t="shared" si="3"/>
        <v>13522595.903395819</v>
      </c>
      <c r="S37" s="75">
        <f t="shared" si="4"/>
        <v>13603333.333333334</v>
      </c>
      <c r="T37" s="76">
        <f t="shared" si="5"/>
        <v>13603333.333333334</v>
      </c>
      <c r="U37" s="75">
        <f t="shared" si="6"/>
        <v>12560000</v>
      </c>
      <c r="V37" s="77">
        <f t="shared" si="7"/>
        <v>12560000</v>
      </c>
      <c r="W37" s="121">
        <f t="shared" si="9"/>
        <v>12500000</v>
      </c>
      <c r="X37" s="122">
        <f t="shared" si="10"/>
        <v>12500000</v>
      </c>
    </row>
    <row r="38" spans="2:24" ht="105" x14ac:dyDescent="0.25">
      <c r="B38" s="67">
        <v>30</v>
      </c>
      <c r="C38" s="78" t="s">
        <v>225</v>
      </c>
      <c r="D38" s="79" t="s">
        <v>99</v>
      </c>
      <c r="E38" s="84">
        <v>1</v>
      </c>
      <c r="F38" s="84">
        <v>1</v>
      </c>
      <c r="G38" s="85">
        <v>8560000</v>
      </c>
      <c r="H38" s="82">
        <f t="shared" si="0"/>
        <v>8560000</v>
      </c>
      <c r="I38" s="84">
        <v>1</v>
      </c>
      <c r="J38" s="86">
        <v>6500000</v>
      </c>
      <c r="K38" s="87">
        <f t="shared" si="8"/>
        <v>6500000</v>
      </c>
      <c r="L38" s="84">
        <v>1</v>
      </c>
      <c r="M38" s="86">
        <v>9450000</v>
      </c>
      <c r="N38" s="82">
        <f t="shared" si="1"/>
        <v>9450000</v>
      </c>
      <c r="O38" s="74"/>
      <c r="P38" s="1"/>
      <c r="Q38" s="75">
        <f t="shared" si="2"/>
        <v>8071228.5135143567</v>
      </c>
      <c r="R38" s="76">
        <f t="shared" si="3"/>
        <v>8071228.5135143567</v>
      </c>
      <c r="S38" s="75">
        <f t="shared" si="4"/>
        <v>8170000</v>
      </c>
      <c r="T38" s="76">
        <f t="shared" si="5"/>
        <v>8170000</v>
      </c>
      <c r="U38" s="75">
        <f t="shared" si="6"/>
        <v>8560000</v>
      </c>
      <c r="V38" s="77">
        <f t="shared" si="7"/>
        <v>8560000</v>
      </c>
      <c r="W38" s="121">
        <f t="shared" si="9"/>
        <v>6500000</v>
      </c>
      <c r="X38" s="122">
        <f t="shared" si="10"/>
        <v>6500000</v>
      </c>
    </row>
    <row r="39" spans="2:24" ht="105" x14ac:dyDescent="0.25">
      <c r="B39" s="67">
        <v>31</v>
      </c>
      <c r="C39" s="78" t="s">
        <v>226</v>
      </c>
      <c r="D39" s="79" t="s">
        <v>99</v>
      </c>
      <c r="E39" s="84">
        <v>1</v>
      </c>
      <c r="F39" s="84">
        <v>1</v>
      </c>
      <c r="G39" s="85">
        <v>4060000</v>
      </c>
      <c r="H39" s="82">
        <f t="shared" si="0"/>
        <v>4060000</v>
      </c>
      <c r="I39" s="84">
        <v>1</v>
      </c>
      <c r="J39" s="86">
        <v>5060000</v>
      </c>
      <c r="K39" s="87">
        <f t="shared" si="8"/>
        <v>5060000</v>
      </c>
      <c r="L39" s="84">
        <v>1</v>
      </c>
      <c r="M39" s="86">
        <v>5060000</v>
      </c>
      <c r="N39" s="82">
        <f t="shared" si="1"/>
        <v>5060000</v>
      </c>
      <c r="O39" s="74"/>
      <c r="P39" s="1"/>
      <c r="Q39" s="75">
        <f t="shared" si="2"/>
        <v>4701924.9094382254</v>
      </c>
      <c r="R39" s="76">
        <f t="shared" si="3"/>
        <v>4701924.9094382254</v>
      </c>
      <c r="S39" s="75">
        <f t="shared" si="4"/>
        <v>4726666.666666667</v>
      </c>
      <c r="T39" s="76">
        <f t="shared" si="5"/>
        <v>4726666.666666667</v>
      </c>
      <c r="U39" s="75">
        <f t="shared" si="6"/>
        <v>5060000</v>
      </c>
      <c r="V39" s="77">
        <f t="shared" si="7"/>
        <v>5060000</v>
      </c>
      <c r="W39" s="121">
        <f t="shared" si="9"/>
        <v>4060000</v>
      </c>
      <c r="X39" s="122">
        <f t="shared" si="10"/>
        <v>4060000</v>
      </c>
    </row>
    <row r="40" spans="2:24" ht="105" x14ac:dyDescent="0.25">
      <c r="B40" s="67">
        <v>32</v>
      </c>
      <c r="C40" s="78" t="s">
        <v>227</v>
      </c>
      <c r="D40" s="79" t="s">
        <v>99</v>
      </c>
      <c r="E40" s="84">
        <v>1</v>
      </c>
      <c r="F40" s="84">
        <v>1</v>
      </c>
      <c r="G40" s="85">
        <v>10250600</v>
      </c>
      <c r="H40" s="82">
        <f t="shared" si="0"/>
        <v>10250600</v>
      </c>
      <c r="I40" s="84">
        <v>1</v>
      </c>
      <c r="J40" s="86">
        <v>12500000</v>
      </c>
      <c r="K40" s="87">
        <f t="shared" si="8"/>
        <v>12500000</v>
      </c>
      <c r="L40" s="84">
        <v>1</v>
      </c>
      <c r="M40" s="86">
        <v>15750000</v>
      </c>
      <c r="N40" s="82">
        <f t="shared" si="1"/>
        <v>15750000</v>
      </c>
      <c r="O40" s="74"/>
      <c r="P40" s="1"/>
      <c r="Q40" s="75">
        <f t="shared" si="2"/>
        <v>12637076.638190212</v>
      </c>
      <c r="R40" s="76">
        <f t="shared" si="3"/>
        <v>12637076.638190212</v>
      </c>
      <c r="S40" s="75">
        <f t="shared" si="4"/>
        <v>12833533.333333334</v>
      </c>
      <c r="T40" s="76">
        <f t="shared" si="5"/>
        <v>12833533.333333334</v>
      </c>
      <c r="U40" s="75">
        <f t="shared" si="6"/>
        <v>12500000</v>
      </c>
      <c r="V40" s="77">
        <f t="shared" si="7"/>
        <v>12500000</v>
      </c>
      <c r="W40" s="121">
        <f t="shared" si="9"/>
        <v>10250600</v>
      </c>
      <c r="X40" s="122">
        <f t="shared" si="10"/>
        <v>10250600</v>
      </c>
    </row>
    <row r="41" spans="2:24" ht="120" x14ac:dyDescent="0.25">
      <c r="B41" s="67">
        <v>33</v>
      </c>
      <c r="C41" s="78" t="s">
        <v>228</v>
      </c>
      <c r="D41" s="79" t="s">
        <v>99</v>
      </c>
      <c r="E41" s="84">
        <v>1</v>
      </c>
      <c r="F41" s="84">
        <v>1</v>
      </c>
      <c r="G41" s="85">
        <v>10450000</v>
      </c>
      <c r="H41" s="82">
        <f t="shared" si="0"/>
        <v>10450000</v>
      </c>
      <c r="I41" s="84">
        <v>1</v>
      </c>
      <c r="J41" s="86">
        <v>9900000</v>
      </c>
      <c r="K41" s="87">
        <f>J41*I41</f>
        <v>9900000</v>
      </c>
      <c r="L41" s="84">
        <v>1</v>
      </c>
      <c r="M41" s="86">
        <v>12180000</v>
      </c>
      <c r="N41" s="82">
        <f t="shared" si="1"/>
        <v>12180000</v>
      </c>
      <c r="O41" s="74"/>
      <c r="P41" s="1"/>
      <c r="Q41" s="75">
        <f t="shared" si="2"/>
        <v>10801056.995313993</v>
      </c>
      <c r="R41" s="76">
        <f t="shared" si="3"/>
        <v>10801056.995313993</v>
      </c>
      <c r="S41" s="75">
        <f t="shared" si="4"/>
        <v>10843333.333333334</v>
      </c>
      <c r="T41" s="76">
        <f t="shared" si="5"/>
        <v>10843333.333333334</v>
      </c>
      <c r="U41" s="75">
        <f t="shared" si="6"/>
        <v>10450000</v>
      </c>
      <c r="V41" s="77">
        <f t="shared" si="7"/>
        <v>10450000</v>
      </c>
      <c r="W41" s="121">
        <f t="shared" si="9"/>
        <v>9900000</v>
      </c>
      <c r="X41" s="122">
        <f t="shared" si="10"/>
        <v>9900000</v>
      </c>
    </row>
    <row r="42" spans="2:24" ht="90" x14ac:dyDescent="0.25">
      <c r="B42" s="67">
        <v>34</v>
      </c>
      <c r="C42" s="78" t="s">
        <v>229</v>
      </c>
      <c r="D42" s="79" t="s">
        <v>99</v>
      </c>
      <c r="E42" s="84">
        <v>1</v>
      </c>
      <c r="F42" s="84">
        <v>1</v>
      </c>
      <c r="G42" s="85">
        <v>5890000</v>
      </c>
      <c r="H42" s="82">
        <f t="shared" si="0"/>
        <v>5890000</v>
      </c>
      <c r="I42" s="84">
        <v>1</v>
      </c>
      <c r="J42" s="86">
        <v>7500000</v>
      </c>
      <c r="K42" s="87">
        <f t="shared" si="8"/>
        <v>7500000</v>
      </c>
      <c r="L42" s="84">
        <v>1</v>
      </c>
      <c r="M42" s="86">
        <v>8820000</v>
      </c>
      <c r="N42" s="82">
        <f t="shared" si="1"/>
        <v>8820000</v>
      </c>
      <c r="O42" s="74"/>
      <c r="P42" s="1"/>
      <c r="Q42" s="75">
        <f t="shared" si="2"/>
        <v>7303791.737556709</v>
      </c>
      <c r="R42" s="76">
        <f t="shared" si="3"/>
        <v>7303791.737556709</v>
      </c>
      <c r="S42" s="75">
        <f t="shared" si="4"/>
        <v>7403333.333333333</v>
      </c>
      <c r="T42" s="76">
        <f t="shared" si="5"/>
        <v>7403333.333333333</v>
      </c>
      <c r="U42" s="75">
        <f t="shared" si="6"/>
        <v>7500000</v>
      </c>
      <c r="V42" s="77">
        <f t="shared" si="7"/>
        <v>7500000</v>
      </c>
      <c r="W42" s="121">
        <f t="shared" si="9"/>
        <v>5890000</v>
      </c>
      <c r="X42" s="122">
        <f t="shared" si="10"/>
        <v>5890000</v>
      </c>
    </row>
    <row r="43" spans="2:24" ht="30" x14ac:dyDescent="0.25">
      <c r="B43" s="67">
        <v>35</v>
      </c>
      <c r="C43" s="78" t="s">
        <v>148</v>
      </c>
      <c r="D43" s="79" t="s">
        <v>99</v>
      </c>
      <c r="E43" s="84">
        <v>4</v>
      </c>
      <c r="F43" s="84">
        <v>4</v>
      </c>
      <c r="G43" s="85">
        <v>450000</v>
      </c>
      <c r="H43" s="82">
        <f t="shared" si="0"/>
        <v>1800000</v>
      </c>
      <c r="I43" s="84">
        <v>4</v>
      </c>
      <c r="J43" s="86">
        <v>850000</v>
      </c>
      <c r="K43" s="92">
        <f t="shared" si="8"/>
        <v>3400000</v>
      </c>
      <c r="L43" s="84">
        <v>4</v>
      </c>
      <c r="M43" s="86">
        <v>945000</v>
      </c>
      <c r="N43" s="93">
        <f t="shared" si="1"/>
        <v>3780000</v>
      </c>
      <c r="O43" s="74"/>
      <c r="P43" s="1"/>
      <c r="Q43" s="75">
        <f t="shared" si="2"/>
        <v>712340.68460124941</v>
      </c>
      <c r="R43" s="76">
        <f t="shared" si="3"/>
        <v>2849362.7384049976</v>
      </c>
      <c r="S43" s="75">
        <f t="shared" si="4"/>
        <v>748333.33333333337</v>
      </c>
      <c r="T43" s="76">
        <f t="shared" si="5"/>
        <v>2993333.3333333335</v>
      </c>
      <c r="U43" s="75">
        <f t="shared" si="6"/>
        <v>850000</v>
      </c>
      <c r="V43" s="77">
        <f t="shared" si="7"/>
        <v>3400000</v>
      </c>
      <c r="W43" s="121">
        <f t="shared" si="9"/>
        <v>450000</v>
      </c>
      <c r="X43" s="122">
        <f t="shared" si="10"/>
        <v>1800000</v>
      </c>
    </row>
    <row r="44" spans="2:24" ht="30" x14ac:dyDescent="0.25">
      <c r="B44" s="67">
        <v>36</v>
      </c>
      <c r="C44" s="78" t="s">
        <v>149</v>
      </c>
      <c r="D44" s="79" t="s">
        <v>99</v>
      </c>
      <c r="E44" s="84">
        <v>3</v>
      </c>
      <c r="F44" s="84">
        <v>3</v>
      </c>
      <c r="G44" s="85">
        <v>450000</v>
      </c>
      <c r="H44" s="82">
        <f t="shared" si="0"/>
        <v>1350000</v>
      </c>
      <c r="I44" s="84">
        <v>3</v>
      </c>
      <c r="J44" s="86">
        <v>650000</v>
      </c>
      <c r="K44" s="92">
        <f t="shared" si="8"/>
        <v>1950000</v>
      </c>
      <c r="L44" s="84">
        <v>3</v>
      </c>
      <c r="M44" s="86">
        <v>735000</v>
      </c>
      <c r="N44" s="93">
        <f t="shared" si="1"/>
        <v>2205000</v>
      </c>
      <c r="O44" s="74"/>
      <c r="P44" s="1"/>
      <c r="Q44" s="75">
        <f t="shared" si="2"/>
        <v>599061.03132959071</v>
      </c>
      <c r="R44" s="76">
        <f t="shared" si="3"/>
        <v>1797183.093988772</v>
      </c>
      <c r="S44" s="75">
        <f t="shared" si="4"/>
        <v>611666.66666666663</v>
      </c>
      <c r="T44" s="76">
        <f t="shared" si="5"/>
        <v>1835000</v>
      </c>
      <c r="U44" s="75">
        <f t="shared" si="6"/>
        <v>650000</v>
      </c>
      <c r="V44" s="77">
        <f t="shared" si="7"/>
        <v>1950000</v>
      </c>
      <c r="W44" s="121">
        <f t="shared" si="9"/>
        <v>450000</v>
      </c>
      <c r="X44" s="122">
        <f t="shared" si="10"/>
        <v>1350000</v>
      </c>
    </row>
    <row r="45" spans="2:24" ht="15" x14ac:dyDescent="0.25">
      <c r="B45" s="67">
        <v>37</v>
      </c>
      <c r="C45" s="68" t="s">
        <v>23</v>
      </c>
      <c r="D45" s="69"/>
      <c r="E45" s="88"/>
      <c r="F45" s="88"/>
      <c r="G45" s="89"/>
      <c r="H45" s="72">
        <f t="shared" si="0"/>
        <v>0</v>
      </c>
      <c r="I45" s="88"/>
      <c r="J45" s="90"/>
      <c r="K45" s="91"/>
      <c r="L45" s="88"/>
      <c r="M45" s="90"/>
      <c r="N45" s="91"/>
      <c r="O45" s="74"/>
      <c r="P45" s="1"/>
      <c r="Q45" s="75">
        <f t="shared" si="2"/>
        <v>0</v>
      </c>
      <c r="R45" s="76">
        <f t="shared" si="3"/>
        <v>0</v>
      </c>
      <c r="S45" s="75">
        <f t="shared" si="4"/>
        <v>0</v>
      </c>
      <c r="T45" s="76">
        <f t="shared" si="5"/>
        <v>0</v>
      </c>
      <c r="U45" s="75">
        <f t="shared" si="6"/>
        <v>0</v>
      </c>
      <c r="V45" s="77">
        <f t="shared" si="7"/>
        <v>0</v>
      </c>
      <c r="W45" s="121">
        <f t="shared" si="9"/>
        <v>0</v>
      </c>
      <c r="X45" s="122">
        <f t="shared" si="10"/>
        <v>0</v>
      </c>
    </row>
    <row r="46" spans="2:24" ht="105" x14ac:dyDescent="0.25">
      <c r="B46" s="67">
        <v>38</v>
      </c>
      <c r="C46" s="78" t="s">
        <v>75</v>
      </c>
      <c r="D46" s="79" t="s">
        <v>68</v>
      </c>
      <c r="E46" s="84">
        <v>800</v>
      </c>
      <c r="F46" s="84">
        <v>800</v>
      </c>
      <c r="G46" s="85">
        <v>20000</v>
      </c>
      <c r="H46" s="82">
        <f t="shared" si="0"/>
        <v>16000000</v>
      </c>
      <c r="I46" s="84">
        <v>800</v>
      </c>
      <c r="J46" s="86">
        <v>25000</v>
      </c>
      <c r="K46" s="87">
        <f t="shared" si="8"/>
        <v>20000000</v>
      </c>
      <c r="L46" s="84">
        <v>800</v>
      </c>
      <c r="M46" s="86">
        <v>25000</v>
      </c>
      <c r="N46" s="82">
        <f>+M46*L46</f>
        <v>20000000</v>
      </c>
      <c r="O46" s="74"/>
      <c r="P46" s="1"/>
      <c r="Q46" s="75">
        <f t="shared" si="2"/>
        <v>23207.944168063896</v>
      </c>
      <c r="R46" s="76">
        <f t="shared" si="3"/>
        <v>18566355.334451117</v>
      </c>
      <c r="S46" s="75">
        <f t="shared" si="4"/>
        <v>23333.333333333332</v>
      </c>
      <c r="T46" s="76">
        <f t="shared" si="5"/>
        <v>18666666.666666664</v>
      </c>
      <c r="U46" s="75">
        <f t="shared" si="6"/>
        <v>25000</v>
      </c>
      <c r="V46" s="77">
        <f t="shared" si="7"/>
        <v>20000000</v>
      </c>
      <c r="W46" s="121">
        <f t="shared" si="9"/>
        <v>20000</v>
      </c>
      <c r="X46" s="122">
        <f t="shared" si="10"/>
        <v>16000000</v>
      </c>
    </row>
    <row r="47" spans="2:24" ht="60" x14ac:dyDescent="0.25">
      <c r="B47" s="67">
        <v>39</v>
      </c>
      <c r="C47" s="78" t="s">
        <v>76</v>
      </c>
      <c r="D47" s="79" t="s">
        <v>68</v>
      </c>
      <c r="E47" s="84">
        <v>266</v>
      </c>
      <c r="F47" s="84">
        <v>266</v>
      </c>
      <c r="G47" s="85">
        <v>20000</v>
      </c>
      <c r="H47" s="82">
        <f t="shared" si="0"/>
        <v>5320000</v>
      </c>
      <c r="I47" s="84">
        <v>266</v>
      </c>
      <c r="J47" s="86">
        <v>28000</v>
      </c>
      <c r="K47" s="87">
        <f t="shared" si="8"/>
        <v>7448000</v>
      </c>
      <c r="L47" s="84">
        <v>266</v>
      </c>
      <c r="M47" s="86">
        <v>28000</v>
      </c>
      <c r="N47" s="82">
        <f>+M47*L47</f>
        <v>7448000</v>
      </c>
      <c r="O47" s="74"/>
      <c r="P47" s="1"/>
      <c r="Q47" s="75">
        <f t="shared" si="2"/>
        <v>25029.298982703895</v>
      </c>
      <c r="R47" s="76">
        <f t="shared" si="3"/>
        <v>6657793.5293992357</v>
      </c>
      <c r="S47" s="75">
        <f t="shared" si="4"/>
        <v>25333.333333333332</v>
      </c>
      <c r="T47" s="76">
        <f t="shared" si="5"/>
        <v>6738666.666666666</v>
      </c>
      <c r="U47" s="75">
        <f t="shared" si="6"/>
        <v>28000</v>
      </c>
      <c r="V47" s="77">
        <f t="shared" si="7"/>
        <v>7448000</v>
      </c>
      <c r="W47" s="121">
        <f t="shared" si="9"/>
        <v>20000</v>
      </c>
      <c r="X47" s="122">
        <f t="shared" si="10"/>
        <v>5320000</v>
      </c>
    </row>
    <row r="48" spans="2:24" ht="90" x14ac:dyDescent="0.25">
      <c r="B48" s="67">
        <v>40</v>
      </c>
      <c r="C48" s="78" t="s">
        <v>77</v>
      </c>
      <c r="D48" s="79" t="s">
        <v>68</v>
      </c>
      <c r="E48" s="84">
        <v>380.59</v>
      </c>
      <c r="F48" s="84">
        <v>380.59</v>
      </c>
      <c r="G48" s="85">
        <v>35000</v>
      </c>
      <c r="H48" s="82">
        <f t="shared" si="0"/>
        <v>13320650</v>
      </c>
      <c r="I48" s="84">
        <v>380.59</v>
      </c>
      <c r="J48" s="86">
        <v>28000</v>
      </c>
      <c r="K48" s="87">
        <f t="shared" si="8"/>
        <v>10656520</v>
      </c>
      <c r="L48" s="84">
        <v>380.59</v>
      </c>
      <c r="M48" s="86">
        <v>45000</v>
      </c>
      <c r="N48" s="82">
        <f>+M48*L48</f>
        <v>17126550</v>
      </c>
      <c r="O48" s="74"/>
      <c r="P48" s="1"/>
      <c r="Q48" s="75">
        <f t="shared" si="2"/>
        <v>35330.208180539455</v>
      </c>
      <c r="R48" s="76">
        <f t="shared" si="3"/>
        <v>13446323.93143151</v>
      </c>
      <c r="S48" s="75">
        <f t="shared" si="4"/>
        <v>36000</v>
      </c>
      <c r="T48" s="76">
        <f t="shared" si="5"/>
        <v>13701240</v>
      </c>
      <c r="U48" s="75">
        <f t="shared" si="6"/>
        <v>35000</v>
      </c>
      <c r="V48" s="77">
        <f t="shared" si="7"/>
        <v>13320650</v>
      </c>
      <c r="W48" s="121">
        <f t="shared" si="9"/>
        <v>28000</v>
      </c>
      <c r="X48" s="122">
        <f t="shared" si="10"/>
        <v>10656520</v>
      </c>
    </row>
    <row r="49" spans="2:24" ht="60" x14ac:dyDescent="0.25">
      <c r="B49" s="67">
        <v>41</v>
      </c>
      <c r="C49" s="78" t="s">
        <v>126</v>
      </c>
      <c r="D49" s="79" t="s">
        <v>95</v>
      </c>
      <c r="E49" s="84">
        <v>12</v>
      </c>
      <c r="F49" s="84">
        <v>12</v>
      </c>
      <c r="G49" s="85">
        <v>398000</v>
      </c>
      <c r="H49" s="82">
        <f t="shared" si="0"/>
        <v>4776000</v>
      </c>
      <c r="I49" s="84">
        <v>12</v>
      </c>
      <c r="J49" s="86">
        <v>298000</v>
      </c>
      <c r="K49" s="87">
        <f t="shared" si="8"/>
        <v>3576000</v>
      </c>
      <c r="L49" s="84">
        <v>12</v>
      </c>
      <c r="M49" s="86">
        <v>498000</v>
      </c>
      <c r="N49" s="82">
        <f>+M49*L49</f>
        <v>5976000</v>
      </c>
      <c r="O49" s="74"/>
      <c r="P49" s="1"/>
      <c r="Q49" s="75">
        <f t="shared" si="2"/>
        <v>389442.09511715552</v>
      </c>
      <c r="R49" s="76">
        <f t="shared" si="3"/>
        <v>4673305.1414058665</v>
      </c>
      <c r="S49" s="75">
        <f t="shared" si="4"/>
        <v>398000</v>
      </c>
      <c r="T49" s="76">
        <f t="shared" si="5"/>
        <v>4776000</v>
      </c>
      <c r="U49" s="75">
        <f t="shared" si="6"/>
        <v>398000</v>
      </c>
      <c r="V49" s="77">
        <f t="shared" si="7"/>
        <v>4776000</v>
      </c>
      <c r="W49" s="121">
        <f t="shared" si="9"/>
        <v>298000</v>
      </c>
      <c r="X49" s="122">
        <f t="shared" si="10"/>
        <v>3576000</v>
      </c>
    </row>
    <row r="50" spans="2:24" ht="60" x14ac:dyDescent="0.25">
      <c r="B50" s="67">
        <v>42</v>
      </c>
      <c r="C50" s="78" t="s">
        <v>78</v>
      </c>
      <c r="D50" s="79" t="s">
        <v>68</v>
      </c>
      <c r="E50" s="84">
        <v>266</v>
      </c>
      <c r="F50" s="84">
        <v>266</v>
      </c>
      <c r="G50" s="85">
        <v>34000</v>
      </c>
      <c r="H50" s="82">
        <f t="shared" si="0"/>
        <v>9044000</v>
      </c>
      <c r="I50" s="84">
        <v>266</v>
      </c>
      <c r="J50" s="86">
        <v>42000</v>
      </c>
      <c r="K50" s="87">
        <f t="shared" si="8"/>
        <v>11172000</v>
      </c>
      <c r="L50" s="84">
        <v>266</v>
      </c>
      <c r="M50" s="86">
        <v>42000</v>
      </c>
      <c r="N50" s="82">
        <f>+M50*L50</f>
        <v>11172000</v>
      </c>
      <c r="O50" s="74"/>
      <c r="P50" s="1"/>
      <c r="Q50" s="75">
        <f t="shared" si="2"/>
        <v>39143.455892035905</v>
      </c>
      <c r="R50" s="76">
        <f t="shared" si="3"/>
        <v>10412159.267281551</v>
      </c>
      <c r="S50" s="75">
        <f t="shared" si="4"/>
        <v>39333.333333333336</v>
      </c>
      <c r="T50" s="76">
        <f t="shared" si="5"/>
        <v>10462666.666666668</v>
      </c>
      <c r="U50" s="75">
        <f t="shared" si="6"/>
        <v>42000</v>
      </c>
      <c r="V50" s="77">
        <f t="shared" si="7"/>
        <v>11172000</v>
      </c>
      <c r="W50" s="121">
        <f t="shared" si="9"/>
        <v>34000</v>
      </c>
      <c r="X50" s="122">
        <f t="shared" si="10"/>
        <v>9044000</v>
      </c>
    </row>
    <row r="51" spans="2:24" ht="15" x14ac:dyDescent="0.25">
      <c r="B51" s="67">
        <v>43</v>
      </c>
      <c r="C51" s="68" t="s">
        <v>24</v>
      </c>
      <c r="D51" s="69"/>
      <c r="E51" s="88"/>
      <c r="F51" s="88"/>
      <c r="G51" s="89"/>
      <c r="H51" s="72">
        <f t="shared" si="0"/>
        <v>0</v>
      </c>
      <c r="I51" s="88"/>
      <c r="J51" s="90"/>
      <c r="K51" s="91"/>
      <c r="L51" s="88"/>
      <c r="M51" s="90"/>
      <c r="N51" s="91"/>
      <c r="O51" s="74"/>
      <c r="P51" s="1"/>
      <c r="Q51" s="75">
        <f t="shared" si="2"/>
        <v>0</v>
      </c>
      <c r="R51" s="76">
        <f t="shared" si="3"/>
        <v>0</v>
      </c>
      <c r="S51" s="75">
        <f t="shared" si="4"/>
        <v>0</v>
      </c>
      <c r="T51" s="76">
        <f t="shared" si="5"/>
        <v>0</v>
      </c>
      <c r="U51" s="75">
        <f t="shared" si="6"/>
        <v>0</v>
      </c>
      <c r="V51" s="77">
        <f t="shared" si="7"/>
        <v>0</v>
      </c>
      <c r="W51" s="121">
        <f t="shared" si="9"/>
        <v>0</v>
      </c>
      <c r="X51" s="122">
        <f t="shared" si="10"/>
        <v>0</v>
      </c>
    </row>
    <row r="52" spans="2:24" ht="45" x14ac:dyDescent="0.25">
      <c r="B52" s="67">
        <v>44</v>
      </c>
      <c r="C52" s="78" t="s">
        <v>128</v>
      </c>
      <c r="D52" s="79" t="s">
        <v>68</v>
      </c>
      <c r="E52" s="84">
        <v>10</v>
      </c>
      <c r="F52" s="84">
        <v>10</v>
      </c>
      <c r="G52" s="85">
        <v>256900</v>
      </c>
      <c r="H52" s="82">
        <f t="shared" si="0"/>
        <v>2569000</v>
      </c>
      <c r="I52" s="84">
        <v>10</v>
      </c>
      <c r="J52" s="86">
        <v>356000</v>
      </c>
      <c r="K52" s="87">
        <f t="shared" si="8"/>
        <v>3560000</v>
      </c>
      <c r="L52" s="84">
        <v>10</v>
      </c>
      <c r="M52" s="86">
        <v>356000</v>
      </c>
      <c r="N52" s="82">
        <f t="shared" ref="N52:N98" si="11">+M52*L52</f>
        <v>3560000</v>
      </c>
      <c r="O52" s="74"/>
      <c r="P52" s="1"/>
      <c r="Q52" s="75">
        <f t="shared" si="2"/>
        <v>319316.50468781759</v>
      </c>
      <c r="R52" s="76">
        <f t="shared" si="3"/>
        <v>3193165.0468781758</v>
      </c>
      <c r="S52" s="75">
        <f t="shared" si="4"/>
        <v>322966.66666666669</v>
      </c>
      <c r="T52" s="76">
        <f t="shared" si="5"/>
        <v>3229666.666666667</v>
      </c>
      <c r="U52" s="75">
        <f t="shared" si="6"/>
        <v>356000</v>
      </c>
      <c r="V52" s="77">
        <f t="shared" si="7"/>
        <v>3560000</v>
      </c>
      <c r="W52" s="121">
        <f t="shared" si="9"/>
        <v>256900</v>
      </c>
      <c r="X52" s="122">
        <f t="shared" si="10"/>
        <v>2569000</v>
      </c>
    </row>
    <row r="53" spans="2:24" ht="150" x14ac:dyDescent="0.25">
      <c r="B53" s="67">
        <v>45</v>
      </c>
      <c r="C53" s="78" t="s">
        <v>136</v>
      </c>
      <c r="D53" s="79" t="s">
        <v>68</v>
      </c>
      <c r="E53" s="84">
        <v>246</v>
      </c>
      <c r="F53" s="84">
        <v>246</v>
      </c>
      <c r="G53" s="85">
        <v>125000</v>
      </c>
      <c r="H53" s="82">
        <f t="shared" si="0"/>
        <v>30750000</v>
      </c>
      <c r="I53" s="84">
        <v>246</v>
      </c>
      <c r="J53" s="86">
        <v>135000</v>
      </c>
      <c r="K53" s="87">
        <f t="shared" si="8"/>
        <v>33210000</v>
      </c>
      <c r="L53" s="84">
        <v>246</v>
      </c>
      <c r="M53" s="86">
        <v>198000</v>
      </c>
      <c r="N53" s="82">
        <f t="shared" si="11"/>
        <v>48708000</v>
      </c>
      <c r="O53" s="74"/>
      <c r="P53" s="1"/>
      <c r="Q53" s="75">
        <f t="shared" si="2"/>
        <v>149498.32401188946</v>
      </c>
      <c r="R53" s="76">
        <f t="shared" si="3"/>
        <v>36776587.706924811</v>
      </c>
      <c r="S53" s="75">
        <f t="shared" si="4"/>
        <v>152666.66666666666</v>
      </c>
      <c r="T53" s="76">
        <f t="shared" si="5"/>
        <v>37556000</v>
      </c>
      <c r="U53" s="75">
        <f t="shared" si="6"/>
        <v>135000</v>
      </c>
      <c r="V53" s="77">
        <f t="shared" si="7"/>
        <v>33210000</v>
      </c>
      <c r="W53" s="121">
        <f t="shared" si="9"/>
        <v>125000</v>
      </c>
      <c r="X53" s="122">
        <f t="shared" si="10"/>
        <v>30750000</v>
      </c>
    </row>
    <row r="54" spans="2:24" ht="150" x14ac:dyDescent="0.25">
      <c r="B54" s="67">
        <v>46</v>
      </c>
      <c r="C54" s="78" t="s">
        <v>137</v>
      </c>
      <c r="D54" s="79" t="s">
        <v>68</v>
      </c>
      <c r="E54" s="84">
        <v>45</v>
      </c>
      <c r="F54" s="84">
        <v>45</v>
      </c>
      <c r="G54" s="85">
        <v>185000</v>
      </c>
      <c r="H54" s="82">
        <f t="shared" si="0"/>
        <v>8325000</v>
      </c>
      <c r="I54" s="84">
        <v>45</v>
      </c>
      <c r="J54" s="86">
        <v>168000</v>
      </c>
      <c r="K54" s="87">
        <f t="shared" si="8"/>
        <v>7560000</v>
      </c>
      <c r="L54" s="84">
        <v>45</v>
      </c>
      <c r="M54" s="86">
        <v>198000</v>
      </c>
      <c r="N54" s="82">
        <f t="shared" si="11"/>
        <v>8910000</v>
      </c>
      <c r="O54" s="74"/>
      <c r="P54" s="1"/>
      <c r="Q54" s="75">
        <f t="shared" si="2"/>
        <v>183252.00433079363</v>
      </c>
      <c r="R54" s="76">
        <f t="shared" si="3"/>
        <v>8246340.194885713</v>
      </c>
      <c r="S54" s="75">
        <f t="shared" si="4"/>
        <v>183666.66666666666</v>
      </c>
      <c r="T54" s="76">
        <f t="shared" si="5"/>
        <v>8265000</v>
      </c>
      <c r="U54" s="75">
        <f t="shared" si="6"/>
        <v>185000</v>
      </c>
      <c r="V54" s="77">
        <f t="shared" si="7"/>
        <v>8325000</v>
      </c>
      <c r="W54" s="121">
        <f t="shared" si="9"/>
        <v>168000</v>
      </c>
      <c r="X54" s="122">
        <f t="shared" si="10"/>
        <v>7560000</v>
      </c>
    </row>
    <row r="55" spans="2:24" ht="75" x14ac:dyDescent="0.25">
      <c r="B55" s="67">
        <v>47</v>
      </c>
      <c r="C55" s="78" t="s">
        <v>145</v>
      </c>
      <c r="D55" s="79" t="s">
        <v>95</v>
      </c>
      <c r="E55" s="84">
        <v>60</v>
      </c>
      <c r="F55" s="84">
        <v>60</v>
      </c>
      <c r="G55" s="85">
        <v>95000</v>
      </c>
      <c r="H55" s="82">
        <f t="shared" si="0"/>
        <v>5700000</v>
      </c>
      <c r="I55" s="84">
        <v>60</v>
      </c>
      <c r="J55" s="86">
        <v>122000</v>
      </c>
      <c r="K55" s="87">
        <f t="shared" si="8"/>
        <v>7320000</v>
      </c>
      <c r="L55" s="84">
        <v>60</v>
      </c>
      <c r="M55" s="86">
        <v>122000</v>
      </c>
      <c r="N55" s="82">
        <f t="shared" si="11"/>
        <v>7320000</v>
      </c>
      <c r="O55" s="74"/>
      <c r="P55" s="1"/>
      <c r="Q55" s="75">
        <f t="shared" si="2"/>
        <v>112240.02520478325</v>
      </c>
      <c r="R55" s="76">
        <f t="shared" si="3"/>
        <v>6734401.5122869946</v>
      </c>
      <c r="S55" s="75">
        <f t="shared" si="4"/>
        <v>113000</v>
      </c>
      <c r="T55" s="76">
        <f t="shared" si="5"/>
        <v>6780000</v>
      </c>
      <c r="U55" s="75">
        <f t="shared" si="6"/>
        <v>122000</v>
      </c>
      <c r="V55" s="77">
        <f t="shared" si="7"/>
        <v>7320000</v>
      </c>
      <c r="W55" s="121">
        <f t="shared" si="9"/>
        <v>95000</v>
      </c>
      <c r="X55" s="122">
        <f t="shared" si="10"/>
        <v>5700000</v>
      </c>
    </row>
    <row r="56" spans="2:24" ht="60" x14ac:dyDescent="0.25">
      <c r="B56" s="67">
        <v>48</v>
      </c>
      <c r="C56" s="78" t="s">
        <v>129</v>
      </c>
      <c r="D56" s="79" t="s">
        <v>68</v>
      </c>
      <c r="E56" s="84">
        <v>55</v>
      </c>
      <c r="F56" s="84">
        <v>55</v>
      </c>
      <c r="G56" s="85">
        <v>135000</v>
      </c>
      <c r="H56" s="82">
        <f t="shared" si="0"/>
        <v>7425000</v>
      </c>
      <c r="I56" s="84">
        <v>55</v>
      </c>
      <c r="J56" s="86">
        <v>185000</v>
      </c>
      <c r="K56" s="87">
        <f t="shared" si="8"/>
        <v>10175000</v>
      </c>
      <c r="L56" s="84">
        <v>55</v>
      </c>
      <c r="M56" s="86">
        <v>198000</v>
      </c>
      <c r="N56" s="82">
        <f t="shared" si="11"/>
        <v>10890000</v>
      </c>
      <c r="O56" s="74"/>
      <c r="P56" s="1"/>
      <c r="Q56" s="75">
        <f t="shared" si="2"/>
        <v>170368.86457512973</v>
      </c>
      <c r="R56" s="76">
        <f t="shared" si="3"/>
        <v>9370287.5516321342</v>
      </c>
      <c r="S56" s="75">
        <f t="shared" si="4"/>
        <v>172666.66666666666</v>
      </c>
      <c r="T56" s="76">
        <f t="shared" si="5"/>
        <v>9496666.666666666</v>
      </c>
      <c r="U56" s="75">
        <f t="shared" si="6"/>
        <v>185000</v>
      </c>
      <c r="V56" s="77">
        <f t="shared" si="7"/>
        <v>10175000</v>
      </c>
      <c r="W56" s="121">
        <f t="shared" si="9"/>
        <v>135000</v>
      </c>
      <c r="X56" s="122">
        <f t="shared" si="10"/>
        <v>7425000</v>
      </c>
    </row>
    <row r="57" spans="2:24" ht="15.6" x14ac:dyDescent="0.25">
      <c r="B57" s="67">
        <v>49</v>
      </c>
      <c r="C57" s="94" t="s">
        <v>25</v>
      </c>
      <c r="D57" s="100"/>
      <c r="E57" s="95"/>
      <c r="F57" s="95"/>
      <c r="G57" s="96"/>
      <c r="H57" s="97">
        <f t="shared" si="0"/>
        <v>0</v>
      </c>
      <c r="I57" s="95"/>
      <c r="J57" s="98"/>
      <c r="K57" s="99"/>
      <c r="L57" s="95"/>
      <c r="M57" s="98"/>
      <c r="N57" s="99"/>
      <c r="O57" s="74"/>
      <c r="P57" s="1"/>
      <c r="Q57" s="75">
        <f t="shared" si="2"/>
        <v>0</v>
      </c>
      <c r="R57" s="76">
        <f t="shared" si="3"/>
        <v>0</v>
      </c>
      <c r="S57" s="75">
        <f t="shared" si="4"/>
        <v>0</v>
      </c>
      <c r="T57" s="76">
        <f t="shared" si="5"/>
        <v>0</v>
      </c>
      <c r="U57" s="75">
        <f t="shared" si="6"/>
        <v>0</v>
      </c>
      <c r="V57" s="77">
        <f t="shared" si="7"/>
        <v>0</v>
      </c>
      <c r="W57" s="121">
        <f t="shared" si="9"/>
        <v>0</v>
      </c>
      <c r="X57" s="122">
        <f t="shared" si="10"/>
        <v>0</v>
      </c>
    </row>
    <row r="58" spans="2:24" ht="120" x14ac:dyDescent="0.25">
      <c r="B58" s="67">
        <v>50</v>
      </c>
      <c r="C58" s="78" t="s">
        <v>26</v>
      </c>
      <c r="D58" s="79" t="s">
        <v>68</v>
      </c>
      <c r="E58" s="84">
        <v>100</v>
      </c>
      <c r="F58" s="84">
        <v>100</v>
      </c>
      <c r="G58" s="85">
        <v>260000</v>
      </c>
      <c r="H58" s="82">
        <f t="shared" si="0"/>
        <v>26000000</v>
      </c>
      <c r="I58" s="84">
        <v>100</v>
      </c>
      <c r="J58" s="86">
        <v>165000</v>
      </c>
      <c r="K58" s="87">
        <f t="shared" si="8"/>
        <v>16500000</v>
      </c>
      <c r="L58" s="84">
        <v>100</v>
      </c>
      <c r="M58" s="86">
        <v>210000</v>
      </c>
      <c r="N58" s="82">
        <f t="shared" si="11"/>
        <v>21000000</v>
      </c>
      <c r="O58" s="74"/>
      <c r="P58" s="1"/>
      <c r="Q58" s="75">
        <f t="shared" si="2"/>
        <v>208077.69533341445</v>
      </c>
      <c r="R58" s="76">
        <f t="shared" si="3"/>
        <v>20807769.533341445</v>
      </c>
      <c r="S58" s="75">
        <f t="shared" si="4"/>
        <v>211666.66666666666</v>
      </c>
      <c r="T58" s="76">
        <f t="shared" si="5"/>
        <v>21166666.666666664</v>
      </c>
      <c r="U58" s="75">
        <f t="shared" si="6"/>
        <v>210000</v>
      </c>
      <c r="V58" s="77">
        <f t="shared" si="7"/>
        <v>21000000</v>
      </c>
      <c r="W58" s="121">
        <f t="shared" si="9"/>
        <v>165000</v>
      </c>
      <c r="X58" s="122">
        <f t="shared" si="10"/>
        <v>16500000</v>
      </c>
    </row>
    <row r="59" spans="2:24" ht="105" x14ac:dyDescent="0.25">
      <c r="B59" s="67">
        <v>51</v>
      </c>
      <c r="C59" s="78" t="s">
        <v>138</v>
      </c>
      <c r="D59" s="79" t="s">
        <v>68</v>
      </c>
      <c r="E59" s="84">
        <v>60</v>
      </c>
      <c r="F59" s="84">
        <v>60</v>
      </c>
      <c r="G59" s="85">
        <v>350600</v>
      </c>
      <c r="H59" s="82">
        <f t="shared" si="0"/>
        <v>21036000</v>
      </c>
      <c r="I59" s="84">
        <v>60</v>
      </c>
      <c r="J59" s="86">
        <v>350000</v>
      </c>
      <c r="K59" s="87">
        <f t="shared" si="8"/>
        <v>21000000</v>
      </c>
      <c r="L59" s="84">
        <v>60</v>
      </c>
      <c r="M59" s="86">
        <v>450000</v>
      </c>
      <c r="N59" s="82">
        <f t="shared" si="11"/>
        <v>27000000</v>
      </c>
      <c r="O59" s="74"/>
      <c r="P59" s="1"/>
      <c r="Q59" s="75">
        <f t="shared" si="2"/>
        <v>380800.48247178941</v>
      </c>
      <c r="R59" s="76">
        <f t="shared" si="3"/>
        <v>22848028.948307365</v>
      </c>
      <c r="S59" s="75">
        <f t="shared" si="4"/>
        <v>383533.33333333331</v>
      </c>
      <c r="T59" s="76">
        <f t="shared" si="5"/>
        <v>23012000</v>
      </c>
      <c r="U59" s="75">
        <f t="shared" si="6"/>
        <v>350600</v>
      </c>
      <c r="V59" s="77">
        <f t="shared" si="7"/>
        <v>21036000</v>
      </c>
      <c r="W59" s="121">
        <f t="shared" si="9"/>
        <v>350000</v>
      </c>
      <c r="X59" s="122">
        <f t="shared" si="10"/>
        <v>21000000</v>
      </c>
    </row>
    <row r="60" spans="2:24" ht="60" x14ac:dyDescent="0.25">
      <c r="B60" s="67">
        <v>52</v>
      </c>
      <c r="C60" s="78" t="s">
        <v>115</v>
      </c>
      <c r="D60" s="79" t="s">
        <v>95</v>
      </c>
      <c r="E60" s="84">
        <v>40</v>
      </c>
      <c r="F60" s="84">
        <v>40</v>
      </c>
      <c r="G60" s="85">
        <v>110000</v>
      </c>
      <c r="H60" s="82">
        <f t="shared" si="0"/>
        <v>4400000</v>
      </c>
      <c r="I60" s="84">
        <v>40</v>
      </c>
      <c r="J60" s="86">
        <v>122000</v>
      </c>
      <c r="K60" s="87">
        <f t="shared" si="8"/>
        <v>4880000</v>
      </c>
      <c r="L60" s="84">
        <v>40</v>
      </c>
      <c r="M60" s="86">
        <v>122000</v>
      </c>
      <c r="N60" s="82">
        <f t="shared" si="11"/>
        <v>4880000</v>
      </c>
      <c r="O60" s="74"/>
      <c r="P60" s="1"/>
      <c r="Q60" s="75">
        <f t="shared" si="2"/>
        <v>117861.17927493701</v>
      </c>
      <c r="R60" s="76">
        <f t="shared" si="3"/>
        <v>4714447.1709974799</v>
      </c>
      <c r="S60" s="75">
        <f t="shared" si="4"/>
        <v>118000</v>
      </c>
      <c r="T60" s="76">
        <f t="shared" si="5"/>
        <v>4720000</v>
      </c>
      <c r="U60" s="75">
        <f t="shared" si="6"/>
        <v>122000</v>
      </c>
      <c r="V60" s="77">
        <f t="shared" si="7"/>
        <v>4880000</v>
      </c>
      <c r="W60" s="121">
        <f t="shared" si="9"/>
        <v>110000</v>
      </c>
      <c r="X60" s="122">
        <f t="shared" si="10"/>
        <v>4400000</v>
      </c>
    </row>
    <row r="61" spans="2:24" ht="60" x14ac:dyDescent="0.25">
      <c r="B61" s="67">
        <v>53</v>
      </c>
      <c r="C61" s="78" t="s">
        <v>117</v>
      </c>
      <c r="D61" s="79" t="s">
        <v>99</v>
      </c>
      <c r="E61" s="84">
        <v>40</v>
      </c>
      <c r="F61" s="84">
        <v>40</v>
      </c>
      <c r="G61" s="85">
        <v>185000</v>
      </c>
      <c r="H61" s="82">
        <f t="shared" si="0"/>
        <v>7400000</v>
      </c>
      <c r="I61" s="84">
        <v>40</v>
      </c>
      <c r="J61" s="86">
        <v>250000</v>
      </c>
      <c r="K61" s="87">
        <f t="shared" si="8"/>
        <v>10000000</v>
      </c>
      <c r="L61" s="84">
        <v>40</v>
      </c>
      <c r="M61" s="86">
        <v>380000</v>
      </c>
      <c r="N61" s="82">
        <f t="shared" si="11"/>
        <v>15200000</v>
      </c>
      <c r="O61" s="74"/>
      <c r="P61" s="1"/>
      <c r="Q61" s="75">
        <f t="shared" si="2"/>
        <v>259995.06894001056</v>
      </c>
      <c r="R61" s="76">
        <f t="shared" si="3"/>
        <v>10399802.757600423</v>
      </c>
      <c r="S61" s="75">
        <f t="shared" si="4"/>
        <v>271666.66666666669</v>
      </c>
      <c r="T61" s="76">
        <f t="shared" si="5"/>
        <v>10866666.666666668</v>
      </c>
      <c r="U61" s="75">
        <f t="shared" si="6"/>
        <v>250000</v>
      </c>
      <c r="V61" s="77">
        <f t="shared" si="7"/>
        <v>10000000</v>
      </c>
      <c r="W61" s="121">
        <f t="shared" si="9"/>
        <v>185000</v>
      </c>
      <c r="X61" s="122">
        <f t="shared" si="10"/>
        <v>7400000</v>
      </c>
    </row>
    <row r="62" spans="2:24" ht="30" x14ac:dyDescent="0.25">
      <c r="B62" s="67">
        <v>54</v>
      </c>
      <c r="C62" s="78" t="s">
        <v>118</v>
      </c>
      <c r="D62" s="79" t="s">
        <v>99</v>
      </c>
      <c r="E62" s="84">
        <v>20</v>
      </c>
      <c r="F62" s="84">
        <v>20</v>
      </c>
      <c r="G62" s="85">
        <v>45000</v>
      </c>
      <c r="H62" s="82">
        <f t="shared" si="0"/>
        <v>900000</v>
      </c>
      <c r="I62" s="84">
        <v>20</v>
      </c>
      <c r="J62" s="86">
        <v>75000</v>
      </c>
      <c r="K62" s="87">
        <f t="shared" si="8"/>
        <v>1500000</v>
      </c>
      <c r="L62" s="84">
        <v>20</v>
      </c>
      <c r="M62" s="86">
        <v>75000</v>
      </c>
      <c r="N62" s="82">
        <f t="shared" si="11"/>
        <v>1500000</v>
      </c>
      <c r="O62" s="74"/>
      <c r="P62" s="1"/>
      <c r="Q62" s="75">
        <f t="shared" si="2"/>
        <v>63257.449897631188</v>
      </c>
      <c r="R62" s="76">
        <f t="shared" si="3"/>
        <v>1265148.9979526238</v>
      </c>
      <c r="S62" s="75">
        <f t="shared" si="4"/>
        <v>65000</v>
      </c>
      <c r="T62" s="76">
        <f t="shared" si="5"/>
        <v>1300000</v>
      </c>
      <c r="U62" s="75">
        <f t="shared" si="6"/>
        <v>75000</v>
      </c>
      <c r="V62" s="77">
        <f t="shared" si="7"/>
        <v>1500000</v>
      </c>
      <c r="W62" s="121">
        <f t="shared" si="9"/>
        <v>45000</v>
      </c>
      <c r="X62" s="122">
        <f t="shared" si="10"/>
        <v>900000</v>
      </c>
    </row>
    <row r="63" spans="2:24" ht="45" x14ac:dyDescent="0.25">
      <c r="B63" s="67">
        <v>55</v>
      </c>
      <c r="C63" s="78" t="s">
        <v>119</v>
      </c>
      <c r="D63" s="79" t="s">
        <v>95</v>
      </c>
      <c r="E63" s="84">
        <v>25</v>
      </c>
      <c r="F63" s="84">
        <v>25</v>
      </c>
      <c r="G63" s="85">
        <v>65000</v>
      </c>
      <c r="H63" s="82">
        <f t="shared" si="0"/>
        <v>1625000</v>
      </c>
      <c r="I63" s="84">
        <v>25</v>
      </c>
      <c r="J63" s="86">
        <v>95000</v>
      </c>
      <c r="K63" s="87">
        <f t="shared" si="8"/>
        <v>2375000</v>
      </c>
      <c r="L63" s="84">
        <v>25</v>
      </c>
      <c r="M63" s="86">
        <v>95000</v>
      </c>
      <c r="N63" s="82">
        <f t="shared" si="11"/>
        <v>2375000</v>
      </c>
      <c r="O63" s="74"/>
      <c r="P63" s="1"/>
      <c r="Q63" s="75">
        <f t="shared" si="2"/>
        <v>83711.833801504472</v>
      </c>
      <c r="R63" s="76">
        <f t="shared" si="3"/>
        <v>2092795.8450376119</v>
      </c>
      <c r="S63" s="75">
        <f t="shared" si="4"/>
        <v>85000</v>
      </c>
      <c r="T63" s="76">
        <f t="shared" si="5"/>
        <v>2125000</v>
      </c>
      <c r="U63" s="75">
        <f t="shared" si="6"/>
        <v>95000</v>
      </c>
      <c r="V63" s="77">
        <f t="shared" si="7"/>
        <v>2375000</v>
      </c>
      <c r="W63" s="121">
        <f t="shared" si="9"/>
        <v>65000</v>
      </c>
      <c r="X63" s="122">
        <f t="shared" si="10"/>
        <v>1625000</v>
      </c>
    </row>
    <row r="64" spans="2:24" ht="60" x14ac:dyDescent="0.25">
      <c r="B64" s="67">
        <v>56</v>
      </c>
      <c r="C64" s="78" t="s">
        <v>146</v>
      </c>
      <c r="D64" s="79" t="s">
        <v>68</v>
      </c>
      <c r="E64" s="84">
        <v>60</v>
      </c>
      <c r="F64" s="84">
        <v>60</v>
      </c>
      <c r="G64" s="85">
        <v>185000</v>
      </c>
      <c r="H64" s="82">
        <f t="shared" si="0"/>
        <v>11100000</v>
      </c>
      <c r="I64" s="84">
        <v>60</v>
      </c>
      <c r="J64" s="86">
        <v>138000</v>
      </c>
      <c r="K64" s="87">
        <f t="shared" si="8"/>
        <v>8280000</v>
      </c>
      <c r="L64" s="84">
        <v>60</v>
      </c>
      <c r="M64" s="86">
        <v>176000</v>
      </c>
      <c r="N64" s="82">
        <f t="shared" si="11"/>
        <v>10560000</v>
      </c>
      <c r="O64" s="74"/>
      <c r="P64" s="1"/>
      <c r="Q64" s="75">
        <f t="shared" si="2"/>
        <v>165014.14020231698</v>
      </c>
      <c r="R64" s="76">
        <f t="shared" si="3"/>
        <v>9900848.412139019</v>
      </c>
      <c r="S64" s="75">
        <f t="shared" si="4"/>
        <v>166333.33333333334</v>
      </c>
      <c r="T64" s="76">
        <f t="shared" si="5"/>
        <v>9980000</v>
      </c>
      <c r="U64" s="75">
        <f t="shared" si="6"/>
        <v>176000</v>
      </c>
      <c r="V64" s="77">
        <f t="shared" si="7"/>
        <v>10560000</v>
      </c>
      <c r="W64" s="121">
        <f t="shared" si="9"/>
        <v>138000</v>
      </c>
      <c r="X64" s="122">
        <f t="shared" si="10"/>
        <v>8280000</v>
      </c>
    </row>
    <row r="65" spans="2:24" ht="45" x14ac:dyDescent="0.25">
      <c r="B65" s="67">
        <v>57</v>
      </c>
      <c r="C65" s="78" t="s">
        <v>116</v>
      </c>
      <c r="D65" s="79" t="s">
        <v>99</v>
      </c>
      <c r="E65" s="84">
        <v>80</v>
      </c>
      <c r="F65" s="84">
        <v>80</v>
      </c>
      <c r="G65" s="85">
        <v>85600</v>
      </c>
      <c r="H65" s="82">
        <f t="shared" si="0"/>
        <v>6848000</v>
      </c>
      <c r="I65" s="84">
        <v>80</v>
      </c>
      <c r="J65" s="86">
        <v>68000</v>
      </c>
      <c r="K65" s="87">
        <f t="shared" si="8"/>
        <v>5440000</v>
      </c>
      <c r="L65" s="84">
        <v>80</v>
      </c>
      <c r="M65" s="86">
        <v>85400</v>
      </c>
      <c r="N65" s="82">
        <f t="shared" si="11"/>
        <v>6832000</v>
      </c>
      <c r="O65" s="74"/>
      <c r="P65" s="1"/>
      <c r="Q65" s="75">
        <f t="shared" si="2"/>
        <v>79216.11072453516</v>
      </c>
      <c r="R65" s="76">
        <f t="shared" si="3"/>
        <v>6337288.8579628132</v>
      </c>
      <c r="S65" s="75">
        <f t="shared" si="4"/>
        <v>79666.666666666672</v>
      </c>
      <c r="T65" s="76">
        <f t="shared" si="5"/>
        <v>6373333.333333334</v>
      </c>
      <c r="U65" s="75">
        <f t="shared" si="6"/>
        <v>85400</v>
      </c>
      <c r="V65" s="77">
        <f t="shared" si="7"/>
        <v>6832000</v>
      </c>
      <c r="W65" s="121">
        <f t="shared" si="9"/>
        <v>68000</v>
      </c>
      <c r="X65" s="122">
        <f t="shared" si="10"/>
        <v>5440000</v>
      </c>
    </row>
    <row r="66" spans="2:24" ht="31.2" x14ac:dyDescent="0.25">
      <c r="B66" s="67">
        <v>58</v>
      </c>
      <c r="C66" s="94" t="s">
        <v>27</v>
      </c>
      <c r="D66" s="100"/>
      <c r="E66" s="95"/>
      <c r="F66" s="95"/>
      <c r="G66" s="96"/>
      <c r="H66" s="97">
        <f t="shared" si="0"/>
        <v>0</v>
      </c>
      <c r="I66" s="95"/>
      <c r="J66" s="98"/>
      <c r="K66" s="99"/>
      <c r="L66" s="95"/>
      <c r="M66" s="98"/>
      <c r="N66" s="99"/>
      <c r="O66" s="74"/>
      <c r="P66" s="1"/>
      <c r="Q66" s="75">
        <f t="shared" si="2"/>
        <v>0</v>
      </c>
      <c r="R66" s="76">
        <f t="shared" si="3"/>
        <v>0</v>
      </c>
      <c r="S66" s="75">
        <f t="shared" si="4"/>
        <v>0</v>
      </c>
      <c r="T66" s="76">
        <f t="shared" si="5"/>
        <v>0</v>
      </c>
      <c r="U66" s="75">
        <f t="shared" si="6"/>
        <v>0</v>
      </c>
      <c r="V66" s="77">
        <f t="shared" si="7"/>
        <v>0</v>
      </c>
      <c r="W66" s="121">
        <f t="shared" si="9"/>
        <v>0</v>
      </c>
      <c r="X66" s="122">
        <f t="shared" si="10"/>
        <v>0</v>
      </c>
    </row>
    <row r="67" spans="2:24" ht="90" x14ac:dyDescent="0.25">
      <c r="B67" s="67">
        <v>59</v>
      </c>
      <c r="C67" s="78" t="s">
        <v>79</v>
      </c>
      <c r="D67" s="79" t="s">
        <v>68</v>
      </c>
      <c r="E67" s="84">
        <v>87</v>
      </c>
      <c r="F67" s="84">
        <v>87</v>
      </c>
      <c r="G67" s="85">
        <v>65000</v>
      </c>
      <c r="H67" s="82">
        <f t="shared" si="0"/>
        <v>5655000</v>
      </c>
      <c r="I67" s="84">
        <v>87</v>
      </c>
      <c r="J67" s="86">
        <v>45000</v>
      </c>
      <c r="K67" s="87">
        <f t="shared" si="8"/>
        <v>3915000</v>
      </c>
      <c r="L67" s="84">
        <v>87</v>
      </c>
      <c r="M67" s="86">
        <v>45000</v>
      </c>
      <c r="N67" s="82">
        <f t="shared" si="11"/>
        <v>3915000</v>
      </c>
      <c r="O67" s="74"/>
      <c r="P67" s="1"/>
      <c r="Q67" s="75">
        <f t="shared" si="2"/>
        <v>50868.171645212504</v>
      </c>
      <c r="R67" s="76">
        <f t="shared" si="3"/>
        <v>4425530.9331334876</v>
      </c>
      <c r="S67" s="75">
        <f t="shared" si="4"/>
        <v>51666.666666666664</v>
      </c>
      <c r="T67" s="76">
        <f t="shared" si="5"/>
        <v>4495000</v>
      </c>
      <c r="U67" s="75">
        <f t="shared" si="6"/>
        <v>45000</v>
      </c>
      <c r="V67" s="77">
        <f t="shared" si="7"/>
        <v>3915000</v>
      </c>
      <c r="W67" s="121">
        <f t="shared" si="9"/>
        <v>45000</v>
      </c>
      <c r="X67" s="122">
        <f t="shared" si="10"/>
        <v>3915000</v>
      </c>
    </row>
    <row r="68" spans="2:24" ht="105" x14ac:dyDescent="0.25">
      <c r="B68" s="67">
        <v>60</v>
      </c>
      <c r="C68" s="78" t="s">
        <v>80</v>
      </c>
      <c r="D68" s="79" t="s">
        <v>99</v>
      </c>
      <c r="E68" s="84">
        <v>38</v>
      </c>
      <c r="F68" s="84">
        <v>38</v>
      </c>
      <c r="G68" s="85">
        <v>750000</v>
      </c>
      <c r="H68" s="82">
        <f t="shared" si="0"/>
        <v>28500000</v>
      </c>
      <c r="I68" s="84">
        <v>38</v>
      </c>
      <c r="J68" s="86">
        <v>550000</v>
      </c>
      <c r="K68" s="87">
        <f t="shared" si="8"/>
        <v>20900000</v>
      </c>
      <c r="L68" s="84">
        <v>38</v>
      </c>
      <c r="M68" s="86">
        <v>1200000</v>
      </c>
      <c r="N68" s="82">
        <f t="shared" si="11"/>
        <v>45600000</v>
      </c>
      <c r="O68" s="74"/>
      <c r="P68" s="1"/>
      <c r="Q68" s="75">
        <f t="shared" si="2"/>
        <v>791045.98934652016</v>
      </c>
      <c r="R68" s="76">
        <f t="shared" si="3"/>
        <v>30059747.595167767</v>
      </c>
      <c r="S68" s="75">
        <f t="shared" si="4"/>
        <v>833333.33333333337</v>
      </c>
      <c r="T68" s="76">
        <f t="shared" si="5"/>
        <v>31666666.666666668</v>
      </c>
      <c r="U68" s="75">
        <f t="shared" si="6"/>
        <v>750000</v>
      </c>
      <c r="V68" s="77">
        <f t="shared" si="7"/>
        <v>28500000</v>
      </c>
      <c r="W68" s="121">
        <f t="shared" si="9"/>
        <v>550000</v>
      </c>
      <c r="X68" s="122">
        <f t="shared" si="10"/>
        <v>20900000</v>
      </c>
    </row>
    <row r="69" spans="2:24" ht="15.6" x14ac:dyDescent="0.25">
      <c r="B69" s="67">
        <v>61</v>
      </c>
      <c r="C69" s="94" t="s">
        <v>28</v>
      </c>
      <c r="D69" s="100"/>
      <c r="E69" s="95"/>
      <c r="F69" s="95"/>
      <c r="G69" s="96"/>
      <c r="H69" s="97">
        <f t="shared" si="0"/>
        <v>0</v>
      </c>
      <c r="I69" s="95"/>
      <c r="J69" s="98"/>
      <c r="K69" s="99"/>
      <c r="L69" s="95"/>
      <c r="M69" s="98"/>
      <c r="N69" s="99"/>
      <c r="O69" s="74"/>
      <c r="P69" s="1"/>
      <c r="Q69" s="75">
        <f t="shared" si="2"/>
        <v>0</v>
      </c>
      <c r="R69" s="76">
        <f t="shared" si="3"/>
        <v>0</v>
      </c>
      <c r="S69" s="75">
        <f t="shared" si="4"/>
        <v>0</v>
      </c>
      <c r="T69" s="76">
        <f t="shared" si="5"/>
        <v>0</v>
      </c>
      <c r="U69" s="75">
        <f t="shared" si="6"/>
        <v>0</v>
      </c>
      <c r="V69" s="77">
        <f t="shared" si="7"/>
        <v>0</v>
      </c>
      <c r="W69" s="121">
        <f t="shared" si="9"/>
        <v>0</v>
      </c>
      <c r="X69" s="122">
        <f t="shared" si="10"/>
        <v>0</v>
      </c>
    </row>
    <row r="70" spans="2:24" ht="75" x14ac:dyDescent="0.25">
      <c r="B70" s="67">
        <v>62</v>
      </c>
      <c r="C70" s="78" t="s">
        <v>29</v>
      </c>
      <c r="D70" s="79" t="s">
        <v>69</v>
      </c>
      <c r="E70" s="84">
        <v>300</v>
      </c>
      <c r="F70" s="84">
        <v>300</v>
      </c>
      <c r="G70" s="85">
        <v>25600</v>
      </c>
      <c r="H70" s="82">
        <f t="shared" si="0"/>
        <v>7680000</v>
      </c>
      <c r="I70" s="84">
        <v>300</v>
      </c>
      <c r="J70" s="86">
        <v>25000</v>
      </c>
      <c r="K70" s="87">
        <f t="shared" si="8"/>
        <v>7500000</v>
      </c>
      <c r="L70" s="84">
        <v>300</v>
      </c>
      <c r="M70" s="86">
        <v>35400</v>
      </c>
      <c r="N70" s="82">
        <f t="shared" si="11"/>
        <v>10620000</v>
      </c>
      <c r="O70" s="74"/>
      <c r="P70" s="1"/>
      <c r="Q70" s="75">
        <f t="shared" si="2"/>
        <v>28296.175820420056</v>
      </c>
      <c r="R70" s="76">
        <f t="shared" si="3"/>
        <v>8488852.7461260166</v>
      </c>
      <c r="S70" s="75">
        <f t="shared" si="4"/>
        <v>28666.666666666668</v>
      </c>
      <c r="T70" s="76">
        <f t="shared" si="5"/>
        <v>8600000</v>
      </c>
      <c r="U70" s="75">
        <f t="shared" si="6"/>
        <v>25600</v>
      </c>
      <c r="V70" s="77">
        <f t="shared" si="7"/>
        <v>7680000</v>
      </c>
      <c r="W70" s="121">
        <f t="shared" si="9"/>
        <v>25000</v>
      </c>
      <c r="X70" s="122">
        <f t="shared" si="10"/>
        <v>7500000</v>
      </c>
    </row>
    <row r="71" spans="2:24" ht="120" x14ac:dyDescent="0.25">
      <c r="B71" s="67">
        <v>63</v>
      </c>
      <c r="C71" s="78" t="s">
        <v>81</v>
      </c>
      <c r="D71" s="79" t="s">
        <v>68</v>
      </c>
      <c r="E71" s="84">
        <v>160</v>
      </c>
      <c r="F71" s="84">
        <v>160</v>
      </c>
      <c r="G71" s="85">
        <v>45600</v>
      </c>
      <c r="H71" s="82">
        <f t="shared" si="0"/>
        <v>7296000</v>
      </c>
      <c r="I71" s="84">
        <v>160</v>
      </c>
      <c r="J71" s="86">
        <v>45000</v>
      </c>
      <c r="K71" s="87">
        <f t="shared" si="8"/>
        <v>7200000</v>
      </c>
      <c r="L71" s="84">
        <v>160</v>
      </c>
      <c r="M71" s="86">
        <v>55600</v>
      </c>
      <c r="N71" s="82">
        <f t="shared" si="11"/>
        <v>8896000</v>
      </c>
      <c r="O71" s="74"/>
      <c r="P71" s="1"/>
      <c r="Q71" s="75">
        <f t="shared" si="2"/>
        <v>48501.00256545173</v>
      </c>
      <c r="R71" s="76">
        <f t="shared" si="3"/>
        <v>7760160.4104722766</v>
      </c>
      <c r="S71" s="75">
        <f t="shared" si="4"/>
        <v>48733.333333333336</v>
      </c>
      <c r="T71" s="76">
        <f t="shared" si="5"/>
        <v>7797333.333333334</v>
      </c>
      <c r="U71" s="75">
        <f t="shared" si="6"/>
        <v>45600</v>
      </c>
      <c r="V71" s="77">
        <f t="shared" si="7"/>
        <v>7296000</v>
      </c>
      <c r="W71" s="121">
        <f t="shared" si="9"/>
        <v>45000</v>
      </c>
      <c r="X71" s="122">
        <f t="shared" si="10"/>
        <v>7200000</v>
      </c>
    </row>
    <row r="72" spans="2:24" ht="15.6" x14ac:dyDescent="0.25">
      <c r="B72" s="67">
        <v>64</v>
      </c>
      <c r="C72" s="94" t="s">
        <v>30</v>
      </c>
      <c r="D72" s="100"/>
      <c r="E72" s="95"/>
      <c r="F72" s="95"/>
      <c r="G72" s="96"/>
      <c r="H72" s="97">
        <f t="shared" si="0"/>
        <v>0</v>
      </c>
      <c r="I72" s="95"/>
      <c r="J72" s="98"/>
      <c r="K72" s="99"/>
      <c r="L72" s="95"/>
      <c r="M72" s="98"/>
      <c r="N72" s="99"/>
      <c r="O72" s="74"/>
      <c r="P72" s="1"/>
      <c r="Q72" s="75">
        <f t="shared" si="2"/>
        <v>0</v>
      </c>
      <c r="R72" s="76">
        <f t="shared" si="3"/>
        <v>0</v>
      </c>
      <c r="S72" s="75">
        <f t="shared" si="4"/>
        <v>0</v>
      </c>
      <c r="T72" s="76">
        <f t="shared" si="5"/>
        <v>0</v>
      </c>
      <c r="U72" s="75">
        <f t="shared" si="6"/>
        <v>0</v>
      </c>
      <c r="V72" s="77">
        <f t="shared" si="7"/>
        <v>0</v>
      </c>
      <c r="W72" s="121">
        <f t="shared" si="9"/>
        <v>0</v>
      </c>
      <c r="X72" s="122">
        <f t="shared" si="10"/>
        <v>0</v>
      </c>
    </row>
    <row r="73" spans="2:24" ht="60" x14ac:dyDescent="0.25">
      <c r="B73" s="67">
        <v>65</v>
      </c>
      <c r="C73" s="78" t="s">
        <v>113</v>
      </c>
      <c r="D73" s="79" t="s">
        <v>99</v>
      </c>
      <c r="E73" s="84">
        <v>10</v>
      </c>
      <c r="F73" s="84">
        <v>10</v>
      </c>
      <c r="G73" s="85">
        <v>650600</v>
      </c>
      <c r="H73" s="82">
        <f t="shared" si="0"/>
        <v>6506000</v>
      </c>
      <c r="I73" s="84">
        <v>10</v>
      </c>
      <c r="J73" s="86">
        <v>450000</v>
      </c>
      <c r="K73" s="87">
        <f t="shared" si="8"/>
        <v>4500000</v>
      </c>
      <c r="L73" s="84">
        <v>10</v>
      </c>
      <c r="M73" s="86">
        <v>708750</v>
      </c>
      <c r="N73" s="82">
        <f t="shared" si="11"/>
        <v>7087500</v>
      </c>
      <c r="O73" s="74"/>
      <c r="P73" s="1"/>
      <c r="Q73" s="75">
        <f t="shared" si="2"/>
        <v>592024.77516460116</v>
      </c>
      <c r="R73" s="76">
        <f t="shared" si="3"/>
        <v>5920247.7516460121</v>
      </c>
      <c r="S73" s="75">
        <f t="shared" si="4"/>
        <v>603116.66666666663</v>
      </c>
      <c r="T73" s="76">
        <f t="shared" si="5"/>
        <v>6031166.666666666</v>
      </c>
      <c r="U73" s="75">
        <f t="shared" si="6"/>
        <v>650600</v>
      </c>
      <c r="V73" s="77">
        <f t="shared" si="7"/>
        <v>6506000</v>
      </c>
      <c r="W73" s="121">
        <f t="shared" si="9"/>
        <v>450000</v>
      </c>
      <c r="X73" s="122">
        <f t="shared" si="10"/>
        <v>4500000</v>
      </c>
    </row>
    <row r="74" spans="2:24" ht="45" x14ac:dyDescent="0.25">
      <c r="B74" s="67">
        <v>66</v>
      </c>
      <c r="C74" s="78" t="s">
        <v>114</v>
      </c>
      <c r="D74" s="79" t="s">
        <v>99</v>
      </c>
      <c r="E74" s="84">
        <v>10</v>
      </c>
      <c r="F74" s="84">
        <v>10</v>
      </c>
      <c r="G74" s="85">
        <v>520000</v>
      </c>
      <c r="H74" s="82">
        <f t="shared" si="0"/>
        <v>5200000</v>
      </c>
      <c r="I74" s="84">
        <v>10</v>
      </c>
      <c r="J74" s="86">
        <v>350000</v>
      </c>
      <c r="K74" s="87">
        <f t="shared" si="8"/>
        <v>3500000</v>
      </c>
      <c r="L74" s="84">
        <v>10</v>
      </c>
      <c r="M74" s="86">
        <v>525000</v>
      </c>
      <c r="N74" s="82">
        <f t="shared" si="11"/>
        <v>5250000</v>
      </c>
      <c r="O74" s="74"/>
      <c r="P74" s="1"/>
      <c r="Q74" s="75">
        <f t="shared" si="2"/>
        <v>457169.12981444679</v>
      </c>
      <c r="R74" s="76">
        <f t="shared" si="3"/>
        <v>4571691.2981444681</v>
      </c>
      <c r="S74" s="75">
        <f t="shared" si="4"/>
        <v>465000</v>
      </c>
      <c r="T74" s="76">
        <f t="shared" si="5"/>
        <v>4650000</v>
      </c>
      <c r="U74" s="75">
        <f t="shared" si="6"/>
        <v>520000</v>
      </c>
      <c r="V74" s="77">
        <f t="shared" si="7"/>
        <v>5200000</v>
      </c>
      <c r="W74" s="121">
        <f t="shared" si="9"/>
        <v>350000</v>
      </c>
      <c r="X74" s="122">
        <f t="shared" si="10"/>
        <v>3500000</v>
      </c>
    </row>
    <row r="75" spans="2:24" ht="60" x14ac:dyDescent="0.25">
      <c r="B75" s="67">
        <v>67</v>
      </c>
      <c r="C75" s="78" t="s">
        <v>31</v>
      </c>
      <c r="D75" s="79" t="s">
        <v>99</v>
      </c>
      <c r="E75" s="84">
        <v>10</v>
      </c>
      <c r="F75" s="84">
        <v>10</v>
      </c>
      <c r="G75" s="85">
        <v>850000</v>
      </c>
      <c r="H75" s="82">
        <f t="shared" ref="H75:H98" si="12">+G75*F75</f>
        <v>8500000</v>
      </c>
      <c r="I75" s="84">
        <v>10</v>
      </c>
      <c r="J75" s="86">
        <v>950000</v>
      </c>
      <c r="K75" s="87">
        <f t="shared" si="8"/>
        <v>9500000</v>
      </c>
      <c r="L75" s="84">
        <v>10</v>
      </c>
      <c r="M75" s="86">
        <v>1956150</v>
      </c>
      <c r="N75" s="82">
        <f t="shared" si="11"/>
        <v>19561500</v>
      </c>
      <c r="O75" s="74"/>
      <c r="P75" s="1"/>
      <c r="Q75" s="75">
        <f t="shared" ref="Q75:Q97" si="13">IFERROR(GEOMEAN(G75*(1+$R$3),J75*(1+$R$3),M75*(1+$R$3)),0)</f>
        <v>1164612.8070372201</v>
      </c>
      <c r="R75" s="76">
        <f t="shared" ref="R75:R97" si="14">+Q75*E75</f>
        <v>11646128.070372202</v>
      </c>
      <c r="S75" s="75">
        <f t="shared" ref="S75:S98" si="15">IFERROR(AVERAGE(G75*(1+$R$3),J75*(1+$R$3),M75*(1+$R$3)),0)</f>
        <v>1252050</v>
      </c>
      <c r="T75" s="76">
        <f t="shared" ref="T75:T98" si="16">+S75*E75</f>
        <v>12520500</v>
      </c>
      <c r="U75" s="75">
        <f t="shared" ref="U75:U98" si="17">IFERROR(MEDIAN(G75*(1+$R$3),J75*(1+$R$3),M75*(1+$R$3)),0)</f>
        <v>950000</v>
      </c>
      <c r="V75" s="77">
        <f t="shared" ref="V75:V98" si="18">+U75*E75</f>
        <v>9500000</v>
      </c>
      <c r="W75" s="121">
        <f t="shared" si="9"/>
        <v>850000</v>
      </c>
      <c r="X75" s="122">
        <f t="shared" si="10"/>
        <v>8500000</v>
      </c>
    </row>
    <row r="76" spans="2:24" ht="75" x14ac:dyDescent="0.25">
      <c r="B76" s="67">
        <v>68</v>
      </c>
      <c r="C76" s="78" t="s">
        <v>110</v>
      </c>
      <c r="D76" s="79" t="s">
        <v>99</v>
      </c>
      <c r="E76" s="84">
        <v>20</v>
      </c>
      <c r="F76" s="84">
        <v>20</v>
      </c>
      <c r="G76" s="85">
        <v>980000</v>
      </c>
      <c r="H76" s="82">
        <f t="shared" si="12"/>
        <v>19600000</v>
      </c>
      <c r="I76" s="84">
        <v>20</v>
      </c>
      <c r="J76" s="86">
        <v>950000</v>
      </c>
      <c r="K76" s="87">
        <f>J76*I76</f>
        <v>19000000</v>
      </c>
      <c r="L76" s="84">
        <v>20</v>
      </c>
      <c r="M76" s="86">
        <v>1890000</v>
      </c>
      <c r="N76" s="82">
        <f t="shared" si="11"/>
        <v>37800000</v>
      </c>
      <c r="O76" s="74"/>
      <c r="P76" s="1"/>
      <c r="Q76" s="75">
        <f t="shared" si="13"/>
        <v>1207268.3865784144</v>
      </c>
      <c r="R76" s="76">
        <f t="shared" si="14"/>
        <v>24145367.731568288</v>
      </c>
      <c r="S76" s="75">
        <f t="shared" si="15"/>
        <v>1273333.3333333333</v>
      </c>
      <c r="T76" s="76">
        <f t="shared" si="16"/>
        <v>25466666.666666664</v>
      </c>
      <c r="U76" s="75">
        <f t="shared" si="17"/>
        <v>980000</v>
      </c>
      <c r="V76" s="77">
        <f t="shared" si="18"/>
        <v>19600000</v>
      </c>
      <c r="W76" s="121">
        <f t="shared" ref="W76:W98" si="19">MIN(G76*(1+$R$3),J76*(1+$R$3),M76*(1+$R$3))</f>
        <v>950000</v>
      </c>
      <c r="X76" s="122">
        <f t="shared" ref="X76:X98" si="20">+W76*E76</f>
        <v>19000000</v>
      </c>
    </row>
    <row r="77" spans="2:24" ht="75" x14ac:dyDescent="0.25">
      <c r="B77" s="67">
        <v>69</v>
      </c>
      <c r="C77" s="78" t="s">
        <v>111</v>
      </c>
      <c r="D77" s="79" t="s">
        <v>99</v>
      </c>
      <c r="E77" s="84">
        <v>20</v>
      </c>
      <c r="F77" s="84">
        <v>20</v>
      </c>
      <c r="G77" s="85">
        <v>65400</v>
      </c>
      <c r="H77" s="82">
        <f t="shared" si="12"/>
        <v>1308000</v>
      </c>
      <c r="I77" s="84">
        <v>20</v>
      </c>
      <c r="J77" s="86">
        <v>85400</v>
      </c>
      <c r="K77" s="87">
        <f>J77*I77</f>
        <v>1708000</v>
      </c>
      <c r="L77" s="84">
        <v>20</v>
      </c>
      <c r="M77" s="86">
        <v>85400</v>
      </c>
      <c r="N77" s="82">
        <f t="shared" si="11"/>
        <v>1708000</v>
      </c>
      <c r="O77" s="74"/>
      <c r="P77" s="1"/>
      <c r="Q77" s="75">
        <f t="shared" si="13"/>
        <v>78132.399722355796</v>
      </c>
      <c r="R77" s="76">
        <f t="shared" si="14"/>
        <v>1562647.9944471158</v>
      </c>
      <c r="S77" s="75">
        <f t="shared" si="15"/>
        <v>78733.333333333328</v>
      </c>
      <c r="T77" s="76">
        <f t="shared" si="16"/>
        <v>1574666.6666666665</v>
      </c>
      <c r="U77" s="75">
        <f t="shared" si="17"/>
        <v>85400</v>
      </c>
      <c r="V77" s="77">
        <f t="shared" si="18"/>
        <v>1708000</v>
      </c>
      <c r="W77" s="121">
        <f t="shared" si="19"/>
        <v>65400</v>
      </c>
      <c r="X77" s="122">
        <f t="shared" si="20"/>
        <v>1308000</v>
      </c>
    </row>
    <row r="78" spans="2:24" ht="75" x14ac:dyDescent="0.25">
      <c r="B78" s="67">
        <v>70</v>
      </c>
      <c r="C78" s="78" t="s">
        <v>112</v>
      </c>
      <c r="D78" s="79" t="s">
        <v>99</v>
      </c>
      <c r="E78" s="84">
        <v>20</v>
      </c>
      <c r="F78" s="84">
        <v>20</v>
      </c>
      <c r="G78" s="85">
        <v>65400</v>
      </c>
      <c r="H78" s="82">
        <f t="shared" si="12"/>
        <v>1308000</v>
      </c>
      <c r="I78" s="84">
        <v>20</v>
      </c>
      <c r="J78" s="86">
        <v>85400</v>
      </c>
      <c r="K78" s="87">
        <f>J78*I78</f>
        <v>1708000</v>
      </c>
      <c r="L78" s="84">
        <v>20</v>
      </c>
      <c r="M78" s="86">
        <v>85400</v>
      </c>
      <c r="N78" s="82">
        <f t="shared" si="11"/>
        <v>1708000</v>
      </c>
      <c r="O78" s="74"/>
      <c r="P78" s="1"/>
      <c r="Q78" s="75">
        <f t="shared" si="13"/>
        <v>78132.399722355796</v>
      </c>
      <c r="R78" s="76">
        <f t="shared" si="14"/>
        <v>1562647.9944471158</v>
      </c>
      <c r="S78" s="75">
        <f t="shared" si="15"/>
        <v>78733.333333333328</v>
      </c>
      <c r="T78" s="76">
        <f t="shared" si="16"/>
        <v>1574666.6666666665</v>
      </c>
      <c r="U78" s="75">
        <f t="shared" si="17"/>
        <v>85400</v>
      </c>
      <c r="V78" s="77">
        <f t="shared" si="18"/>
        <v>1708000</v>
      </c>
      <c r="W78" s="121">
        <f t="shared" si="19"/>
        <v>65400</v>
      </c>
      <c r="X78" s="122">
        <f t="shared" si="20"/>
        <v>1308000</v>
      </c>
    </row>
    <row r="79" spans="2:24" ht="15.6" x14ac:dyDescent="0.25">
      <c r="B79" s="67">
        <v>71</v>
      </c>
      <c r="C79" s="94" t="s">
        <v>32</v>
      </c>
      <c r="D79" s="100"/>
      <c r="E79" s="95"/>
      <c r="F79" s="95"/>
      <c r="G79" s="96"/>
      <c r="H79" s="97">
        <f t="shared" si="12"/>
        <v>0</v>
      </c>
      <c r="I79" s="95"/>
      <c r="J79" s="98"/>
      <c r="K79" s="99"/>
      <c r="L79" s="95"/>
      <c r="M79" s="98"/>
      <c r="N79" s="99"/>
      <c r="O79" s="74"/>
      <c r="P79" s="1"/>
      <c r="Q79" s="75">
        <f t="shared" si="13"/>
        <v>0</v>
      </c>
      <c r="R79" s="76">
        <f t="shared" si="14"/>
        <v>0</v>
      </c>
      <c r="S79" s="75">
        <f t="shared" si="15"/>
        <v>0</v>
      </c>
      <c r="T79" s="76">
        <f t="shared" si="16"/>
        <v>0</v>
      </c>
      <c r="U79" s="75">
        <f t="shared" si="17"/>
        <v>0</v>
      </c>
      <c r="V79" s="77">
        <f t="shared" si="18"/>
        <v>0</v>
      </c>
      <c r="W79" s="121">
        <f t="shared" si="19"/>
        <v>0</v>
      </c>
      <c r="X79" s="122">
        <f t="shared" si="20"/>
        <v>0</v>
      </c>
    </row>
    <row r="80" spans="2:24" ht="105" x14ac:dyDescent="0.25">
      <c r="B80" s="67">
        <v>72</v>
      </c>
      <c r="C80" s="78" t="s">
        <v>82</v>
      </c>
      <c r="D80" s="79" t="s">
        <v>99</v>
      </c>
      <c r="E80" s="84">
        <v>10</v>
      </c>
      <c r="F80" s="84">
        <v>10</v>
      </c>
      <c r="G80" s="85">
        <v>350000</v>
      </c>
      <c r="H80" s="82">
        <f t="shared" si="12"/>
        <v>3500000</v>
      </c>
      <c r="I80" s="84">
        <v>10</v>
      </c>
      <c r="J80" s="86">
        <v>550000</v>
      </c>
      <c r="K80" s="87">
        <f>J80*I80</f>
        <v>5500000</v>
      </c>
      <c r="L80" s="84">
        <v>10</v>
      </c>
      <c r="M80" s="86">
        <v>550000</v>
      </c>
      <c r="N80" s="82">
        <f t="shared" si="11"/>
        <v>5500000</v>
      </c>
      <c r="O80" s="74"/>
      <c r="P80" s="1"/>
      <c r="Q80" s="75">
        <f t="shared" si="13"/>
        <v>473076.24514546996</v>
      </c>
      <c r="R80" s="76">
        <f t="shared" si="14"/>
        <v>4730762.4514547</v>
      </c>
      <c r="S80" s="75">
        <f t="shared" si="15"/>
        <v>483333.33333333331</v>
      </c>
      <c r="T80" s="76">
        <f t="shared" si="16"/>
        <v>4833333.333333333</v>
      </c>
      <c r="U80" s="75">
        <f t="shared" si="17"/>
        <v>550000</v>
      </c>
      <c r="V80" s="77">
        <f t="shared" si="18"/>
        <v>5500000</v>
      </c>
      <c r="W80" s="121">
        <f t="shared" si="19"/>
        <v>350000</v>
      </c>
      <c r="X80" s="122">
        <f t="shared" si="20"/>
        <v>3500000</v>
      </c>
    </row>
    <row r="81" spans="2:24" ht="105" x14ac:dyDescent="0.25">
      <c r="B81" s="67">
        <v>73</v>
      </c>
      <c r="C81" s="78" t="s">
        <v>83</v>
      </c>
      <c r="D81" s="79" t="s">
        <v>99</v>
      </c>
      <c r="E81" s="84">
        <v>40</v>
      </c>
      <c r="F81" s="84">
        <v>40</v>
      </c>
      <c r="G81" s="85">
        <v>280000</v>
      </c>
      <c r="H81" s="82">
        <f t="shared" si="12"/>
        <v>11200000</v>
      </c>
      <c r="I81" s="84">
        <v>40</v>
      </c>
      <c r="J81" s="86">
        <v>350000</v>
      </c>
      <c r="K81" s="87">
        <f>J81*I81</f>
        <v>14000000</v>
      </c>
      <c r="L81" s="84">
        <v>40</v>
      </c>
      <c r="M81" s="86">
        <v>550000</v>
      </c>
      <c r="N81" s="82">
        <f t="shared" si="11"/>
        <v>22000000</v>
      </c>
      <c r="O81" s="74"/>
      <c r="P81" s="1"/>
      <c r="Q81" s="75">
        <f t="shared" si="13"/>
        <v>377742.85208326566</v>
      </c>
      <c r="R81" s="76">
        <f t="shared" si="14"/>
        <v>15109714.083330628</v>
      </c>
      <c r="S81" s="75">
        <f t="shared" si="15"/>
        <v>393333.33333333331</v>
      </c>
      <c r="T81" s="76">
        <f t="shared" si="16"/>
        <v>15733333.333333332</v>
      </c>
      <c r="U81" s="75">
        <f t="shared" si="17"/>
        <v>350000</v>
      </c>
      <c r="V81" s="77">
        <f t="shared" si="18"/>
        <v>14000000</v>
      </c>
      <c r="W81" s="121">
        <f t="shared" si="19"/>
        <v>280000</v>
      </c>
      <c r="X81" s="122">
        <f t="shared" si="20"/>
        <v>11200000</v>
      </c>
    </row>
    <row r="82" spans="2:24" ht="31.2" x14ac:dyDescent="0.25">
      <c r="B82" s="67">
        <v>74</v>
      </c>
      <c r="C82" s="94" t="s">
        <v>33</v>
      </c>
      <c r="D82" s="100"/>
      <c r="E82" s="95"/>
      <c r="F82" s="95"/>
      <c r="G82" s="96"/>
      <c r="H82" s="97">
        <f t="shared" si="12"/>
        <v>0</v>
      </c>
      <c r="I82" s="95"/>
      <c r="J82" s="98"/>
      <c r="K82" s="99"/>
      <c r="L82" s="95"/>
      <c r="M82" s="98"/>
      <c r="N82" s="99"/>
      <c r="O82" s="74"/>
      <c r="P82" s="1"/>
      <c r="Q82" s="75">
        <f t="shared" si="13"/>
        <v>0</v>
      </c>
      <c r="R82" s="76">
        <f t="shared" si="14"/>
        <v>0</v>
      </c>
      <c r="S82" s="75">
        <f t="shared" si="15"/>
        <v>0</v>
      </c>
      <c r="T82" s="76">
        <f t="shared" si="16"/>
        <v>0</v>
      </c>
      <c r="U82" s="75">
        <f t="shared" si="17"/>
        <v>0</v>
      </c>
      <c r="V82" s="77">
        <f t="shared" si="18"/>
        <v>0</v>
      </c>
      <c r="W82" s="121">
        <f t="shared" si="19"/>
        <v>0</v>
      </c>
      <c r="X82" s="122">
        <f t="shared" si="20"/>
        <v>0</v>
      </c>
    </row>
    <row r="83" spans="2:24" ht="105" x14ac:dyDescent="0.25">
      <c r="B83" s="67">
        <v>75</v>
      </c>
      <c r="C83" s="78" t="s">
        <v>84</v>
      </c>
      <c r="D83" s="79" t="s">
        <v>99</v>
      </c>
      <c r="E83" s="84">
        <v>20</v>
      </c>
      <c r="F83" s="84">
        <v>20</v>
      </c>
      <c r="G83" s="85">
        <v>410650</v>
      </c>
      <c r="H83" s="82">
        <f t="shared" si="12"/>
        <v>8213000</v>
      </c>
      <c r="I83" s="84">
        <v>20</v>
      </c>
      <c r="J83" s="86">
        <v>350000</v>
      </c>
      <c r="K83" s="87">
        <f>J83*I83</f>
        <v>7000000</v>
      </c>
      <c r="L83" s="84">
        <v>20</v>
      </c>
      <c r="M83" s="86">
        <v>450000</v>
      </c>
      <c r="N83" s="82">
        <f t="shared" si="11"/>
        <v>9000000</v>
      </c>
      <c r="O83" s="74"/>
      <c r="P83" s="1"/>
      <c r="Q83" s="75">
        <f t="shared" si="13"/>
        <v>401406.2482875011</v>
      </c>
      <c r="R83" s="76">
        <f t="shared" si="14"/>
        <v>8028124.9657500219</v>
      </c>
      <c r="S83" s="75">
        <f t="shared" si="15"/>
        <v>403550</v>
      </c>
      <c r="T83" s="76">
        <f t="shared" si="16"/>
        <v>8071000</v>
      </c>
      <c r="U83" s="75">
        <f t="shared" si="17"/>
        <v>410650</v>
      </c>
      <c r="V83" s="77">
        <f t="shared" si="18"/>
        <v>8213000</v>
      </c>
      <c r="W83" s="121">
        <f t="shared" si="19"/>
        <v>350000</v>
      </c>
      <c r="X83" s="122">
        <f t="shared" si="20"/>
        <v>7000000</v>
      </c>
    </row>
    <row r="84" spans="2:24" ht="210" x14ac:dyDescent="0.25">
      <c r="B84" s="67">
        <v>76</v>
      </c>
      <c r="C84" s="78" t="s">
        <v>125</v>
      </c>
      <c r="D84" s="79" t="s">
        <v>99</v>
      </c>
      <c r="E84" s="84">
        <v>10</v>
      </c>
      <c r="F84" s="84">
        <v>10</v>
      </c>
      <c r="G84" s="85">
        <v>1980000</v>
      </c>
      <c r="H84" s="82">
        <f t="shared" si="12"/>
        <v>19800000</v>
      </c>
      <c r="I84" s="84">
        <v>10</v>
      </c>
      <c r="J84" s="86">
        <v>1800000</v>
      </c>
      <c r="K84" s="87">
        <f>J84*I84</f>
        <v>18000000</v>
      </c>
      <c r="L84" s="84">
        <v>10</v>
      </c>
      <c r="M84" s="86">
        <v>2890000</v>
      </c>
      <c r="N84" s="82">
        <f t="shared" si="11"/>
        <v>28900000</v>
      </c>
      <c r="O84" s="74"/>
      <c r="P84" s="1"/>
      <c r="Q84" s="75">
        <f t="shared" si="13"/>
        <v>2175764.2973864661</v>
      </c>
      <c r="R84" s="76">
        <f t="shared" si="14"/>
        <v>21757642.97386466</v>
      </c>
      <c r="S84" s="75">
        <f t="shared" si="15"/>
        <v>2223333.3333333335</v>
      </c>
      <c r="T84" s="76">
        <f t="shared" si="16"/>
        <v>22233333.333333336</v>
      </c>
      <c r="U84" s="75">
        <f t="shared" si="17"/>
        <v>1980000</v>
      </c>
      <c r="V84" s="77">
        <f t="shared" si="18"/>
        <v>19800000</v>
      </c>
      <c r="W84" s="121">
        <f t="shared" si="19"/>
        <v>1800000</v>
      </c>
      <c r="X84" s="122">
        <f t="shared" si="20"/>
        <v>18000000</v>
      </c>
    </row>
    <row r="85" spans="2:24" ht="75" x14ac:dyDescent="0.25">
      <c r="B85" s="67">
        <v>77</v>
      </c>
      <c r="C85" s="78" t="s">
        <v>133</v>
      </c>
      <c r="D85" s="79" t="s">
        <v>99</v>
      </c>
      <c r="E85" s="84">
        <v>20</v>
      </c>
      <c r="F85" s="84">
        <v>20</v>
      </c>
      <c r="G85" s="85">
        <v>165000</v>
      </c>
      <c r="H85" s="82">
        <f t="shared" si="12"/>
        <v>3300000</v>
      </c>
      <c r="I85" s="84">
        <v>20</v>
      </c>
      <c r="J85" s="86">
        <v>157000</v>
      </c>
      <c r="K85" s="87">
        <f>J85*I85</f>
        <v>3140000</v>
      </c>
      <c r="L85" s="84">
        <v>20</v>
      </c>
      <c r="M85" s="86">
        <v>187000</v>
      </c>
      <c r="N85" s="82">
        <f t="shared" si="11"/>
        <v>3740000</v>
      </c>
      <c r="O85" s="74"/>
      <c r="P85" s="1"/>
      <c r="Q85" s="75">
        <f t="shared" si="13"/>
        <v>169203.13330772432</v>
      </c>
      <c r="R85" s="76">
        <f t="shared" si="14"/>
        <v>3384062.6661544861</v>
      </c>
      <c r="S85" s="75">
        <f t="shared" si="15"/>
        <v>169666.66666666666</v>
      </c>
      <c r="T85" s="76">
        <f t="shared" si="16"/>
        <v>3393333.333333333</v>
      </c>
      <c r="U85" s="75">
        <f t="shared" si="17"/>
        <v>165000</v>
      </c>
      <c r="V85" s="77">
        <f t="shared" si="18"/>
        <v>3300000</v>
      </c>
      <c r="W85" s="121">
        <f t="shared" si="19"/>
        <v>157000</v>
      </c>
      <c r="X85" s="122">
        <f t="shared" si="20"/>
        <v>3140000</v>
      </c>
    </row>
    <row r="86" spans="2:24" ht="45" x14ac:dyDescent="0.25">
      <c r="B86" s="67">
        <v>78</v>
      </c>
      <c r="C86" s="78" t="s">
        <v>134</v>
      </c>
      <c r="D86" s="79" t="s">
        <v>99</v>
      </c>
      <c r="E86" s="84">
        <v>20</v>
      </c>
      <c r="F86" s="84">
        <v>20</v>
      </c>
      <c r="G86" s="85">
        <v>66500</v>
      </c>
      <c r="H86" s="82">
        <f t="shared" si="12"/>
        <v>1330000</v>
      </c>
      <c r="I86" s="84">
        <v>20</v>
      </c>
      <c r="J86" s="86">
        <v>65000</v>
      </c>
      <c r="K86" s="87">
        <f>J86*I86</f>
        <v>1300000</v>
      </c>
      <c r="L86" s="84">
        <v>20</v>
      </c>
      <c r="M86" s="86">
        <v>76000</v>
      </c>
      <c r="N86" s="82">
        <f t="shared" si="11"/>
        <v>1520000</v>
      </c>
      <c r="O86" s="74"/>
      <c r="P86" s="1"/>
      <c r="Q86" s="75">
        <f t="shared" si="13"/>
        <v>69000.070013231481</v>
      </c>
      <c r="R86" s="76">
        <f t="shared" si="14"/>
        <v>1380001.4002646296</v>
      </c>
      <c r="S86" s="75">
        <f t="shared" si="15"/>
        <v>69166.666666666672</v>
      </c>
      <c r="T86" s="76">
        <f t="shared" si="16"/>
        <v>1383333.3333333335</v>
      </c>
      <c r="U86" s="75">
        <f t="shared" si="17"/>
        <v>66500</v>
      </c>
      <c r="V86" s="77">
        <f t="shared" si="18"/>
        <v>1330000</v>
      </c>
      <c r="W86" s="121">
        <f t="shared" si="19"/>
        <v>65000</v>
      </c>
      <c r="X86" s="122">
        <f t="shared" si="20"/>
        <v>1300000</v>
      </c>
    </row>
    <row r="87" spans="2:24" ht="15.6" x14ac:dyDescent="0.25">
      <c r="B87" s="67">
        <v>79</v>
      </c>
      <c r="C87" s="94" t="s">
        <v>34</v>
      </c>
      <c r="D87" s="100"/>
      <c r="E87" s="95"/>
      <c r="F87" s="95"/>
      <c r="G87" s="96"/>
      <c r="H87" s="97">
        <f t="shared" si="12"/>
        <v>0</v>
      </c>
      <c r="I87" s="95"/>
      <c r="J87" s="98"/>
      <c r="K87" s="99"/>
      <c r="L87" s="95"/>
      <c r="M87" s="98"/>
      <c r="N87" s="99"/>
      <c r="O87" s="74"/>
      <c r="P87" s="1"/>
      <c r="Q87" s="75">
        <f t="shared" si="13"/>
        <v>0</v>
      </c>
      <c r="R87" s="76">
        <f t="shared" si="14"/>
        <v>0</v>
      </c>
      <c r="S87" s="75">
        <f t="shared" si="15"/>
        <v>0</v>
      </c>
      <c r="T87" s="76">
        <f t="shared" si="16"/>
        <v>0</v>
      </c>
      <c r="U87" s="75">
        <f t="shared" si="17"/>
        <v>0</v>
      </c>
      <c r="V87" s="77">
        <f t="shared" si="18"/>
        <v>0</v>
      </c>
      <c r="W87" s="121">
        <f t="shared" si="19"/>
        <v>0</v>
      </c>
      <c r="X87" s="122">
        <f t="shared" si="20"/>
        <v>0</v>
      </c>
    </row>
    <row r="88" spans="2:24" ht="135" x14ac:dyDescent="0.25">
      <c r="B88" s="67">
        <v>80</v>
      </c>
      <c r="C88" s="78" t="s">
        <v>35</v>
      </c>
      <c r="D88" s="79" t="s">
        <v>68</v>
      </c>
      <c r="E88" s="84">
        <v>80</v>
      </c>
      <c r="F88" s="84">
        <v>80</v>
      </c>
      <c r="G88" s="85">
        <v>98500</v>
      </c>
      <c r="H88" s="82">
        <f t="shared" si="12"/>
        <v>7880000</v>
      </c>
      <c r="I88" s="84">
        <v>80</v>
      </c>
      <c r="J88" s="86">
        <v>65000</v>
      </c>
      <c r="K88" s="87">
        <f>J88*I88</f>
        <v>5200000</v>
      </c>
      <c r="L88" s="84">
        <v>80</v>
      </c>
      <c r="M88" s="86">
        <v>189000</v>
      </c>
      <c r="N88" s="82">
        <f t="shared" si="11"/>
        <v>15120000</v>
      </c>
      <c r="O88" s="74"/>
      <c r="P88" s="1"/>
      <c r="Q88" s="75">
        <f t="shared" si="13"/>
        <v>106562.35190308592</v>
      </c>
      <c r="R88" s="76">
        <f t="shared" si="14"/>
        <v>8524988.1522468738</v>
      </c>
      <c r="S88" s="75">
        <f t="shared" si="15"/>
        <v>117500</v>
      </c>
      <c r="T88" s="76">
        <f t="shared" si="16"/>
        <v>9400000</v>
      </c>
      <c r="U88" s="75">
        <f t="shared" si="17"/>
        <v>98500</v>
      </c>
      <c r="V88" s="77">
        <f t="shared" si="18"/>
        <v>7880000</v>
      </c>
      <c r="W88" s="121">
        <f t="shared" si="19"/>
        <v>65000</v>
      </c>
      <c r="X88" s="122">
        <f t="shared" si="20"/>
        <v>5200000</v>
      </c>
    </row>
    <row r="89" spans="2:24" ht="15.6" x14ac:dyDescent="0.25">
      <c r="B89" s="67">
        <v>81</v>
      </c>
      <c r="C89" s="94" t="s">
        <v>36</v>
      </c>
      <c r="D89" s="100"/>
      <c r="E89" s="95"/>
      <c r="F89" s="95"/>
      <c r="G89" s="96"/>
      <c r="H89" s="97">
        <f t="shared" si="12"/>
        <v>0</v>
      </c>
      <c r="I89" s="95"/>
      <c r="J89" s="98"/>
      <c r="K89" s="99"/>
      <c r="L89" s="95"/>
      <c r="M89" s="98"/>
      <c r="N89" s="99"/>
      <c r="O89" s="74"/>
      <c r="P89" s="1"/>
      <c r="Q89" s="75">
        <f t="shared" si="13"/>
        <v>0</v>
      </c>
      <c r="R89" s="76">
        <f t="shared" si="14"/>
        <v>0</v>
      </c>
      <c r="S89" s="75">
        <f t="shared" si="15"/>
        <v>0</v>
      </c>
      <c r="T89" s="76">
        <f t="shared" si="16"/>
        <v>0</v>
      </c>
      <c r="U89" s="75">
        <f t="shared" si="17"/>
        <v>0</v>
      </c>
      <c r="V89" s="77">
        <f t="shared" si="18"/>
        <v>0</v>
      </c>
      <c r="W89" s="121">
        <f t="shared" si="19"/>
        <v>0</v>
      </c>
      <c r="X89" s="122">
        <f t="shared" si="20"/>
        <v>0</v>
      </c>
    </row>
    <row r="90" spans="2:24" ht="120" x14ac:dyDescent="0.25">
      <c r="B90" s="67">
        <v>82</v>
      </c>
      <c r="C90" s="78" t="s">
        <v>85</v>
      </c>
      <c r="D90" s="79" t="s">
        <v>71</v>
      </c>
      <c r="E90" s="84">
        <v>11</v>
      </c>
      <c r="F90" s="84">
        <v>11</v>
      </c>
      <c r="G90" s="85">
        <v>32000</v>
      </c>
      <c r="H90" s="82">
        <f t="shared" si="12"/>
        <v>352000</v>
      </c>
      <c r="I90" s="84">
        <v>11</v>
      </c>
      <c r="J90" s="86">
        <v>35400</v>
      </c>
      <c r="K90" s="87">
        <f t="shared" ref="K90:K98" si="21">J90*I90</f>
        <v>389400</v>
      </c>
      <c r="L90" s="84">
        <v>11</v>
      </c>
      <c r="M90" s="86">
        <v>35400</v>
      </c>
      <c r="N90" s="82">
        <f t="shared" si="11"/>
        <v>389400</v>
      </c>
      <c r="O90" s="74"/>
      <c r="P90" s="1"/>
      <c r="Q90" s="75">
        <f t="shared" si="13"/>
        <v>34228.313477566713</v>
      </c>
      <c r="R90" s="76">
        <f t="shared" si="14"/>
        <v>376511.44825323386</v>
      </c>
      <c r="S90" s="75">
        <f t="shared" si="15"/>
        <v>34266.666666666664</v>
      </c>
      <c r="T90" s="76">
        <f t="shared" si="16"/>
        <v>376933.33333333331</v>
      </c>
      <c r="U90" s="75">
        <f t="shared" si="17"/>
        <v>35400</v>
      </c>
      <c r="V90" s="77">
        <f t="shared" si="18"/>
        <v>389400</v>
      </c>
      <c r="W90" s="121">
        <f t="shared" si="19"/>
        <v>32000</v>
      </c>
      <c r="X90" s="122">
        <f t="shared" si="20"/>
        <v>352000</v>
      </c>
    </row>
    <row r="91" spans="2:24" ht="45" x14ac:dyDescent="0.25">
      <c r="B91" s="67">
        <v>83</v>
      </c>
      <c r="C91" s="78" t="s">
        <v>109</v>
      </c>
      <c r="D91" s="79" t="s">
        <v>99</v>
      </c>
      <c r="E91" s="84">
        <v>1</v>
      </c>
      <c r="F91" s="84">
        <v>1</v>
      </c>
      <c r="G91" s="85">
        <v>387560</v>
      </c>
      <c r="H91" s="82">
        <f t="shared" si="12"/>
        <v>387560</v>
      </c>
      <c r="I91" s="84">
        <v>1</v>
      </c>
      <c r="J91" s="86">
        <v>350000</v>
      </c>
      <c r="K91" s="87">
        <f t="shared" si="21"/>
        <v>350000</v>
      </c>
      <c r="L91" s="84">
        <v>1</v>
      </c>
      <c r="M91" s="86">
        <v>487760</v>
      </c>
      <c r="N91" s="82">
        <f t="shared" si="11"/>
        <v>487760</v>
      </c>
      <c r="O91" s="74"/>
      <c r="P91" s="1"/>
      <c r="Q91" s="75">
        <f t="shared" si="13"/>
        <v>404455.79084977275</v>
      </c>
      <c r="R91" s="76">
        <f t="shared" si="14"/>
        <v>404455.79084977275</v>
      </c>
      <c r="S91" s="75">
        <f t="shared" si="15"/>
        <v>408440</v>
      </c>
      <c r="T91" s="76">
        <f t="shared" si="16"/>
        <v>408440</v>
      </c>
      <c r="U91" s="75">
        <f t="shared" si="17"/>
        <v>387560</v>
      </c>
      <c r="V91" s="77">
        <f t="shared" si="18"/>
        <v>387560</v>
      </c>
      <c r="W91" s="121">
        <f t="shared" si="19"/>
        <v>350000</v>
      </c>
      <c r="X91" s="122">
        <f t="shared" si="20"/>
        <v>350000</v>
      </c>
    </row>
    <row r="92" spans="2:24" ht="75" x14ac:dyDescent="0.25">
      <c r="B92" s="67">
        <v>84</v>
      </c>
      <c r="C92" s="78" t="s">
        <v>87</v>
      </c>
      <c r="D92" s="79" t="s">
        <v>86</v>
      </c>
      <c r="E92" s="84">
        <v>3</v>
      </c>
      <c r="F92" s="84">
        <v>3</v>
      </c>
      <c r="G92" s="85">
        <v>12500000</v>
      </c>
      <c r="H92" s="82">
        <f t="shared" si="12"/>
        <v>37500000</v>
      </c>
      <c r="I92" s="84">
        <v>3</v>
      </c>
      <c r="J92" s="86">
        <v>10500000</v>
      </c>
      <c r="K92" s="87">
        <f t="shared" si="21"/>
        <v>31500000</v>
      </c>
      <c r="L92" s="84">
        <v>3</v>
      </c>
      <c r="M92" s="86">
        <v>22500000</v>
      </c>
      <c r="N92" s="82">
        <f t="shared" si="11"/>
        <v>67500000</v>
      </c>
      <c r="O92" s="74"/>
      <c r="P92" s="1"/>
      <c r="Q92" s="75">
        <f t="shared" si="13"/>
        <v>14346983.870792918</v>
      </c>
      <c r="R92" s="76">
        <f t="shared" si="14"/>
        <v>43040951.612378754</v>
      </c>
      <c r="S92" s="75">
        <f t="shared" si="15"/>
        <v>15166666.666666666</v>
      </c>
      <c r="T92" s="76">
        <f t="shared" si="16"/>
        <v>45500000</v>
      </c>
      <c r="U92" s="75">
        <f t="shared" si="17"/>
        <v>12500000</v>
      </c>
      <c r="V92" s="77">
        <f t="shared" si="18"/>
        <v>37500000</v>
      </c>
      <c r="W92" s="121">
        <f t="shared" si="19"/>
        <v>10500000</v>
      </c>
      <c r="X92" s="122">
        <f t="shared" si="20"/>
        <v>31500000</v>
      </c>
    </row>
    <row r="93" spans="2:24" ht="45" x14ac:dyDescent="0.25">
      <c r="B93" s="67">
        <v>85</v>
      </c>
      <c r="C93" s="78" t="s">
        <v>139</v>
      </c>
      <c r="D93" s="79" t="s">
        <v>140</v>
      </c>
      <c r="E93" s="84">
        <v>50</v>
      </c>
      <c r="F93" s="84">
        <v>50</v>
      </c>
      <c r="G93" s="85">
        <v>68000</v>
      </c>
      <c r="H93" s="82">
        <f t="shared" si="12"/>
        <v>3400000</v>
      </c>
      <c r="I93" s="84">
        <v>50</v>
      </c>
      <c r="J93" s="86">
        <v>65400</v>
      </c>
      <c r="K93" s="87">
        <f t="shared" si="21"/>
        <v>3270000</v>
      </c>
      <c r="L93" s="84">
        <v>50</v>
      </c>
      <c r="M93" s="86">
        <v>78400</v>
      </c>
      <c r="N93" s="82">
        <f t="shared" si="11"/>
        <v>3920000</v>
      </c>
      <c r="O93" s="74"/>
      <c r="P93" s="1"/>
      <c r="Q93" s="75">
        <f t="shared" si="13"/>
        <v>70382.967642662086</v>
      </c>
      <c r="R93" s="76">
        <f t="shared" si="14"/>
        <v>3519148.3821331044</v>
      </c>
      <c r="S93" s="75">
        <f t="shared" si="15"/>
        <v>70600</v>
      </c>
      <c r="T93" s="76">
        <f t="shared" si="16"/>
        <v>3530000</v>
      </c>
      <c r="U93" s="75">
        <f t="shared" si="17"/>
        <v>68000</v>
      </c>
      <c r="V93" s="77">
        <f t="shared" si="18"/>
        <v>3400000</v>
      </c>
      <c r="W93" s="121">
        <f t="shared" si="19"/>
        <v>65400</v>
      </c>
      <c r="X93" s="122">
        <f t="shared" si="20"/>
        <v>3270000</v>
      </c>
    </row>
    <row r="94" spans="2:24" ht="60" x14ac:dyDescent="0.25">
      <c r="B94" s="67">
        <v>86</v>
      </c>
      <c r="C94" s="78" t="s">
        <v>141</v>
      </c>
      <c r="D94" s="79" t="s">
        <v>140</v>
      </c>
      <c r="E94" s="84">
        <v>50</v>
      </c>
      <c r="F94" s="84">
        <v>50</v>
      </c>
      <c r="G94" s="85">
        <v>45600</v>
      </c>
      <c r="H94" s="82">
        <f t="shared" si="12"/>
        <v>2280000</v>
      </c>
      <c r="I94" s="84">
        <v>50</v>
      </c>
      <c r="J94" s="86">
        <v>45200</v>
      </c>
      <c r="K94" s="87">
        <f t="shared" si="21"/>
        <v>2260000</v>
      </c>
      <c r="L94" s="84">
        <v>50</v>
      </c>
      <c r="M94" s="86">
        <v>55600</v>
      </c>
      <c r="N94" s="82">
        <f t="shared" si="11"/>
        <v>2780000</v>
      </c>
      <c r="O94" s="74"/>
      <c r="P94" s="1"/>
      <c r="Q94" s="75">
        <f t="shared" si="13"/>
        <v>48572.749715259131</v>
      </c>
      <c r="R94" s="76">
        <f t="shared" si="14"/>
        <v>2428637.4857629566</v>
      </c>
      <c r="S94" s="75">
        <f t="shared" si="15"/>
        <v>48800</v>
      </c>
      <c r="T94" s="76">
        <f t="shared" si="16"/>
        <v>2440000</v>
      </c>
      <c r="U94" s="75">
        <f t="shared" si="17"/>
        <v>45600</v>
      </c>
      <c r="V94" s="77">
        <f t="shared" si="18"/>
        <v>2280000</v>
      </c>
      <c r="W94" s="121">
        <f t="shared" si="19"/>
        <v>45200</v>
      </c>
      <c r="X94" s="122">
        <f t="shared" si="20"/>
        <v>2260000</v>
      </c>
    </row>
    <row r="95" spans="2:24" ht="45" x14ac:dyDescent="0.25">
      <c r="B95" s="67">
        <v>87</v>
      </c>
      <c r="C95" s="78" t="s">
        <v>142</v>
      </c>
      <c r="D95" s="79" t="s">
        <v>140</v>
      </c>
      <c r="E95" s="84">
        <v>50</v>
      </c>
      <c r="F95" s="84">
        <v>50</v>
      </c>
      <c r="G95" s="85">
        <v>45600</v>
      </c>
      <c r="H95" s="82">
        <f t="shared" si="12"/>
        <v>2280000</v>
      </c>
      <c r="I95" s="84">
        <v>50</v>
      </c>
      <c r="J95" s="86">
        <v>43500</v>
      </c>
      <c r="K95" s="87">
        <f t="shared" si="21"/>
        <v>2175000</v>
      </c>
      <c r="L95" s="84">
        <v>50</v>
      </c>
      <c r="M95" s="86">
        <v>55600</v>
      </c>
      <c r="N95" s="82">
        <f t="shared" si="11"/>
        <v>2780000</v>
      </c>
      <c r="O95" s="74"/>
      <c r="P95" s="1"/>
      <c r="Q95" s="75">
        <f t="shared" si="13"/>
        <v>47956.0013481278</v>
      </c>
      <c r="R95" s="76">
        <f t="shared" si="14"/>
        <v>2397800.0674063899</v>
      </c>
      <c r="S95" s="75">
        <f t="shared" si="15"/>
        <v>48233.333333333336</v>
      </c>
      <c r="T95" s="76">
        <f t="shared" si="16"/>
        <v>2411666.666666667</v>
      </c>
      <c r="U95" s="75">
        <f t="shared" si="17"/>
        <v>45600</v>
      </c>
      <c r="V95" s="77">
        <f t="shared" si="18"/>
        <v>2280000</v>
      </c>
      <c r="W95" s="121">
        <f t="shared" si="19"/>
        <v>43500</v>
      </c>
      <c r="X95" s="122">
        <f t="shared" si="20"/>
        <v>2175000</v>
      </c>
    </row>
    <row r="96" spans="2:24" ht="30" x14ac:dyDescent="0.25">
      <c r="B96" s="67">
        <v>88</v>
      </c>
      <c r="C96" s="78" t="s">
        <v>147</v>
      </c>
      <c r="D96" s="79" t="s">
        <v>140</v>
      </c>
      <c r="E96" s="84">
        <v>15</v>
      </c>
      <c r="F96" s="84">
        <v>15</v>
      </c>
      <c r="G96" s="85">
        <v>450000</v>
      </c>
      <c r="H96" s="82">
        <f t="shared" si="12"/>
        <v>6750000</v>
      </c>
      <c r="I96" s="84">
        <v>15</v>
      </c>
      <c r="J96" s="86">
        <v>450000</v>
      </c>
      <c r="K96" s="87">
        <f t="shared" si="21"/>
        <v>6750000</v>
      </c>
      <c r="L96" s="84">
        <v>15</v>
      </c>
      <c r="M96" s="86">
        <v>550000</v>
      </c>
      <c r="N96" s="82">
        <f t="shared" si="11"/>
        <v>8250000</v>
      </c>
      <c r="O96" s="74"/>
      <c r="P96" s="1"/>
      <c r="Q96" s="75">
        <f t="shared" si="13"/>
        <v>481130.14949937398</v>
      </c>
      <c r="R96" s="76">
        <f t="shared" si="14"/>
        <v>7216952.2424906101</v>
      </c>
      <c r="S96" s="75">
        <f t="shared" si="15"/>
        <v>483333.33333333331</v>
      </c>
      <c r="T96" s="76">
        <f t="shared" si="16"/>
        <v>7250000</v>
      </c>
      <c r="U96" s="75">
        <f t="shared" si="17"/>
        <v>450000</v>
      </c>
      <c r="V96" s="77">
        <f t="shared" si="18"/>
        <v>6750000</v>
      </c>
      <c r="W96" s="121">
        <f t="shared" si="19"/>
        <v>450000</v>
      </c>
      <c r="X96" s="122">
        <f t="shared" si="20"/>
        <v>6750000</v>
      </c>
    </row>
    <row r="97" spans="2:24" ht="45" x14ac:dyDescent="0.25">
      <c r="B97" s="67">
        <v>89</v>
      </c>
      <c r="C97" s="78" t="s">
        <v>143</v>
      </c>
      <c r="D97" s="79" t="s">
        <v>140</v>
      </c>
      <c r="E97" s="84">
        <v>30</v>
      </c>
      <c r="F97" s="84">
        <v>30</v>
      </c>
      <c r="G97" s="85">
        <v>125000</v>
      </c>
      <c r="H97" s="82">
        <f t="shared" si="12"/>
        <v>3750000</v>
      </c>
      <c r="I97" s="84">
        <v>30</v>
      </c>
      <c r="J97" s="86">
        <v>85000</v>
      </c>
      <c r="K97" s="87">
        <f t="shared" si="21"/>
        <v>2550000</v>
      </c>
      <c r="L97" s="84">
        <v>30</v>
      </c>
      <c r="M97" s="86">
        <v>120000</v>
      </c>
      <c r="N97" s="82">
        <f t="shared" si="11"/>
        <v>3600000</v>
      </c>
      <c r="O97" s="74"/>
      <c r="P97" s="1"/>
      <c r="Q97" s="75">
        <f t="shared" si="13"/>
        <v>108435.14426250983</v>
      </c>
      <c r="R97" s="76">
        <f t="shared" si="14"/>
        <v>3253054.3278752947</v>
      </c>
      <c r="S97" s="75">
        <f t="shared" si="15"/>
        <v>110000</v>
      </c>
      <c r="T97" s="76">
        <f t="shared" si="16"/>
        <v>3300000</v>
      </c>
      <c r="U97" s="75">
        <f t="shared" si="17"/>
        <v>120000</v>
      </c>
      <c r="V97" s="77">
        <f t="shared" si="18"/>
        <v>3600000</v>
      </c>
      <c r="W97" s="121">
        <f t="shared" si="19"/>
        <v>85000</v>
      </c>
      <c r="X97" s="122">
        <f t="shared" si="20"/>
        <v>2550000</v>
      </c>
    </row>
    <row r="98" spans="2:24" ht="240.6" thickBot="1" x14ac:dyDescent="0.3">
      <c r="B98" s="67">
        <v>90</v>
      </c>
      <c r="C98" s="78" t="s">
        <v>230</v>
      </c>
      <c r="D98" s="79" t="s">
        <v>70</v>
      </c>
      <c r="E98" s="84">
        <v>1</v>
      </c>
      <c r="F98" s="84">
        <v>1</v>
      </c>
      <c r="G98" s="85"/>
      <c r="H98" s="82">
        <f t="shared" si="12"/>
        <v>0</v>
      </c>
      <c r="I98" s="84">
        <v>1</v>
      </c>
      <c r="J98" s="86">
        <v>0</v>
      </c>
      <c r="K98" s="87">
        <f t="shared" si="21"/>
        <v>0</v>
      </c>
      <c r="L98" s="84">
        <v>1</v>
      </c>
      <c r="M98" s="86">
        <v>150000000</v>
      </c>
      <c r="N98" s="82">
        <f t="shared" si="11"/>
        <v>150000000</v>
      </c>
      <c r="O98" s="74"/>
      <c r="P98" s="1"/>
      <c r="Q98" s="75">
        <f>IFERROR(GEOMEAN(G98*(1+$R$3),J98*(1+$R$3),M98*(1+$R$3)),0)</f>
        <v>0</v>
      </c>
      <c r="R98" s="76">
        <f>+Q98*E98</f>
        <v>0</v>
      </c>
      <c r="S98" s="75">
        <f t="shared" si="15"/>
        <v>50000000</v>
      </c>
      <c r="T98" s="76">
        <f t="shared" si="16"/>
        <v>50000000</v>
      </c>
      <c r="U98" s="75">
        <f t="shared" si="17"/>
        <v>0</v>
      </c>
      <c r="V98" s="77">
        <f t="shared" si="18"/>
        <v>0</v>
      </c>
      <c r="W98" s="121">
        <f t="shared" si="19"/>
        <v>0</v>
      </c>
      <c r="X98" s="122">
        <f t="shared" si="20"/>
        <v>0</v>
      </c>
    </row>
    <row r="99" spans="2:24" ht="46.8" x14ac:dyDescent="0.25">
      <c r="B99" s="205" t="s">
        <v>88</v>
      </c>
      <c r="C99" s="206"/>
      <c r="D99" s="206"/>
      <c r="E99" s="206"/>
      <c r="F99" s="206"/>
      <c r="G99" s="206"/>
      <c r="H99" s="101">
        <f>+SUM(H9:H98)</f>
        <v>830170010</v>
      </c>
      <c r="I99" s="102"/>
      <c r="J99" s="102" t="s">
        <v>88</v>
      </c>
      <c r="K99" s="101">
        <f>+SUM(K9:K98)</f>
        <v>798440995</v>
      </c>
      <c r="L99" s="102"/>
      <c r="M99" s="102" t="s">
        <v>88</v>
      </c>
      <c r="N99" s="101">
        <f>+SUM(N9:N98)</f>
        <v>1300303415</v>
      </c>
      <c r="O99" s="101"/>
      <c r="P99" s="103"/>
      <c r="Q99" s="104" t="s">
        <v>88</v>
      </c>
      <c r="R99" s="101">
        <f>+SUM(R9:R98)</f>
        <v>906036883.85290933</v>
      </c>
      <c r="S99" s="104" t="s">
        <v>88</v>
      </c>
      <c r="T99" s="101">
        <f>+SUM(T9:T98)</f>
        <v>976304806.66666675</v>
      </c>
      <c r="U99" s="104"/>
      <c r="V99" s="105">
        <f>+SUM(V9:V98)</f>
        <v>886667485</v>
      </c>
      <c r="W99" s="123" t="s">
        <v>88</v>
      </c>
      <c r="X99" s="124">
        <f>+SUM(X9:X11)</f>
        <v>915000</v>
      </c>
    </row>
    <row r="100" spans="2:24" ht="15.6" x14ac:dyDescent="0.25">
      <c r="B100" s="195" t="s">
        <v>231</v>
      </c>
      <c r="C100" s="196"/>
      <c r="D100" s="196"/>
      <c r="E100" s="196"/>
      <c r="F100" s="196"/>
      <c r="G100" s="106">
        <v>0.21</v>
      </c>
      <c r="H100" s="107">
        <f>+$H$99*G100</f>
        <v>174335702.09999999</v>
      </c>
      <c r="I100" s="1"/>
      <c r="J100" s="106">
        <v>0.2</v>
      </c>
      <c r="K100" s="107">
        <f>+$K$99*J100</f>
        <v>159688199</v>
      </c>
      <c r="L100" s="1"/>
      <c r="M100" s="106">
        <v>0.2</v>
      </c>
      <c r="N100" s="107">
        <f>+$N$99*M100</f>
        <v>260060683</v>
      </c>
      <c r="O100" s="3"/>
      <c r="P100" s="1"/>
      <c r="Q100" s="106">
        <v>0.21</v>
      </c>
      <c r="R100" s="107">
        <f>+$R$99*Q100</f>
        <v>190267745.60911095</v>
      </c>
      <c r="S100" s="106">
        <v>0.21</v>
      </c>
      <c r="T100" s="107">
        <f>+$T$99*S100</f>
        <v>205024009.40000001</v>
      </c>
      <c r="U100" s="106">
        <v>0.21</v>
      </c>
      <c r="V100" s="107">
        <f>+$V$99*U100</f>
        <v>186200171.84999999</v>
      </c>
      <c r="W100" s="125">
        <v>0.2</v>
      </c>
      <c r="X100" s="107">
        <f>+$X$99*W100</f>
        <v>183000</v>
      </c>
    </row>
    <row r="101" spans="2:24" ht="15.6" x14ac:dyDescent="0.25">
      <c r="B101" s="195" t="s">
        <v>232</v>
      </c>
      <c r="C101" s="196"/>
      <c r="D101" s="196"/>
      <c r="E101" s="196"/>
      <c r="F101" s="196"/>
      <c r="G101" s="108">
        <v>0.02</v>
      </c>
      <c r="H101" s="107">
        <f>+$H$99*G101</f>
        <v>16603400.200000001</v>
      </c>
      <c r="I101" s="109"/>
      <c r="J101" s="108">
        <v>0.03</v>
      </c>
      <c r="K101" s="107">
        <f>+$K$99*J101</f>
        <v>23953229.849999998</v>
      </c>
      <c r="L101" s="110"/>
      <c r="M101" s="108">
        <v>0.03</v>
      </c>
      <c r="N101" s="107">
        <f>+$N$99*M101</f>
        <v>39009102.449999996</v>
      </c>
      <c r="O101" s="111"/>
      <c r="P101" s="1"/>
      <c r="Q101" s="108">
        <v>0.02</v>
      </c>
      <c r="R101" s="107">
        <f>+$R$99*Q101</f>
        <v>18120737.677058186</v>
      </c>
      <c r="S101" s="108">
        <v>0.02</v>
      </c>
      <c r="T101" s="107">
        <f>+$T$99*S101</f>
        <v>19526096.133333337</v>
      </c>
      <c r="U101" s="108">
        <v>0.02</v>
      </c>
      <c r="V101" s="107">
        <f>+$V$99*U101</f>
        <v>17733349.699999999</v>
      </c>
      <c r="W101" s="126">
        <v>0.03</v>
      </c>
      <c r="X101" s="107">
        <f>+$X$99*W101</f>
        <v>27450</v>
      </c>
    </row>
    <row r="102" spans="2:24" ht="15.6" x14ac:dyDescent="0.25">
      <c r="B102" s="195" t="s">
        <v>90</v>
      </c>
      <c r="C102" s="196"/>
      <c r="D102" s="196"/>
      <c r="E102" s="196"/>
      <c r="F102" s="196"/>
      <c r="G102" s="108">
        <v>0.05</v>
      </c>
      <c r="H102" s="107">
        <f>+$H$99*G102</f>
        <v>41508500.5</v>
      </c>
      <c r="I102" s="109"/>
      <c r="J102" s="108">
        <v>0.04</v>
      </c>
      <c r="K102" s="107">
        <f>+$K$99*J102</f>
        <v>31937639.800000001</v>
      </c>
      <c r="L102" s="110"/>
      <c r="M102" s="108">
        <v>0.04</v>
      </c>
      <c r="N102" s="107">
        <f>+$N$99*M102</f>
        <v>52012136.600000001</v>
      </c>
      <c r="O102" s="111"/>
      <c r="P102" s="1"/>
      <c r="Q102" s="108">
        <v>0.05</v>
      </c>
      <c r="R102" s="107">
        <f>+$R$99*Q102</f>
        <v>45301844.192645468</v>
      </c>
      <c r="S102" s="108">
        <v>0.05</v>
      </c>
      <c r="T102" s="107">
        <f>+$T$99*S102</f>
        <v>48815240.333333343</v>
      </c>
      <c r="U102" s="108">
        <v>0.05</v>
      </c>
      <c r="V102" s="107">
        <f>+$V$99*U102</f>
        <v>44333374.25</v>
      </c>
      <c r="W102" s="126">
        <v>0.04</v>
      </c>
      <c r="X102" s="107">
        <f>+$X$99*W102</f>
        <v>36600</v>
      </c>
    </row>
    <row r="103" spans="2:24" ht="15.6" x14ac:dyDescent="0.25">
      <c r="B103" s="195" t="s">
        <v>233</v>
      </c>
      <c r="C103" s="196"/>
      <c r="D103" s="196"/>
      <c r="E103" s="196"/>
      <c r="F103" s="196"/>
      <c r="G103" s="108" t="s">
        <v>234</v>
      </c>
      <c r="H103" s="107">
        <f>+H102*G103</f>
        <v>7886615.0949999997</v>
      </c>
      <c r="I103" s="109"/>
      <c r="J103" s="108" t="s">
        <v>234</v>
      </c>
      <c r="K103" s="107">
        <f>+K102*J103</f>
        <v>6068151.5619999999</v>
      </c>
      <c r="L103" s="110"/>
      <c r="M103" s="108" t="s">
        <v>234</v>
      </c>
      <c r="N103" s="107">
        <f>+N102*M103</f>
        <v>9882305.9539999999</v>
      </c>
      <c r="O103" s="111"/>
      <c r="P103" s="1"/>
      <c r="Q103" s="108" t="s">
        <v>234</v>
      </c>
      <c r="R103" s="107">
        <f>+R102*Q103</f>
        <v>8607350.3966026381</v>
      </c>
      <c r="S103" s="108" t="s">
        <v>234</v>
      </c>
      <c r="T103" s="107">
        <f>+T102*S103</f>
        <v>9274895.6633333359</v>
      </c>
      <c r="U103" s="108" t="s">
        <v>234</v>
      </c>
      <c r="V103" s="107">
        <f>+V102*U103</f>
        <v>8423341.1074999999</v>
      </c>
      <c r="W103" s="126" t="s">
        <v>234</v>
      </c>
      <c r="X103" s="107">
        <f>+X102*W103</f>
        <v>6954</v>
      </c>
    </row>
    <row r="104" spans="2:24" ht="16.2" thickBot="1" x14ac:dyDescent="0.3">
      <c r="B104" s="197" t="s">
        <v>3</v>
      </c>
      <c r="C104" s="198"/>
      <c r="D104" s="198"/>
      <c r="E104" s="198"/>
      <c r="F104" s="198"/>
      <c r="G104" s="198"/>
      <c r="H104" s="112">
        <f>SUM(H99:H103)</f>
        <v>1070504227.8950001</v>
      </c>
      <c r="I104" s="199" t="s">
        <v>3</v>
      </c>
      <c r="J104" s="199"/>
      <c r="K104" s="112">
        <f>SUM(K99:K103)</f>
        <v>1020088215.212</v>
      </c>
      <c r="L104" s="199" t="s">
        <v>3</v>
      </c>
      <c r="M104" s="199"/>
      <c r="N104" s="112">
        <f>SUM(N99:N103)</f>
        <v>1661267643.0039999</v>
      </c>
      <c r="O104" s="112"/>
      <c r="P104" s="113"/>
      <c r="Q104" s="114" t="s">
        <v>3</v>
      </c>
      <c r="R104" s="112">
        <f>SUM(R99:R103)</f>
        <v>1168334561.7283268</v>
      </c>
      <c r="S104" s="114" t="s">
        <v>3</v>
      </c>
      <c r="T104" s="112">
        <f>SUM(T99:T103)</f>
        <v>1258945048.196667</v>
      </c>
      <c r="U104" s="114" t="s">
        <v>3</v>
      </c>
      <c r="V104" s="112">
        <f>SUM(V99:V103)</f>
        <v>1143357721.9075</v>
      </c>
      <c r="W104" s="114" t="s">
        <v>3</v>
      </c>
      <c r="X104" s="112">
        <f>SUM(X99:X103)</f>
        <v>1169004</v>
      </c>
    </row>
    <row r="105" spans="2:24" ht="18" thickBot="1" x14ac:dyDescent="0.3">
      <c r="B105" s="115"/>
      <c r="C105" s="115"/>
      <c r="D105" s="115"/>
      <c r="E105" s="115"/>
      <c r="F105" s="115"/>
      <c r="G105" s="115"/>
      <c r="H105" s="115"/>
      <c r="I105" s="115"/>
      <c r="J105" s="115"/>
      <c r="K105" s="116" t="s">
        <v>235</v>
      </c>
      <c r="L105" s="115"/>
      <c r="M105" s="115"/>
      <c r="N105" s="116" t="s">
        <v>235</v>
      </c>
      <c r="O105" s="115"/>
      <c r="P105" s="115"/>
      <c r="Q105" s="189" t="str">
        <f>+Q5</f>
        <v>MEDIA GEOMÉTRICA</v>
      </c>
      <c r="R105" s="190"/>
      <c r="S105" s="189" t="str">
        <f>+S5</f>
        <v>MEDIA ARITMÉTICA</v>
      </c>
      <c r="T105" s="190"/>
      <c r="U105" s="189" t="str">
        <f>+U5</f>
        <v>MEDIANA</v>
      </c>
      <c r="V105" s="191"/>
      <c r="W105" s="192" t="str">
        <f>+W5</f>
        <v>MENOR VALOR</v>
      </c>
      <c r="X105" s="193"/>
    </row>
    <row r="106" spans="2:24" ht="270" x14ac:dyDescent="0.25">
      <c r="B106" s="5"/>
      <c r="C106" s="5"/>
      <c r="D106" s="174"/>
      <c r="E106" s="174"/>
      <c r="F106" s="174"/>
      <c r="G106" s="174"/>
      <c r="H106" s="174"/>
      <c r="I106" s="174"/>
      <c r="J106" s="174"/>
      <c r="K106" s="127" t="s">
        <v>237</v>
      </c>
      <c r="L106" s="1"/>
      <c r="M106" s="1"/>
      <c r="N106" s="127" t="s">
        <v>237</v>
      </c>
      <c r="O106" s="5"/>
      <c r="P106" s="1"/>
      <c r="Q106" s="1"/>
      <c r="R106" s="1"/>
      <c r="S106" s="1"/>
      <c r="T106" s="1"/>
      <c r="U106" s="194" t="s">
        <v>238</v>
      </c>
      <c r="V106" s="194"/>
      <c r="W106" s="1"/>
      <c r="X106" s="1"/>
    </row>
  </sheetData>
  <mergeCells count="25">
    <mergeCell ref="B99:G99"/>
    <mergeCell ref="B100:F100"/>
    <mergeCell ref="B2:C4"/>
    <mergeCell ref="D2:N4"/>
    <mergeCell ref="B5:C5"/>
    <mergeCell ref="D5:E5"/>
    <mergeCell ref="F5:H5"/>
    <mergeCell ref="I5:K5"/>
    <mergeCell ref="L5:N5"/>
    <mergeCell ref="L104:M104"/>
    <mergeCell ref="Q5:R5"/>
    <mergeCell ref="S5:T5"/>
    <mergeCell ref="U5:V5"/>
    <mergeCell ref="W5:X5"/>
    <mergeCell ref="B101:F101"/>
    <mergeCell ref="B102:F102"/>
    <mergeCell ref="B103:F103"/>
    <mergeCell ref="B104:G104"/>
    <mergeCell ref="I104:J104"/>
    <mergeCell ref="Q105:R105"/>
    <mergeCell ref="S105:T105"/>
    <mergeCell ref="U105:V105"/>
    <mergeCell ref="W105:X105"/>
    <mergeCell ref="D106:J106"/>
    <mergeCell ref="U106:V10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sheetPr>
    <pageSetUpPr fitToPage="1"/>
  </sheetPr>
  <dimension ref="B2:Z111"/>
  <sheetViews>
    <sheetView tabSelected="1" zoomScale="80" zoomScaleNormal="80" zoomScaleSheetLayoutView="80" workbookViewId="0">
      <selection activeCell="C26" sqref="C26:E26"/>
    </sheetView>
  </sheetViews>
  <sheetFormatPr baseColWidth="10" defaultColWidth="11.44140625" defaultRowHeight="15" x14ac:dyDescent="0.25"/>
  <cols>
    <col min="1" max="1" width="3.6640625" style="1" customWidth="1"/>
    <col min="2" max="2" width="9.6640625" style="1" customWidth="1"/>
    <col min="3" max="3" width="9.44140625" style="1" customWidth="1"/>
    <col min="4" max="4" width="18.44140625" style="1" customWidth="1"/>
    <col min="5" max="5" width="40.33203125" style="1" customWidth="1"/>
    <col min="6" max="6" width="6.44140625" style="1" customWidth="1"/>
    <col min="7" max="7" width="5.44140625" style="1" customWidth="1"/>
    <col min="8" max="8" width="7.33203125" style="1" customWidth="1"/>
    <col min="9" max="9" width="10.33203125" style="1" customWidth="1"/>
    <col min="10" max="10" width="19.44140625" style="1" customWidth="1"/>
    <col min="11" max="11" width="29.88671875" style="3" bestFit="1" customWidth="1"/>
    <col min="12" max="12" width="2.6640625" style="1" customWidth="1"/>
    <col min="13" max="16384" width="11.44140625" style="1"/>
  </cols>
  <sheetData>
    <row r="2" spans="2:26" ht="33.75" customHeight="1" x14ac:dyDescent="0.25">
      <c r="B2" s="183"/>
      <c r="C2" s="183"/>
      <c r="D2" s="183"/>
      <c r="E2" s="182" t="s">
        <v>0</v>
      </c>
      <c r="F2" s="182"/>
      <c r="G2" s="182"/>
      <c r="H2" s="182"/>
      <c r="I2" s="182"/>
      <c r="J2" s="182"/>
      <c r="K2" s="182"/>
    </row>
    <row r="3" spans="2:26" ht="52.5" customHeight="1" x14ac:dyDescent="0.25">
      <c r="B3" s="183"/>
      <c r="C3" s="183"/>
      <c r="D3" s="183"/>
      <c r="E3" s="188" t="s">
        <v>17</v>
      </c>
      <c r="F3" s="188"/>
      <c r="G3" s="188"/>
      <c r="H3" s="188"/>
      <c r="I3" s="188"/>
      <c r="J3" s="188"/>
      <c r="K3" s="188"/>
    </row>
    <row r="4" spans="2:26" s="4" customFormat="1" ht="30" customHeight="1" x14ac:dyDescent="0.25">
      <c r="B4" s="184" t="s">
        <v>20</v>
      </c>
      <c r="C4" s="184"/>
      <c r="D4" s="184"/>
      <c r="E4" s="6" t="s">
        <v>8</v>
      </c>
      <c r="F4" s="187" t="s">
        <v>19</v>
      </c>
      <c r="G4" s="187"/>
      <c r="H4" s="187"/>
      <c r="I4" s="187"/>
      <c r="J4" s="187"/>
      <c r="K4" s="6" t="s">
        <v>18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5">
      <c r="B5" s="185" t="s">
        <v>201</v>
      </c>
      <c r="C5" s="185"/>
      <c r="D5" s="185"/>
      <c r="E5" s="185"/>
      <c r="F5" s="185"/>
      <c r="G5" s="185"/>
      <c r="H5" s="185"/>
      <c r="I5" s="185"/>
      <c r="J5" s="185"/>
      <c r="K5" s="185"/>
    </row>
    <row r="6" spans="2:26" s="2" customFormat="1" ht="32.25" customHeight="1" x14ac:dyDescent="0.25">
      <c r="B6" s="14" t="s">
        <v>7</v>
      </c>
      <c r="C6" s="186" t="s">
        <v>6</v>
      </c>
      <c r="D6" s="186"/>
      <c r="E6" s="186"/>
      <c r="F6" s="186" t="s">
        <v>1</v>
      </c>
      <c r="G6" s="186"/>
      <c r="H6" s="186" t="s">
        <v>2</v>
      </c>
      <c r="I6" s="186"/>
      <c r="J6" s="14" t="s">
        <v>5</v>
      </c>
      <c r="K6" s="14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2" customFormat="1" ht="32.25" customHeight="1" x14ac:dyDescent="0.25">
      <c r="B7" s="12">
        <v>1</v>
      </c>
      <c r="C7" s="166" t="s">
        <v>21</v>
      </c>
      <c r="D7" s="167"/>
      <c r="E7" s="167"/>
      <c r="F7" s="160"/>
      <c r="G7" s="160"/>
      <c r="H7" s="159"/>
      <c r="I7" s="159"/>
      <c r="J7" s="13"/>
      <c r="K7" s="13"/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2" customFormat="1" ht="32.25" customHeight="1" x14ac:dyDescent="0.25">
      <c r="B8" s="23" t="s">
        <v>37</v>
      </c>
      <c r="C8" s="148" t="s">
        <v>94</v>
      </c>
      <c r="D8" s="149"/>
      <c r="E8" s="150"/>
      <c r="F8" s="131" t="s">
        <v>95</v>
      </c>
      <c r="G8" s="132"/>
      <c r="H8" s="133">
        <v>12</v>
      </c>
      <c r="I8" s="134"/>
      <c r="J8" s="24">
        <v>25000</v>
      </c>
      <c r="K8" s="29">
        <f>+J8*H8</f>
        <v>300000</v>
      </c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2" customFormat="1" ht="32.25" customHeight="1" x14ac:dyDescent="0.25">
      <c r="B9" s="23" t="s">
        <v>38</v>
      </c>
      <c r="C9" s="148" t="s">
        <v>96</v>
      </c>
      <c r="D9" s="149"/>
      <c r="E9" s="150"/>
      <c r="F9" s="131" t="s">
        <v>68</v>
      </c>
      <c r="G9" s="132"/>
      <c r="H9" s="133">
        <v>45</v>
      </c>
      <c r="I9" s="134"/>
      <c r="J9" s="24">
        <v>15000</v>
      </c>
      <c r="K9" s="29">
        <f t="shared" ref="K9:K47" si="0">+J9*H9</f>
        <v>675000</v>
      </c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2" customFormat="1" ht="45" customHeight="1" x14ac:dyDescent="0.25">
      <c r="B10" s="23" t="s">
        <v>39</v>
      </c>
      <c r="C10" s="148" t="s">
        <v>97</v>
      </c>
      <c r="D10" s="149"/>
      <c r="E10" s="150"/>
      <c r="F10" s="131" t="s">
        <v>68</v>
      </c>
      <c r="G10" s="132"/>
      <c r="H10" s="133">
        <v>60</v>
      </c>
      <c r="I10" s="134"/>
      <c r="J10" s="24">
        <v>110000</v>
      </c>
      <c r="K10" s="29">
        <f t="shared" si="0"/>
        <v>6600000</v>
      </c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2" customFormat="1" ht="32.25" customHeight="1" x14ac:dyDescent="0.25">
      <c r="B11" s="23" t="s">
        <v>40</v>
      </c>
      <c r="C11" s="148" t="s">
        <v>98</v>
      </c>
      <c r="D11" s="149"/>
      <c r="E11" s="150"/>
      <c r="F11" s="131" t="s">
        <v>99</v>
      </c>
      <c r="G11" s="132"/>
      <c r="H11" s="133">
        <v>12</v>
      </c>
      <c r="I11" s="134"/>
      <c r="J11" s="24">
        <v>350000</v>
      </c>
      <c r="K11" s="29">
        <f t="shared" si="0"/>
        <v>4200000</v>
      </c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2" customFormat="1" ht="28.5" customHeight="1" x14ac:dyDescent="0.25">
      <c r="B12" s="12">
        <v>2</v>
      </c>
      <c r="C12" s="156" t="s">
        <v>22</v>
      </c>
      <c r="D12" s="161"/>
      <c r="E12" s="162"/>
      <c r="F12" s="15"/>
      <c r="G12" s="16"/>
      <c r="H12" s="17"/>
      <c r="I12" s="18"/>
      <c r="J12" s="13"/>
      <c r="K12" s="30"/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2" customFormat="1" ht="83.7" customHeight="1" x14ac:dyDescent="0.25">
      <c r="B13" s="23" t="s">
        <v>41</v>
      </c>
      <c r="C13" s="148" t="s">
        <v>72</v>
      </c>
      <c r="D13" s="149"/>
      <c r="E13" s="150"/>
      <c r="F13" s="131" t="s">
        <v>68</v>
      </c>
      <c r="G13" s="132"/>
      <c r="H13" s="133">
        <v>480</v>
      </c>
      <c r="I13" s="134"/>
      <c r="J13" s="24">
        <v>105000</v>
      </c>
      <c r="K13" s="29">
        <f t="shared" si="0"/>
        <v>50400000</v>
      </c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2" customFormat="1" ht="53.7" customHeight="1" x14ac:dyDescent="0.25">
      <c r="B14" s="23" t="s">
        <v>42</v>
      </c>
      <c r="C14" s="148" t="s">
        <v>73</v>
      </c>
      <c r="D14" s="149"/>
      <c r="E14" s="150"/>
      <c r="F14" s="131" t="s">
        <v>68</v>
      </c>
      <c r="G14" s="132"/>
      <c r="H14" s="133">
        <v>1027</v>
      </c>
      <c r="I14" s="134"/>
      <c r="J14" s="24">
        <v>105000</v>
      </c>
      <c r="K14" s="29">
        <f t="shared" si="0"/>
        <v>107835000</v>
      </c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2" customFormat="1" ht="142.94999999999999" customHeight="1" x14ac:dyDescent="0.25">
      <c r="B15" s="23" t="s">
        <v>43</v>
      </c>
      <c r="C15" s="148" t="s">
        <v>132</v>
      </c>
      <c r="D15" s="149"/>
      <c r="E15" s="150"/>
      <c r="F15" s="131" t="s">
        <v>99</v>
      </c>
      <c r="G15" s="132"/>
      <c r="H15" s="133">
        <v>12</v>
      </c>
      <c r="I15" s="134"/>
      <c r="J15" s="24">
        <v>1050000</v>
      </c>
      <c r="K15" s="29">
        <f t="shared" si="0"/>
        <v>12600000</v>
      </c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2" customFormat="1" ht="55.95" customHeight="1" x14ac:dyDescent="0.25">
      <c r="B16" s="23" t="s">
        <v>44</v>
      </c>
      <c r="C16" s="148" t="s">
        <v>130</v>
      </c>
      <c r="D16" s="149"/>
      <c r="E16" s="150"/>
      <c r="F16" s="131" t="s">
        <v>99</v>
      </c>
      <c r="G16" s="132"/>
      <c r="H16" s="133">
        <v>1</v>
      </c>
      <c r="I16" s="134"/>
      <c r="J16" s="24">
        <v>10500000</v>
      </c>
      <c r="K16" s="29">
        <f t="shared" si="0"/>
        <v>10500000</v>
      </c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2" customFormat="1" ht="55.95" customHeight="1" x14ac:dyDescent="0.25">
      <c r="B17" s="23" t="s">
        <v>45</v>
      </c>
      <c r="C17" s="145" t="s">
        <v>131</v>
      </c>
      <c r="D17" s="146"/>
      <c r="E17" s="147"/>
      <c r="F17" s="131" t="s">
        <v>99</v>
      </c>
      <c r="G17" s="132"/>
      <c r="H17" s="133">
        <v>2</v>
      </c>
      <c r="I17" s="134"/>
      <c r="J17" s="24">
        <v>450000</v>
      </c>
      <c r="K17" s="29">
        <f t="shared" si="0"/>
        <v>900000</v>
      </c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2" customFormat="1" ht="88.2" customHeight="1" x14ac:dyDescent="0.25">
      <c r="B18" s="23" t="s">
        <v>46</v>
      </c>
      <c r="C18" s="145" t="s">
        <v>124</v>
      </c>
      <c r="D18" s="146"/>
      <c r="E18" s="147"/>
      <c r="F18" s="131" t="s">
        <v>99</v>
      </c>
      <c r="G18" s="132"/>
      <c r="H18" s="133">
        <v>1</v>
      </c>
      <c r="I18" s="134"/>
      <c r="J18" s="24">
        <v>1850000</v>
      </c>
      <c r="K18" s="29">
        <f t="shared" si="0"/>
        <v>1850000</v>
      </c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2" customFormat="1" ht="55.95" customHeight="1" x14ac:dyDescent="0.25">
      <c r="B19" s="23" t="s">
        <v>47</v>
      </c>
      <c r="C19" s="145" t="s">
        <v>100</v>
      </c>
      <c r="D19" s="146"/>
      <c r="E19" s="147"/>
      <c r="F19" s="131" t="s">
        <v>99</v>
      </c>
      <c r="G19" s="132"/>
      <c r="H19" s="133">
        <v>1</v>
      </c>
      <c r="I19" s="134"/>
      <c r="J19" s="24">
        <v>4800000</v>
      </c>
      <c r="K19" s="29">
        <f t="shared" si="0"/>
        <v>4800000</v>
      </c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2" customFormat="1" ht="55.95" customHeight="1" x14ac:dyDescent="0.25">
      <c r="B20" s="23" t="s">
        <v>48</v>
      </c>
      <c r="C20" s="145" t="s">
        <v>101</v>
      </c>
      <c r="D20" s="146"/>
      <c r="E20" s="147"/>
      <c r="F20" s="131" t="s">
        <v>99</v>
      </c>
      <c r="G20" s="132"/>
      <c r="H20" s="133">
        <v>1</v>
      </c>
      <c r="I20" s="134"/>
      <c r="J20" s="24">
        <v>2250000</v>
      </c>
      <c r="K20" s="29">
        <f t="shared" si="0"/>
        <v>2250000</v>
      </c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2" customFormat="1" ht="55.95" customHeight="1" x14ac:dyDescent="0.25">
      <c r="B21" s="23" t="s">
        <v>49</v>
      </c>
      <c r="C21" s="145" t="s">
        <v>102</v>
      </c>
      <c r="D21" s="146"/>
      <c r="E21" s="147"/>
      <c r="F21" s="131" t="s">
        <v>99</v>
      </c>
      <c r="G21" s="132"/>
      <c r="H21" s="133">
        <v>1</v>
      </c>
      <c r="I21" s="134"/>
      <c r="J21" s="24">
        <v>1000000</v>
      </c>
      <c r="K21" s="29">
        <f t="shared" si="0"/>
        <v>1000000</v>
      </c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2" customFormat="1" ht="55.95" customHeight="1" x14ac:dyDescent="0.25">
      <c r="B22" s="23" t="s">
        <v>106</v>
      </c>
      <c r="C22" s="145" t="s">
        <v>103</v>
      </c>
      <c r="D22" s="146"/>
      <c r="E22" s="147"/>
      <c r="F22" s="131" t="s">
        <v>99</v>
      </c>
      <c r="G22" s="132"/>
      <c r="H22" s="133">
        <v>1</v>
      </c>
      <c r="I22" s="134"/>
      <c r="J22" s="24">
        <v>1099725</v>
      </c>
      <c r="K22" s="29">
        <f t="shared" si="0"/>
        <v>1099725</v>
      </c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2" customFormat="1" ht="55.95" customHeight="1" x14ac:dyDescent="0.25">
      <c r="B23" s="23" t="s">
        <v>107</v>
      </c>
      <c r="C23" s="145" t="s">
        <v>104</v>
      </c>
      <c r="D23" s="146"/>
      <c r="E23" s="147"/>
      <c r="F23" s="131" t="s">
        <v>99</v>
      </c>
      <c r="G23" s="132"/>
      <c r="H23" s="133">
        <v>1</v>
      </c>
      <c r="I23" s="134"/>
      <c r="J23" s="24">
        <v>1325000</v>
      </c>
      <c r="K23" s="29">
        <f t="shared" si="0"/>
        <v>1325000</v>
      </c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2" customFormat="1" ht="55.95" customHeight="1" x14ac:dyDescent="0.25">
      <c r="B24" s="23" t="s">
        <v>108</v>
      </c>
      <c r="C24" s="145" t="s">
        <v>105</v>
      </c>
      <c r="D24" s="146"/>
      <c r="E24" s="147"/>
      <c r="F24" s="131" t="s">
        <v>99</v>
      </c>
      <c r="G24" s="132"/>
      <c r="H24" s="133">
        <v>1</v>
      </c>
      <c r="I24" s="134"/>
      <c r="J24" s="24">
        <v>8500000</v>
      </c>
      <c r="K24" s="29">
        <f t="shared" si="0"/>
        <v>8500000</v>
      </c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2" customFormat="1" ht="55.95" customHeight="1" x14ac:dyDescent="0.25">
      <c r="B25" s="12">
        <v>3</v>
      </c>
      <c r="C25" s="138" t="s">
        <v>200</v>
      </c>
      <c r="D25" s="139"/>
      <c r="E25" s="140"/>
      <c r="F25" s="141"/>
      <c r="G25" s="142"/>
      <c r="H25" s="143"/>
      <c r="I25" s="144"/>
      <c r="J25" s="13"/>
      <c r="K25" s="30"/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2" customFormat="1" ht="85.5" customHeight="1" x14ac:dyDescent="0.25">
      <c r="B26" s="23" t="s">
        <v>50</v>
      </c>
      <c r="C26" s="145" t="s">
        <v>163</v>
      </c>
      <c r="D26" s="146"/>
      <c r="E26" s="147"/>
      <c r="F26" s="131" t="s">
        <v>99</v>
      </c>
      <c r="G26" s="132"/>
      <c r="H26" s="133">
        <v>1</v>
      </c>
      <c r="I26" s="134"/>
      <c r="J26" s="24">
        <v>14750000</v>
      </c>
      <c r="K26" s="29">
        <f>J26*H26</f>
        <v>14750000</v>
      </c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2" customFormat="1" ht="55.95" customHeight="1" x14ac:dyDescent="0.25">
      <c r="B27" s="23" t="s">
        <v>51</v>
      </c>
      <c r="C27" s="145" t="s">
        <v>150</v>
      </c>
      <c r="D27" s="146"/>
      <c r="E27" s="147"/>
      <c r="F27" s="131" t="s">
        <v>99</v>
      </c>
      <c r="G27" s="132"/>
      <c r="H27" s="133">
        <v>1</v>
      </c>
      <c r="I27" s="134"/>
      <c r="J27" s="24">
        <v>4200000</v>
      </c>
      <c r="K27" s="29">
        <f t="shared" ref="K27:K41" si="1">J27*H27</f>
        <v>4200000</v>
      </c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2" customFormat="1" ht="55.95" customHeight="1" x14ac:dyDescent="0.25">
      <c r="B28" s="23" t="s">
        <v>52</v>
      </c>
      <c r="C28" s="145" t="s">
        <v>151</v>
      </c>
      <c r="D28" s="146"/>
      <c r="E28" s="147"/>
      <c r="F28" s="131" t="s">
        <v>99</v>
      </c>
      <c r="G28" s="132"/>
      <c r="H28" s="133">
        <v>1</v>
      </c>
      <c r="I28" s="134"/>
      <c r="J28" s="24">
        <v>3990000</v>
      </c>
      <c r="K28" s="29">
        <f t="shared" si="1"/>
        <v>3990000</v>
      </c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2" customFormat="1" ht="55.95" customHeight="1" x14ac:dyDescent="0.25">
      <c r="B29" s="23" t="s">
        <v>53</v>
      </c>
      <c r="C29" s="145" t="s">
        <v>152</v>
      </c>
      <c r="D29" s="146"/>
      <c r="E29" s="147"/>
      <c r="F29" s="131" t="s">
        <v>99</v>
      </c>
      <c r="G29" s="132"/>
      <c r="H29" s="133">
        <v>1</v>
      </c>
      <c r="I29" s="134"/>
      <c r="J29" s="24">
        <v>3990000</v>
      </c>
      <c r="K29" s="29">
        <f t="shared" si="1"/>
        <v>3990000</v>
      </c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2" customFormat="1" ht="55.95" customHeight="1" x14ac:dyDescent="0.25">
      <c r="B30" s="23" t="s">
        <v>127</v>
      </c>
      <c r="C30" s="145" t="s">
        <v>153</v>
      </c>
      <c r="D30" s="146"/>
      <c r="E30" s="147"/>
      <c r="F30" s="131" t="s">
        <v>99</v>
      </c>
      <c r="G30" s="132"/>
      <c r="H30" s="133">
        <v>1</v>
      </c>
      <c r="I30" s="134"/>
      <c r="J30" s="24">
        <v>10250000</v>
      </c>
      <c r="K30" s="29">
        <f t="shared" si="1"/>
        <v>10250000</v>
      </c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2" customFormat="1" ht="55.95" customHeight="1" x14ac:dyDescent="0.25">
      <c r="B31" s="23" t="s">
        <v>164</v>
      </c>
      <c r="C31" s="145" t="s">
        <v>154</v>
      </c>
      <c r="D31" s="146"/>
      <c r="E31" s="147"/>
      <c r="F31" s="131" t="s">
        <v>99</v>
      </c>
      <c r="G31" s="132"/>
      <c r="H31" s="133">
        <v>1</v>
      </c>
      <c r="I31" s="134"/>
      <c r="J31" s="24">
        <v>12450000</v>
      </c>
      <c r="K31" s="29">
        <f t="shared" si="1"/>
        <v>12450000</v>
      </c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2" customFormat="1" ht="84" customHeight="1" x14ac:dyDescent="0.25">
      <c r="B32" s="23" t="s">
        <v>165</v>
      </c>
      <c r="C32" s="145" t="s">
        <v>155</v>
      </c>
      <c r="D32" s="146"/>
      <c r="E32" s="147"/>
      <c r="F32" s="131" t="s">
        <v>99</v>
      </c>
      <c r="G32" s="132"/>
      <c r="H32" s="133">
        <v>1</v>
      </c>
      <c r="I32" s="134"/>
      <c r="J32" s="24">
        <v>2100000</v>
      </c>
      <c r="K32" s="29">
        <f t="shared" si="1"/>
        <v>2100000</v>
      </c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2" customFormat="1" ht="55.95" customHeight="1" x14ac:dyDescent="0.25">
      <c r="B33" s="23" t="s">
        <v>166</v>
      </c>
      <c r="C33" s="145" t="s">
        <v>156</v>
      </c>
      <c r="D33" s="146"/>
      <c r="E33" s="147"/>
      <c r="F33" s="131" t="s">
        <v>99</v>
      </c>
      <c r="G33" s="132"/>
      <c r="H33" s="133">
        <v>1</v>
      </c>
      <c r="I33" s="134"/>
      <c r="J33" s="24">
        <v>3780000</v>
      </c>
      <c r="K33" s="29">
        <f t="shared" si="1"/>
        <v>3780000</v>
      </c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2" customFormat="1" ht="55.95" customHeight="1" x14ac:dyDescent="0.25">
      <c r="B34" s="23" t="s">
        <v>167</v>
      </c>
      <c r="C34" s="145" t="s">
        <v>157</v>
      </c>
      <c r="D34" s="146"/>
      <c r="E34" s="147"/>
      <c r="F34" s="131" t="s">
        <v>99</v>
      </c>
      <c r="G34" s="132"/>
      <c r="H34" s="133">
        <v>1</v>
      </c>
      <c r="I34" s="134"/>
      <c r="J34" s="24">
        <v>12560000</v>
      </c>
      <c r="K34" s="29">
        <f t="shared" si="1"/>
        <v>12560000</v>
      </c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2" customFormat="1" ht="55.95" customHeight="1" x14ac:dyDescent="0.25">
      <c r="B35" s="23" t="s">
        <v>168</v>
      </c>
      <c r="C35" s="145" t="s">
        <v>158</v>
      </c>
      <c r="D35" s="146"/>
      <c r="E35" s="147"/>
      <c r="F35" s="131" t="s">
        <v>99</v>
      </c>
      <c r="G35" s="132"/>
      <c r="H35" s="133">
        <v>1</v>
      </c>
      <c r="I35" s="134"/>
      <c r="J35" s="24">
        <v>8560000</v>
      </c>
      <c r="K35" s="29">
        <f t="shared" si="1"/>
        <v>8560000</v>
      </c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2" customFormat="1" ht="55.95" customHeight="1" x14ac:dyDescent="0.25">
      <c r="B36" s="23" t="s">
        <v>169</v>
      </c>
      <c r="C36" s="145" t="s">
        <v>159</v>
      </c>
      <c r="D36" s="146"/>
      <c r="E36" s="147"/>
      <c r="F36" s="131" t="s">
        <v>99</v>
      </c>
      <c r="G36" s="132"/>
      <c r="H36" s="133">
        <v>1</v>
      </c>
      <c r="I36" s="134"/>
      <c r="J36" s="24">
        <v>5060000</v>
      </c>
      <c r="K36" s="29">
        <f t="shared" si="1"/>
        <v>5060000</v>
      </c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2" customFormat="1" ht="55.95" customHeight="1" x14ac:dyDescent="0.25">
      <c r="B37" s="23" t="s">
        <v>170</v>
      </c>
      <c r="C37" s="145" t="s">
        <v>160</v>
      </c>
      <c r="D37" s="146"/>
      <c r="E37" s="147"/>
      <c r="F37" s="131" t="s">
        <v>99</v>
      </c>
      <c r="G37" s="132"/>
      <c r="H37" s="133">
        <v>1</v>
      </c>
      <c r="I37" s="134"/>
      <c r="J37" s="24">
        <v>12500000</v>
      </c>
      <c r="K37" s="29">
        <f t="shared" si="1"/>
        <v>12500000</v>
      </c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2" customFormat="1" ht="55.95" customHeight="1" x14ac:dyDescent="0.25">
      <c r="B38" s="23" t="s">
        <v>171</v>
      </c>
      <c r="C38" s="145" t="s">
        <v>161</v>
      </c>
      <c r="D38" s="146"/>
      <c r="E38" s="147"/>
      <c r="F38" s="131" t="s">
        <v>99</v>
      </c>
      <c r="G38" s="132"/>
      <c r="H38" s="133">
        <v>1</v>
      </c>
      <c r="I38" s="134"/>
      <c r="J38" s="24">
        <v>10450000</v>
      </c>
      <c r="K38" s="29">
        <f t="shared" si="1"/>
        <v>10450000</v>
      </c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2" customFormat="1" ht="55.95" customHeight="1" x14ac:dyDescent="0.25">
      <c r="B39" s="23" t="s">
        <v>172</v>
      </c>
      <c r="C39" s="145" t="s">
        <v>162</v>
      </c>
      <c r="D39" s="146"/>
      <c r="E39" s="147"/>
      <c r="F39" s="131" t="s">
        <v>99</v>
      </c>
      <c r="G39" s="132"/>
      <c r="H39" s="133">
        <v>1</v>
      </c>
      <c r="I39" s="134"/>
      <c r="J39" s="24">
        <v>7500000</v>
      </c>
      <c r="K39" s="29">
        <f t="shared" si="1"/>
        <v>7500000</v>
      </c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2" customFormat="1" ht="55.95" customHeight="1" x14ac:dyDescent="0.25">
      <c r="B40" s="23" t="s">
        <v>173</v>
      </c>
      <c r="C40" s="145" t="s">
        <v>148</v>
      </c>
      <c r="D40" s="146"/>
      <c r="E40" s="147"/>
      <c r="F40" s="131" t="s">
        <v>99</v>
      </c>
      <c r="G40" s="132"/>
      <c r="H40" s="133">
        <v>4</v>
      </c>
      <c r="I40" s="134"/>
      <c r="J40" s="24">
        <v>850000</v>
      </c>
      <c r="K40" s="29">
        <f t="shared" si="1"/>
        <v>3400000</v>
      </c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2" customFormat="1" ht="55.95" customHeight="1" x14ac:dyDescent="0.25">
      <c r="B41" s="23" t="s">
        <v>174</v>
      </c>
      <c r="C41" s="145" t="s">
        <v>149</v>
      </c>
      <c r="D41" s="146"/>
      <c r="E41" s="147"/>
      <c r="F41" s="131" t="s">
        <v>99</v>
      </c>
      <c r="G41" s="132"/>
      <c r="H41" s="133">
        <v>3</v>
      </c>
      <c r="I41" s="134"/>
      <c r="J41" s="24">
        <v>650000</v>
      </c>
      <c r="K41" s="29">
        <f t="shared" si="1"/>
        <v>1950000</v>
      </c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2" customFormat="1" ht="32.25" customHeight="1" x14ac:dyDescent="0.25">
      <c r="B42" s="12">
        <v>4</v>
      </c>
      <c r="C42" s="156" t="s">
        <v>23</v>
      </c>
      <c r="D42" s="157"/>
      <c r="E42" s="158"/>
      <c r="F42" s="15"/>
      <c r="G42" s="16"/>
      <c r="H42" s="17"/>
      <c r="I42" s="18"/>
      <c r="J42" s="13"/>
      <c r="K42" s="30"/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2" customFormat="1" ht="49.95" customHeight="1" x14ac:dyDescent="0.25">
      <c r="B43" s="23" t="s">
        <v>54</v>
      </c>
      <c r="C43" s="148" t="s">
        <v>75</v>
      </c>
      <c r="D43" s="149"/>
      <c r="E43" s="150"/>
      <c r="F43" s="131" t="s">
        <v>68</v>
      </c>
      <c r="G43" s="132"/>
      <c r="H43" s="133">
        <v>800</v>
      </c>
      <c r="I43" s="134"/>
      <c r="J43" s="24">
        <v>25000</v>
      </c>
      <c r="K43" s="29">
        <f t="shared" si="0"/>
        <v>20000000</v>
      </c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2" customFormat="1" ht="34.5" customHeight="1" x14ac:dyDescent="0.25">
      <c r="B44" s="23" t="s">
        <v>55</v>
      </c>
      <c r="C44" s="148" t="s">
        <v>76</v>
      </c>
      <c r="D44" s="149"/>
      <c r="E44" s="150"/>
      <c r="F44" s="131" t="s">
        <v>68</v>
      </c>
      <c r="G44" s="132"/>
      <c r="H44" s="133">
        <v>266</v>
      </c>
      <c r="I44" s="134"/>
      <c r="J44" s="24">
        <v>28000</v>
      </c>
      <c r="K44" s="29">
        <f t="shared" si="0"/>
        <v>7448000</v>
      </c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2" customFormat="1" ht="39" customHeight="1" x14ac:dyDescent="0.25">
      <c r="B45" s="23" t="s">
        <v>56</v>
      </c>
      <c r="C45" s="148" t="s">
        <v>77</v>
      </c>
      <c r="D45" s="149"/>
      <c r="E45" s="150"/>
      <c r="F45" s="131" t="s">
        <v>68</v>
      </c>
      <c r="G45" s="132"/>
      <c r="H45" s="133">
        <v>380.59</v>
      </c>
      <c r="I45" s="134"/>
      <c r="J45" s="24">
        <v>35000</v>
      </c>
      <c r="K45" s="29">
        <f t="shared" si="0"/>
        <v>13320650</v>
      </c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2" customFormat="1" ht="39" customHeight="1" x14ac:dyDescent="0.25">
      <c r="B46" s="23" t="s">
        <v>57</v>
      </c>
      <c r="C46" s="148" t="s">
        <v>126</v>
      </c>
      <c r="D46" s="149"/>
      <c r="E46" s="150"/>
      <c r="F46" s="131" t="s">
        <v>95</v>
      </c>
      <c r="G46" s="132"/>
      <c r="H46" s="133">
        <v>12</v>
      </c>
      <c r="I46" s="134"/>
      <c r="J46" s="24">
        <v>398000</v>
      </c>
      <c r="K46" s="29">
        <f t="shared" si="0"/>
        <v>4776000</v>
      </c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2" customFormat="1" ht="32.25" customHeight="1" x14ac:dyDescent="0.25">
      <c r="B47" s="23" t="s">
        <v>144</v>
      </c>
      <c r="C47" s="148" t="s">
        <v>78</v>
      </c>
      <c r="D47" s="149"/>
      <c r="E47" s="150"/>
      <c r="F47" s="131" t="s">
        <v>68</v>
      </c>
      <c r="G47" s="132"/>
      <c r="H47" s="133">
        <v>266</v>
      </c>
      <c r="I47" s="134"/>
      <c r="J47" s="24">
        <v>42000</v>
      </c>
      <c r="K47" s="29">
        <f t="shared" si="0"/>
        <v>11172000</v>
      </c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2" customFormat="1" ht="32.25" customHeight="1" x14ac:dyDescent="0.25">
      <c r="B48" s="12">
        <v>5</v>
      </c>
      <c r="C48" s="156" t="s">
        <v>24</v>
      </c>
      <c r="D48" s="157"/>
      <c r="E48" s="158"/>
      <c r="F48" s="141"/>
      <c r="G48" s="142"/>
      <c r="H48" s="143"/>
      <c r="I48" s="144"/>
      <c r="J48" s="25"/>
      <c r="K48" s="30"/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2" customFormat="1" ht="51" customHeight="1" x14ac:dyDescent="0.25">
      <c r="B49" s="23" t="s">
        <v>58</v>
      </c>
      <c r="C49" s="148" t="s">
        <v>128</v>
      </c>
      <c r="D49" s="149"/>
      <c r="E49" s="150"/>
      <c r="F49" s="131" t="s">
        <v>68</v>
      </c>
      <c r="G49" s="132"/>
      <c r="H49" s="133">
        <v>10</v>
      </c>
      <c r="I49" s="134"/>
      <c r="J49" s="24">
        <v>356000</v>
      </c>
      <c r="K49" s="29">
        <f>+J49*H49</f>
        <v>3560000</v>
      </c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2" customFormat="1" ht="65.7" customHeight="1" x14ac:dyDescent="0.25">
      <c r="B50" s="23" t="s">
        <v>120</v>
      </c>
      <c r="C50" s="148" t="s">
        <v>136</v>
      </c>
      <c r="D50" s="149"/>
      <c r="E50" s="150"/>
      <c r="F50" s="131" t="s">
        <v>68</v>
      </c>
      <c r="G50" s="132"/>
      <c r="H50" s="133">
        <v>246</v>
      </c>
      <c r="I50" s="134"/>
      <c r="J50" s="24">
        <v>135000</v>
      </c>
      <c r="K50" s="29">
        <f>+J50*H50</f>
        <v>33210000</v>
      </c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2" customFormat="1" ht="65.7" customHeight="1" x14ac:dyDescent="0.25">
      <c r="B51" s="23" t="s">
        <v>121</v>
      </c>
      <c r="C51" s="148" t="s">
        <v>137</v>
      </c>
      <c r="D51" s="149"/>
      <c r="E51" s="150"/>
      <c r="F51" s="131" t="s">
        <v>68</v>
      </c>
      <c r="G51" s="132"/>
      <c r="H51" s="133">
        <v>45</v>
      </c>
      <c r="I51" s="134"/>
      <c r="J51" s="24">
        <v>185000</v>
      </c>
      <c r="K51" s="29">
        <f>+J51*H51</f>
        <v>8325000</v>
      </c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2" customFormat="1" ht="65.7" customHeight="1" x14ac:dyDescent="0.25">
      <c r="B52" s="23" t="s">
        <v>122</v>
      </c>
      <c r="C52" s="148" t="s">
        <v>145</v>
      </c>
      <c r="D52" s="149"/>
      <c r="E52" s="150"/>
      <c r="F52" s="131" t="s">
        <v>95</v>
      </c>
      <c r="G52" s="132"/>
      <c r="H52" s="133">
        <v>60</v>
      </c>
      <c r="I52" s="134"/>
      <c r="J52" s="24">
        <v>122000</v>
      </c>
      <c r="K52" s="29">
        <f>+J52*H52</f>
        <v>7320000</v>
      </c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2" customFormat="1" ht="45" customHeight="1" x14ac:dyDescent="0.25">
      <c r="B53" s="23" t="s">
        <v>123</v>
      </c>
      <c r="C53" s="148" t="s">
        <v>129</v>
      </c>
      <c r="D53" s="149"/>
      <c r="E53" s="150"/>
      <c r="F53" s="131" t="s">
        <v>68</v>
      </c>
      <c r="G53" s="132"/>
      <c r="H53" s="133">
        <v>55</v>
      </c>
      <c r="I53" s="134"/>
      <c r="J53" s="24">
        <v>185000</v>
      </c>
      <c r="K53" s="29">
        <f>+J53*H53</f>
        <v>10175000</v>
      </c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2" customFormat="1" ht="32.25" customHeight="1" x14ac:dyDescent="0.25">
      <c r="B54" s="12">
        <v>6</v>
      </c>
      <c r="C54" s="156" t="s">
        <v>25</v>
      </c>
      <c r="D54" s="161"/>
      <c r="E54" s="162"/>
      <c r="F54" s="141"/>
      <c r="G54" s="142"/>
      <c r="H54" s="143"/>
      <c r="I54" s="144"/>
      <c r="J54" s="25"/>
      <c r="K54" s="30"/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2" customFormat="1" ht="66.45" customHeight="1" x14ac:dyDescent="0.25">
      <c r="B55" s="23" t="s">
        <v>59</v>
      </c>
      <c r="C55" s="148" t="s">
        <v>26</v>
      </c>
      <c r="D55" s="149"/>
      <c r="E55" s="150"/>
      <c r="F55" s="131" t="s">
        <v>68</v>
      </c>
      <c r="G55" s="132"/>
      <c r="H55" s="133">
        <v>100</v>
      </c>
      <c r="I55" s="134"/>
      <c r="J55" s="24">
        <v>210000</v>
      </c>
      <c r="K55" s="29">
        <f t="shared" ref="K55:K62" si="2">+J55*H55</f>
        <v>21000000</v>
      </c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2" customFormat="1" ht="48.45" customHeight="1" x14ac:dyDescent="0.25">
      <c r="B56" s="23" t="s">
        <v>60</v>
      </c>
      <c r="C56" s="148" t="s">
        <v>138</v>
      </c>
      <c r="D56" s="149"/>
      <c r="E56" s="150"/>
      <c r="F56" s="131" t="s">
        <v>68</v>
      </c>
      <c r="G56" s="132"/>
      <c r="H56" s="133">
        <v>60</v>
      </c>
      <c r="I56" s="134"/>
      <c r="J56" s="24">
        <v>350600</v>
      </c>
      <c r="K56" s="29">
        <f t="shared" si="2"/>
        <v>21036000</v>
      </c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2" customFormat="1" ht="66.45" customHeight="1" x14ac:dyDescent="0.25">
      <c r="B57" s="23" t="s">
        <v>175</v>
      </c>
      <c r="C57" s="148" t="s">
        <v>115</v>
      </c>
      <c r="D57" s="149"/>
      <c r="E57" s="150"/>
      <c r="F57" s="131" t="s">
        <v>95</v>
      </c>
      <c r="G57" s="132"/>
      <c r="H57" s="133">
        <v>40</v>
      </c>
      <c r="I57" s="134"/>
      <c r="J57" s="24">
        <v>122000</v>
      </c>
      <c r="K57" s="29">
        <f t="shared" si="2"/>
        <v>4880000</v>
      </c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2" customFormat="1" ht="66.45" customHeight="1" x14ac:dyDescent="0.25">
      <c r="B58" s="23" t="s">
        <v>176</v>
      </c>
      <c r="C58" s="148" t="s">
        <v>117</v>
      </c>
      <c r="D58" s="149"/>
      <c r="E58" s="150"/>
      <c r="F58" s="131" t="s">
        <v>99</v>
      </c>
      <c r="G58" s="132"/>
      <c r="H58" s="133">
        <v>40</v>
      </c>
      <c r="I58" s="134"/>
      <c r="J58" s="24">
        <v>250000</v>
      </c>
      <c r="K58" s="29">
        <f t="shared" si="2"/>
        <v>10000000</v>
      </c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2" customFormat="1" ht="66.45" customHeight="1" x14ac:dyDescent="0.25">
      <c r="B59" s="23" t="s">
        <v>177</v>
      </c>
      <c r="C59" s="148" t="s">
        <v>118</v>
      </c>
      <c r="D59" s="149"/>
      <c r="E59" s="150"/>
      <c r="F59" s="131" t="s">
        <v>99</v>
      </c>
      <c r="G59" s="132"/>
      <c r="H59" s="133">
        <v>20</v>
      </c>
      <c r="I59" s="134"/>
      <c r="J59" s="24">
        <v>75000</v>
      </c>
      <c r="K59" s="29">
        <f t="shared" si="2"/>
        <v>1500000</v>
      </c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2" customFormat="1" ht="66.45" customHeight="1" x14ac:dyDescent="0.25">
      <c r="B60" s="23" t="s">
        <v>178</v>
      </c>
      <c r="C60" s="148" t="s">
        <v>119</v>
      </c>
      <c r="D60" s="149"/>
      <c r="E60" s="150"/>
      <c r="F60" s="131" t="s">
        <v>95</v>
      </c>
      <c r="G60" s="132"/>
      <c r="H60" s="133">
        <v>25</v>
      </c>
      <c r="I60" s="134"/>
      <c r="J60" s="24">
        <v>95000</v>
      </c>
      <c r="K60" s="29">
        <f t="shared" si="2"/>
        <v>2375000</v>
      </c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2" customFormat="1" ht="36" customHeight="1" x14ac:dyDescent="0.25">
      <c r="B61" s="23" t="s">
        <v>179</v>
      </c>
      <c r="C61" s="148" t="s">
        <v>146</v>
      </c>
      <c r="D61" s="149"/>
      <c r="E61" s="150"/>
      <c r="F61" s="131" t="s">
        <v>68</v>
      </c>
      <c r="G61" s="132"/>
      <c r="H61" s="133">
        <v>60</v>
      </c>
      <c r="I61" s="134"/>
      <c r="J61" s="24">
        <v>176000</v>
      </c>
      <c r="K61" s="29">
        <f t="shared" si="2"/>
        <v>10560000</v>
      </c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2" customFormat="1" ht="33.450000000000003" customHeight="1" x14ac:dyDescent="0.25">
      <c r="B62" s="23" t="s">
        <v>180</v>
      </c>
      <c r="C62" s="148" t="s">
        <v>116</v>
      </c>
      <c r="D62" s="149"/>
      <c r="E62" s="150"/>
      <c r="F62" s="131" t="s">
        <v>99</v>
      </c>
      <c r="G62" s="132"/>
      <c r="H62" s="133">
        <v>80</v>
      </c>
      <c r="I62" s="134"/>
      <c r="J62" s="24">
        <v>85400</v>
      </c>
      <c r="K62" s="29">
        <f t="shared" si="2"/>
        <v>6832000</v>
      </c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2" customFormat="1" ht="32.25" customHeight="1" x14ac:dyDescent="0.25">
      <c r="B63" s="12">
        <v>7</v>
      </c>
      <c r="C63" s="156" t="s">
        <v>27</v>
      </c>
      <c r="D63" s="161"/>
      <c r="E63" s="162"/>
      <c r="F63" s="141"/>
      <c r="G63" s="142"/>
      <c r="H63" s="143"/>
      <c r="I63" s="144"/>
      <c r="J63" s="25"/>
      <c r="K63" s="30"/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2" customFormat="1" ht="48" customHeight="1" x14ac:dyDescent="0.25">
      <c r="B64" s="23" t="s">
        <v>61</v>
      </c>
      <c r="C64" s="148" t="s">
        <v>79</v>
      </c>
      <c r="D64" s="149"/>
      <c r="E64" s="150"/>
      <c r="F64" s="131" t="s">
        <v>68</v>
      </c>
      <c r="G64" s="132"/>
      <c r="H64" s="133">
        <v>87</v>
      </c>
      <c r="I64" s="134"/>
      <c r="J64" s="24">
        <v>45000</v>
      </c>
      <c r="K64" s="29">
        <f t="shared" ref="K64:K95" si="3">+J64*H64</f>
        <v>3915000</v>
      </c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2" customFormat="1" ht="52.2" customHeight="1" x14ac:dyDescent="0.25">
      <c r="B65" s="23" t="s">
        <v>62</v>
      </c>
      <c r="C65" s="148" t="s">
        <v>80</v>
      </c>
      <c r="D65" s="149"/>
      <c r="E65" s="150"/>
      <c r="F65" s="131" t="s">
        <v>99</v>
      </c>
      <c r="G65" s="132"/>
      <c r="H65" s="133">
        <v>38</v>
      </c>
      <c r="I65" s="134"/>
      <c r="J65" s="24">
        <v>750000</v>
      </c>
      <c r="K65" s="29">
        <f t="shared" si="3"/>
        <v>28500000</v>
      </c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ht="35.25" customHeight="1" x14ac:dyDescent="0.25">
      <c r="B66" s="12">
        <v>8</v>
      </c>
      <c r="C66" s="156" t="s">
        <v>28</v>
      </c>
      <c r="D66" s="157"/>
      <c r="E66" s="158"/>
      <c r="F66" s="15"/>
      <c r="G66" s="16"/>
      <c r="H66" s="17"/>
      <c r="I66" s="18"/>
      <c r="J66" s="26"/>
      <c r="K66" s="31"/>
    </row>
    <row r="67" spans="2:26" ht="34.5" customHeight="1" x14ac:dyDescent="0.25">
      <c r="B67" s="23" t="s">
        <v>63</v>
      </c>
      <c r="C67" s="148" t="s">
        <v>29</v>
      </c>
      <c r="D67" s="149"/>
      <c r="E67" s="150"/>
      <c r="F67" s="131" t="s">
        <v>69</v>
      </c>
      <c r="G67" s="132"/>
      <c r="H67" s="133">
        <v>300</v>
      </c>
      <c r="I67" s="134"/>
      <c r="J67" s="27">
        <v>25600</v>
      </c>
      <c r="K67" s="29">
        <f t="shared" si="3"/>
        <v>7680000</v>
      </c>
    </row>
    <row r="68" spans="2:26" ht="53.7" customHeight="1" x14ac:dyDescent="0.25">
      <c r="B68" s="23" t="s">
        <v>135</v>
      </c>
      <c r="C68" s="148" t="s">
        <v>81</v>
      </c>
      <c r="D68" s="149"/>
      <c r="E68" s="150"/>
      <c r="F68" s="131" t="s">
        <v>68</v>
      </c>
      <c r="G68" s="132"/>
      <c r="H68" s="133">
        <v>160</v>
      </c>
      <c r="I68" s="134"/>
      <c r="J68" s="27">
        <v>45600</v>
      </c>
      <c r="K68" s="29">
        <f t="shared" si="3"/>
        <v>7296000</v>
      </c>
    </row>
    <row r="69" spans="2:26" ht="34.5" customHeight="1" x14ac:dyDescent="0.25">
      <c r="B69" s="12" t="s">
        <v>64</v>
      </c>
      <c r="C69" s="156" t="s">
        <v>30</v>
      </c>
      <c r="D69" s="161"/>
      <c r="E69" s="162"/>
      <c r="F69" s="141"/>
      <c r="G69" s="142"/>
      <c r="H69" s="143"/>
      <c r="I69" s="144"/>
      <c r="J69" s="26"/>
      <c r="K69" s="31"/>
    </row>
    <row r="70" spans="2:26" ht="47.25" customHeight="1" x14ac:dyDescent="0.25">
      <c r="B70" s="23" t="s">
        <v>181</v>
      </c>
      <c r="C70" s="148" t="s">
        <v>113</v>
      </c>
      <c r="D70" s="149"/>
      <c r="E70" s="150"/>
      <c r="F70" s="131" t="s">
        <v>99</v>
      </c>
      <c r="G70" s="132"/>
      <c r="H70" s="133">
        <v>10</v>
      </c>
      <c r="I70" s="134"/>
      <c r="J70" s="27">
        <v>650600</v>
      </c>
      <c r="K70" s="29">
        <f t="shared" si="3"/>
        <v>6506000</v>
      </c>
    </row>
    <row r="71" spans="2:26" ht="47.25" customHeight="1" x14ac:dyDescent="0.25">
      <c r="B71" s="23" t="s">
        <v>182</v>
      </c>
      <c r="C71" s="148" t="s">
        <v>114</v>
      </c>
      <c r="D71" s="149"/>
      <c r="E71" s="150"/>
      <c r="F71" s="131" t="s">
        <v>99</v>
      </c>
      <c r="G71" s="132"/>
      <c r="H71" s="133">
        <v>10</v>
      </c>
      <c r="I71" s="134"/>
      <c r="J71" s="27">
        <v>520000</v>
      </c>
      <c r="K71" s="29">
        <f t="shared" si="3"/>
        <v>5200000</v>
      </c>
    </row>
    <row r="72" spans="2:26" ht="47.25" customHeight="1" x14ac:dyDescent="0.25">
      <c r="B72" s="23" t="s">
        <v>183</v>
      </c>
      <c r="C72" s="148" t="s">
        <v>31</v>
      </c>
      <c r="D72" s="149"/>
      <c r="E72" s="150"/>
      <c r="F72" s="131" t="s">
        <v>99</v>
      </c>
      <c r="G72" s="132"/>
      <c r="H72" s="133">
        <v>10</v>
      </c>
      <c r="I72" s="134"/>
      <c r="J72" s="27">
        <v>950000</v>
      </c>
      <c r="K72" s="29">
        <f t="shared" si="3"/>
        <v>9500000</v>
      </c>
    </row>
    <row r="73" spans="2:26" ht="47.25" customHeight="1" x14ac:dyDescent="0.25">
      <c r="B73" s="23" t="s">
        <v>184</v>
      </c>
      <c r="C73" s="148" t="s">
        <v>110</v>
      </c>
      <c r="D73" s="149"/>
      <c r="E73" s="150"/>
      <c r="F73" s="131" t="s">
        <v>99</v>
      </c>
      <c r="G73" s="132"/>
      <c r="H73" s="133">
        <v>20</v>
      </c>
      <c r="I73" s="134"/>
      <c r="J73" s="27">
        <v>980000</v>
      </c>
      <c r="K73" s="29">
        <f t="shared" si="3"/>
        <v>19600000</v>
      </c>
    </row>
    <row r="74" spans="2:26" ht="47.25" customHeight="1" x14ac:dyDescent="0.25">
      <c r="B74" s="23" t="s">
        <v>185</v>
      </c>
      <c r="C74" s="148" t="s">
        <v>111</v>
      </c>
      <c r="D74" s="149"/>
      <c r="E74" s="150"/>
      <c r="F74" s="131" t="s">
        <v>99</v>
      </c>
      <c r="G74" s="132"/>
      <c r="H74" s="133">
        <v>20</v>
      </c>
      <c r="I74" s="134"/>
      <c r="J74" s="27">
        <v>85400</v>
      </c>
      <c r="K74" s="29">
        <f t="shared" si="3"/>
        <v>1708000</v>
      </c>
    </row>
    <row r="75" spans="2:26" ht="47.25" customHeight="1" x14ac:dyDescent="0.25">
      <c r="B75" s="23" t="s">
        <v>186</v>
      </c>
      <c r="C75" s="148" t="s">
        <v>112</v>
      </c>
      <c r="D75" s="149"/>
      <c r="E75" s="150"/>
      <c r="F75" s="131" t="s">
        <v>99</v>
      </c>
      <c r="G75" s="132"/>
      <c r="H75" s="133">
        <v>20</v>
      </c>
      <c r="I75" s="134"/>
      <c r="J75" s="27">
        <v>85400</v>
      </c>
      <c r="K75" s="29">
        <f t="shared" si="3"/>
        <v>1708000</v>
      </c>
    </row>
    <row r="76" spans="2:26" ht="33" customHeight="1" x14ac:dyDescent="0.25">
      <c r="B76" s="12" t="s">
        <v>65</v>
      </c>
      <c r="C76" s="156" t="s">
        <v>32</v>
      </c>
      <c r="D76" s="161"/>
      <c r="E76" s="162"/>
      <c r="F76" s="15"/>
      <c r="G76" s="16"/>
      <c r="H76" s="17"/>
      <c r="I76" s="18"/>
      <c r="J76" s="26"/>
      <c r="K76" s="31"/>
    </row>
    <row r="77" spans="2:26" ht="49.2" customHeight="1" x14ac:dyDescent="0.25">
      <c r="B77" s="23" t="s">
        <v>187</v>
      </c>
      <c r="C77" s="163" t="s">
        <v>82</v>
      </c>
      <c r="D77" s="164"/>
      <c r="E77" s="165"/>
      <c r="F77" s="131" t="s">
        <v>99</v>
      </c>
      <c r="G77" s="132"/>
      <c r="H77" s="133">
        <v>10</v>
      </c>
      <c r="I77" s="134"/>
      <c r="J77" s="27">
        <v>550000</v>
      </c>
      <c r="K77" s="29">
        <f t="shared" si="3"/>
        <v>5500000</v>
      </c>
    </row>
    <row r="78" spans="2:26" ht="48" customHeight="1" x14ac:dyDescent="0.25">
      <c r="B78" s="23" t="s">
        <v>188</v>
      </c>
      <c r="C78" s="163" t="s">
        <v>83</v>
      </c>
      <c r="D78" s="164"/>
      <c r="E78" s="165"/>
      <c r="F78" s="131" t="s">
        <v>99</v>
      </c>
      <c r="G78" s="132"/>
      <c r="H78" s="133">
        <v>40</v>
      </c>
      <c r="I78" s="134"/>
      <c r="J78" s="27">
        <v>350000</v>
      </c>
      <c r="K78" s="29">
        <f t="shared" si="3"/>
        <v>14000000</v>
      </c>
    </row>
    <row r="79" spans="2:26" ht="42" customHeight="1" x14ac:dyDescent="0.25">
      <c r="B79" s="12">
        <v>9</v>
      </c>
      <c r="C79" s="156" t="s">
        <v>33</v>
      </c>
      <c r="D79" s="161"/>
      <c r="E79" s="162"/>
      <c r="F79" s="141"/>
      <c r="G79" s="142"/>
      <c r="H79" s="143"/>
      <c r="I79" s="144"/>
      <c r="J79" s="26"/>
      <c r="K79" s="31"/>
    </row>
    <row r="80" spans="2:26" ht="47.25" customHeight="1" x14ac:dyDescent="0.25">
      <c r="B80" s="23" t="s">
        <v>66</v>
      </c>
      <c r="C80" s="148" t="s">
        <v>84</v>
      </c>
      <c r="D80" s="149"/>
      <c r="E80" s="150"/>
      <c r="F80" s="131" t="s">
        <v>99</v>
      </c>
      <c r="G80" s="132"/>
      <c r="H80" s="133">
        <v>20</v>
      </c>
      <c r="I80" s="134"/>
      <c r="J80" s="27">
        <v>410650</v>
      </c>
      <c r="K80" s="29">
        <f t="shared" si="3"/>
        <v>8213000</v>
      </c>
    </row>
    <row r="81" spans="2:11" ht="94.5" customHeight="1" x14ac:dyDescent="0.25">
      <c r="B81" s="23" t="s">
        <v>189</v>
      </c>
      <c r="C81" s="148" t="s">
        <v>125</v>
      </c>
      <c r="D81" s="149"/>
      <c r="E81" s="150"/>
      <c r="F81" s="131" t="s">
        <v>99</v>
      </c>
      <c r="G81" s="132"/>
      <c r="H81" s="133">
        <v>10</v>
      </c>
      <c r="I81" s="134"/>
      <c r="J81" s="27">
        <v>1980000</v>
      </c>
      <c r="K81" s="29">
        <f t="shared" si="3"/>
        <v>19800000</v>
      </c>
    </row>
    <row r="82" spans="2:11" ht="31.95" customHeight="1" x14ac:dyDescent="0.25">
      <c r="B82" s="23" t="s">
        <v>190</v>
      </c>
      <c r="C82" s="148" t="s">
        <v>133</v>
      </c>
      <c r="D82" s="149"/>
      <c r="E82" s="150"/>
      <c r="F82" s="131" t="s">
        <v>99</v>
      </c>
      <c r="G82" s="132"/>
      <c r="H82" s="133">
        <v>20</v>
      </c>
      <c r="I82" s="134"/>
      <c r="J82" s="27">
        <v>165000</v>
      </c>
      <c r="K82" s="29">
        <f t="shared" si="3"/>
        <v>3300000</v>
      </c>
    </row>
    <row r="83" spans="2:11" ht="31.2" customHeight="1" x14ac:dyDescent="0.25">
      <c r="B83" s="23" t="s">
        <v>191</v>
      </c>
      <c r="C83" s="148" t="s">
        <v>134</v>
      </c>
      <c r="D83" s="149"/>
      <c r="E83" s="150"/>
      <c r="F83" s="131" t="s">
        <v>99</v>
      </c>
      <c r="G83" s="132"/>
      <c r="H83" s="133">
        <v>20</v>
      </c>
      <c r="I83" s="134"/>
      <c r="J83" s="27">
        <v>66500</v>
      </c>
      <c r="K83" s="29">
        <f t="shared" si="3"/>
        <v>1330000</v>
      </c>
    </row>
    <row r="84" spans="2:11" ht="33" customHeight="1" x14ac:dyDescent="0.25">
      <c r="B84" s="19">
        <v>10</v>
      </c>
      <c r="C84" s="153" t="s">
        <v>34</v>
      </c>
      <c r="D84" s="154"/>
      <c r="E84" s="155"/>
      <c r="F84" s="20"/>
      <c r="G84" s="21"/>
      <c r="H84" s="17"/>
      <c r="I84" s="18"/>
      <c r="J84" s="26"/>
      <c r="K84" s="31"/>
    </row>
    <row r="85" spans="2:11" ht="67.2" customHeight="1" x14ac:dyDescent="0.25">
      <c r="B85" s="11" t="s">
        <v>67</v>
      </c>
      <c r="C85" s="128" t="s">
        <v>35</v>
      </c>
      <c r="D85" s="151"/>
      <c r="E85" s="152"/>
      <c r="F85" s="131" t="s">
        <v>68</v>
      </c>
      <c r="G85" s="132"/>
      <c r="H85" s="133">
        <v>80</v>
      </c>
      <c r="I85" s="134"/>
      <c r="J85" s="27">
        <v>98500</v>
      </c>
      <c r="K85" s="29">
        <f t="shared" si="3"/>
        <v>7880000</v>
      </c>
    </row>
    <row r="86" spans="2:11" ht="38.25" customHeight="1" x14ac:dyDescent="0.25">
      <c r="B86" s="19">
        <v>11</v>
      </c>
      <c r="C86" s="153" t="s">
        <v>36</v>
      </c>
      <c r="D86" s="154"/>
      <c r="E86" s="155"/>
      <c r="F86" s="20"/>
      <c r="G86" s="21"/>
      <c r="H86" s="17"/>
      <c r="I86" s="18"/>
      <c r="J86" s="26"/>
      <c r="K86" s="31"/>
    </row>
    <row r="87" spans="2:11" ht="52.2" customHeight="1" x14ac:dyDescent="0.25">
      <c r="B87" s="11" t="s">
        <v>192</v>
      </c>
      <c r="C87" s="128" t="s">
        <v>85</v>
      </c>
      <c r="D87" s="151"/>
      <c r="E87" s="152"/>
      <c r="F87" s="131" t="s">
        <v>71</v>
      </c>
      <c r="G87" s="132"/>
      <c r="H87" s="133">
        <v>11</v>
      </c>
      <c r="I87" s="134"/>
      <c r="J87" s="27">
        <v>35400</v>
      </c>
      <c r="K87" s="29">
        <f t="shared" si="3"/>
        <v>389400</v>
      </c>
    </row>
    <row r="88" spans="2:11" ht="52.2" customHeight="1" x14ac:dyDescent="0.25">
      <c r="B88" s="11" t="s">
        <v>193</v>
      </c>
      <c r="C88" s="128" t="s">
        <v>109</v>
      </c>
      <c r="D88" s="129"/>
      <c r="E88" s="130"/>
      <c r="F88" s="131" t="s">
        <v>99</v>
      </c>
      <c r="G88" s="132"/>
      <c r="H88" s="133">
        <v>1</v>
      </c>
      <c r="I88" s="134"/>
      <c r="J88" s="27">
        <v>387560</v>
      </c>
      <c r="K88" s="29">
        <f t="shared" si="3"/>
        <v>387560</v>
      </c>
    </row>
    <row r="89" spans="2:11" ht="48" customHeight="1" x14ac:dyDescent="0.25">
      <c r="B89" s="11" t="s">
        <v>194</v>
      </c>
      <c r="C89" s="128" t="s">
        <v>87</v>
      </c>
      <c r="D89" s="151"/>
      <c r="E89" s="152"/>
      <c r="F89" s="135" t="s">
        <v>86</v>
      </c>
      <c r="G89" s="136"/>
      <c r="H89" s="137">
        <v>0</v>
      </c>
      <c r="I89" s="137"/>
      <c r="J89" s="27">
        <v>0</v>
      </c>
      <c r="K89" s="29">
        <f t="shared" si="3"/>
        <v>0</v>
      </c>
    </row>
    <row r="90" spans="2:11" ht="31.2" customHeight="1" x14ac:dyDescent="0.25">
      <c r="B90" s="11" t="s">
        <v>195</v>
      </c>
      <c r="C90" s="175" t="s">
        <v>139</v>
      </c>
      <c r="D90" s="176"/>
      <c r="E90" s="177"/>
      <c r="F90" s="131" t="s">
        <v>140</v>
      </c>
      <c r="G90" s="132"/>
      <c r="H90" s="133">
        <v>50</v>
      </c>
      <c r="I90" s="134"/>
      <c r="J90" s="27">
        <v>68000</v>
      </c>
      <c r="K90" s="29">
        <f t="shared" si="3"/>
        <v>3400000</v>
      </c>
    </row>
    <row r="91" spans="2:11" ht="48" customHeight="1" x14ac:dyDescent="0.25">
      <c r="B91" s="11" t="s">
        <v>196</v>
      </c>
      <c r="C91" s="128" t="s">
        <v>141</v>
      </c>
      <c r="D91" s="129"/>
      <c r="E91" s="130"/>
      <c r="F91" s="131" t="s">
        <v>140</v>
      </c>
      <c r="G91" s="132"/>
      <c r="H91" s="133">
        <v>50</v>
      </c>
      <c r="I91" s="134"/>
      <c r="J91" s="27">
        <v>45600</v>
      </c>
      <c r="K91" s="29">
        <f t="shared" si="3"/>
        <v>2280000</v>
      </c>
    </row>
    <row r="92" spans="2:11" ht="48" customHeight="1" x14ac:dyDescent="0.25">
      <c r="B92" s="11" t="s">
        <v>197</v>
      </c>
      <c r="C92" s="128" t="s">
        <v>142</v>
      </c>
      <c r="D92" s="129"/>
      <c r="E92" s="130"/>
      <c r="F92" s="131" t="s">
        <v>140</v>
      </c>
      <c r="G92" s="132"/>
      <c r="H92" s="133">
        <v>50</v>
      </c>
      <c r="I92" s="134"/>
      <c r="J92" s="27">
        <v>45600</v>
      </c>
      <c r="K92" s="29">
        <f t="shared" si="3"/>
        <v>2280000</v>
      </c>
    </row>
    <row r="93" spans="2:11" ht="48" customHeight="1" x14ac:dyDescent="0.25">
      <c r="B93" s="11" t="s">
        <v>198</v>
      </c>
      <c r="C93" s="128" t="s">
        <v>147</v>
      </c>
      <c r="D93" s="129"/>
      <c r="E93" s="130"/>
      <c r="F93" s="131" t="s">
        <v>140</v>
      </c>
      <c r="G93" s="132"/>
      <c r="H93" s="133">
        <v>15</v>
      </c>
      <c r="I93" s="134"/>
      <c r="J93" s="27">
        <v>450000</v>
      </c>
      <c r="K93" s="29">
        <f t="shared" si="3"/>
        <v>6750000</v>
      </c>
    </row>
    <row r="94" spans="2:11" ht="48" customHeight="1" x14ac:dyDescent="0.25">
      <c r="B94" s="11" t="s">
        <v>199</v>
      </c>
      <c r="C94" s="128" t="s">
        <v>143</v>
      </c>
      <c r="D94" s="129"/>
      <c r="E94" s="130"/>
      <c r="F94" s="131" t="s">
        <v>140</v>
      </c>
      <c r="G94" s="132"/>
      <c r="H94" s="133">
        <v>30</v>
      </c>
      <c r="I94" s="134"/>
      <c r="J94" s="27">
        <v>120000</v>
      </c>
      <c r="K94" s="29">
        <f t="shared" si="3"/>
        <v>3600000</v>
      </c>
    </row>
    <row r="95" spans="2:11" ht="137.69999999999999" customHeight="1" x14ac:dyDescent="0.25">
      <c r="B95" s="11">
        <v>12</v>
      </c>
      <c r="C95" s="128" t="s">
        <v>239</v>
      </c>
      <c r="D95" s="129"/>
      <c r="E95" s="130"/>
      <c r="F95" s="135" t="s">
        <v>70</v>
      </c>
      <c r="G95" s="136"/>
      <c r="H95" s="137">
        <v>1</v>
      </c>
      <c r="I95" s="137"/>
      <c r="J95" s="27">
        <v>476736.34548268607</v>
      </c>
      <c r="K95" s="24">
        <f t="shared" si="3"/>
        <v>476736.34548268607</v>
      </c>
    </row>
    <row r="96" spans="2:11" ht="45" customHeight="1" x14ac:dyDescent="0.25">
      <c r="B96" s="171" t="s">
        <v>88</v>
      </c>
      <c r="C96" s="172"/>
      <c r="D96" s="172"/>
      <c r="E96" s="172"/>
      <c r="F96" s="172"/>
      <c r="G96" s="172"/>
      <c r="H96" s="172"/>
      <c r="I96" s="172"/>
      <c r="J96" s="173"/>
      <c r="K96" s="8">
        <f>SUM(K8:K95)</f>
        <v>701014071.34548271</v>
      </c>
    </row>
    <row r="97" spans="2:11" ht="45" customHeight="1" x14ac:dyDescent="0.25">
      <c r="B97" s="171" t="s">
        <v>92</v>
      </c>
      <c r="C97" s="172"/>
      <c r="D97" s="172"/>
      <c r="E97" s="172"/>
      <c r="F97" s="172"/>
      <c r="G97" s="172"/>
      <c r="H97" s="172"/>
      <c r="I97" s="172"/>
      <c r="J97" s="32">
        <v>0.21</v>
      </c>
      <c r="K97" s="8">
        <f>+K96*J97</f>
        <v>147212954.98255137</v>
      </c>
    </row>
    <row r="98" spans="2:11" ht="45" customHeight="1" x14ac:dyDescent="0.25">
      <c r="B98" s="171" t="s">
        <v>89</v>
      </c>
      <c r="C98" s="172"/>
      <c r="D98" s="172"/>
      <c r="E98" s="172"/>
      <c r="F98" s="172"/>
      <c r="G98" s="172"/>
      <c r="H98" s="172"/>
      <c r="I98" s="172"/>
      <c r="J98" s="32">
        <v>0.02</v>
      </c>
      <c r="K98" s="8">
        <f>+K96*J98</f>
        <v>14020281.426909655</v>
      </c>
    </row>
    <row r="99" spans="2:11" ht="45" customHeight="1" x14ac:dyDescent="0.25">
      <c r="B99" s="171" t="s">
        <v>90</v>
      </c>
      <c r="C99" s="172"/>
      <c r="D99" s="172"/>
      <c r="E99" s="172"/>
      <c r="F99" s="172"/>
      <c r="G99" s="172"/>
      <c r="H99" s="172"/>
      <c r="I99" s="172"/>
      <c r="J99" s="32">
        <v>0.05</v>
      </c>
      <c r="K99" s="8">
        <f>+K96*J99</f>
        <v>35050703.567274138</v>
      </c>
    </row>
    <row r="100" spans="2:11" ht="33.75" customHeight="1" x14ac:dyDescent="0.25">
      <c r="B100" s="179" t="s">
        <v>91</v>
      </c>
      <c r="C100" s="180"/>
      <c r="D100" s="180"/>
      <c r="E100" s="180"/>
      <c r="F100" s="180"/>
      <c r="G100" s="180"/>
      <c r="H100" s="180"/>
      <c r="I100" s="180"/>
      <c r="J100" s="22" t="s">
        <v>202</v>
      </c>
      <c r="K100" s="28">
        <f>+K99*J100</f>
        <v>6659633.6777820867</v>
      </c>
    </row>
    <row r="101" spans="2:11" ht="35.25" customHeight="1" x14ac:dyDescent="0.25">
      <c r="B101" s="168" t="s">
        <v>3</v>
      </c>
      <c r="C101" s="169"/>
      <c r="D101" s="169"/>
      <c r="E101" s="169"/>
      <c r="F101" s="169"/>
      <c r="G101" s="169"/>
      <c r="H101" s="169"/>
      <c r="I101" s="169"/>
      <c r="J101" s="170"/>
      <c r="K101" s="28">
        <f>K96+K97+K98+K99+K100</f>
        <v>903957644.99999988</v>
      </c>
    </row>
    <row r="102" spans="2:11" ht="89.25" customHeight="1" x14ac:dyDescent="0.25">
      <c r="B102" s="178" t="s">
        <v>93</v>
      </c>
      <c r="C102" s="178"/>
      <c r="D102" s="178"/>
      <c r="E102" s="178"/>
      <c r="F102" s="178"/>
      <c r="G102" s="178"/>
      <c r="H102" s="178"/>
      <c r="I102" s="178"/>
      <c r="J102" s="178"/>
      <c r="K102" s="178"/>
    </row>
    <row r="103" spans="2:11" ht="20.7" customHeight="1" x14ac:dyDescent="0.25">
      <c r="B103" s="9"/>
      <c r="C103" s="9"/>
      <c r="D103" s="9"/>
      <c r="E103" s="181" t="s">
        <v>9</v>
      </c>
      <c r="F103" s="181"/>
      <c r="G103" s="181"/>
      <c r="H103" s="181"/>
      <c r="I103" s="181"/>
      <c r="J103" s="181"/>
      <c r="K103" s="10"/>
    </row>
    <row r="104" spans="2:11" ht="20.7" customHeight="1" x14ac:dyDescent="0.25">
      <c r="B104" s="5"/>
      <c r="C104" s="5"/>
      <c r="D104" s="5"/>
      <c r="E104" s="174" t="s">
        <v>10</v>
      </c>
      <c r="F104" s="174"/>
      <c r="G104" s="174"/>
      <c r="H104" s="174"/>
      <c r="I104" s="174"/>
      <c r="J104" s="174"/>
      <c r="K104" s="7"/>
    </row>
    <row r="105" spans="2:11" ht="20.7" customHeight="1" x14ac:dyDescent="0.25">
      <c r="B105" s="5"/>
      <c r="C105" s="5"/>
      <c r="D105" s="5"/>
      <c r="E105" s="174" t="s">
        <v>11</v>
      </c>
      <c r="F105" s="174"/>
      <c r="G105" s="174"/>
      <c r="H105" s="174"/>
      <c r="I105" s="174"/>
      <c r="J105" s="174"/>
      <c r="K105" s="7"/>
    </row>
    <row r="106" spans="2:11" ht="20.7" customHeight="1" x14ac:dyDescent="0.25">
      <c r="B106" s="5"/>
      <c r="C106" s="5"/>
      <c r="D106" s="5"/>
      <c r="E106" s="174" t="s">
        <v>12</v>
      </c>
      <c r="F106" s="174"/>
      <c r="G106" s="174"/>
      <c r="H106" s="174"/>
      <c r="I106" s="174"/>
      <c r="J106" s="174"/>
      <c r="K106" s="7"/>
    </row>
    <row r="107" spans="2:11" ht="20.7" customHeight="1" x14ac:dyDescent="0.25">
      <c r="B107" s="5"/>
      <c r="C107" s="5"/>
      <c r="D107" s="5"/>
      <c r="E107" s="174" t="s">
        <v>13</v>
      </c>
      <c r="F107" s="174"/>
      <c r="G107" s="174"/>
      <c r="H107" s="174"/>
      <c r="I107" s="174"/>
      <c r="J107" s="174"/>
      <c r="K107" s="7"/>
    </row>
    <row r="108" spans="2:11" ht="20.7" customHeight="1" x14ac:dyDescent="0.25">
      <c r="B108" s="5"/>
      <c r="C108" s="5"/>
      <c r="D108" s="5"/>
      <c r="E108" s="174" t="s">
        <v>16</v>
      </c>
      <c r="F108" s="174"/>
      <c r="G108" s="174"/>
      <c r="H108" s="174"/>
      <c r="I108" s="174"/>
      <c r="J108" s="174"/>
      <c r="K108" s="7"/>
    </row>
    <row r="109" spans="2:11" ht="20.7" customHeight="1" x14ac:dyDescent="0.25">
      <c r="B109" s="5"/>
      <c r="C109" s="5"/>
      <c r="D109" s="5"/>
      <c r="E109" s="174" t="s">
        <v>15</v>
      </c>
      <c r="F109" s="174"/>
      <c r="G109" s="174"/>
      <c r="H109" s="174"/>
      <c r="I109" s="174"/>
      <c r="J109" s="174"/>
      <c r="K109" s="7"/>
    </row>
    <row r="110" spans="2:11" ht="20.7" customHeight="1" x14ac:dyDescent="0.25">
      <c r="B110" s="5"/>
      <c r="C110" s="5"/>
      <c r="D110" s="5"/>
      <c r="E110" s="174" t="s">
        <v>14</v>
      </c>
      <c r="F110" s="174"/>
      <c r="G110" s="174"/>
      <c r="H110" s="174"/>
      <c r="I110" s="174"/>
      <c r="J110" s="174"/>
      <c r="K110" s="7"/>
    </row>
    <row r="111" spans="2:11" ht="13.2" customHeight="1" x14ac:dyDescent="0.25"/>
  </sheetData>
  <mergeCells count="279">
    <mergeCell ref="E2:K2"/>
    <mergeCell ref="B2:D3"/>
    <mergeCell ref="B4:D4"/>
    <mergeCell ref="B5:K5"/>
    <mergeCell ref="F6:G6"/>
    <mergeCell ref="H6:I6"/>
    <mergeCell ref="F4:J4"/>
    <mergeCell ref="C85:E85"/>
    <mergeCell ref="C17:E17"/>
    <mergeCell ref="F17:G17"/>
    <mergeCell ref="H17:I17"/>
    <mergeCell ref="F18:G18"/>
    <mergeCell ref="H18:I18"/>
    <mergeCell ref="C18:E18"/>
    <mergeCell ref="C19:E19"/>
    <mergeCell ref="F19:G19"/>
    <mergeCell ref="H19:I19"/>
    <mergeCell ref="C20:E20"/>
    <mergeCell ref="E3:K3"/>
    <mergeCell ref="C6:E6"/>
    <mergeCell ref="H58:I58"/>
    <mergeCell ref="F59:G59"/>
    <mergeCell ref="H59:I59"/>
    <mergeCell ref="C15:E15"/>
    <mergeCell ref="E108:J108"/>
    <mergeCell ref="E109:J109"/>
    <mergeCell ref="E110:J110"/>
    <mergeCell ref="H70:I70"/>
    <mergeCell ref="E104:J104"/>
    <mergeCell ref="E105:J105"/>
    <mergeCell ref="E106:J106"/>
    <mergeCell ref="E107:J107"/>
    <mergeCell ref="C87:E87"/>
    <mergeCell ref="F87:G87"/>
    <mergeCell ref="H87:I87"/>
    <mergeCell ref="B97:I97"/>
    <mergeCell ref="C83:E83"/>
    <mergeCell ref="F83:G83"/>
    <mergeCell ref="H83:I83"/>
    <mergeCell ref="C90:E90"/>
    <mergeCell ref="F90:G90"/>
    <mergeCell ref="H90:I90"/>
    <mergeCell ref="F85:G85"/>
    <mergeCell ref="B102:K102"/>
    <mergeCell ref="B100:I100"/>
    <mergeCell ref="E103:J103"/>
    <mergeCell ref="C73:E73"/>
    <mergeCell ref="C74:E74"/>
    <mergeCell ref="B101:J101"/>
    <mergeCell ref="B96:J96"/>
    <mergeCell ref="B99:I99"/>
    <mergeCell ref="B98:I98"/>
    <mergeCell ref="H62:I62"/>
    <mergeCell ref="C81:E81"/>
    <mergeCell ref="C82:E82"/>
    <mergeCell ref="F77:G77"/>
    <mergeCell ref="F81:G81"/>
    <mergeCell ref="F82:G82"/>
    <mergeCell ref="H81:I81"/>
    <mergeCell ref="H67:I67"/>
    <mergeCell ref="C95:E95"/>
    <mergeCell ref="C88:E88"/>
    <mergeCell ref="F88:G88"/>
    <mergeCell ref="H88:I88"/>
    <mergeCell ref="C94:E94"/>
    <mergeCell ref="F94:G94"/>
    <mergeCell ref="H80:I80"/>
    <mergeCell ref="F78:G78"/>
    <mergeCell ref="F64:G64"/>
    <mergeCell ref="H94:I94"/>
    <mergeCell ref="C91:E91"/>
    <mergeCell ref="F91:G91"/>
    <mergeCell ref="F15:G15"/>
    <mergeCell ref="H15:I15"/>
    <mergeCell ref="H68:I68"/>
    <mergeCell ref="H69:I69"/>
    <mergeCell ref="F70:G70"/>
    <mergeCell ref="H91:I91"/>
    <mergeCell ref="H20:I20"/>
    <mergeCell ref="C48:E48"/>
    <mergeCell ref="C53:E53"/>
    <mergeCell ref="C49:E49"/>
    <mergeCell ref="C58:E58"/>
    <mergeCell ref="C59:E59"/>
    <mergeCell ref="C78:E78"/>
    <mergeCell ref="C79:E79"/>
    <mergeCell ref="C80:E80"/>
    <mergeCell ref="F49:G49"/>
    <mergeCell ref="F53:G53"/>
    <mergeCell ref="C62:E62"/>
    <mergeCell ref="C57:E57"/>
    <mergeCell ref="F57:G57"/>
    <mergeCell ref="H57:I57"/>
    <mergeCell ref="F58:G58"/>
    <mergeCell ref="F60:G60"/>
    <mergeCell ref="C24:E24"/>
    <mergeCell ref="F72:G72"/>
    <mergeCell ref="F48:G48"/>
    <mergeCell ref="C7:E7"/>
    <mergeCell ref="C8:E8"/>
    <mergeCell ref="C9:E9"/>
    <mergeCell ref="C10:E10"/>
    <mergeCell ref="C50:E50"/>
    <mergeCell ref="C51:E51"/>
    <mergeCell ref="C56:E56"/>
    <mergeCell ref="F11:G11"/>
    <mergeCell ref="C11:E11"/>
    <mergeCell ref="C12:E12"/>
    <mergeCell ref="F21:G21"/>
    <mergeCell ref="C13:E13"/>
    <mergeCell ref="C14:E14"/>
    <mergeCell ref="C21:E21"/>
    <mergeCell ref="C22:E22"/>
    <mergeCell ref="C23:E23"/>
    <mergeCell ref="C16:E16"/>
    <mergeCell ref="F20:G20"/>
    <mergeCell ref="C54:E54"/>
    <mergeCell ref="C55:E55"/>
    <mergeCell ref="F46:G46"/>
    <mergeCell ref="C52:E52"/>
    <mergeCell ref="C44:E44"/>
    <mergeCell ref="C45:E45"/>
    <mergeCell ref="C47:E47"/>
    <mergeCell ref="C60:E60"/>
    <mergeCell ref="C76:E76"/>
    <mergeCell ref="C77:E77"/>
    <mergeCell ref="C66:E66"/>
    <mergeCell ref="C67:E67"/>
    <mergeCell ref="C68:E68"/>
    <mergeCell ref="C69:E69"/>
    <mergeCell ref="C70:E70"/>
    <mergeCell ref="C71:E71"/>
    <mergeCell ref="C72:E72"/>
    <mergeCell ref="C63:E63"/>
    <mergeCell ref="C61:E61"/>
    <mergeCell ref="H56:I56"/>
    <mergeCell ref="F54:G54"/>
    <mergeCell ref="F55:G55"/>
    <mergeCell ref="H49:I49"/>
    <mergeCell ref="H53:I53"/>
    <mergeCell ref="F52:G52"/>
    <mergeCell ref="H52:I52"/>
    <mergeCell ref="H65:I65"/>
    <mergeCell ref="F65:G65"/>
    <mergeCell ref="F63:G63"/>
    <mergeCell ref="H60:I60"/>
    <mergeCell ref="H61:I61"/>
    <mergeCell ref="H64:I64"/>
    <mergeCell ref="F61:G61"/>
    <mergeCell ref="F56:G56"/>
    <mergeCell ref="C46:E46"/>
    <mergeCell ref="H7:I7"/>
    <mergeCell ref="H8:I8"/>
    <mergeCell ref="H9:I9"/>
    <mergeCell ref="H10:I10"/>
    <mergeCell ref="H11:I11"/>
    <mergeCell ref="F50:G50"/>
    <mergeCell ref="H50:I50"/>
    <mergeCell ref="F51:G51"/>
    <mergeCell ref="H51:I51"/>
    <mergeCell ref="H45:I45"/>
    <mergeCell ref="F7:G7"/>
    <mergeCell ref="F8:G8"/>
    <mergeCell ref="F22:G22"/>
    <mergeCell ref="F9:G9"/>
    <mergeCell ref="F10:G10"/>
    <mergeCell ref="H46:I46"/>
    <mergeCell ref="F23:G23"/>
    <mergeCell ref="H23:I23"/>
    <mergeCell ref="F16:G16"/>
    <mergeCell ref="F13:G13"/>
    <mergeCell ref="H13:I13"/>
    <mergeCell ref="H14:I14"/>
    <mergeCell ref="F24:G24"/>
    <mergeCell ref="H24:I24"/>
    <mergeCell ref="H21:I21"/>
    <mergeCell ref="H43:I43"/>
    <mergeCell ref="F43:G43"/>
    <mergeCell ref="F44:G44"/>
    <mergeCell ref="F45:G45"/>
    <mergeCell ref="F47:G47"/>
    <mergeCell ref="C42:E42"/>
    <mergeCell ref="C43:E43"/>
    <mergeCell ref="H22:I22"/>
    <mergeCell ref="F39:G39"/>
    <mergeCell ref="H39:I39"/>
    <mergeCell ref="F40:G40"/>
    <mergeCell ref="H40:I40"/>
    <mergeCell ref="F41:G41"/>
    <mergeCell ref="H41:I41"/>
    <mergeCell ref="C29:E29"/>
    <mergeCell ref="C33:E33"/>
    <mergeCell ref="C34:E34"/>
    <mergeCell ref="C35:E35"/>
    <mergeCell ref="C36:E36"/>
    <mergeCell ref="C37:E37"/>
    <mergeCell ref="C38:E38"/>
    <mergeCell ref="C39:E39"/>
    <mergeCell ref="H37:I37"/>
    <mergeCell ref="F38:G38"/>
    <mergeCell ref="H28:I28"/>
    <mergeCell ref="F29:G29"/>
    <mergeCell ref="H29:I29"/>
    <mergeCell ref="F30:G30"/>
    <mergeCell ref="H30:I30"/>
    <mergeCell ref="F31:G31"/>
    <mergeCell ref="H31:I31"/>
    <mergeCell ref="F32:G32"/>
    <mergeCell ref="H32:I32"/>
    <mergeCell ref="H38:I38"/>
    <mergeCell ref="F33:G33"/>
    <mergeCell ref="H33:I33"/>
    <mergeCell ref="F34:G34"/>
    <mergeCell ref="H34:I34"/>
    <mergeCell ref="F35:G35"/>
    <mergeCell ref="H35:I35"/>
    <mergeCell ref="F36:G36"/>
    <mergeCell ref="H36:I36"/>
    <mergeCell ref="F37:G37"/>
    <mergeCell ref="H48:I48"/>
    <mergeCell ref="H44:I44"/>
    <mergeCell ref="F14:G14"/>
    <mergeCell ref="H47:I47"/>
    <mergeCell ref="H82:I82"/>
    <mergeCell ref="C65:E65"/>
    <mergeCell ref="C64:E64"/>
    <mergeCell ref="F79:G79"/>
    <mergeCell ref="H78:I78"/>
    <mergeCell ref="H79:I79"/>
    <mergeCell ref="F67:G67"/>
    <mergeCell ref="F68:G68"/>
    <mergeCell ref="F69:G69"/>
    <mergeCell ref="F71:G71"/>
    <mergeCell ref="H71:I71"/>
    <mergeCell ref="H72:I72"/>
    <mergeCell ref="H77:I77"/>
    <mergeCell ref="H54:I54"/>
    <mergeCell ref="H55:I55"/>
    <mergeCell ref="H63:I63"/>
    <mergeCell ref="H75:I75"/>
    <mergeCell ref="F62:G62"/>
    <mergeCell ref="F80:G80"/>
    <mergeCell ref="H16:I16"/>
    <mergeCell ref="H73:I73"/>
    <mergeCell ref="F74:G74"/>
    <mergeCell ref="C89:E89"/>
    <mergeCell ref="F89:G89"/>
    <mergeCell ref="H89:I89"/>
    <mergeCell ref="C84:E84"/>
    <mergeCell ref="C92:E92"/>
    <mergeCell ref="F92:G92"/>
    <mergeCell ref="H92:I92"/>
    <mergeCell ref="C86:E86"/>
    <mergeCell ref="H85:I85"/>
    <mergeCell ref="F73:G73"/>
    <mergeCell ref="C93:E93"/>
    <mergeCell ref="F93:G93"/>
    <mergeCell ref="H93:I93"/>
    <mergeCell ref="F95:G95"/>
    <mergeCell ref="H95:I95"/>
    <mergeCell ref="H74:I74"/>
    <mergeCell ref="F75:G75"/>
    <mergeCell ref="C25:E25"/>
    <mergeCell ref="F25:G25"/>
    <mergeCell ref="H25:I25"/>
    <mergeCell ref="C26:E26"/>
    <mergeCell ref="F26:G26"/>
    <mergeCell ref="H26:I26"/>
    <mergeCell ref="C27:E27"/>
    <mergeCell ref="F27:G27"/>
    <mergeCell ref="H27:I27"/>
    <mergeCell ref="C28:E28"/>
    <mergeCell ref="C30:E30"/>
    <mergeCell ref="C31:E31"/>
    <mergeCell ref="C32:E32"/>
    <mergeCell ref="C40:E40"/>
    <mergeCell ref="C41:E41"/>
    <mergeCell ref="F28:G28"/>
    <mergeCell ref="C75:E75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16" fitToWidth="0" orientation="landscape" useFirstPageNumber="1"/>
  <headerFooter scaleWithDoc="0">
    <oddFooter xml:space="preserve">&amp;R&amp;8Pagina: &amp;N de &amp;N  
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MEDIDAS DE TENDENCIA</vt:lpstr>
      <vt:lpstr>estudio de mercado</vt:lpstr>
      <vt:lpstr>'estudio de mercado'!Área_de_impresión</vt:lpstr>
      <vt:lpstr>'estudio de mercado'!Títulos_a_imprimir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JULIAN ANDRES GOMEZ RUEDA</cp:lastModifiedBy>
  <cp:lastPrinted>2020-12-28T21:19:10Z</cp:lastPrinted>
  <dcterms:created xsi:type="dcterms:W3CDTF">2001-11-21T18:41:57Z</dcterms:created>
  <dcterms:modified xsi:type="dcterms:W3CDTF">2026-10-09T19:58:28Z</dcterms:modified>
</cp:coreProperties>
</file>