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.shortcut-targets-by-id\1ADoIOEehZbEmNIBBhsx9A0JLCP8IU7aO\3. CONTRATOS EN EJECUCION JULIAN\ACUEDUCTO DOVIO\"/>
    </mc:Choice>
  </mc:AlternateContent>
  <xr:revisionPtr revIDLastSave="0" documentId="13_ncr:1_{8AF1BE42-893E-42F1-A1C6-0E0D49E1F86D}" xr6:coauthVersionLast="47" xr6:coauthVersionMax="47" xr10:uidLastSave="{00000000-0000-0000-0000-000000000000}"/>
  <bookViews>
    <workbookView xWindow="-108" yWindow="-108" windowWidth="23256" windowHeight="13896" xr2:uid="{7700EAC5-444B-46D1-86FD-E28BE58D3FDC}"/>
  </bookViews>
  <sheets>
    <sheet name="PRESUPUESTO" sheetId="5" r:id="rId1"/>
    <sheet name="MEMORIA DE CANTIDADES" sheetId="2" r:id="rId2"/>
  </sheets>
  <externalReferences>
    <externalReference r:id="rId3"/>
    <externalReference r:id="rId4"/>
  </externalReferences>
  <definedNames>
    <definedName name="Adm">PRESUPUESTO!$F$113</definedName>
    <definedName name="Imprev">PRESUPUESTO!$F$114</definedName>
    <definedName name="IvaSUtl">PRESUPUESTO!$F$117</definedName>
    <definedName name="SbtPpto">PRESUPUESTO!$G$84</definedName>
    <definedName name="TtlCD">PRESUPUESTO!$G$112</definedName>
    <definedName name="Utilidad">PRESUPUESTO!$F$115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81" i="2" l="1"/>
  <c r="C954" i="2"/>
  <c r="C927" i="2"/>
  <c r="C900" i="2"/>
  <c r="C1035" i="2"/>
  <c r="L988" i="2"/>
  <c r="J981" i="2"/>
  <c r="AH999" i="2"/>
  <c r="K988" i="2"/>
  <c r="I988" i="2"/>
  <c r="L994" i="2" s="1"/>
  <c r="AP982" i="2" s="1"/>
  <c r="C988" i="2"/>
  <c r="E961" i="2"/>
  <c r="I961" i="2" s="1"/>
  <c r="L961" i="2" s="1"/>
  <c r="L967" i="2" s="1"/>
  <c r="J954" i="2"/>
  <c r="AH972" i="2"/>
  <c r="K961" i="2"/>
  <c r="C961" i="2"/>
  <c r="L934" i="2"/>
  <c r="J927" i="2"/>
  <c r="AH945" i="2"/>
  <c r="L940" i="2"/>
  <c r="AP928" i="2" s="1"/>
  <c r="K934" i="2"/>
  <c r="I934" i="2"/>
  <c r="C934" i="2"/>
  <c r="J1008" i="2"/>
  <c r="C1015" i="2" s="1"/>
  <c r="I1015" i="2"/>
  <c r="L1015" i="2" s="1"/>
  <c r="J1035" i="2"/>
  <c r="C1042" i="2" s="1"/>
  <c r="J900" i="2"/>
  <c r="C907" i="2" s="1"/>
  <c r="E882" i="2"/>
  <c r="I882" i="2" s="1"/>
  <c r="L882" i="2" s="1"/>
  <c r="J880" i="2"/>
  <c r="E880" i="2"/>
  <c r="I880" i="2" s="1"/>
  <c r="I878" i="2"/>
  <c r="L878" i="2" s="1"/>
  <c r="I876" i="2"/>
  <c r="L876" i="2" s="1"/>
  <c r="J869" i="2"/>
  <c r="F853" i="2"/>
  <c r="I853" i="2" s="1"/>
  <c r="L853" i="2" s="1"/>
  <c r="E851" i="2"/>
  <c r="I851" i="2" s="1"/>
  <c r="L851" i="2" s="1"/>
  <c r="E849" i="2"/>
  <c r="I849" i="2" s="1"/>
  <c r="L849" i="2" s="1"/>
  <c r="J842" i="2"/>
  <c r="J815" i="2"/>
  <c r="C822" i="2" s="1"/>
  <c r="I795" i="2"/>
  <c r="J788" i="2"/>
  <c r="C795" i="2" s="1"/>
  <c r="L1096" i="2"/>
  <c r="J1089" i="2"/>
  <c r="C1096" i="2" s="1"/>
  <c r="J1062" i="2"/>
  <c r="C1069" i="2" s="1"/>
  <c r="J761" i="2"/>
  <c r="C768" i="2" s="1"/>
  <c r="C653" i="2"/>
  <c r="L741" i="2"/>
  <c r="J734" i="2"/>
  <c r="C741" i="2" s="1"/>
  <c r="J707" i="2"/>
  <c r="C714" i="2" s="1"/>
  <c r="I687" i="2"/>
  <c r="J680" i="2"/>
  <c r="C687" i="2" s="1"/>
  <c r="J653" i="2"/>
  <c r="C660" i="2" s="1"/>
  <c r="I633" i="2"/>
  <c r="J626" i="2"/>
  <c r="C633" i="2" s="1"/>
  <c r="E606" i="2"/>
  <c r="I606" i="2" s="1"/>
  <c r="J599" i="2"/>
  <c r="C606" i="2" s="1"/>
  <c r="J572" i="2"/>
  <c r="C579" i="2" s="1"/>
  <c r="L552" i="2"/>
  <c r="J545" i="2"/>
  <c r="C552" i="2" s="1"/>
  <c r="J518" i="2"/>
  <c r="I500" i="2"/>
  <c r="L500" i="2" s="1"/>
  <c r="J491" i="2"/>
  <c r="L471" i="2"/>
  <c r="J464" i="2"/>
  <c r="C471" i="2" s="1"/>
  <c r="C444" i="2"/>
  <c r="I419" i="2"/>
  <c r="L419" i="2" s="1"/>
  <c r="E417" i="2"/>
  <c r="I417" i="2" s="1"/>
  <c r="L417" i="2" s="1"/>
  <c r="J410" i="2"/>
  <c r="C417" i="2" s="1"/>
  <c r="E390" i="2"/>
  <c r="J383" i="2"/>
  <c r="C390" i="2" s="1"/>
  <c r="I363" i="2"/>
  <c r="L363" i="2" s="1"/>
  <c r="J356" i="2"/>
  <c r="C363" i="2" s="1"/>
  <c r="L336" i="2"/>
  <c r="J329" i="2"/>
  <c r="C336" i="2" s="1"/>
  <c r="L309" i="2"/>
  <c r="J302" i="2"/>
  <c r="J273" i="2"/>
  <c r="C280" i="2" s="1"/>
  <c r="E251" i="2"/>
  <c r="I251" i="2" s="1"/>
  <c r="L251" i="2" s="1"/>
  <c r="E253" i="2"/>
  <c r="I253" i="2" s="1"/>
  <c r="L253" i="2" s="1"/>
  <c r="E249" i="2"/>
  <c r="I249" i="2" s="1"/>
  <c r="J242" i="2"/>
  <c r="J215" i="2"/>
  <c r="J193" i="2"/>
  <c r="E193" i="2"/>
  <c r="I193" i="2" s="1"/>
  <c r="F168" i="2"/>
  <c r="I168" i="2" s="1"/>
  <c r="L168" i="2" s="1"/>
  <c r="J186" i="2"/>
  <c r="E166" i="2"/>
  <c r="I166" i="2" s="1"/>
  <c r="J159" i="2"/>
  <c r="I139" i="2"/>
  <c r="J132" i="2"/>
  <c r="I112" i="2"/>
  <c r="J105" i="2"/>
  <c r="C112" i="2" s="1"/>
  <c r="J78" i="2"/>
  <c r="J51" i="2"/>
  <c r="J24" i="2"/>
  <c r="I35" i="2"/>
  <c r="L35" i="2" s="1"/>
  <c r="I33" i="2"/>
  <c r="L33" i="2" s="1"/>
  <c r="AP955" i="2" l="1"/>
  <c r="E68" i="5"/>
  <c r="G68" i="5" s="1"/>
  <c r="E67" i="5"/>
  <c r="G67" i="5" s="1"/>
  <c r="E69" i="5"/>
  <c r="G69" i="5" s="1"/>
  <c r="L880" i="2"/>
  <c r="L855" i="2"/>
  <c r="L193" i="2"/>
  <c r="L199" i="2" s="1"/>
  <c r="E22" i="5" s="1"/>
  <c r="G22" i="5" s="1"/>
  <c r="L1102" i="2"/>
  <c r="E77" i="5" s="1"/>
  <c r="G77" i="5" s="1"/>
  <c r="F1069" i="2"/>
  <c r="L1021" i="2"/>
  <c r="E1042" i="2" s="1"/>
  <c r="I1042" i="2" s="1"/>
  <c r="I907" i="2"/>
  <c r="AH1107" i="2"/>
  <c r="K1096" i="2"/>
  <c r="AH1080" i="2"/>
  <c r="K1069" i="2"/>
  <c r="AH1053" i="2"/>
  <c r="K1042" i="2"/>
  <c r="AH1026" i="2"/>
  <c r="K1015" i="2"/>
  <c r="C1062" i="2"/>
  <c r="C1089" i="2" s="1"/>
  <c r="AH918" i="2"/>
  <c r="K907" i="2"/>
  <c r="AH891" i="2"/>
  <c r="K876" i="2"/>
  <c r="K878" i="2" s="1"/>
  <c r="K880" i="2" s="1"/>
  <c r="K882" i="2" s="1"/>
  <c r="AH860" i="2"/>
  <c r="K849" i="2"/>
  <c r="K851" i="2" s="1"/>
  <c r="K853" i="2" s="1"/>
  <c r="L795" i="2"/>
  <c r="L801" i="2" s="1"/>
  <c r="F687" i="2"/>
  <c r="L579" i="2"/>
  <c r="AH833" i="2"/>
  <c r="K822" i="2"/>
  <c r="AH806" i="2"/>
  <c r="K795" i="2"/>
  <c r="AH779" i="2"/>
  <c r="AH752" i="2"/>
  <c r="K741" i="2"/>
  <c r="I741" i="2"/>
  <c r="L747" i="2" s="1"/>
  <c r="AH725" i="2"/>
  <c r="K714" i="2"/>
  <c r="I714" i="2"/>
  <c r="L714" i="2" s="1"/>
  <c r="L720" i="2" s="1"/>
  <c r="AH698" i="2"/>
  <c r="K687" i="2"/>
  <c r="C680" i="2"/>
  <c r="C707" i="2" s="1"/>
  <c r="C734" i="2" s="1"/>
  <c r="C788" i="2" s="1"/>
  <c r="C815" i="2" s="1"/>
  <c r="C842" i="2" s="1"/>
  <c r="C869" i="2" s="1"/>
  <c r="AH671" i="2"/>
  <c r="K660" i="2"/>
  <c r="AH644" i="2"/>
  <c r="K633" i="2"/>
  <c r="L633" i="2"/>
  <c r="L639" i="2" s="1"/>
  <c r="AH617" i="2"/>
  <c r="K606" i="2"/>
  <c r="L606" i="2"/>
  <c r="L612" i="2" s="1"/>
  <c r="C600" i="2"/>
  <c r="AH590" i="2"/>
  <c r="K579" i="2"/>
  <c r="I579" i="2"/>
  <c r="I552" i="2"/>
  <c r="L558" i="2" s="1"/>
  <c r="E45" i="5" s="1"/>
  <c r="G45" i="5" s="1"/>
  <c r="I525" i="2"/>
  <c r="L525" i="2" s="1"/>
  <c r="L531" i="2" s="1"/>
  <c r="I498" i="2"/>
  <c r="L498" i="2" s="1"/>
  <c r="L444" i="2"/>
  <c r="L342" i="2"/>
  <c r="AH563" i="2"/>
  <c r="K552" i="2"/>
  <c r="AH536" i="2"/>
  <c r="K525" i="2"/>
  <c r="AH509" i="2"/>
  <c r="K498" i="2"/>
  <c r="AH482" i="2"/>
  <c r="K471" i="2"/>
  <c r="I471" i="2"/>
  <c r="L477" i="2" s="1"/>
  <c r="AH455" i="2"/>
  <c r="K444" i="2"/>
  <c r="I444" i="2"/>
  <c r="AH428" i="2"/>
  <c r="K417" i="2"/>
  <c r="AH401" i="2"/>
  <c r="I390" i="2"/>
  <c r="L390" i="2" s="1"/>
  <c r="AH374" i="2"/>
  <c r="K363" i="2"/>
  <c r="AH347" i="2"/>
  <c r="K336" i="2"/>
  <c r="I309" i="2"/>
  <c r="I31" i="2"/>
  <c r="L31" i="2" s="1"/>
  <c r="L37" i="2" s="1"/>
  <c r="E16" i="5" s="1"/>
  <c r="F79" i="5"/>
  <c r="F71" i="5"/>
  <c r="F58" i="5"/>
  <c r="F49" i="5"/>
  <c r="AH69" i="2"/>
  <c r="L62" i="2"/>
  <c r="L60" i="2"/>
  <c r="AP51" i="2"/>
  <c r="E222" i="2" l="1"/>
  <c r="AP789" i="2"/>
  <c r="E62" i="5"/>
  <c r="G62" i="5" s="1"/>
  <c r="E822" i="2"/>
  <c r="I822" i="2" s="1"/>
  <c r="L822" i="2" s="1"/>
  <c r="L828" i="2" s="1"/>
  <c r="AP708" i="2"/>
  <c r="E55" i="5"/>
  <c r="L504" i="2"/>
  <c r="E38" i="5" s="1"/>
  <c r="G38" i="5" s="1"/>
  <c r="AP465" i="2"/>
  <c r="E37" i="5"/>
  <c r="AP1009" i="2"/>
  <c r="E74" i="5"/>
  <c r="G74" i="5" s="1"/>
  <c r="AP519" i="2"/>
  <c r="E39" i="5"/>
  <c r="AP627" i="2"/>
  <c r="E660" i="2"/>
  <c r="I660" i="2" s="1"/>
  <c r="L660" i="2" s="1"/>
  <c r="L666" i="2" s="1"/>
  <c r="E52" i="5"/>
  <c r="G52" i="5" s="1"/>
  <c r="AP735" i="2"/>
  <c r="E56" i="5"/>
  <c r="G56" i="5" s="1"/>
  <c r="AP600" i="2"/>
  <c r="E47" i="5"/>
  <c r="G47" i="5" s="1"/>
  <c r="AP546" i="2"/>
  <c r="E40" i="5"/>
  <c r="AP330" i="2"/>
  <c r="E27" i="5"/>
  <c r="G27" i="5" s="1"/>
  <c r="G46" i="5"/>
  <c r="L687" i="2"/>
  <c r="L693" i="2" s="1"/>
  <c r="G55" i="5"/>
  <c r="I768" i="2"/>
  <c r="L768" i="2" s="1"/>
  <c r="L774" i="2" s="1"/>
  <c r="L396" i="2"/>
  <c r="E34" i="5" s="1"/>
  <c r="G48" i="5"/>
  <c r="L450" i="2"/>
  <c r="AP1090" i="2"/>
  <c r="L886" i="2"/>
  <c r="L585" i="2"/>
  <c r="E46" i="5" s="1"/>
  <c r="L423" i="2"/>
  <c r="E35" i="5" s="1"/>
  <c r="G35" i="5" s="1"/>
  <c r="L369" i="2"/>
  <c r="E33" i="5" s="1"/>
  <c r="G33" i="5" s="1"/>
  <c r="L907" i="2" l="1"/>
  <c r="L913" i="2" s="1"/>
  <c r="E65" i="5"/>
  <c r="G65" i="5" s="1"/>
  <c r="AP816" i="2"/>
  <c r="E63" i="5"/>
  <c r="G63" i="5" s="1"/>
  <c r="AP843" i="2"/>
  <c r="E64" i="5"/>
  <c r="G64" i="5" s="1"/>
  <c r="AP762" i="2"/>
  <c r="E61" i="5"/>
  <c r="G61" i="5" s="1"/>
  <c r="AP681" i="2"/>
  <c r="E54" i="5"/>
  <c r="G54" i="5" s="1"/>
  <c r="AP492" i="2"/>
  <c r="AP438" i="2"/>
  <c r="E36" i="5"/>
  <c r="AP654" i="2"/>
  <c r="E53" i="5"/>
  <c r="G53" i="5" s="1"/>
  <c r="L1042" i="2"/>
  <c r="L1048" i="2" s="1"/>
  <c r="E1069" i="2"/>
  <c r="I1069" i="2" s="1"/>
  <c r="L1069" i="2" s="1"/>
  <c r="L1075" i="2" s="1"/>
  <c r="G49" i="5"/>
  <c r="G57" i="5"/>
  <c r="AP357" i="2"/>
  <c r="G39" i="5"/>
  <c r="AP384" i="2"/>
  <c r="G40" i="5"/>
  <c r="AP411" i="2"/>
  <c r="G41" i="5"/>
  <c r="AP573" i="2"/>
  <c r="AP870" i="2"/>
  <c r="E66" i="5" l="1"/>
  <c r="G66" i="5" s="1"/>
  <c r="G60" i="5" s="1"/>
  <c r="AP901" i="2"/>
  <c r="G58" i="5"/>
  <c r="AP1036" i="2"/>
  <c r="E75" i="5"/>
  <c r="G75" i="5" s="1"/>
  <c r="AP1063" i="2"/>
  <c r="E76" i="5"/>
  <c r="G76" i="5" s="1"/>
  <c r="G51" i="5"/>
  <c r="G44" i="5"/>
  <c r="L249" i="2"/>
  <c r="L257" i="2" s="1"/>
  <c r="I87" i="2"/>
  <c r="L315" i="2"/>
  <c r="E26" i="5" s="1"/>
  <c r="G26" i="5" s="1"/>
  <c r="AH320" i="2"/>
  <c r="K309" i="2"/>
  <c r="G71" i="5" l="1"/>
  <c r="E24" i="5"/>
  <c r="G24" i="5" s="1"/>
  <c r="E280" i="2"/>
  <c r="I280" i="2" s="1"/>
  <c r="J280" i="2" s="1"/>
  <c r="L280" i="2" s="1"/>
  <c r="G79" i="5"/>
  <c r="G73" i="5"/>
  <c r="AP303" i="2"/>
  <c r="G37" i="5"/>
  <c r="I222" i="2" l="1"/>
  <c r="L222" i="2" s="1"/>
  <c r="L226" i="2" s="1"/>
  <c r="E85" i="2"/>
  <c r="I85" i="2" s="1"/>
  <c r="E23" i="5" l="1"/>
  <c r="G23" i="5" s="1"/>
  <c r="L85" i="2"/>
  <c r="L89" i="2" s="1"/>
  <c r="E58" i="2"/>
  <c r="I58" i="2" s="1"/>
  <c r="L58" i="2" s="1"/>
  <c r="L64" i="2" s="1"/>
  <c r="AP84" i="5"/>
  <c r="AP12" i="5"/>
  <c r="AP3" i="5" s="1"/>
  <c r="G2" i="5"/>
  <c r="C274" i="2"/>
  <c r="K280" i="2"/>
  <c r="C187" i="2"/>
  <c r="AP159" i="2"/>
  <c r="K166" i="2" s="1"/>
  <c r="AP132" i="2"/>
  <c r="K114" i="2"/>
  <c r="AP78" i="2"/>
  <c r="AP24" i="2"/>
  <c r="B16" i="2"/>
  <c r="AH291" i="2"/>
  <c r="L286" i="2"/>
  <c r="E25" i="5" s="1"/>
  <c r="G25" i="5" s="1"/>
  <c r="AH262" i="2"/>
  <c r="AH231" i="2"/>
  <c r="AH204" i="2"/>
  <c r="AH175" i="2"/>
  <c r="AH148" i="2"/>
  <c r="AH121" i="2"/>
  <c r="I114" i="2"/>
  <c r="L114" i="2" s="1"/>
  <c r="AH94" i="2"/>
  <c r="AH42" i="2"/>
  <c r="I143" i="5"/>
  <c r="F1" i="5"/>
  <c r="C137" i="5"/>
  <c r="AQ133" i="5"/>
  <c r="E133" i="5"/>
  <c r="AS131" i="5"/>
  <c r="AR131" i="5"/>
  <c r="T131" i="5"/>
  <c r="S131" i="5"/>
  <c r="R131" i="5"/>
  <c r="Q131" i="5"/>
  <c r="P131" i="5"/>
  <c r="G131" i="5"/>
  <c r="F131" i="5"/>
  <c r="AS129" i="5"/>
  <c r="AS130" i="5" s="1"/>
  <c r="G129" i="5"/>
  <c r="G130" i="5" s="1"/>
  <c r="AR123" i="5"/>
  <c r="G119" i="5"/>
  <c r="L118" i="5"/>
  <c r="K118" i="5"/>
  <c r="J118" i="5"/>
  <c r="H118" i="5"/>
  <c r="AR117" i="5"/>
  <c r="F116" i="5"/>
  <c r="AR115" i="5"/>
  <c r="AR114" i="5"/>
  <c r="M114" i="5"/>
  <c r="AR113" i="5"/>
  <c r="L106" i="5"/>
  <c r="K106" i="5"/>
  <c r="J106" i="5"/>
  <c r="H106" i="5"/>
  <c r="AR105" i="5"/>
  <c r="F104" i="5"/>
  <c r="AR103" i="5"/>
  <c r="AR102" i="5"/>
  <c r="M102" i="5"/>
  <c r="AR101" i="5"/>
  <c r="AS100" i="5"/>
  <c r="G100" i="5"/>
  <c r="G101" i="5" s="1"/>
  <c r="L97" i="5"/>
  <c r="K97" i="5"/>
  <c r="J97" i="5"/>
  <c r="H97" i="5"/>
  <c r="AR96" i="5"/>
  <c r="F95" i="5"/>
  <c r="AR94" i="5"/>
  <c r="AR93" i="5"/>
  <c r="AR92" i="5"/>
  <c r="AS91" i="5"/>
  <c r="G91" i="5"/>
  <c r="N91" i="5" s="1"/>
  <c r="N88" i="5"/>
  <c r="N89" i="5" s="1"/>
  <c r="N86" i="5"/>
  <c r="N87" i="5" s="1"/>
  <c r="F84" i="5"/>
  <c r="N83" i="5"/>
  <c r="AH42" i="5"/>
  <c r="AG42" i="5"/>
  <c r="F42" i="5"/>
  <c r="AH36" i="5"/>
  <c r="AG36" i="5"/>
  <c r="AH35" i="5"/>
  <c r="AG35" i="5"/>
  <c r="AH34" i="5"/>
  <c r="AG34" i="5"/>
  <c r="AH33" i="5"/>
  <c r="AG33" i="5"/>
  <c r="AH32" i="5"/>
  <c r="AG32" i="5"/>
  <c r="AH31" i="5"/>
  <c r="AG31" i="5"/>
  <c r="AH29" i="5"/>
  <c r="AG29" i="5"/>
  <c r="F29" i="5"/>
  <c r="AH28" i="5"/>
  <c r="AG28" i="5"/>
  <c r="AH21" i="5"/>
  <c r="AG21" i="5"/>
  <c r="C132" i="2" s="1"/>
  <c r="C159" i="2" s="1"/>
  <c r="C186" i="2" s="1"/>
  <c r="C215" i="2" s="1"/>
  <c r="C242" i="2" s="1"/>
  <c r="AH20" i="5"/>
  <c r="AG20" i="5"/>
  <c r="C105" i="2" s="1"/>
  <c r="AH18" i="5"/>
  <c r="AG18" i="5"/>
  <c r="C78" i="2" s="1"/>
  <c r="AH16" i="5"/>
  <c r="AG16" i="5"/>
  <c r="C24" i="2" s="1"/>
  <c r="C51" i="2" s="1"/>
  <c r="AH15" i="5"/>
  <c r="AG15" i="5"/>
  <c r="AH14" i="5"/>
  <c r="AG14" i="5"/>
  <c r="N12" i="5"/>
  <c r="G12" i="5"/>
  <c r="G10" i="5"/>
  <c r="AJ4" i="5"/>
  <c r="AI4" i="5"/>
  <c r="AH4" i="5"/>
  <c r="AG4" i="5"/>
  <c r="B2" i="5"/>
  <c r="O1" i="5" s="1"/>
  <c r="DN1" i="5"/>
  <c r="DP1" i="5" s="1"/>
  <c r="DG1" i="5"/>
  <c r="DF1" i="5"/>
  <c r="CS1" i="5"/>
  <c r="CL1" i="5"/>
  <c r="CK1" i="5"/>
  <c r="CE1" i="5"/>
  <c r="DQ1" i="5" s="1"/>
  <c r="C273" i="2" l="1"/>
  <c r="C302" i="2" s="1"/>
  <c r="C329" i="2" s="1"/>
  <c r="C383" i="2" s="1"/>
  <c r="C410" i="2" s="1"/>
  <c r="C437" i="2" s="1"/>
  <c r="C464" i="2" s="1"/>
  <c r="C491" i="2" s="1"/>
  <c r="C518" i="2" s="1"/>
  <c r="C572" i="2" s="1"/>
  <c r="C599" i="2" s="1"/>
  <c r="E18" i="5"/>
  <c r="L112" i="2"/>
  <c r="L116" i="2" s="1"/>
  <c r="AP52" i="2"/>
  <c r="E17" i="5"/>
  <c r="AR95" i="5"/>
  <c r="AS94" i="5"/>
  <c r="AS96" i="5" s="1"/>
  <c r="H21" i="5"/>
  <c r="AR21" i="5" s="1"/>
  <c r="AP25" i="2"/>
  <c r="AP274" i="2"/>
  <c r="AP243" i="2"/>
  <c r="R36" i="5" s="1"/>
  <c r="AP79" i="2"/>
  <c r="AP216" i="2"/>
  <c r="AP187" i="2"/>
  <c r="P34" i="5" s="1"/>
  <c r="K139" i="2"/>
  <c r="AS102" i="5"/>
  <c r="H18" i="5"/>
  <c r="DR1" i="5"/>
  <c r="G103" i="5"/>
  <c r="G105" i="5" s="1"/>
  <c r="N105" i="5" s="1"/>
  <c r="AR116" i="5"/>
  <c r="AS103" i="5"/>
  <c r="AS105" i="5" s="1"/>
  <c r="AR104" i="5"/>
  <c r="G102" i="5"/>
  <c r="N102" i="5" s="1"/>
  <c r="N101" i="5"/>
  <c r="AS92" i="5"/>
  <c r="CF1" i="5"/>
  <c r="CM1" i="5" s="1"/>
  <c r="G93" i="5"/>
  <c r="N93" i="5" s="1"/>
  <c r="AS101" i="5"/>
  <c r="AS93" i="5"/>
  <c r="G94" i="5"/>
  <c r="G92" i="5"/>
  <c r="N100" i="5"/>
  <c r="L139" i="2" l="1"/>
  <c r="L143" i="2" s="1"/>
  <c r="L166" i="2" s="1"/>
  <c r="E19" i="5"/>
  <c r="G19" i="5" s="1"/>
  <c r="AP106" i="2"/>
  <c r="E20" i="5"/>
  <c r="P20" i="5" s="1"/>
  <c r="G17" i="5"/>
  <c r="G104" i="5"/>
  <c r="G106" i="5" s="1"/>
  <c r="H36" i="5"/>
  <c r="AR36" i="5" s="1"/>
  <c r="H16" i="5"/>
  <c r="S36" i="5"/>
  <c r="R16" i="5"/>
  <c r="P36" i="5"/>
  <c r="AO16" i="5"/>
  <c r="AQ16" i="5" s="1"/>
  <c r="S16" i="5"/>
  <c r="P16" i="5"/>
  <c r="Q16" i="5"/>
  <c r="AO36" i="5"/>
  <c r="AQ36" i="5" s="1"/>
  <c r="Q36" i="5"/>
  <c r="AO34" i="5"/>
  <c r="AQ34" i="5" s="1"/>
  <c r="R34" i="5"/>
  <c r="AO35" i="5"/>
  <c r="AQ35" i="5" s="1"/>
  <c r="Q35" i="5"/>
  <c r="P18" i="5"/>
  <c r="Q34" i="5"/>
  <c r="AO18" i="5"/>
  <c r="AQ18" i="5" s="1"/>
  <c r="Q18" i="5"/>
  <c r="R18" i="5"/>
  <c r="K18" i="5"/>
  <c r="AO33" i="5"/>
  <c r="AQ33" i="5" s="1"/>
  <c r="Q33" i="5"/>
  <c r="R33" i="5"/>
  <c r="P33" i="5"/>
  <c r="M18" i="5"/>
  <c r="R35" i="5"/>
  <c r="S35" i="5"/>
  <c r="P35" i="5"/>
  <c r="AR18" i="5"/>
  <c r="K35" i="5"/>
  <c r="AS95" i="5"/>
  <c r="AS97" i="5" s="1"/>
  <c r="AS110" i="5" s="1"/>
  <c r="H35" i="5"/>
  <c r="H20" i="5"/>
  <c r="N103" i="5"/>
  <c r="AS104" i="5"/>
  <c r="AS106" i="5" s="1"/>
  <c r="AS111" i="5" s="1"/>
  <c r="N94" i="5"/>
  <c r="G96" i="5"/>
  <c r="N96" i="5" s="1"/>
  <c r="G95" i="5"/>
  <c r="N92" i="5"/>
  <c r="AP133" i="2" l="1"/>
  <c r="L170" i="2"/>
  <c r="E21" i="5" s="1"/>
  <c r="Q20" i="5"/>
  <c r="S20" i="5"/>
  <c r="S29" i="5" s="1"/>
  <c r="R20" i="5"/>
  <c r="AO20" i="5"/>
  <c r="AQ20" i="5" s="1"/>
  <c r="N104" i="5"/>
  <c r="AR16" i="5"/>
  <c r="AS16" i="5" s="1"/>
  <c r="G36" i="5"/>
  <c r="N36" i="5" s="1"/>
  <c r="AS36" i="5"/>
  <c r="M36" i="5"/>
  <c r="M16" i="5"/>
  <c r="T36" i="5"/>
  <c r="G18" i="5"/>
  <c r="N18" i="5" s="1"/>
  <c r="K16" i="5"/>
  <c r="T16" i="5"/>
  <c r="T18" i="5"/>
  <c r="P42" i="5"/>
  <c r="R42" i="5"/>
  <c r="Q42" i="5"/>
  <c r="K36" i="5"/>
  <c r="K34" i="5"/>
  <c r="K20" i="5"/>
  <c r="AS18" i="5"/>
  <c r="T35" i="5"/>
  <c r="M35" i="5"/>
  <c r="H34" i="5"/>
  <c r="S34" i="5"/>
  <c r="T34" i="5" s="1"/>
  <c r="M20" i="5"/>
  <c r="H33" i="5"/>
  <c r="S33" i="5"/>
  <c r="I18" i="5"/>
  <c r="L18" i="5" s="1"/>
  <c r="I21" i="5"/>
  <c r="N95" i="5"/>
  <c r="G97" i="5"/>
  <c r="I106" i="5"/>
  <c r="G111" i="5"/>
  <c r="N106" i="5"/>
  <c r="AP160" i="2" l="1"/>
  <c r="G21" i="5"/>
  <c r="N21" i="5" s="1"/>
  <c r="P21" i="5"/>
  <c r="M21" i="5"/>
  <c r="Q21" i="5"/>
  <c r="Q29" i="5" s="1"/>
  <c r="R21" i="5"/>
  <c r="R29" i="5" s="1"/>
  <c r="AO21" i="5"/>
  <c r="AQ21" i="5" s="1"/>
  <c r="AS21" i="5" s="1"/>
  <c r="L21" i="5"/>
  <c r="K33" i="5"/>
  <c r="T20" i="5"/>
  <c r="K21" i="5"/>
  <c r="G16" i="5"/>
  <c r="I36" i="5"/>
  <c r="L36" i="5" s="1"/>
  <c r="I16" i="5"/>
  <c r="L16" i="5" s="1"/>
  <c r="I35" i="5"/>
  <c r="L35" i="5" s="1"/>
  <c r="AR20" i="5"/>
  <c r="AS20" i="5" s="1"/>
  <c r="G20" i="5"/>
  <c r="M33" i="5"/>
  <c r="M34" i="5"/>
  <c r="AR35" i="5"/>
  <c r="AS35" i="5" s="1"/>
  <c r="N35" i="5"/>
  <c r="S42" i="5"/>
  <c r="S84" i="5" s="1"/>
  <c r="S135" i="5" s="1"/>
  <c r="T33" i="5"/>
  <c r="I20" i="5"/>
  <c r="L20" i="5" s="1"/>
  <c r="N97" i="5"/>
  <c r="G110" i="5"/>
  <c r="I97" i="5"/>
  <c r="G29" i="5" l="1"/>
  <c r="Q84" i="5"/>
  <c r="Q135" i="5" s="1"/>
  <c r="P29" i="5"/>
  <c r="T21" i="5"/>
  <c r="T29" i="5" s="1"/>
  <c r="R84" i="5"/>
  <c r="R135" i="5" s="1"/>
  <c r="N16" i="5"/>
  <c r="N20" i="5"/>
  <c r="I33" i="5"/>
  <c r="L33" i="5" s="1"/>
  <c r="T42" i="5"/>
  <c r="T84" i="5" s="1"/>
  <c r="T135" i="5" s="1"/>
  <c r="M84" i="5"/>
  <c r="I34" i="5"/>
  <c r="L34" i="5" s="1"/>
  <c r="G14" i="5"/>
  <c r="AS29" i="5"/>
  <c r="AS14" i="5"/>
  <c r="AR34" i="5"/>
  <c r="AS34" i="5" s="1"/>
  <c r="G34" i="5"/>
  <c r="AR33" i="5"/>
  <c r="AS33" i="5" s="1"/>
  <c r="N34" i="5" l="1"/>
  <c r="G42" i="5"/>
  <c r="G84" i="5" s="1"/>
  <c r="G112" i="5" s="1"/>
  <c r="P86" i="5"/>
  <c r="P84" i="5"/>
  <c r="L84" i="5"/>
  <c r="G31" i="5"/>
  <c r="N33" i="5"/>
  <c r="AS31" i="5"/>
  <c r="AS42" i="5"/>
  <c r="N14" i="5"/>
  <c r="U14" i="5" s="1"/>
  <c r="N29" i="5"/>
  <c r="P135" i="5" l="1"/>
  <c r="P88" i="5"/>
  <c r="AS84" i="5"/>
  <c r="AS112" i="5" s="1"/>
  <c r="AS113" i="5" s="1"/>
  <c r="N42" i="5"/>
  <c r="N31" i="5"/>
  <c r="U31" i="5" s="1"/>
  <c r="G89" i="5" l="1"/>
  <c r="N84" i="5"/>
  <c r="N85" i="5" s="1"/>
  <c r="G115" i="5"/>
  <c r="M116" i="5"/>
  <c r="G113" i="5"/>
  <c r="M95" i="5"/>
  <c r="G114" i="5"/>
  <c r="N114" i="5" s="1"/>
  <c r="N112" i="5"/>
  <c r="M104" i="5"/>
  <c r="AS115" i="5"/>
  <c r="AS117" i="5" s="1"/>
  <c r="AS114" i="5"/>
  <c r="N113" i="5" l="1"/>
  <c r="G116" i="5"/>
  <c r="G117" i="5"/>
  <c r="N117" i="5" s="1"/>
  <c r="N115" i="5"/>
  <c r="AS116" i="5"/>
  <c r="AS118" i="5" s="1"/>
  <c r="AS135" i="5" s="1"/>
  <c r="AS1" i="5" s="1"/>
  <c r="G118" i="5" l="1"/>
  <c r="G135" i="5" s="1"/>
  <c r="G1" i="5" s="1"/>
  <c r="N116" i="5"/>
  <c r="AS120" i="5"/>
  <c r="AS121" i="5" s="1"/>
  <c r="I118" i="5" l="1"/>
  <c r="N118" i="5"/>
  <c r="G120" i="5"/>
  <c r="G121" i="5" s="1"/>
</calcChain>
</file>

<file path=xl/sharedStrings.xml><?xml version="1.0" encoding="utf-8"?>
<sst xmlns="http://schemas.openxmlformats.org/spreadsheetml/2006/main" count="1283" uniqueCount="287">
  <si>
    <t>2015.1</t>
  </si>
  <si>
    <t>2024.2</t>
  </si>
  <si>
    <t>www.sagut.com</t>
  </si>
  <si>
    <t>Unit  CD</t>
  </si>
  <si>
    <t>Unit  CT</t>
  </si>
  <si>
    <t>Decimales</t>
  </si>
  <si>
    <t>Durac</t>
  </si>
  <si>
    <t>CT</t>
  </si>
  <si>
    <t>CD</t>
  </si>
  <si>
    <t>CASA</t>
  </si>
  <si>
    <t>DOBLECLIC AQUÍ PARA OCULTAR</t>
  </si>
  <si>
    <t>C1</t>
  </si>
  <si>
    <t>C2</t>
  </si>
  <si>
    <t>C3</t>
  </si>
  <si>
    <t>C4</t>
  </si>
  <si>
    <t>C5</t>
  </si>
  <si>
    <t>C6</t>
  </si>
  <si>
    <t xml:space="preserve"> </t>
  </si>
  <si>
    <t xml:space="preserve">Valor Final del Contrato  $ </t>
  </si>
  <si>
    <t xml:space="preserve">Inicio  </t>
  </si>
  <si>
    <t>Precios Base</t>
  </si>
  <si>
    <t>Dobleclic para ocultar Cantidades Definitivas</t>
  </si>
  <si>
    <t>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</si>
  <si>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</si>
  <si>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</si>
  <si>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</si>
  <si>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</si>
  <si>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</si>
  <si>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</si>
  <si>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</si>
  <si>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</si>
  <si>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</si>
  <si>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</si>
  <si>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</si>
  <si>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</si>
  <si>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</si>
  <si>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</si>
  <si>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</si>
  <si>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</si>
  <si>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</si>
  <si>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</si>
  <si>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</si>
  <si>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</si>
  <si>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</si>
  <si>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</si>
  <si>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</si>
  <si>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</si>
  <si>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</si>
  <si>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</si>
  <si>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</si>
  <si>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</si>
  <si>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</si>
  <si>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</si>
  <si>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</si>
  <si>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</si>
  <si>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</si>
  <si>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</si>
  <si>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</si>
  <si>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</si>
  <si>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</si>
  <si>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</si>
  <si>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</si>
  <si>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</si>
  <si>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</si>
  <si>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</si>
  <si>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</si>
  <si>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</si>
  <si>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</si>
  <si>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</si>
  <si>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</si>
  <si>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FIRMA CONSTRUCTORA</t>
  </si>
  <si>
    <t>ITEMS POR COMPONENTES</t>
  </si>
  <si>
    <t>CANTIDADES DEFINITIVAS DE OBRA</t>
  </si>
  <si>
    <t>PRESUPUESTO DE OBRA</t>
  </si>
  <si>
    <t>Otros</t>
  </si>
  <si>
    <t>Equipo</t>
  </si>
  <si>
    <t>M. de Obra</t>
  </si>
  <si>
    <t>Materiales</t>
  </si>
  <si>
    <t>Unit CD</t>
  </si>
  <si>
    <t>PRESUP.</t>
  </si>
  <si>
    <t>MODIF.</t>
  </si>
  <si>
    <t>CANT. DEFINIT.</t>
  </si>
  <si>
    <t>VR.UNIT.</t>
  </si>
  <si>
    <t>VR. DEFINIT.</t>
  </si>
  <si>
    <t>PROCESO No.</t>
  </si>
  <si>
    <t>FECHA:</t>
  </si>
  <si>
    <t>ENCAB</t>
  </si>
  <si>
    <t>ITEM</t>
  </si>
  <si>
    <t>DESCRIPCION</t>
  </si>
  <si>
    <t>UND</t>
  </si>
  <si>
    <t>CANT.</t>
  </si>
  <si>
    <t>VR. UNIT</t>
  </si>
  <si>
    <t>C.D.</t>
  </si>
  <si>
    <t>C.T.</t>
  </si>
  <si>
    <t>DURAC</t>
  </si>
  <si>
    <t>VR. TOTAL</t>
  </si>
  <si>
    <t>VR. C.D.</t>
  </si>
  <si>
    <t>CAP</t>
  </si>
  <si>
    <t>.</t>
  </si>
  <si>
    <t>COD</t>
  </si>
  <si>
    <t>100113</t>
  </si>
  <si>
    <t>M2</t>
  </si>
  <si>
    <t>100314</t>
  </si>
  <si>
    <t>100624</t>
  </si>
  <si>
    <t>ACARREO MATERIALES-ESCOMBROS 10 PERS</t>
  </si>
  <si>
    <t>100628</t>
  </si>
  <si>
    <t>M3</t>
  </si>
  <si>
    <t>STCAP</t>
  </si>
  <si>
    <t>140218</t>
  </si>
  <si>
    <t>190109</t>
  </si>
  <si>
    <t>290110</t>
  </si>
  <si>
    <t>290304</t>
  </si>
  <si>
    <t>NCAP</t>
  </si>
  <si>
    <t>Puede crear aquí otro capítulo (Dobleclic Aquí)</t>
  </si>
  <si>
    <t>Ocultar esta fila (Dobleclic Aquí)</t>
  </si>
  <si>
    <t>SUBTTL</t>
  </si>
  <si>
    <t>SUBTTLOC</t>
  </si>
  <si>
    <t>VALOR COSTOS DIRECTOS OBRA CIVIL</t>
  </si>
  <si>
    <t>SUBTTLSM</t>
  </si>
  <si>
    <t>VALOR COSTOS DIRECTOS SUMINISTRO</t>
  </si>
  <si>
    <t>COSTINDOC</t>
  </si>
  <si>
    <t>COSTOS INDIRECTOS OBRA CIVIL</t>
  </si>
  <si>
    <t>TTLCDOC</t>
  </si>
  <si>
    <t>ADMOC</t>
  </si>
  <si>
    <t>ADMINISTRACION</t>
  </si>
  <si>
    <t>IMPROC</t>
  </si>
  <si>
    <t>IMPREVISTOS</t>
  </si>
  <si>
    <t>UTLOC</t>
  </si>
  <si>
    <t>UTILIDAD</t>
  </si>
  <si>
    <t>TTLAIUOC</t>
  </si>
  <si>
    <t>TOTAL AIU</t>
  </si>
  <si>
    <t>IVAOC</t>
  </si>
  <si>
    <t>IVA SOBRE LA UTILIDAD</t>
  </si>
  <si>
    <t>TTLPPTOOC</t>
  </si>
  <si>
    <t>VALOR TOTAL PRESUPUESTO DE OBRA CIVIL</t>
  </si>
  <si>
    <t>COSTINDSM</t>
  </si>
  <si>
    <t>COSTOS INDIRECTOS SUMINISTRO</t>
  </si>
  <si>
    <t>TTLCDSM</t>
  </si>
  <si>
    <t>ADMSM</t>
  </si>
  <si>
    <t>IMPRSM</t>
  </si>
  <si>
    <t>UTLSM</t>
  </si>
  <si>
    <t>TTLAIUSM</t>
  </si>
  <si>
    <t>IVASM</t>
  </si>
  <si>
    <t>TTLPPTOSM</t>
  </si>
  <si>
    <t>VALOR TOTAL PRESUPUESTO DE SUMINISTRO</t>
  </si>
  <si>
    <t>COSTIND</t>
  </si>
  <si>
    <t>COSTOS INDIRECTOS</t>
  </si>
  <si>
    <t>TTLOC</t>
  </si>
  <si>
    <t>COSTO TOTAL      OBRA CIVIL</t>
  </si>
  <si>
    <t>TTLSM</t>
  </si>
  <si>
    <t>COSTO TOTAL   SUMINISTRO</t>
  </si>
  <si>
    <t>TTLCD</t>
  </si>
  <si>
    <t>VALOR COSTOS DIRECTOS</t>
  </si>
  <si>
    <t>ADM</t>
  </si>
  <si>
    <t>IMPR</t>
  </si>
  <si>
    <t>UTL</t>
  </si>
  <si>
    <t>TTLAIU</t>
  </si>
  <si>
    <t>IVA</t>
  </si>
  <si>
    <t>TTLPPTO</t>
  </si>
  <si>
    <t>COSTOS DIRECTOS + INDIRECTOS</t>
  </si>
  <si>
    <t>IVAMANT</t>
  </si>
  <si>
    <t>IVA SOBRE COSTOS DIRECTOS + INDIRECTOS</t>
  </si>
  <si>
    <t>IVA SOBRE C. DIRECTOS + INDIRECTOS</t>
  </si>
  <si>
    <t>SubTtlConIVAttl</t>
  </si>
  <si>
    <t>SUBTOTAL CD + IND + IVA</t>
  </si>
  <si>
    <t>INTERV</t>
  </si>
  <si>
    <t>INTERVENTORIA OBRA</t>
  </si>
  <si>
    <t>INTERVENTORIA</t>
  </si>
  <si>
    <t>OUT_AIU</t>
  </si>
  <si>
    <t>ITEMS  POR  FUERA  DE   AIU:</t>
  </si>
  <si>
    <t>ITEMS  POR  FUERA  DE   AIU</t>
  </si>
  <si>
    <t>SBTOUTAIU</t>
  </si>
  <si>
    <t xml:space="preserve">SUBTOTAL ITEMS FUERA DE AIU:   </t>
  </si>
  <si>
    <t>IVAITFAIU</t>
  </si>
  <si>
    <t>IVA A ITEMS FUERA DE AIU:</t>
  </si>
  <si>
    <t>STOUTAIU</t>
  </si>
  <si>
    <t>INTERVOUT</t>
  </si>
  <si>
    <t>TTLPPTOF</t>
  </si>
  <si>
    <t>VALOR TOTAL PRESUPUESTO</t>
  </si>
  <si>
    <t>VALOR TOTAL CONTRATO</t>
  </si>
  <si>
    <t>VRLTR</t>
  </si>
  <si>
    <t>PLAZO DE ENTREGA:              (DIAS CALENDARIO)</t>
  </si>
  <si>
    <t>UNIDAD</t>
  </si>
  <si>
    <t>KG</t>
  </si>
  <si>
    <t>CONTRATISTA</t>
  </si>
  <si>
    <t>iniEncab</t>
  </si>
  <si>
    <t>MEMORIA DE CANTIDADES DE OBRA</t>
  </si>
  <si>
    <t>OBRA:</t>
  </si>
  <si>
    <t>FinEncab</t>
  </si>
  <si>
    <t>emp</t>
  </si>
  <si>
    <t>MEMORIA DE CALCULO DE CANTIDADES DE OBRA</t>
  </si>
  <si>
    <t>cap</t>
  </si>
  <si>
    <t>UNIDAD:</t>
  </si>
  <si>
    <t>Item 100113</t>
  </si>
  <si>
    <t>CANTIDAD:</t>
  </si>
  <si>
    <t>actas</t>
  </si>
  <si>
    <t>dimen</t>
  </si>
  <si>
    <t>AREA O LUGAR</t>
  </si>
  <si>
    <t xml:space="preserve">DIMENSIONES </t>
  </si>
  <si>
    <t>V. PARCIAL</t>
  </si>
  <si>
    <t xml:space="preserve">N° DE ELEMENTOS </t>
  </si>
  <si>
    <t>TOTAL</t>
  </si>
  <si>
    <t>LONGITUD</t>
  </si>
  <si>
    <t>ANCHO</t>
  </si>
  <si>
    <t>ALTO</t>
  </si>
  <si>
    <t>PESO</t>
  </si>
  <si>
    <t>grp</t>
  </si>
  <si>
    <t>fila</t>
  </si>
  <si>
    <t>cant</t>
  </si>
  <si>
    <t>Aproxima  Resultado  a  :</t>
  </si>
  <si>
    <t>Observaciones:</t>
  </si>
  <si>
    <t>Vo.Bo. INTERVENTOR</t>
  </si>
  <si>
    <t>term</t>
  </si>
  <si>
    <t>Item 100314</t>
  </si>
  <si>
    <t>Item 100624</t>
  </si>
  <si>
    <t>Item 100628</t>
  </si>
  <si>
    <t>Item 140218</t>
  </si>
  <si>
    <t>Item 190109</t>
  </si>
  <si>
    <t>Item 290110</t>
  </si>
  <si>
    <t>Item 290304</t>
  </si>
  <si>
    <t>Item 190542</t>
  </si>
  <si>
    <t>OBJETO:</t>
  </si>
  <si>
    <t>LOCALIZACION-REPLANTEO ACUEDUCTO-ALCANTARILLADO</t>
  </si>
  <si>
    <t>DESMONTE Y LIMPIEZA</t>
  </si>
  <si>
    <t>RETIRO TUBERIA EXISTENTE 0" A 12"</t>
  </si>
  <si>
    <t>EXCAVACION TIERRA A MANO</t>
  </si>
  <si>
    <t>ACERO REFUERZO FLEJADO 60000 PSI 420Mpa</t>
  </si>
  <si>
    <t>FLEJADO HIERRO 60000 PSI 420 Mpa</t>
  </si>
  <si>
    <t>TUBERIA PVC 3"</t>
  </si>
  <si>
    <t>TUBERIA PVC ,3/4"</t>
  </si>
  <si>
    <t>TAPA CAJA MARCO ANGULO 61X61 - 70X70</t>
  </si>
  <si>
    <t>TANQUE ENTERRADO CONCRETO 3000 PSI</t>
  </si>
  <si>
    <t>DESMONTE Y LIMPIEZA ZONA A INTERVENIR</t>
  </si>
  <si>
    <t>MEJORAMIENTO DE ACUEDUCTOS RURALES DE EL DOVIO VALLE</t>
  </si>
  <si>
    <t>ACUEDUCTO VEREDA LOS ZAINOS</t>
  </si>
  <si>
    <t>LOCALIZACION-REPLANTEO ACUEDUCTO-ALCANTARILLADO VEREDA LOS ZAINOS DESDE BOCATOMA A DESARENADOR</t>
  </si>
  <si>
    <t>LOCALIZACION-REPLANTEO ACUEDUCTO-ALCANTARILLADO VEREDA LOS ZAINOS DESDE DESARENADOR A TANQUE DE ALMACENAMIENTO</t>
  </si>
  <si>
    <t>LOCALIZACION-REPLANTEO ACUEDUCTO-ALCANTARILLADO VEREDA LOS ZAINOS DESDE TANQUE DE ALMACENAMIENTO HASTA PUNTO REQUERIDO</t>
  </si>
  <si>
    <t>RETIRO TUBERIA EXISTENTE 0" A 12" EN EL ACUEDUCTO LOS ZAINOS</t>
  </si>
  <si>
    <t>DESVIACION TEMPORAL CAUCE ANCHOS 1 A 3 M</t>
  </si>
  <si>
    <t>EXCAVACIONES PARA MEJORAMIENTO DE BOCATOMA</t>
  </si>
  <si>
    <t>LARGO</t>
  </si>
  <si>
    <t>PERIMETRO</t>
  </si>
  <si>
    <t>ACERO LONGITUDINAL REFUERZO PAREDES DE BOCATOMA</t>
  </si>
  <si>
    <t>ACERO TRANSVERSAL REFUERZO PAREDES DE BOCATOMA</t>
  </si>
  <si>
    <t xml:space="preserve"> PARED TANQUE PARA CAPTACION DE AGUA</t>
  </si>
  <si>
    <t>PISO TANQUE CAPTACION DE AGUA</t>
  </si>
  <si>
    <t>AREA</t>
  </si>
  <si>
    <t>FLEJADO ACERO</t>
  </si>
  <si>
    <t>ML</t>
  </si>
  <si>
    <t>TUBERIA PVC DESDE CAPTACION HASTA DESARENADOR</t>
  </si>
  <si>
    <t>TUBERIA PVC DESDE DESARENADOR HASTA TANQUE DE ALMACENAMIENTO</t>
  </si>
  <si>
    <t>TUBERIA PVC DESDE TANQUE HASTA DISPOSICION FINAL</t>
  </si>
  <si>
    <t>ANCLAJE-SOPORTE TUBERIA ANG 1 1/2"X1/8"</t>
  </si>
  <si>
    <t>ACARREO DE MATERIALES PARA CONSTRUCCION (TUBERIA, MATERIALES PETREOS, CEMENTO, ACERO)</t>
  </si>
  <si>
    <t>MANTENIMIENTO DE TANQUE DE ALMACENAMIENTO Y CASETA DE INSUMOS</t>
  </si>
  <si>
    <t>GBL</t>
  </si>
  <si>
    <t>ACUEDUCTO VEREDA EL CRUCERO</t>
  </si>
  <si>
    <t>DEMOLICION MURO CONCRETO E=10CM</t>
  </si>
  <si>
    <t xml:space="preserve">PISO TANQUE CONCRETO </t>
  </si>
  <si>
    <t>FILTRO BRONCE EN Y 4"</t>
  </si>
  <si>
    <t xml:space="preserve">	FILTRO BRONCE EN Y 4"</t>
  </si>
  <si>
    <t>VALVULA ALIVIO 1 1/2"</t>
  </si>
  <si>
    <t>RETIRO TUBERIA EXISTENTE 0" A 12" HASTA SUBASTA</t>
  </si>
  <si>
    <t>RETIRO TUBERIA EXISTENTE 0" A 12" DESDE SUBASTA HASTA PUNTO FINAL</t>
  </si>
  <si>
    <t>TUBERIA PVC 1 RDE 21 - 200 PSI</t>
  </si>
  <si>
    <t>CAP. 2: ACUEDUCTO VEREDA EL CRUCERO</t>
  </si>
  <si>
    <t>TUBERIA NUEVA HASTA SUBASTA</t>
  </si>
  <si>
    <t>ACUEDUCTO EL CASTILLO</t>
  </si>
  <si>
    <t>MANTENIMIENTO CASETA DE INSUMOS INCLUYE CAMBIO DE CUBIERTA</t>
  </si>
  <si>
    <t>CAP. 3: ACUEDUCTO VEREDA ELCASTILLO</t>
  </si>
  <si>
    <t>TAPA CAJA MARCO ANGULO 4M X 1,5-2,0M</t>
  </si>
  <si>
    <t>IMPERMEABILIZANTE CONCRETO FUNDIDO</t>
  </si>
  <si>
    <t>ACUEDUCTO CALLE LARGA</t>
  </si>
  <si>
    <t>TUBERIA PVC 4" RDE 21 - 200 PSI</t>
  </si>
  <si>
    <t>ACUEDUCTO AGUADITAS</t>
  </si>
  <si>
    <t>ACUEDUCTO LAS VUELTAS</t>
  </si>
  <si>
    <t>CAP. 4: ACUEDUCTO CALLE LARGA</t>
  </si>
  <si>
    <t>CAPITULO.5: AUCDUCTO VEREDA AGUADITAS</t>
  </si>
  <si>
    <t>ESTRUCTURA PARA CAPTACION DE AGUA</t>
  </si>
  <si>
    <t>PISO DESARENADOR</t>
  </si>
  <si>
    <t>PAREDES DESARENADOR</t>
  </si>
  <si>
    <t>ACERO LONGITUDINAL REFUERZO BOCATOMA</t>
  </si>
  <si>
    <t>ACERO TRANSVERSAL REFUERZO BOCATOMA</t>
  </si>
  <si>
    <t>ACERO LONGITUDINAL REFUERZO DESARENADOR</t>
  </si>
  <si>
    <t>ACERO TRANSVERSAL REFUERZO DESARENADOR</t>
  </si>
  <si>
    <t>CAPITULO. 6: ACUEDUCTO LAS VUELTAS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</si>
</sst>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#,##0.00_ ;\-#,##0.00\ "/>
    <numFmt numFmtId="167" formatCode="#,##0_ ;\-#,##0\ "/>
    <numFmt numFmtId="168" formatCode="d\-mmm\-yyyy"/>
    <numFmt numFmtId="170" formatCode="dd\-mmm\-yyyy"/>
    <numFmt numFmtId="171" formatCode="_-* #,##0.000_-;\-* #,##0.000_-;_-* &quot;-&quot;??_-;_-@_-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22"/>
      <name val="Arial"/>
      <family val="2"/>
    </font>
    <font>
      <b/>
      <sz val="9"/>
      <color theme="3" tint="-0.249977111117893"/>
      <name val="Arial"/>
      <family val="2"/>
    </font>
    <font>
      <b/>
      <sz val="11"/>
      <color indexed="10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color theme="1" tint="0.34998626667073579"/>
      <name val="Arial Narrow"/>
      <family val="2"/>
    </font>
    <font>
      <sz val="9"/>
      <color theme="0" tint="-0.499984740745262"/>
      <name val="Arial"/>
      <family val="2"/>
    </font>
    <font>
      <sz val="10"/>
      <color indexed="22"/>
      <name val="Arial"/>
      <family val="2"/>
    </font>
    <font>
      <u/>
      <sz val="9"/>
      <color indexed="12"/>
      <name val="Arial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indexed="12"/>
      <name val="Arial"/>
      <family val="2"/>
    </font>
    <font>
      <u/>
      <sz val="8"/>
      <color rgb="FF000000"/>
      <name val="Arial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1"/>
      <color indexed="8"/>
      <name val="Arial"/>
      <family val="2"/>
    </font>
    <font>
      <sz val="9"/>
      <name val="Arial"/>
      <family val="2"/>
    </font>
    <font>
      <i/>
      <sz val="9"/>
      <color theme="0" tint="-0.34998626667073579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Times New Roman"/>
      <family val="1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rgb="FF4F6228"/>
      <name val="Arial"/>
      <family val="2"/>
    </font>
    <font>
      <sz val="10"/>
      <color rgb="FF3C8884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rgb="FFC00000"/>
      <name val="Arial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4"/>
      <name val="Calibri"/>
      <family val="2"/>
    </font>
    <font>
      <sz val="11"/>
      <color indexed="8"/>
      <name val="Calibri"/>
      <family val="2"/>
    </font>
    <font>
      <b/>
      <sz val="12"/>
      <color theme="1" tint="0.499984740745262"/>
      <name val="Calibri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rgb="FFB00404"/>
        </stop>
      </gradient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rgb="FFC5CE9A"/>
        </stop>
      </gradientFill>
    </fill>
    <fill>
      <gradientFill degree="270">
        <stop position="0">
          <color theme="0"/>
        </stop>
        <stop position="1">
          <color rgb="FFCFD6AA"/>
        </stop>
      </gradientFill>
    </fill>
    <fill>
      <patternFill patternType="solid">
        <fgColor indexed="42"/>
        <bgColor indexed="64"/>
      </patternFill>
    </fill>
    <fill>
      <gradientFill degree="270">
        <stop position="0">
          <color theme="0"/>
        </stop>
        <stop position="1">
          <color theme="7" tint="0.80001220740379042"/>
        </stop>
      </gradientFill>
    </fill>
    <fill>
      <gradientFill degree="270">
        <stop position="0">
          <color theme="0"/>
        </stop>
        <stop position="1">
          <color rgb="FFECF2F8"/>
        </stop>
      </gradientFill>
    </fill>
    <fill>
      <patternFill patternType="solid">
        <fgColor rgb="FFE4E4E4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DF2F7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4ECF4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E8EF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F2F0F6"/>
        <bgColor indexed="64"/>
      </patternFill>
    </fill>
    <fill>
      <patternFill patternType="solid">
        <fgColor rgb="FFFBF9FD"/>
        <bgColor indexed="64"/>
      </patternFill>
    </fill>
    <fill>
      <patternFill patternType="solid">
        <fgColor rgb="FFDFE9C9"/>
        <bgColor indexed="64"/>
      </patternFill>
    </fill>
    <fill>
      <gradientFill degree="270">
        <stop position="0">
          <color theme="0"/>
        </stop>
        <stop position="1">
          <color rgb="FFD8ECBC"/>
        </stop>
      </gradientFill>
    </fill>
    <fill>
      <patternFill patternType="solid">
        <fgColor rgb="FFEEEEEE"/>
        <bgColor indexed="64"/>
      </patternFill>
    </fill>
    <fill>
      <patternFill patternType="solid">
        <fgColor rgb="FFE5F4F7"/>
        <bgColor indexed="64"/>
      </patternFill>
    </fill>
    <fill>
      <patternFill patternType="solid">
        <fgColor rgb="FFEDF3E1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rgb="FFEBF4F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n">
        <color indexed="64"/>
      </right>
      <top style="thick">
        <color indexed="10"/>
      </top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ck">
        <color indexed="10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66FF"/>
      </left>
      <right style="thick">
        <color rgb="FFC00000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66FF"/>
      </left>
      <right style="thick">
        <color rgb="FFC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 style="thin">
        <color indexed="64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/>
      <diagonal/>
    </border>
    <border>
      <left style="thin">
        <color indexed="64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thin">
        <color indexed="64"/>
      </right>
      <top style="hair">
        <color indexed="17"/>
      </top>
      <bottom style="hair">
        <color indexed="17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thin">
        <color indexed="64"/>
      </right>
      <top style="hair">
        <color indexed="17"/>
      </top>
      <bottom/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thin">
        <color indexed="64"/>
      </right>
      <top style="hair">
        <color indexed="17"/>
      </top>
      <bottom style="hair">
        <color indexed="17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thin">
        <color indexed="64"/>
      </right>
      <top style="hair">
        <color indexed="17"/>
      </top>
      <bottom/>
      <diagonal/>
    </border>
    <border>
      <left/>
      <right/>
      <top style="hair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43" fontId="49" fillId="0" borderId="0" applyFont="0" applyFill="0" applyBorder="0" applyAlignment="0" applyProtection="0"/>
  </cellStyleXfs>
  <cellXfs count="775">
    <xf numFmtId="0" fontId="0" fillId="0" borderId="0" xfId="0"/>
    <xf numFmtId="49" fontId="2" fillId="2" borderId="0" xfId="0" applyNumberFormat="1" applyFont="1" applyFill="1" applyAlignment="1">
      <alignment horizontal="center"/>
    </xf>
    <xf numFmtId="49" fontId="3" fillId="3" borderId="0" xfId="0" applyNumberFormat="1" applyFont="1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left" vertical="center"/>
      <protection hidden="1"/>
    </xf>
    <xf numFmtId="0" fontId="5" fillId="3" borderId="0" xfId="0" applyFont="1" applyFill="1" applyAlignment="1" applyProtection="1">
      <alignment vertical="center"/>
      <protection hidden="1"/>
    </xf>
    <xf numFmtId="0" fontId="7" fillId="3" borderId="1" xfId="3" applyFont="1" applyFill="1" applyBorder="1" applyAlignment="1" applyProtection="1">
      <alignment horizontal="center" wrapText="1"/>
      <protection hidden="1"/>
    </xf>
    <xf numFmtId="165" fontId="9" fillId="4" borderId="2" xfId="1" applyNumberFormat="1" applyFont="1" applyFill="1" applyBorder="1" applyAlignment="1" applyProtection="1">
      <alignment vertical="center"/>
      <protection hidden="1"/>
    </xf>
    <xf numFmtId="165" fontId="10" fillId="4" borderId="0" xfId="1" applyNumberFormat="1" applyFont="1" applyFill="1" applyAlignment="1" applyProtection="1">
      <alignment horizontal="center" vertical="center"/>
      <protection hidden="1"/>
    </xf>
    <xf numFmtId="165" fontId="11" fillId="4" borderId="0" xfId="1" applyNumberFormat="1" applyFont="1" applyFill="1" applyAlignment="1" applyProtection="1">
      <alignment horizontal="center" vertical="center"/>
      <protection hidden="1"/>
    </xf>
    <xf numFmtId="165" fontId="10" fillId="4" borderId="1" xfId="1" applyNumberFormat="1" applyFont="1" applyFill="1" applyBorder="1" applyAlignment="1" applyProtection="1">
      <alignment horizontal="center" vertical="center"/>
      <protection hidden="1"/>
    </xf>
    <xf numFmtId="165" fontId="12" fillId="4" borderId="0" xfId="1" applyNumberFormat="1" applyFont="1" applyFill="1" applyAlignment="1" applyProtection="1">
      <alignment horizontal="center" vertical="center"/>
      <protection hidden="1"/>
    </xf>
    <xf numFmtId="165" fontId="8" fillId="4" borderId="0" xfId="1" applyNumberFormat="1" applyFont="1" applyFill="1" applyAlignment="1" applyProtection="1">
      <alignment horizontal="left"/>
      <protection hidden="1"/>
    </xf>
    <xf numFmtId="165" fontId="8" fillId="4" borderId="6" xfId="1" applyNumberFormat="1" applyFont="1" applyFill="1" applyBorder="1" applyAlignment="1" applyProtection="1">
      <alignment horizontal="left"/>
      <protection hidden="1"/>
    </xf>
    <xf numFmtId="0" fontId="14" fillId="4" borderId="7" xfId="0" applyFont="1" applyFill="1" applyBorder="1" applyProtection="1">
      <protection hidden="1"/>
    </xf>
    <xf numFmtId="0" fontId="14" fillId="4" borderId="8" xfId="0" applyFont="1" applyFill="1" applyBorder="1" applyProtection="1">
      <protection hidden="1"/>
    </xf>
    <xf numFmtId="0" fontId="14" fillId="4" borderId="9" xfId="0" applyFont="1" applyFill="1" applyBorder="1" applyProtection="1">
      <protection hidden="1"/>
    </xf>
    <xf numFmtId="0" fontId="14" fillId="4" borderId="10" xfId="0" applyFont="1" applyFill="1" applyBorder="1" applyProtection="1">
      <protection hidden="1"/>
    </xf>
    <xf numFmtId="0" fontId="14" fillId="4" borderId="11" xfId="0" applyFont="1" applyFill="1" applyBorder="1" applyProtection="1">
      <protection hidden="1"/>
    </xf>
    <xf numFmtId="0" fontId="8" fillId="4" borderId="0" xfId="0" applyFont="1" applyFill="1" applyProtection="1">
      <protection hidden="1"/>
    </xf>
    <xf numFmtId="0" fontId="0" fillId="4" borderId="12" xfId="0" applyFill="1" applyBorder="1" applyProtection="1">
      <protection hidden="1"/>
    </xf>
    <xf numFmtId="0" fontId="0" fillId="4" borderId="13" xfId="0" applyFill="1" applyBorder="1" applyProtection="1">
      <protection hidden="1"/>
    </xf>
    <xf numFmtId="0" fontId="9" fillId="4" borderId="14" xfId="0" applyFont="1" applyFill="1" applyBorder="1" applyAlignment="1" applyProtection="1">
      <alignment horizontal="right" vertical="center"/>
      <protection hidden="1"/>
    </xf>
    <xf numFmtId="165" fontId="9" fillId="4" borderId="15" xfId="1" applyNumberFormat="1" applyFont="1" applyFill="1" applyBorder="1" applyAlignment="1" applyProtection="1">
      <alignment vertical="center"/>
      <protection hidden="1"/>
    </xf>
    <xf numFmtId="0" fontId="0" fillId="4" borderId="16" xfId="0" applyFill="1" applyBorder="1" applyProtection="1">
      <protection hidden="1"/>
    </xf>
    <xf numFmtId="0" fontId="0" fillId="5" borderId="17" xfId="0" applyFill="1" applyBorder="1" applyProtection="1">
      <protection hidden="1"/>
    </xf>
    <xf numFmtId="0" fontId="0" fillId="0" borderId="16" xfId="0" applyBorder="1" applyProtection="1">
      <protection hidden="1"/>
    </xf>
    <xf numFmtId="0" fontId="15" fillId="0" borderId="0" xfId="3" applyFont="1" applyAlignment="1" applyProtection="1">
      <alignment horizontal="center"/>
    </xf>
    <xf numFmtId="0" fontId="0" fillId="0" borderId="0" xfId="0" applyProtection="1">
      <protection hidden="1"/>
    </xf>
    <xf numFmtId="49" fontId="0" fillId="5" borderId="18" xfId="0" applyNumberFormat="1" applyFill="1" applyBorder="1" applyAlignment="1">
      <alignment horizontal="center" vertical="top" wrapText="1"/>
    </xf>
    <xf numFmtId="0" fontId="8" fillId="0" borderId="19" xfId="0" applyFont="1" applyBorder="1" applyAlignment="1" applyProtection="1">
      <alignment horizontal="center" vertical="top" wrapText="1"/>
      <protection locked="0" hidden="1"/>
    </xf>
    <xf numFmtId="0" fontId="17" fillId="0" borderId="20" xfId="0" applyFont="1" applyBorder="1" applyAlignment="1" applyProtection="1">
      <alignment vertical="top" wrapText="1"/>
      <protection hidden="1"/>
    </xf>
    <xf numFmtId="0" fontId="0" fillId="0" borderId="20" xfId="0" applyBorder="1" applyAlignment="1" applyProtection="1">
      <alignment horizontal="center" vertical="top" wrapText="1"/>
      <protection hidden="1"/>
    </xf>
    <xf numFmtId="0" fontId="0" fillId="0" borderId="20" xfId="0" applyBorder="1" applyAlignment="1" applyProtection="1">
      <alignment horizontal="right" vertical="top" wrapText="1"/>
      <protection hidden="1"/>
    </xf>
    <xf numFmtId="166" fontId="0" fillId="0" borderId="20" xfId="1" applyNumberFormat="1" applyFont="1" applyBorder="1" applyAlignment="1" applyProtection="1">
      <alignment horizontal="right" vertical="top" wrapText="1"/>
      <protection hidden="1"/>
    </xf>
    <xf numFmtId="166" fontId="0" fillId="0" borderId="21" xfId="1" applyNumberFormat="1" applyFont="1" applyBorder="1" applyAlignment="1" applyProtection="1">
      <alignment horizontal="right" vertical="top" wrapText="1"/>
      <protection hidden="1"/>
    </xf>
    <xf numFmtId="166" fontId="0" fillId="0" borderId="22" xfId="1" applyNumberFormat="1" applyFont="1" applyBorder="1" applyAlignment="1" applyProtection="1">
      <alignment horizontal="right" vertical="top" wrapText="1"/>
      <protection hidden="1"/>
    </xf>
    <xf numFmtId="166" fontId="0" fillId="0" borderId="23" xfId="1" applyNumberFormat="1" applyFont="1" applyBorder="1" applyAlignment="1" applyProtection="1">
      <alignment horizontal="right" vertical="top" wrapText="1"/>
      <protection hidden="1"/>
    </xf>
    <xf numFmtId="166" fontId="0" fillId="0" borderId="24" xfId="1" applyNumberFormat="1" applyFont="1" applyBorder="1" applyAlignment="1" applyProtection="1">
      <alignment horizontal="right" vertical="top" wrapText="1"/>
      <protection hidden="1"/>
    </xf>
    <xf numFmtId="165" fontId="0" fillId="0" borderId="1" xfId="1" applyNumberFormat="1" applyFont="1" applyBorder="1" applyAlignment="1" applyProtection="1">
      <alignment horizontal="right" vertical="top" wrapText="1"/>
      <protection hidden="1"/>
    </xf>
    <xf numFmtId="165" fontId="0" fillId="0" borderId="0" xfId="1" applyNumberFormat="1" applyFont="1" applyAlignment="1" applyProtection="1">
      <alignment horizontal="right" vertical="top"/>
      <protection hidden="1"/>
    </xf>
    <xf numFmtId="3" fontId="0" fillId="0" borderId="25" xfId="1" applyNumberFormat="1" applyFont="1" applyBorder="1" applyAlignment="1" applyProtection="1">
      <alignment horizontal="right" vertical="top"/>
      <protection hidden="1"/>
    </xf>
    <xf numFmtId="3" fontId="0" fillId="0" borderId="26" xfId="1" applyNumberFormat="1" applyFont="1" applyBorder="1" applyAlignment="1" applyProtection="1">
      <alignment horizontal="right" vertical="top"/>
      <protection hidden="1"/>
    </xf>
    <xf numFmtId="3" fontId="0" fillId="0" borderId="27" xfId="1" applyNumberFormat="1" applyFont="1" applyBorder="1" applyAlignment="1" applyProtection="1">
      <alignment horizontal="right" vertical="top"/>
      <protection hidden="1"/>
    </xf>
    <xf numFmtId="3" fontId="9" fillId="0" borderId="28" xfId="1" applyNumberFormat="1" applyFont="1" applyBorder="1" applyAlignment="1" applyProtection="1">
      <alignment horizontal="right" vertical="top"/>
      <protection hidden="1"/>
    </xf>
    <xf numFmtId="43" fontId="5" fillId="0" borderId="0" xfId="1" applyFont="1" applyAlignment="1" applyProtection="1">
      <alignment vertical="top"/>
      <protection hidden="1"/>
    </xf>
    <xf numFmtId="0" fontId="14" fillId="2" borderId="7" xfId="0" applyFont="1" applyFill="1" applyBorder="1" applyProtection="1">
      <protection hidden="1"/>
    </xf>
    <xf numFmtId="0" fontId="14" fillId="2" borderId="8" xfId="0" applyFont="1" applyFill="1" applyBorder="1" applyProtection="1">
      <protection hidden="1"/>
    </xf>
    <xf numFmtId="0" fontId="14" fillId="2" borderId="9" xfId="0" applyFont="1" applyFill="1" applyBorder="1" applyProtection="1">
      <protection hidden="1"/>
    </xf>
    <xf numFmtId="0" fontId="14" fillId="2" borderId="10" xfId="0" applyFont="1" applyFill="1" applyBorder="1" applyProtection="1">
      <protection hidden="1"/>
    </xf>
    <xf numFmtId="0" fontId="14" fillId="2" borderId="11" xfId="0" applyFont="1" applyFill="1" applyBorder="1" applyProtection="1">
      <protection hidden="1"/>
    </xf>
    <xf numFmtId="2" fontId="0" fillId="0" borderId="18" xfId="0" applyNumberFormat="1" applyBorder="1"/>
    <xf numFmtId="0" fontId="18" fillId="0" borderId="26" xfId="4" applyFont="1" applyBorder="1" applyAlignment="1">
      <alignment vertical="top"/>
    </xf>
    <xf numFmtId="2" fontId="0" fillId="0" borderId="29" xfId="0" applyNumberFormat="1" applyBorder="1"/>
    <xf numFmtId="4" fontId="0" fillId="0" borderId="20" xfId="0" applyNumberFormat="1" applyBorder="1"/>
    <xf numFmtId="4" fontId="0" fillId="0" borderId="30" xfId="1" applyNumberFormat="1" applyFont="1" applyBorder="1" applyAlignment="1" applyProtection="1">
      <alignment horizontal="right" vertical="top"/>
      <protection hidden="1"/>
    </xf>
    <xf numFmtId="0" fontId="0" fillId="5" borderId="31" xfId="0" applyFill="1" applyBorder="1"/>
    <xf numFmtId="49" fontId="19" fillId="3" borderId="0" xfId="0" quotePrefix="1" applyNumberFormat="1" applyFont="1" applyFill="1" applyAlignment="1" applyProtection="1">
      <alignment horizontal="center" vertical="center"/>
      <protection hidden="1"/>
    </xf>
    <xf numFmtId="0" fontId="20" fillId="3" borderId="0" xfId="0" applyFont="1" applyFill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21" fillId="3" borderId="1" xfId="3" applyFont="1" applyFill="1" applyBorder="1" applyAlignment="1" applyProtection="1">
      <alignment vertical="top" wrapText="1"/>
      <protection hidden="1"/>
    </xf>
    <xf numFmtId="165" fontId="22" fillId="4" borderId="1" xfId="0" applyNumberFormat="1" applyFont="1" applyFill="1" applyBorder="1" applyAlignment="1" applyProtection="1">
      <alignment horizontal="right" vertical="center"/>
      <protection hidden="1"/>
    </xf>
    <xf numFmtId="164" fontId="23" fillId="4" borderId="0" xfId="0" applyNumberFormat="1" applyFont="1" applyFill="1" applyAlignment="1" applyProtection="1">
      <alignment horizontal="right" vertical="center"/>
      <protection hidden="1"/>
    </xf>
    <xf numFmtId="167" fontId="24" fillId="4" borderId="1" xfId="0" applyNumberFormat="1" applyFont="1" applyFill="1" applyBorder="1" applyAlignment="1" applyProtection="1">
      <alignment horizontal="center" vertical="center"/>
      <protection hidden="1"/>
    </xf>
    <xf numFmtId="164" fontId="25" fillId="4" borderId="0" xfId="0" applyNumberFormat="1" applyFont="1" applyFill="1" applyAlignment="1" applyProtection="1">
      <alignment horizontal="right" vertical="center"/>
      <protection hidden="1"/>
    </xf>
    <xf numFmtId="164" fontId="25" fillId="4" borderId="6" xfId="0" applyNumberFormat="1" applyFont="1" applyFill="1" applyBorder="1" applyAlignment="1" applyProtection="1">
      <alignment horizontal="right" vertical="center"/>
      <protection hidden="1"/>
    </xf>
    <xf numFmtId="0" fontId="0" fillId="4" borderId="0" xfId="0" applyFill="1" applyProtection="1">
      <protection hidden="1"/>
    </xf>
    <xf numFmtId="0" fontId="0" fillId="5" borderId="31" xfId="0" applyFill="1" applyBorder="1" applyProtection="1">
      <protection hidden="1"/>
    </xf>
    <xf numFmtId="0" fontId="15" fillId="0" borderId="0" xfId="3" applyFont="1" applyAlignment="1" applyProtection="1">
      <alignment horizontal="center" wrapText="1"/>
      <protection hidden="1"/>
    </xf>
    <xf numFmtId="0" fontId="0" fillId="0" borderId="0" xfId="0" applyAlignment="1">
      <alignment horizontal="center"/>
    </xf>
    <xf numFmtId="0" fontId="21" fillId="3" borderId="36" xfId="3" applyFont="1" applyFill="1" applyBorder="1" applyAlignment="1" applyProtection="1">
      <alignment vertical="top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  <xf numFmtId="165" fontId="22" fillId="4" borderId="0" xfId="0" applyNumberFormat="1" applyFont="1" applyFill="1" applyAlignment="1" applyProtection="1">
      <alignment horizontal="right" vertical="center"/>
      <protection hidden="1"/>
    </xf>
    <xf numFmtId="167" fontId="24" fillId="4" borderId="0" xfId="0" applyNumberFormat="1" applyFont="1" applyFill="1" applyAlignment="1" applyProtection="1">
      <alignment horizontal="center" vertical="center"/>
      <protection hidden="1"/>
    </xf>
    <xf numFmtId="165" fontId="13" fillId="4" borderId="0" xfId="1" applyNumberFormat="1" applyFont="1" applyFill="1" applyAlignment="1" applyProtection="1">
      <alignment horizontal="center" vertical="center"/>
      <protection hidden="1"/>
    </xf>
    <xf numFmtId="164" fontId="25" fillId="0" borderId="0" xfId="0" applyNumberFormat="1" applyFont="1" applyAlignment="1" applyProtection="1">
      <alignment horizontal="right" vertical="center"/>
      <protection hidden="1"/>
    </xf>
    <xf numFmtId="164" fontId="25" fillId="0" borderId="6" xfId="0" applyNumberFormat="1" applyFont="1" applyBorder="1" applyAlignment="1" applyProtection="1">
      <alignment horizontal="right" vertical="center"/>
      <protection hidden="1"/>
    </xf>
    <xf numFmtId="0" fontId="16" fillId="7" borderId="0" xfId="0" applyFont="1" applyFill="1" applyAlignment="1" applyProtection="1">
      <alignment horizontal="center" vertical="center" wrapText="1"/>
      <protection hidden="1"/>
    </xf>
    <xf numFmtId="0" fontId="27" fillId="0" borderId="0" xfId="0" applyFont="1" applyAlignment="1" applyProtection="1">
      <alignment vertical="center"/>
      <protection hidden="1"/>
    </xf>
    <xf numFmtId="49" fontId="0" fillId="0" borderId="0" xfId="0" applyNumberFormat="1" applyAlignment="1">
      <alignment vertical="top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8" borderId="37" xfId="0" applyFont="1" applyFill="1" applyBorder="1" applyAlignment="1" applyProtection="1">
      <alignment horizontal="centerContinuous" vertical="center"/>
      <protection locked="0"/>
    </xf>
    <xf numFmtId="0" fontId="28" fillId="8" borderId="38" xfId="0" applyFont="1" applyFill="1" applyBorder="1" applyAlignment="1" applyProtection="1">
      <alignment horizontal="centerContinuous" vertical="center"/>
      <protection locked="0"/>
    </xf>
    <xf numFmtId="0" fontId="28" fillId="8" borderId="39" xfId="0" applyFont="1" applyFill="1" applyBorder="1" applyAlignment="1" applyProtection="1">
      <alignment horizontal="centerContinuous" vertical="center"/>
      <protection locked="0"/>
    </xf>
    <xf numFmtId="0" fontId="29" fillId="0" borderId="0" xfId="0" applyFont="1" applyAlignment="1" applyProtection="1">
      <alignment horizontal="center" vertical="top"/>
      <protection hidden="1"/>
    </xf>
    <xf numFmtId="0" fontId="29" fillId="0" borderId="6" xfId="0" applyFont="1" applyBorder="1" applyAlignment="1" applyProtection="1">
      <alignment horizontal="center" vertical="top"/>
      <protection hidden="1"/>
    </xf>
    <xf numFmtId="0" fontId="0" fillId="0" borderId="0" xfId="0" applyProtection="1">
      <protection locked="0"/>
    </xf>
    <xf numFmtId="0" fontId="0" fillId="5" borderId="31" xfId="0" applyFill="1" applyBorder="1" applyProtection="1">
      <protection locked="0"/>
    </xf>
    <xf numFmtId="0" fontId="0" fillId="0" borderId="0" xfId="0" applyAlignment="1" applyProtection="1">
      <alignment horizontal="center"/>
      <protection hidden="1"/>
    </xf>
    <xf numFmtId="0" fontId="30" fillId="11" borderId="43" xfId="0" applyFont="1" applyFill="1" applyBorder="1" applyAlignment="1">
      <alignment horizontal="center" vertical="center"/>
    </xf>
    <xf numFmtId="0" fontId="30" fillId="11" borderId="44" xfId="0" applyFont="1" applyFill="1" applyBorder="1" applyAlignment="1">
      <alignment horizontal="center" vertical="center"/>
    </xf>
    <xf numFmtId="0" fontId="30" fillId="11" borderId="45" xfId="0" applyFont="1" applyFill="1" applyBorder="1" applyAlignment="1">
      <alignment horizontal="center" vertical="center"/>
    </xf>
    <xf numFmtId="0" fontId="31" fillId="11" borderId="43" xfId="0" applyFont="1" applyFill="1" applyBorder="1" applyAlignment="1">
      <alignment horizontal="center" vertical="center"/>
    </xf>
    <xf numFmtId="0" fontId="31" fillId="11" borderId="44" xfId="0" applyFont="1" applyFill="1" applyBorder="1" applyAlignment="1">
      <alignment horizontal="center" vertical="center"/>
    </xf>
    <xf numFmtId="0" fontId="31" fillId="11" borderId="45" xfId="0" applyFont="1" applyFill="1" applyBorder="1" applyAlignment="1">
      <alignment horizontal="center" vertical="center"/>
    </xf>
    <xf numFmtId="0" fontId="17" fillId="0" borderId="15" xfId="0" applyFont="1" applyBorder="1" applyAlignment="1" applyProtection="1">
      <alignment horizontal="center" vertical="top"/>
      <protection hidden="1"/>
    </xf>
    <xf numFmtId="168" fontId="32" fillId="0" borderId="49" xfId="1" applyNumberFormat="1" applyFont="1" applyBorder="1" applyAlignment="1" applyProtection="1">
      <alignment horizontal="center" vertical="top"/>
      <protection locked="0"/>
    </xf>
    <xf numFmtId="15" fontId="8" fillId="0" borderId="0" xfId="0" applyNumberFormat="1" applyFont="1" applyAlignment="1" applyProtection="1">
      <alignment horizontal="center" vertical="top" wrapText="1"/>
      <protection hidden="1"/>
    </xf>
    <xf numFmtId="15" fontId="8" fillId="0" borderId="35" xfId="0" applyNumberFormat="1" applyFont="1" applyBorder="1" applyAlignment="1" applyProtection="1">
      <alignment horizontal="center" vertical="top" wrapText="1"/>
      <protection hidden="1"/>
    </xf>
    <xf numFmtId="43" fontId="25" fillId="0" borderId="0" xfId="1" applyFont="1" applyAlignment="1" applyProtection="1">
      <alignment horizontal="center" vertical="top"/>
      <protection hidden="1"/>
    </xf>
    <xf numFmtId="43" fontId="25" fillId="0" borderId="6" xfId="1" applyFont="1" applyBorder="1" applyAlignment="1" applyProtection="1">
      <alignment horizontal="center" vertical="top"/>
      <protection hidden="1"/>
    </xf>
    <xf numFmtId="0" fontId="8" fillId="0" borderId="44" xfId="0" applyFont="1" applyBorder="1" applyAlignment="1" applyProtection="1">
      <alignment horizontal="center" vertical="center"/>
      <protection locked="0"/>
    </xf>
    <xf numFmtId="15" fontId="8" fillId="0" borderId="45" xfId="0" applyNumberFormat="1" applyFont="1" applyBorder="1" applyAlignment="1" applyProtection="1">
      <alignment horizontal="center" vertical="center" wrapText="1"/>
      <protection locked="0"/>
    </xf>
    <xf numFmtId="168" fontId="17" fillId="0" borderId="0" xfId="1" applyNumberFormat="1" applyFont="1" applyAlignment="1" applyProtection="1">
      <alignment horizontal="center" vertical="top"/>
      <protection hidden="1"/>
    </xf>
    <xf numFmtId="168" fontId="1" fillId="0" borderId="0" xfId="1" applyNumberFormat="1" applyAlignment="1" applyProtection="1">
      <alignment horizontal="center" vertical="top"/>
      <protection hidden="1"/>
    </xf>
    <xf numFmtId="168" fontId="1" fillId="0" borderId="6" xfId="1" applyNumberFormat="1" applyBorder="1" applyAlignment="1" applyProtection="1">
      <alignment horizontal="center" vertical="top"/>
      <protection hidden="1"/>
    </xf>
    <xf numFmtId="49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0" fillId="0" borderId="0" xfId="0" applyAlignment="1" applyProtection="1">
      <alignment vertical="top"/>
      <protection locked="0"/>
    </xf>
    <xf numFmtId="165" fontId="0" fillId="0" borderId="0" xfId="1" applyNumberFormat="1" applyFont="1" applyAlignment="1" applyProtection="1">
      <alignment vertical="top"/>
      <protection locked="0"/>
    </xf>
    <xf numFmtId="43" fontId="0" fillId="0" borderId="0" xfId="1" applyFont="1" applyAlignment="1" applyProtection="1">
      <alignment vertical="top"/>
      <protection hidden="1"/>
    </xf>
    <xf numFmtId="43" fontId="0" fillId="0" borderId="6" xfId="1" applyFont="1" applyBorder="1" applyAlignment="1" applyProtection="1">
      <alignment vertical="top"/>
      <protection hidden="1"/>
    </xf>
    <xf numFmtId="0" fontId="8" fillId="0" borderId="0" xfId="0" applyFont="1" applyProtection="1">
      <protection locked="0"/>
    </xf>
    <xf numFmtId="49" fontId="0" fillId="12" borderId="0" xfId="0" applyNumberFormat="1" applyFill="1" applyAlignment="1">
      <alignment vertical="top"/>
    </xf>
    <xf numFmtId="49" fontId="9" fillId="13" borderId="15" xfId="0" applyNumberFormat="1" applyFont="1" applyFill="1" applyBorder="1" applyAlignment="1" applyProtection="1">
      <alignment horizontal="center" vertical="center"/>
      <protection hidden="1"/>
    </xf>
    <xf numFmtId="0" fontId="9" fillId="13" borderId="15" xfId="0" applyFont="1" applyFill="1" applyBorder="1" applyAlignment="1" applyProtection="1">
      <alignment horizontal="center" vertical="center"/>
      <protection hidden="1"/>
    </xf>
    <xf numFmtId="4" fontId="9" fillId="13" borderId="15" xfId="0" applyNumberFormat="1" applyFont="1" applyFill="1" applyBorder="1" applyAlignment="1" applyProtection="1">
      <alignment horizontal="center" vertical="center"/>
      <protection hidden="1"/>
    </xf>
    <xf numFmtId="167" fontId="9" fillId="13" borderId="15" xfId="1" applyNumberFormat="1" applyFont="1" applyFill="1" applyBorder="1" applyAlignment="1" applyProtection="1">
      <alignment horizontal="center" vertical="center" wrapText="1"/>
      <protection hidden="1"/>
    </xf>
    <xf numFmtId="165" fontId="22" fillId="0" borderId="15" xfId="1" applyNumberFormat="1" applyFont="1" applyBorder="1" applyAlignment="1" applyProtection="1">
      <alignment horizontal="center" vertical="center"/>
      <protection hidden="1"/>
    </xf>
    <xf numFmtId="167" fontId="22" fillId="0" borderId="15" xfId="1" applyNumberFormat="1" applyFont="1" applyBorder="1" applyAlignment="1" applyProtection="1">
      <alignment horizontal="center" vertical="center"/>
      <protection hidden="1"/>
    </xf>
    <xf numFmtId="43" fontId="9" fillId="14" borderId="15" xfId="1" applyFont="1" applyFill="1" applyBorder="1" applyAlignment="1" applyProtection="1">
      <alignment horizontal="center" vertical="center" wrapText="1"/>
      <protection hidden="1"/>
    </xf>
    <xf numFmtId="43" fontId="30" fillId="15" borderId="15" xfId="1" applyFont="1" applyFill="1" applyBorder="1" applyAlignment="1" applyProtection="1">
      <alignment horizontal="center" vertical="center" wrapText="1"/>
      <protection hidden="1"/>
    </xf>
    <xf numFmtId="43" fontId="9" fillId="15" borderId="15" xfId="1" applyFont="1" applyFill="1" applyBorder="1" applyAlignment="1" applyProtection="1">
      <alignment horizontal="center" vertical="center" wrapText="1"/>
      <protection hidden="1"/>
    </xf>
    <xf numFmtId="0" fontId="31" fillId="16" borderId="15" xfId="0" applyFont="1" applyFill="1" applyBorder="1" applyAlignment="1" applyProtection="1">
      <alignment horizontal="center" vertical="center"/>
      <protection hidden="1"/>
    </xf>
    <xf numFmtId="4" fontId="31" fillId="16" borderId="15" xfId="0" applyNumberFormat="1" applyFont="1" applyFill="1" applyBorder="1" applyAlignment="1" applyProtection="1">
      <alignment horizontal="center" vertical="center"/>
      <protection hidden="1"/>
    </xf>
    <xf numFmtId="167" fontId="31" fillId="16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167" fontId="0" fillId="0" borderId="0" xfId="1" applyNumberFormat="1" applyFont="1" applyAlignment="1">
      <alignment vertical="top"/>
    </xf>
    <xf numFmtId="167" fontId="0" fillId="0" borderId="0" xfId="0" applyNumberFormat="1"/>
    <xf numFmtId="49" fontId="0" fillId="5" borderId="54" xfId="0" applyNumberFormat="1" applyFill="1" applyBorder="1" applyAlignment="1">
      <alignment horizontal="center" vertical="top"/>
    </xf>
    <xf numFmtId="0" fontId="33" fillId="17" borderId="38" xfId="0" applyFont="1" applyFill="1" applyBorder="1" applyAlignment="1" applyProtection="1">
      <alignment vertical="top"/>
      <protection locked="0"/>
    </xf>
    <xf numFmtId="0" fontId="9" fillId="17" borderId="38" xfId="0" applyFont="1" applyFill="1" applyBorder="1" applyAlignment="1" applyProtection="1">
      <alignment vertical="top" wrapText="1"/>
      <protection hidden="1"/>
    </xf>
    <xf numFmtId="167" fontId="33" fillId="17" borderId="39" xfId="0" applyNumberFormat="1" applyFont="1" applyFill="1" applyBorder="1" applyAlignment="1" applyProtection="1">
      <alignment horizontal="right" vertical="top" wrapText="1"/>
      <protection hidden="1"/>
    </xf>
    <xf numFmtId="3" fontId="33" fillId="0" borderId="41" xfId="0" applyNumberFormat="1" applyFont="1" applyBorder="1" applyAlignment="1" applyProtection="1">
      <alignment horizontal="right" vertical="top" wrapText="1"/>
      <protection hidden="1"/>
    </xf>
    <xf numFmtId="43" fontId="5" fillId="17" borderId="55" xfId="1" applyFont="1" applyFill="1" applyBorder="1" applyAlignment="1" applyProtection="1">
      <alignment vertical="top"/>
      <protection hidden="1"/>
    </xf>
    <xf numFmtId="43" fontId="5" fillId="17" borderId="56" xfId="1" applyFont="1" applyFill="1" applyBorder="1" applyAlignment="1" applyProtection="1">
      <alignment vertical="top"/>
      <protection hidden="1"/>
    </xf>
    <xf numFmtId="43" fontId="5" fillId="17" borderId="57" xfId="1" applyFont="1" applyFill="1" applyBorder="1" applyAlignment="1" applyProtection="1">
      <alignment vertical="top"/>
      <protection hidden="1"/>
    </xf>
    <xf numFmtId="43" fontId="34" fillId="17" borderId="58" xfId="1" applyFont="1" applyFill="1" applyBorder="1" applyAlignment="1" applyProtection="1">
      <alignment vertical="top"/>
      <protection hidden="1"/>
    </xf>
    <xf numFmtId="0" fontId="14" fillId="0" borderId="0" xfId="0" applyFont="1" applyProtection="1">
      <protection hidden="1"/>
    </xf>
    <xf numFmtId="0" fontId="0" fillId="5" borderId="37" xfId="0" applyFill="1" applyBorder="1" applyProtection="1">
      <protection locked="0"/>
    </xf>
    <xf numFmtId="0" fontId="0" fillId="5" borderId="38" xfId="0" applyFill="1" applyBorder="1" applyProtection="1">
      <protection locked="0"/>
    </xf>
    <xf numFmtId="4" fontId="33" fillId="5" borderId="39" xfId="0" applyNumberFormat="1" applyFont="1" applyFill="1" applyBorder="1" applyAlignment="1" applyProtection="1">
      <alignment horizontal="right" vertical="top" wrapText="1"/>
      <protection hidden="1"/>
    </xf>
    <xf numFmtId="49" fontId="0" fillId="5" borderId="59" xfId="0" applyNumberFormat="1" applyFill="1" applyBorder="1" applyAlignment="1">
      <alignment horizontal="center" vertical="top"/>
    </xf>
    <xf numFmtId="49" fontId="8" fillId="0" borderId="60" xfId="0" applyNumberFormat="1" applyFont="1" applyBorder="1" applyAlignment="1" applyProtection="1">
      <alignment horizontal="center" vertical="top"/>
      <protection locked="0" hidden="1"/>
    </xf>
    <xf numFmtId="0" fontId="17" fillId="0" borderId="56" xfId="0" applyFont="1" applyBorder="1" applyAlignment="1" applyProtection="1">
      <alignment vertical="top" wrapText="1"/>
      <protection hidden="1"/>
    </xf>
    <xf numFmtId="0" fontId="0" fillId="0" borderId="56" xfId="0" applyBorder="1" applyAlignment="1" applyProtection="1">
      <alignment horizontal="center" vertical="top"/>
      <protection hidden="1"/>
    </xf>
    <xf numFmtId="0" fontId="0" fillId="0" borderId="56" xfId="0" applyBorder="1" applyAlignment="1" applyProtection="1">
      <alignment horizontal="right" vertical="top"/>
      <protection locked="0" hidden="1"/>
    </xf>
    <xf numFmtId="165" fontId="0" fillId="0" borderId="56" xfId="1" applyNumberFormat="1" applyFont="1" applyBorder="1" applyAlignment="1" applyProtection="1">
      <alignment horizontal="right" vertical="top"/>
      <protection hidden="1"/>
    </xf>
    <xf numFmtId="167" fontId="0" fillId="0" borderId="61" xfId="1" applyNumberFormat="1" applyFont="1" applyBorder="1" applyAlignment="1" applyProtection="1">
      <alignment horizontal="right" vertical="top"/>
      <protection hidden="1"/>
    </xf>
    <xf numFmtId="165" fontId="0" fillId="0" borderId="62" xfId="1" applyNumberFormat="1" applyFont="1" applyBorder="1" applyAlignment="1" applyProtection="1">
      <alignment horizontal="right" vertical="top"/>
      <protection hidden="1"/>
    </xf>
    <xf numFmtId="165" fontId="0" fillId="0" borderId="57" xfId="1" applyNumberFormat="1" applyFont="1" applyBorder="1" applyAlignment="1" applyProtection="1">
      <alignment horizontal="right" vertical="top"/>
      <protection hidden="1"/>
    </xf>
    <xf numFmtId="165" fontId="0" fillId="0" borderId="58" xfId="1" applyNumberFormat="1" applyFont="1" applyBorder="1" applyAlignment="1" applyProtection="1">
      <alignment horizontal="right" vertical="top"/>
      <protection hidden="1"/>
    </xf>
    <xf numFmtId="165" fontId="0" fillId="0" borderId="63" xfId="1" applyNumberFormat="1" applyFont="1" applyBorder="1" applyAlignment="1" applyProtection="1">
      <alignment horizontal="right" vertical="top"/>
      <protection hidden="1"/>
    </xf>
    <xf numFmtId="165" fontId="0" fillId="0" borderId="20" xfId="0" applyNumberFormat="1" applyBorder="1"/>
    <xf numFmtId="165" fontId="0" fillId="0" borderId="30" xfId="1" applyNumberFormat="1" applyFont="1" applyFill="1" applyBorder="1" applyAlignment="1" applyProtection="1">
      <alignment horizontal="right" vertical="top"/>
      <protection hidden="1"/>
    </xf>
    <xf numFmtId="49" fontId="0" fillId="5" borderId="64" xfId="0" applyNumberFormat="1" applyFill="1" applyBorder="1" applyAlignment="1">
      <alignment horizontal="center" vertical="top"/>
    </xf>
    <xf numFmtId="49" fontId="8" fillId="0" borderId="65" xfId="0" applyNumberFormat="1" applyFont="1" applyBorder="1" applyAlignment="1" applyProtection="1">
      <alignment horizontal="center" vertical="top"/>
      <protection locked="0" hidden="1"/>
    </xf>
    <xf numFmtId="0" fontId="17" fillId="0" borderId="26" xfId="0" applyFont="1" applyBorder="1" applyAlignment="1" applyProtection="1">
      <alignment vertical="top" wrapText="1"/>
      <protection hidden="1"/>
    </xf>
    <xf numFmtId="0" fontId="0" fillId="0" borderId="26" xfId="0" applyBorder="1" applyAlignment="1" applyProtection="1">
      <alignment horizontal="center" vertical="top"/>
      <protection hidden="1"/>
    </xf>
    <xf numFmtId="165" fontId="0" fillId="0" borderId="26" xfId="1" applyNumberFormat="1" applyFont="1" applyBorder="1" applyAlignment="1" applyProtection="1">
      <alignment horizontal="right" vertical="top"/>
      <protection hidden="1"/>
    </xf>
    <xf numFmtId="165" fontId="0" fillId="0" borderId="66" xfId="1" applyNumberFormat="1" applyFont="1" applyBorder="1" applyAlignment="1" applyProtection="1">
      <alignment horizontal="right" vertical="top"/>
      <protection hidden="1"/>
    </xf>
    <xf numFmtId="165" fontId="0" fillId="0" borderId="27" xfId="1" applyNumberFormat="1" applyFont="1" applyBorder="1" applyAlignment="1" applyProtection="1">
      <alignment horizontal="right" vertical="top"/>
      <protection hidden="1"/>
    </xf>
    <xf numFmtId="165" fontId="0" fillId="0" borderId="28" xfId="1" applyNumberFormat="1" applyFont="1" applyBorder="1" applyAlignment="1" applyProtection="1">
      <alignment horizontal="right" vertical="top"/>
      <protection hidden="1"/>
    </xf>
    <xf numFmtId="165" fontId="0" fillId="0" borderId="67" xfId="1" applyNumberFormat="1" applyFont="1" applyBorder="1" applyAlignment="1" applyProtection="1">
      <alignment horizontal="right" vertical="top"/>
      <protection hidden="1"/>
    </xf>
    <xf numFmtId="49" fontId="0" fillId="5" borderId="68" xfId="0" applyNumberFormat="1" applyFill="1" applyBorder="1" applyAlignment="1">
      <alignment horizontal="center" vertical="top"/>
    </xf>
    <xf numFmtId="49" fontId="8" fillId="18" borderId="69" xfId="0" applyNumberFormat="1" applyFont="1" applyFill="1" applyBorder="1" applyAlignment="1" applyProtection="1">
      <alignment horizontal="center" vertical="top"/>
      <protection locked="0" hidden="1"/>
    </xf>
    <xf numFmtId="0" fontId="17" fillId="18" borderId="70" xfId="0" applyFont="1" applyFill="1" applyBorder="1" applyAlignment="1" applyProtection="1">
      <alignment vertical="top" wrapText="1"/>
      <protection hidden="1"/>
    </xf>
    <xf numFmtId="0" fontId="0" fillId="18" borderId="70" xfId="0" applyFill="1" applyBorder="1" applyAlignment="1" applyProtection="1">
      <alignment horizontal="center" vertical="top"/>
      <protection hidden="1"/>
    </xf>
    <xf numFmtId="0" fontId="0" fillId="18" borderId="70" xfId="0" applyFill="1" applyBorder="1" applyAlignment="1" applyProtection="1">
      <alignment horizontal="right" vertical="top"/>
      <protection locked="0" hidden="1"/>
    </xf>
    <xf numFmtId="165" fontId="9" fillId="18" borderId="70" xfId="1" applyNumberFormat="1" applyFont="1" applyFill="1" applyBorder="1" applyAlignment="1" applyProtection="1">
      <alignment horizontal="right" vertical="top"/>
      <protection hidden="1"/>
    </xf>
    <xf numFmtId="167" fontId="33" fillId="18" borderId="71" xfId="1" applyNumberFormat="1" applyFont="1" applyFill="1" applyBorder="1" applyAlignment="1" applyProtection="1">
      <alignment horizontal="right" vertical="top"/>
      <protection hidden="1"/>
    </xf>
    <xf numFmtId="165" fontId="33" fillId="0" borderId="15" xfId="1" applyNumberFormat="1" applyFont="1" applyBorder="1" applyAlignment="1" applyProtection="1">
      <alignment horizontal="right" vertical="top"/>
      <protection hidden="1"/>
    </xf>
    <xf numFmtId="3" fontId="0" fillId="18" borderId="72" xfId="1" applyNumberFormat="1" applyFont="1" applyFill="1" applyBorder="1" applyAlignment="1" applyProtection="1">
      <alignment horizontal="right" vertical="top"/>
      <protection hidden="1"/>
    </xf>
    <xf numFmtId="3" fontId="0" fillId="18" borderId="73" xfId="1" applyNumberFormat="1" applyFont="1" applyFill="1" applyBorder="1" applyAlignment="1" applyProtection="1">
      <alignment horizontal="right" vertical="top"/>
      <protection hidden="1"/>
    </xf>
    <xf numFmtId="3" fontId="0" fillId="18" borderId="74" xfId="1" applyNumberFormat="1" applyFont="1" applyFill="1" applyBorder="1" applyAlignment="1" applyProtection="1">
      <alignment horizontal="right" vertical="top"/>
      <protection hidden="1"/>
    </xf>
    <xf numFmtId="3" fontId="9" fillId="18" borderId="75" xfId="1" applyNumberFormat="1" applyFont="1" applyFill="1" applyBorder="1" applyAlignment="1" applyProtection="1">
      <alignment horizontal="right" vertical="top"/>
      <protection hidden="1"/>
    </xf>
    <xf numFmtId="0" fontId="0" fillId="19" borderId="69" xfId="0" applyFill="1" applyBorder="1"/>
    <xf numFmtId="0" fontId="0" fillId="19" borderId="70" xfId="0" applyFill="1" applyBorder="1"/>
    <xf numFmtId="43" fontId="33" fillId="19" borderId="71" xfId="1" applyFont="1" applyFill="1" applyBorder="1" applyAlignment="1" applyProtection="1">
      <alignment horizontal="right" vertical="top"/>
      <protection hidden="1"/>
    </xf>
    <xf numFmtId="43" fontId="0" fillId="0" borderId="0" xfId="1" applyFont="1" applyAlignment="1">
      <alignment vertical="top"/>
    </xf>
    <xf numFmtId="0" fontId="8" fillId="0" borderId="60" xfId="0" applyFont="1" applyBorder="1" applyAlignment="1" applyProtection="1">
      <alignment horizontal="center" vertical="top"/>
      <protection locked="0" hidden="1"/>
    </xf>
    <xf numFmtId="43" fontId="0" fillId="0" borderId="20" xfId="0" applyNumberFormat="1" applyBorder="1" applyAlignment="1" applyProtection="1">
      <alignment horizontal="right" vertical="top" wrapText="1"/>
      <protection hidden="1"/>
    </xf>
    <xf numFmtId="0" fontId="8" fillId="18" borderId="69" xfId="0" applyFont="1" applyFill="1" applyBorder="1" applyAlignment="1" applyProtection="1">
      <alignment horizontal="center" vertical="top"/>
      <protection locked="0" hidden="1"/>
    </xf>
    <xf numFmtId="49" fontId="8" fillId="5" borderId="0" xfId="0" applyNumberFormat="1" applyFont="1" applyFill="1" applyAlignment="1">
      <alignment horizontal="center" vertical="top"/>
    </xf>
    <xf numFmtId="0" fontId="35" fillId="0" borderId="26" xfId="0" applyFont="1" applyBorder="1" applyAlignment="1" applyProtection="1">
      <alignment horizontal="center"/>
      <protection locked="0"/>
    </xf>
    <xf numFmtId="0" fontId="35" fillId="0" borderId="27" xfId="0" applyFont="1" applyBorder="1" applyAlignment="1" applyProtection="1">
      <alignment horizontal="centerContinuous"/>
      <protection locked="0"/>
    </xf>
    <xf numFmtId="0" fontId="0" fillId="0" borderId="76" xfId="0" applyBorder="1" applyAlignment="1">
      <alignment horizontal="centerContinuous" vertical="top"/>
    </xf>
    <xf numFmtId="0" fontId="0" fillId="0" borderId="0" xfId="0" applyAlignment="1" applyProtection="1">
      <alignment vertical="center"/>
      <protection locked="0"/>
    </xf>
    <xf numFmtId="49" fontId="0" fillId="0" borderId="0" xfId="0" applyNumberFormat="1" applyAlignment="1" applyProtection="1">
      <alignment vertical="top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Alignment="1" applyProtection="1">
      <alignment horizontal="center" vertical="top"/>
      <protection hidden="1"/>
    </xf>
    <xf numFmtId="0" fontId="0" fillId="0" borderId="0" xfId="0" applyAlignment="1" applyProtection="1">
      <alignment horizontal="right" vertical="top"/>
      <protection hidden="1"/>
    </xf>
    <xf numFmtId="0" fontId="0" fillId="0" borderId="0" xfId="0" applyAlignment="1" applyProtection="1">
      <alignment vertical="top"/>
      <protection hidden="1"/>
    </xf>
    <xf numFmtId="167" fontId="0" fillId="0" borderId="0" xfId="1" applyNumberFormat="1" applyFont="1" applyAlignment="1" applyProtection="1">
      <alignment vertical="top"/>
      <protection hidden="1"/>
    </xf>
    <xf numFmtId="167" fontId="0" fillId="0" borderId="0" xfId="0" applyNumberFormat="1" applyProtection="1">
      <protection hidden="1"/>
    </xf>
    <xf numFmtId="43" fontId="36" fillId="0" borderId="0" xfId="1" applyFont="1" applyAlignment="1" applyProtection="1">
      <alignment vertical="top"/>
      <protection hidden="1"/>
    </xf>
    <xf numFmtId="43" fontId="36" fillId="0" borderId="6" xfId="1" applyFont="1" applyBorder="1" applyAlignment="1" applyProtection="1">
      <alignment vertical="top"/>
      <protection hidden="1"/>
    </xf>
    <xf numFmtId="167" fontId="0" fillId="0" borderId="0" xfId="0" applyNumberFormat="1" applyProtection="1">
      <protection locked="0"/>
    </xf>
    <xf numFmtId="49" fontId="25" fillId="5" borderId="0" xfId="0" applyNumberFormat="1" applyFont="1" applyFill="1" applyAlignment="1">
      <alignment horizontal="center" vertical="center"/>
    </xf>
    <xf numFmtId="49" fontId="0" fillId="0" borderId="0" xfId="0" applyNumberFormat="1" applyAlignment="1" applyProtection="1">
      <alignment vertical="center"/>
      <protection hidden="1"/>
    </xf>
    <xf numFmtId="0" fontId="0" fillId="19" borderId="12" xfId="0" applyFill="1" applyBorder="1" applyAlignment="1" applyProtection="1">
      <alignment vertical="center"/>
      <protection hidden="1"/>
    </xf>
    <xf numFmtId="0" fontId="0" fillId="19" borderId="13" xfId="0" applyFill="1" applyBorder="1" applyAlignment="1" applyProtection="1">
      <alignment vertical="center"/>
      <protection hidden="1"/>
    </xf>
    <xf numFmtId="4" fontId="33" fillId="19" borderId="13" xfId="0" applyNumberFormat="1" applyFont="1" applyFill="1" applyBorder="1" applyAlignment="1" applyProtection="1">
      <alignment horizontal="right" vertical="center"/>
      <protection hidden="1"/>
    </xf>
    <xf numFmtId="4" fontId="33" fillId="19" borderId="14" xfId="1" applyNumberFormat="1" applyFont="1" applyFill="1" applyBorder="1" applyAlignment="1" applyProtection="1">
      <alignment horizontal="right" vertical="center"/>
      <protection hidden="1"/>
    </xf>
    <xf numFmtId="165" fontId="33" fillId="20" borderId="25" xfId="1" applyNumberFormat="1" applyFont="1" applyFill="1" applyBorder="1" applyAlignment="1" applyProtection="1">
      <alignment horizontal="right" vertical="center"/>
      <protection hidden="1"/>
    </xf>
    <xf numFmtId="165" fontId="33" fillId="20" borderId="26" xfId="1" applyNumberFormat="1" applyFont="1" applyFill="1" applyBorder="1" applyAlignment="1" applyProtection="1">
      <alignment horizontal="right" vertical="center"/>
      <protection hidden="1"/>
    </xf>
    <xf numFmtId="167" fontId="30" fillId="20" borderId="26" xfId="1" applyNumberFormat="1" applyFont="1" applyFill="1" applyBorder="1" applyAlignment="1" applyProtection="1">
      <alignment horizontal="right" vertical="center"/>
      <protection hidden="1"/>
    </xf>
    <xf numFmtId="167" fontId="30" fillId="20" borderId="28" xfId="1" applyNumberFormat="1" applyFont="1" applyFill="1" applyBorder="1" applyAlignment="1" applyProtection="1">
      <alignment horizontal="right" vertical="center"/>
      <protection hidden="1"/>
    </xf>
    <xf numFmtId="3" fontId="33" fillId="20" borderId="14" xfId="1" applyNumberFormat="1" applyFont="1" applyFill="1" applyBorder="1" applyAlignment="1" applyProtection="1">
      <alignment horizontal="right" vertical="center"/>
      <protection hidden="1"/>
    </xf>
    <xf numFmtId="43" fontId="0" fillId="0" borderId="0" xfId="1" applyFont="1" applyAlignment="1" applyProtection="1">
      <alignment vertical="center"/>
      <protection hidden="1"/>
    </xf>
    <xf numFmtId="3" fontId="33" fillId="8" borderId="43" xfId="1" applyNumberFormat="1" applyFont="1" applyFill="1" applyBorder="1" applyAlignment="1" applyProtection="1">
      <alignment horizontal="right" vertical="center"/>
      <protection hidden="1"/>
    </xf>
    <xf numFmtId="0" fontId="36" fillId="0" borderId="0" xfId="0" applyFont="1" applyAlignment="1" applyProtection="1">
      <alignment vertical="center"/>
      <protection hidden="1"/>
    </xf>
    <xf numFmtId="0" fontId="36" fillId="0" borderId="6" xfId="0" applyFont="1" applyBorder="1" applyAlignment="1" applyProtection="1">
      <alignment vertical="center"/>
      <protection hidden="1"/>
    </xf>
    <xf numFmtId="0" fontId="14" fillId="2" borderId="7" xfId="0" applyFont="1" applyFill="1" applyBorder="1" applyAlignment="1" applyProtection="1">
      <alignment vertical="center"/>
      <protection hidden="1"/>
    </xf>
    <xf numFmtId="0" fontId="14" fillId="2" borderId="8" xfId="0" applyFont="1" applyFill="1" applyBorder="1" applyAlignment="1" applyProtection="1">
      <alignment vertical="center"/>
      <protection hidden="1"/>
    </xf>
    <xf numFmtId="0" fontId="14" fillId="2" borderId="9" xfId="0" applyFont="1" applyFill="1" applyBorder="1" applyAlignment="1" applyProtection="1">
      <alignment vertical="center"/>
      <protection hidden="1"/>
    </xf>
    <xf numFmtId="0" fontId="14" fillId="2" borderId="10" xfId="0" applyFont="1" applyFill="1" applyBorder="1" applyAlignment="1" applyProtection="1">
      <alignment vertical="center"/>
      <protection hidden="1"/>
    </xf>
    <xf numFmtId="0" fontId="14" fillId="2" borderId="11" xfId="0" applyFont="1" applyFill="1" applyBorder="1" applyAlignment="1" applyProtection="1">
      <alignment vertical="center"/>
      <protection hidden="1"/>
    </xf>
    <xf numFmtId="0" fontId="0" fillId="9" borderId="12" xfId="0" applyFill="1" applyBorder="1" applyAlignment="1" applyProtection="1">
      <alignment vertical="center"/>
      <protection hidden="1"/>
    </xf>
    <xf numFmtId="0" fontId="0" fillId="9" borderId="13" xfId="0" applyFill="1" applyBorder="1" applyAlignment="1" applyProtection="1">
      <alignment vertical="center"/>
      <protection hidden="1"/>
    </xf>
    <xf numFmtId="4" fontId="33" fillId="9" borderId="13" xfId="0" applyNumberFormat="1" applyFont="1" applyFill="1" applyBorder="1" applyAlignment="1" applyProtection="1">
      <alignment horizontal="right" vertical="center"/>
      <protection hidden="1"/>
    </xf>
    <xf numFmtId="4" fontId="33" fillId="9" borderId="14" xfId="1" applyNumberFormat="1" applyFont="1" applyFill="1" applyBorder="1" applyAlignment="1" applyProtection="1">
      <alignment horizontal="right" vertical="center"/>
      <protection hidden="1"/>
    </xf>
    <xf numFmtId="0" fontId="0" fillId="5" borderId="31" xfId="0" applyFill="1" applyBorder="1" applyAlignment="1" applyProtection="1">
      <alignment vertical="center"/>
      <protection locked="0"/>
    </xf>
    <xf numFmtId="0" fontId="0" fillId="21" borderId="12" xfId="0" applyFill="1" applyBorder="1" applyAlignment="1" applyProtection="1">
      <alignment vertical="center"/>
      <protection hidden="1"/>
    </xf>
    <xf numFmtId="0" fontId="0" fillId="21" borderId="13" xfId="0" applyFill="1" applyBorder="1" applyAlignment="1" applyProtection="1">
      <alignment vertical="center"/>
      <protection hidden="1"/>
    </xf>
    <xf numFmtId="165" fontId="33" fillId="21" borderId="13" xfId="0" applyNumberFormat="1" applyFont="1" applyFill="1" applyBorder="1" applyAlignment="1" applyProtection="1">
      <alignment horizontal="right" vertical="center"/>
      <protection hidden="1"/>
    </xf>
    <xf numFmtId="167" fontId="33" fillId="21" borderId="14" xfId="1" applyNumberFormat="1" applyFont="1" applyFill="1" applyBorder="1" applyAlignment="1" applyProtection="1">
      <alignment horizontal="right" vertical="center"/>
      <protection hidden="1"/>
    </xf>
    <xf numFmtId="3" fontId="33" fillId="20" borderId="43" xfId="1" applyNumberFormat="1" applyFont="1" applyFill="1" applyBorder="1" applyAlignment="1" applyProtection="1">
      <alignment horizontal="right" vertical="center"/>
      <protection hidden="1"/>
    </xf>
    <xf numFmtId="3" fontId="33" fillId="20" borderId="44" xfId="1" applyNumberFormat="1" applyFont="1" applyFill="1" applyBorder="1" applyAlignment="1" applyProtection="1">
      <alignment horizontal="right" vertical="center"/>
      <protection hidden="1"/>
    </xf>
    <xf numFmtId="0" fontId="0" fillId="22" borderId="12" xfId="0" applyFill="1" applyBorder="1" applyAlignment="1" applyProtection="1">
      <alignment vertical="center"/>
      <protection hidden="1"/>
    </xf>
    <xf numFmtId="0" fontId="0" fillId="22" borderId="13" xfId="0" applyFill="1" applyBorder="1" applyAlignment="1" applyProtection="1">
      <alignment vertical="center"/>
      <protection hidden="1"/>
    </xf>
    <xf numFmtId="165" fontId="33" fillId="22" borderId="13" xfId="0" applyNumberFormat="1" applyFont="1" applyFill="1" applyBorder="1" applyAlignment="1" applyProtection="1">
      <alignment horizontal="right" vertical="center"/>
      <protection hidden="1"/>
    </xf>
    <xf numFmtId="167" fontId="33" fillId="22" borderId="14" xfId="1" applyNumberFormat="1" applyFont="1" applyFill="1" applyBorder="1" applyAlignment="1" applyProtection="1">
      <alignment horizontal="right" vertical="center"/>
      <protection hidden="1"/>
    </xf>
    <xf numFmtId="167" fontId="37" fillId="0" borderId="0" xfId="1" applyNumberFormat="1" applyFont="1" applyAlignment="1" applyProtection="1">
      <alignment horizontal="right" vertical="top"/>
      <protection hidden="1"/>
    </xf>
    <xf numFmtId="49" fontId="25" fillId="5" borderId="0" xfId="0" applyNumberFormat="1" applyFont="1" applyFill="1" applyAlignment="1">
      <alignment horizontal="center" vertical="top"/>
    </xf>
    <xf numFmtId="0" fontId="33" fillId="23" borderId="12" xfId="0" applyFont="1" applyFill="1" applyBorder="1" applyAlignment="1" applyProtection="1">
      <alignment vertical="top" wrapText="1"/>
      <protection hidden="1"/>
    </xf>
    <xf numFmtId="0" fontId="0" fillId="23" borderId="13" xfId="0" applyFill="1" applyBorder="1" applyAlignment="1" applyProtection="1">
      <alignment horizontal="center" vertical="top"/>
      <protection hidden="1"/>
    </xf>
    <xf numFmtId="0" fontId="0" fillId="23" borderId="13" xfId="0" applyFill="1" applyBorder="1" applyAlignment="1" applyProtection="1">
      <alignment horizontal="right" vertical="top"/>
      <protection hidden="1"/>
    </xf>
    <xf numFmtId="0" fontId="0" fillId="23" borderId="13" xfId="0" applyFill="1" applyBorder="1" applyAlignment="1" applyProtection="1">
      <alignment vertical="top"/>
      <protection hidden="1"/>
    </xf>
    <xf numFmtId="167" fontId="0" fillId="23" borderId="14" xfId="1" applyNumberFormat="1" applyFont="1" applyFill="1" applyBorder="1" applyAlignment="1" applyProtection="1">
      <alignment vertical="top"/>
      <protection hidden="1"/>
    </xf>
    <xf numFmtId="43" fontId="0" fillId="0" borderId="47" xfId="1" applyFont="1" applyBorder="1" applyAlignment="1" applyProtection="1">
      <alignment vertical="top"/>
      <protection hidden="1"/>
    </xf>
    <xf numFmtId="43" fontId="0" fillId="0" borderId="35" xfId="1" applyFont="1" applyBorder="1" applyAlignment="1" applyProtection="1">
      <alignment vertical="top"/>
      <protection hidden="1"/>
    </xf>
    <xf numFmtId="167" fontId="0" fillId="0" borderId="35" xfId="1" applyNumberFormat="1" applyFont="1" applyBorder="1" applyAlignment="1" applyProtection="1">
      <alignment vertical="top"/>
      <protection hidden="1"/>
    </xf>
    <xf numFmtId="167" fontId="0" fillId="0" borderId="48" xfId="1" applyNumberFormat="1" applyFont="1" applyBorder="1" applyAlignment="1" applyProtection="1">
      <alignment vertical="top"/>
      <protection hidden="1"/>
    </xf>
    <xf numFmtId="43" fontId="0" fillId="14" borderId="14" xfId="1" applyFont="1" applyFill="1" applyBorder="1" applyAlignment="1" applyProtection="1">
      <alignment vertical="top"/>
      <protection hidden="1"/>
    </xf>
    <xf numFmtId="49" fontId="25" fillId="5" borderId="0" xfId="0" applyNumberFormat="1" applyFont="1" applyFill="1" applyAlignment="1">
      <alignment horizontal="center"/>
    </xf>
    <xf numFmtId="49" fontId="0" fillId="0" borderId="0" xfId="0" applyNumberFormat="1" applyProtection="1">
      <protection hidden="1"/>
    </xf>
    <xf numFmtId="0" fontId="0" fillId="24" borderId="77" xfId="0" applyFill="1" applyBorder="1" applyProtection="1">
      <protection hidden="1"/>
    </xf>
    <xf numFmtId="0" fontId="0" fillId="24" borderId="62" xfId="0" applyFill="1" applyBorder="1" applyProtection="1">
      <protection hidden="1"/>
    </xf>
    <xf numFmtId="0" fontId="9" fillId="24" borderId="78" xfId="0" applyFont="1" applyFill="1" applyBorder="1" applyAlignment="1" applyProtection="1">
      <alignment horizontal="right"/>
      <protection hidden="1"/>
    </xf>
    <xf numFmtId="167" fontId="9" fillId="24" borderId="58" xfId="1" applyNumberFormat="1" applyFont="1" applyFill="1" applyBorder="1" applyAlignment="1" applyProtection="1">
      <alignment vertical="top"/>
      <protection hidden="1"/>
    </xf>
    <xf numFmtId="165" fontId="9" fillId="0" borderId="36" xfId="1" applyNumberFormat="1" applyFont="1" applyBorder="1" applyAlignment="1" applyProtection="1">
      <alignment vertical="top"/>
      <protection hidden="1"/>
    </xf>
    <xf numFmtId="165" fontId="9" fillId="0" borderId="0" xfId="1" applyNumberFormat="1" applyFont="1" applyAlignment="1" applyProtection="1">
      <alignment vertical="top"/>
      <protection hidden="1"/>
    </xf>
    <xf numFmtId="167" fontId="9" fillId="0" borderId="0" xfId="1" applyNumberFormat="1" applyFont="1" applyAlignment="1" applyProtection="1">
      <alignment vertical="top"/>
      <protection hidden="1"/>
    </xf>
    <xf numFmtId="167" fontId="9" fillId="0" borderId="79" xfId="1" applyNumberFormat="1" applyFont="1" applyBorder="1" applyAlignment="1" applyProtection="1">
      <alignment vertical="top"/>
      <protection hidden="1"/>
    </xf>
    <xf numFmtId="165" fontId="9" fillId="0" borderId="58" xfId="1" applyNumberFormat="1" applyFont="1" applyBorder="1" applyAlignment="1" applyProtection="1">
      <alignment vertical="top"/>
      <protection hidden="1"/>
    </xf>
    <xf numFmtId="0" fontId="0" fillId="0" borderId="6" xfId="0" applyBorder="1" applyProtection="1">
      <protection hidden="1"/>
    </xf>
    <xf numFmtId="0" fontId="0" fillId="24" borderId="80" xfId="0" applyFill="1" applyBorder="1" applyProtection="1">
      <protection hidden="1"/>
    </xf>
    <xf numFmtId="0" fontId="0" fillId="24" borderId="22" xfId="0" applyFill="1" applyBorder="1" applyProtection="1">
      <protection hidden="1"/>
    </xf>
    <xf numFmtId="0" fontId="0" fillId="24" borderId="22" xfId="0" applyFill="1" applyBorder="1" applyAlignment="1" applyProtection="1">
      <alignment horizontal="right"/>
      <protection hidden="1"/>
    </xf>
    <xf numFmtId="10" fontId="0" fillId="24" borderId="29" xfId="0" applyNumberFormat="1" applyFill="1" applyBorder="1" applyAlignment="1" applyProtection="1">
      <alignment horizontal="center"/>
      <protection hidden="1"/>
    </xf>
    <xf numFmtId="167" fontId="0" fillId="24" borderId="24" xfId="1" applyNumberFormat="1" applyFont="1" applyFill="1" applyBorder="1" applyProtection="1">
      <protection hidden="1"/>
    </xf>
    <xf numFmtId="165" fontId="0" fillId="0" borderId="36" xfId="1" applyNumberFormat="1" applyFont="1" applyBorder="1" applyProtection="1">
      <protection hidden="1"/>
    </xf>
    <xf numFmtId="165" fontId="0" fillId="0" borderId="0" xfId="1" applyNumberFormat="1" applyFont="1" applyProtection="1">
      <protection hidden="1"/>
    </xf>
    <xf numFmtId="167" fontId="0" fillId="0" borderId="0" xfId="1" applyNumberFormat="1" applyFont="1" applyProtection="1">
      <protection hidden="1"/>
    </xf>
    <xf numFmtId="167" fontId="0" fillId="0" borderId="79" xfId="1" applyNumberFormat="1" applyFont="1" applyBorder="1" applyProtection="1">
      <protection hidden="1"/>
    </xf>
    <xf numFmtId="165" fontId="0" fillId="0" borderId="24" xfId="1" applyNumberFormat="1" applyFont="1" applyBorder="1" applyProtection="1">
      <protection hidden="1"/>
    </xf>
    <xf numFmtId="0" fontId="0" fillId="24" borderId="81" xfId="0" applyFill="1" applyBorder="1" applyProtection="1">
      <protection hidden="1"/>
    </xf>
    <xf numFmtId="0" fontId="0" fillId="24" borderId="66" xfId="0" applyFill="1" applyBorder="1" applyProtection="1">
      <protection hidden="1"/>
    </xf>
    <xf numFmtId="0" fontId="0" fillId="24" borderId="66" xfId="0" applyFill="1" applyBorder="1" applyAlignment="1" applyProtection="1">
      <alignment horizontal="right"/>
      <protection hidden="1"/>
    </xf>
    <xf numFmtId="10" fontId="0" fillId="24" borderId="76" xfId="0" applyNumberFormat="1" applyFill="1" applyBorder="1" applyAlignment="1" applyProtection="1">
      <alignment horizontal="center"/>
      <protection hidden="1"/>
    </xf>
    <xf numFmtId="167" fontId="0" fillId="24" borderId="28" xfId="1" applyNumberFormat="1" applyFont="1" applyFill="1" applyBorder="1" applyProtection="1">
      <protection hidden="1"/>
    </xf>
    <xf numFmtId="167" fontId="1" fillId="0" borderId="79" xfId="1" applyNumberFormat="1" applyBorder="1" applyProtection="1">
      <protection hidden="1"/>
    </xf>
    <xf numFmtId="165" fontId="0" fillId="0" borderId="28" xfId="1" applyNumberFormat="1" applyFont="1" applyBorder="1" applyProtection="1">
      <protection hidden="1"/>
    </xf>
    <xf numFmtId="165" fontId="0" fillId="0" borderId="6" xfId="1" applyNumberFormat="1" applyFont="1" applyBorder="1" applyProtection="1">
      <protection hidden="1"/>
    </xf>
    <xf numFmtId="0" fontId="0" fillId="24" borderId="82" xfId="0" applyFill="1" applyBorder="1" applyProtection="1">
      <protection hidden="1"/>
    </xf>
    <xf numFmtId="0" fontId="0" fillId="24" borderId="83" xfId="0" applyFill="1" applyBorder="1" applyProtection="1">
      <protection hidden="1"/>
    </xf>
    <xf numFmtId="0" fontId="9" fillId="24" borderId="83" xfId="0" applyFont="1" applyFill="1" applyBorder="1" applyAlignment="1" applyProtection="1">
      <alignment horizontal="right"/>
      <protection hidden="1"/>
    </xf>
    <xf numFmtId="10" fontId="9" fillId="24" borderId="84" xfId="0" applyNumberFormat="1" applyFont="1" applyFill="1" applyBorder="1" applyAlignment="1" applyProtection="1">
      <alignment horizontal="center"/>
      <protection hidden="1"/>
    </xf>
    <xf numFmtId="167" fontId="9" fillId="24" borderId="28" xfId="1" applyNumberFormat="1" applyFont="1" applyFill="1" applyBorder="1" applyProtection="1">
      <protection hidden="1"/>
    </xf>
    <xf numFmtId="165" fontId="9" fillId="0" borderId="36" xfId="1" applyNumberFormat="1" applyFont="1" applyBorder="1" applyProtection="1">
      <protection hidden="1"/>
    </xf>
    <xf numFmtId="165" fontId="9" fillId="0" borderId="0" xfId="1" applyNumberFormat="1" applyFont="1" applyProtection="1">
      <protection hidden="1"/>
    </xf>
    <xf numFmtId="167" fontId="9" fillId="0" borderId="0" xfId="1" applyNumberFormat="1" applyFont="1" applyProtection="1">
      <protection hidden="1"/>
    </xf>
    <xf numFmtId="167" fontId="9" fillId="0" borderId="79" xfId="1" applyNumberFormat="1" applyFont="1" applyBorder="1" applyProtection="1">
      <protection hidden="1"/>
    </xf>
    <xf numFmtId="165" fontId="9" fillId="0" borderId="28" xfId="1" applyNumberFormat="1" applyFont="1" applyBorder="1" applyProtection="1">
      <protection hidden="1"/>
    </xf>
    <xf numFmtId="165" fontId="9" fillId="0" borderId="0" xfId="0" applyNumberFormat="1" applyFont="1" applyProtection="1">
      <protection hidden="1"/>
    </xf>
    <xf numFmtId="165" fontId="9" fillId="0" borderId="6" xfId="0" applyNumberFormat="1" applyFont="1" applyBorder="1" applyProtection="1">
      <protection hidden="1"/>
    </xf>
    <xf numFmtId="0" fontId="8" fillId="24" borderId="83" xfId="0" applyFont="1" applyFill="1" applyBorder="1" applyAlignment="1" applyProtection="1">
      <alignment horizontal="right"/>
      <protection hidden="1"/>
    </xf>
    <xf numFmtId="10" fontId="8" fillId="24" borderId="84" xfId="0" applyNumberFormat="1" applyFont="1" applyFill="1" applyBorder="1" applyAlignment="1" applyProtection="1">
      <alignment horizontal="center"/>
      <protection hidden="1"/>
    </xf>
    <xf numFmtId="167" fontId="9" fillId="24" borderId="85" xfId="1" applyNumberFormat="1" applyFont="1" applyFill="1" applyBorder="1" applyProtection="1">
      <protection hidden="1"/>
    </xf>
    <xf numFmtId="165" fontId="9" fillId="0" borderId="85" xfId="1" applyNumberFormat="1" applyFont="1" applyBorder="1" applyProtection="1">
      <protection hidden="1"/>
    </xf>
    <xf numFmtId="0" fontId="6" fillId="23" borderId="12" xfId="3" applyFill="1" applyBorder="1" applyAlignment="1" applyProtection="1">
      <protection hidden="1"/>
    </xf>
    <xf numFmtId="0" fontId="0" fillId="23" borderId="13" xfId="0" applyFill="1" applyBorder="1" applyProtection="1">
      <protection hidden="1"/>
    </xf>
    <xf numFmtId="0" fontId="33" fillId="23" borderId="13" xfId="0" applyFont="1" applyFill="1" applyBorder="1" applyAlignment="1" applyProtection="1">
      <alignment horizontal="right"/>
      <protection hidden="1"/>
    </xf>
    <xf numFmtId="167" fontId="33" fillId="23" borderId="14" xfId="0" applyNumberFormat="1" applyFont="1" applyFill="1" applyBorder="1" applyAlignment="1" applyProtection="1">
      <alignment horizontal="right"/>
      <protection hidden="1"/>
    </xf>
    <xf numFmtId="3" fontId="33" fillId="0" borderId="86" xfId="0" applyNumberFormat="1" applyFont="1" applyBorder="1" applyAlignment="1" applyProtection="1">
      <alignment horizontal="right"/>
      <protection hidden="1"/>
    </xf>
    <xf numFmtId="165" fontId="5" fillId="0" borderId="41" xfId="0" applyNumberFormat="1" applyFont="1" applyBorder="1" applyProtection="1">
      <protection hidden="1"/>
    </xf>
    <xf numFmtId="3" fontId="33" fillId="0" borderId="41" xfId="0" applyNumberFormat="1" applyFont="1" applyBorder="1" applyAlignment="1" applyProtection="1">
      <alignment horizontal="right"/>
      <protection hidden="1"/>
    </xf>
    <xf numFmtId="167" fontId="33" fillId="0" borderId="41" xfId="0" applyNumberFormat="1" applyFont="1" applyBorder="1" applyAlignment="1" applyProtection="1">
      <alignment horizontal="right"/>
      <protection hidden="1"/>
    </xf>
    <xf numFmtId="167" fontId="33" fillId="0" borderId="87" xfId="0" applyNumberFormat="1" applyFont="1" applyBorder="1" applyAlignment="1" applyProtection="1">
      <alignment horizontal="right"/>
      <protection locked="0"/>
    </xf>
    <xf numFmtId="3" fontId="33" fillId="14" borderId="14" xfId="0" applyNumberFormat="1" applyFont="1" applyFill="1" applyBorder="1" applyAlignment="1" applyProtection="1">
      <alignment horizontal="right"/>
      <protection hidden="1"/>
    </xf>
    <xf numFmtId="49" fontId="25" fillId="0" borderId="0" xfId="0" applyNumberFormat="1" applyFont="1" applyAlignment="1">
      <alignment horizontal="center"/>
    </xf>
    <xf numFmtId="0" fontId="9" fillId="0" borderId="0" xfId="0" applyFont="1" applyAlignment="1" applyProtection="1">
      <alignment horizontal="right"/>
      <protection hidden="1"/>
    </xf>
    <xf numFmtId="167" fontId="8" fillId="0" borderId="0" xfId="0" applyNumberFormat="1" applyFont="1" applyAlignment="1" applyProtection="1">
      <alignment horizontal="right"/>
      <protection hidden="1"/>
    </xf>
    <xf numFmtId="167" fontId="9" fillId="0" borderId="0" xfId="0" applyNumberFormat="1" applyFont="1" applyProtection="1">
      <protection hidden="1"/>
    </xf>
    <xf numFmtId="0" fontId="33" fillId="22" borderId="12" xfId="0" applyFont="1" applyFill="1" applyBorder="1" applyAlignment="1" applyProtection="1">
      <alignment vertical="top" wrapText="1"/>
      <protection hidden="1"/>
    </xf>
    <xf numFmtId="0" fontId="0" fillId="22" borderId="13" xfId="0" applyFill="1" applyBorder="1" applyAlignment="1" applyProtection="1">
      <alignment horizontal="center" vertical="top"/>
      <protection hidden="1"/>
    </xf>
    <xf numFmtId="0" fontId="0" fillId="22" borderId="13" xfId="0" applyFill="1" applyBorder="1" applyAlignment="1" applyProtection="1">
      <alignment horizontal="right" vertical="top"/>
      <protection hidden="1"/>
    </xf>
    <xf numFmtId="0" fontId="0" fillId="22" borderId="13" xfId="0" applyFill="1" applyBorder="1" applyAlignment="1" applyProtection="1">
      <alignment vertical="top"/>
      <protection hidden="1"/>
    </xf>
    <xf numFmtId="167" fontId="0" fillId="22" borderId="14" xfId="1" applyNumberFormat="1" applyFont="1" applyFill="1" applyBorder="1" applyAlignment="1" applyProtection="1">
      <alignment vertical="top"/>
      <protection hidden="1"/>
    </xf>
    <xf numFmtId="0" fontId="0" fillId="25" borderId="77" xfId="0" applyFill="1" applyBorder="1" applyProtection="1">
      <protection hidden="1"/>
    </xf>
    <xf numFmtId="0" fontId="0" fillId="25" borderId="62" xfId="0" applyFill="1" applyBorder="1" applyProtection="1">
      <protection hidden="1"/>
    </xf>
    <xf numFmtId="0" fontId="9" fillId="25" borderId="78" xfId="0" applyFont="1" applyFill="1" applyBorder="1" applyAlignment="1" applyProtection="1">
      <alignment horizontal="right"/>
      <protection hidden="1"/>
    </xf>
    <xf numFmtId="167" fontId="9" fillId="25" borderId="58" xfId="1" applyNumberFormat="1" applyFont="1" applyFill="1" applyBorder="1" applyAlignment="1" applyProtection="1">
      <alignment vertical="top"/>
      <protection hidden="1"/>
    </xf>
    <xf numFmtId="0" fontId="0" fillId="25" borderId="80" xfId="0" applyFill="1" applyBorder="1" applyProtection="1">
      <protection hidden="1"/>
    </xf>
    <xf numFmtId="0" fontId="0" fillId="25" borderId="22" xfId="0" applyFill="1" applyBorder="1" applyProtection="1">
      <protection hidden="1"/>
    </xf>
    <xf numFmtId="0" fontId="0" fillId="25" borderId="22" xfId="0" applyFill="1" applyBorder="1" applyAlignment="1" applyProtection="1">
      <alignment horizontal="right"/>
      <protection hidden="1"/>
    </xf>
    <xf numFmtId="10" fontId="0" fillId="25" borderId="29" xfId="0" applyNumberFormat="1" applyFill="1" applyBorder="1" applyAlignment="1" applyProtection="1">
      <alignment horizontal="center"/>
      <protection hidden="1"/>
    </xf>
    <xf numFmtId="167" fontId="0" fillId="25" borderId="24" xfId="1" applyNumberFormat="1" applyFont="1" applyFill="1" applyBorder="1" applyProtection="1">
      <protection hidden="1"/>
    </xf>
    <xf numFmtId="0" fontId="0" fillId="25" borderId="81" xfId="0" applyFill="1" applyBorder="1" applyProtection="1">
      <protection hidden="1"/>
    </xf>
    <xf numFmtId="0" fontId="0" fillId="25" borderId="66" xfId="0" applyFill="1" applyBorder="1" applyProtection="1">
      <protection hidden="1"/>
    </xf>
    <xf numFmtId="0" fontId="0" fillId="25" borderId="66" xfId="0" applyFill="1" applyBorder="1" applyAlignment="1" applyProtection="1">
      <alignment horizontal="right"/>
      <protection hidden="1"/>
    </xf>
    <xf numFmtId="10" fontId="0" fillId="25" borderId="76" xfId="0" applyNumberFormat="1" applyFill="1" applyBorder="1" applyAlignment="1" applyProtection="1">
      <alignment horizontal="center"/>
      <protection hidden="1"/>
    </xf>
    <xf numFmtId="167" fontId="0" fillId="25" borderId="28" xfId="1" applyNumberFormat="1" applyFont="1" applyFill="1" applyBorder="1" applyProtection="1">
      <protection hidden="1"/>
    </xf>
    <xf numFmtId="0" fontId="0" fillId="25" borderId="82" xfId="0" applyFill="1" applyBorder="1" applyProtection="1">
      <protection hidden="1"/>
    </xf>
    <xf numFmtId="0" fontId="0" fillId="25" borderId="83" xfId="0" applyFill="1" applyBorder="1" applyProtection="1">
      <protection hidden="1"/>
    </xf>
    <xf numFmtId="0" fontId="9" fillId="25" borderId="83" xfId="0" applyFont="1" applyFill="1" applyBorder="1" applyAlignment="1" applyProtection="1">
      <alignment horizontal="right"/>
      <protection hidden="1"/>
    </xf>
    <xf numFmtId="10" fontId="9" fillId="25" borderId="84" xfId="0" applyNumberFormat="1" applyFont="1" applyFill="1" applyBorder="1" applyAlignment="1" applyProtection="1">
      <alignment horizontal="center"/>
      <protection hidden="1"/>
    </xf>
    <xf numFmtId="167" fontId="9" fillId="25" borderId="28" xfId="1" applyNumberFormat="1" applyFont="1" applyFill="1" applyBorder="1" applyProtection="1">
      <protection hidden="1"/>
    </xf>
    <xf numFmtId="0" fontId="8" fillId="25" borderId="83" xfId="0" applyFont="1" applyFill="1" applyBorder="1" applyAlignment="1" applyProtection="1">
      <alignment horizontal="right"/>
      <protection hidden="1"/>
    </xf>
    <xf numFmtId="10" fontId="8" fillId="25" borderId="84" xfId="0" applyNumberFormat="1" applyFont="1" applyFill="1" applyBorder="1" applyAlignment="1" applyProtection="1">
      <alignment horizontal="center"/>
      <protection hidden="1"/>
    </xf>
    <xf numFmtId="167" fontId="9" fillId="25" borderId="85" xfId="1" applyNumberFormat="1" applyFont="1" applyFill="1" applyBorder="1" applyProtection="1">
      <protection hidden="1"/>
    </xf>
    <xf numFmtId="0" fontId="6" fillId="22" borderId="12" xfId="3" applyFill="1" applyBorder="1" applyAlignment="1" applyProtection="1">
      <protection hidden="1"/>
    </xf>
    <xf numFmtId="0" fontId="0" fillId="22" borderId="13" xfId="0" applyFill="1" applyBorder="1" applyProtection="1">
      <protection hidden="1"/>
    </xf>
    <xf numFmtId="0" fontId="33" fillId="22" borderId="13" xfId="0" applyFont="1" applyFill="1" applyBorder="1" applyAlignment="1" applyProtection="1">
      <alignment horizontal="right"/>
      <protection hidden="1"/>
    </xf>
    <xf numFmtId="167" fontId="33" fillId="22" borderId="14" xfId="0" applyNumberFormat="1" applyFont="1" applyFill="1" applyBorder="1" applyAlignment="1" applyProtection="1">
      <alignment horizontal="right"/>
      <protection hidden="1"/>
    </xf>
    <xf numFmtId="49" fontId="0" fillId="0" borderId="0" xfId="0" applyNumberFormat="1"/>
    <xf numFmtId="0" fontId="0" fillId="0" borderId="6" xfId="0" applyBorder="1"/>
    <xf numFmtId="0" fontId="33" fillId="26" borderId="12" xfId="0" applyFont="1" applyFill="1" applyBorder="1" applyAlignment="1" applyProtection="1">
      <alignment vertical="top" wrapText="1"/>
      <protection hidden="1"/>
    </xf>
    <xf numFmtId="0" fontId="0" fillId="26" borderId="13" xfId="0" applyFill="1" applyBorder="1" applyAlignment="1" applyProtection="1">
      <alignment horizontal="center" vertical="top"/>
      <protection hidden="1"/>
    </xf>
    <xf numFmtId="0" fontId="0" fillId="26" borderId="13" xfId="0" applyFill="1" applyBorder="1" applyAlignment="1" applyProtection="1">
      <alignment horizontal="right" vertical="top"/>
      <protection hidden="1"/>
    </xf>
    <xf numFmtId="0" fontId="0" fillId="26" borderId="13" xfId="0" applyFill="1" applyBorder="1" applyAlignment="1" applyProtection="1">
      <alignment vertical="top"/>
      <protection hidden="1"/>
    </xf>
    <xf numFmtId="167" fontId="0" fillId="26" borderId="14" xfId="1" applyNumberFormat="1" applyFont="1" applyFill="1" applyBorder="1" applyAlignment="1" applyProtection="1">
      <alignment vertical="top"/>
      <protection hidden="1"/>
    </xf>
    <xf numFmtId="43" fontId="0" fillId="0" borderId="48" xfId="1" applyFont="1" applyBorder="1" applyAlignment="1" applyProtection="1">
      <alignment vertical="top"/>
      <protection hidden="1"/>
    </xf>
    <xf numFmtId="167" fontId="0" fillId="27" borderId="14" xfId="1" applyNumberFormat="1" applyFont="1" applyFill="1" applyBorder="1" applyAlignment="1" applyProtection="1">
      <alignment vertical="top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9" fillId="0" borderId="83" xfId="0" applyFont="1" applyBorder="1" applyAlignment="1" applyProtection="1">
      <alignment horizontal="right"/>
      <protection hidden="1"/>
    </xf>
    <xf numFmtId="10" fontId="8" fillId="0" borderId="84" xfId="0" applyNumberFormat="1" applyFont="1" applyBorder="1" applyAlignment="1" applyProtection="1">
      <alignment horizontal="right"/>
      <protection hidden="1"/>
    </xf>
    <xf numFmtId="167" fontId="9" fillId="0" borderId="85" xfId="1" applyNumberFormat="1" applyFont="1" applyBorder="1" applyProtection="1">
      <protection hidden="1"/>
    </xf>
    <xf numFmtId="165" fontId="9" fillId="0" borderId="0" xfId="1" applyNumberFormat="1" applyFont="1" applyBorder="1" applyProtection="1">
      <protection hidden="1"/>
    </xf>
    <xf numFmtId="165" fontId="9" fillId="0" borderId="79" xfId="1" applyNumberFormat="1" applyFont="1" applyBorder="1" applyProtection="1">
      <protection hidden="1"/>
    </xf>
    <xf numFmtId="0" fontId="0" fillId="0" borderId="77" xfId="0" applyBorder="1" applyProtection="1">
      <protection hidden="1"/>
    </xf>
    <xf numFmtId="0" fontId="0" fillId="0" borderId="62" xfId="0" applyBorder="1" applyProtection="1">
      <protection hidden="1"/>
    </xf>
    <xf numFmtId="0" fontId="9" fillId="0" borderId="78" xfId="0" applyFont="1" applyBorder="1" applyAlignment="1" applyProtection="1">
      <alignment horizontal="right"/>
      <protection hidden="1"/>
    </xf>
    <xf numFmtId="167" fontId="9" fillId="0" borderId="58" xfId="1" applyNumberFormat="1" applyFont="1" applyBorder="1" applyAlignment="1" applyProtection="1">
      <alignment vertical="top"/>
      <protection hidden="1"/>
    </xf>
    <xf numFmtId="165" fontId="9" fillId="0" borderId="0" xfId="1" applyNumberFormat="1" applyFont="1" applyBorder="1" applyAlignment="1" applyProtection="1">
      <alignment vertical="top"/>
      <protection hidden="1"/>
    </xf>
    <xf numFmtId="165" fontId="9" fillId="0" borderId="79" xfId="1" applyNumberFormat="1" applyFont="1" applyBorder="1" applyAlignment="1" applyProtection="1">
      <alignment vertical="top"/>
      <protection hidden="1"/>
    </xf>
    <xf numFmtId="0" fontId="0" fillId="0" borderId="80" xfId="0" applyBorder="1" applyProtection="1">
      <protection hidden="1"/>
    </xf>
    <xf numFmtId="0" fontId="0" fillId="0" borderId="22" xfId="0" applyBorder="1" applyProtection="1">
      <protection hidden="1"/>
    </xf>
    <xf numFmtId="0" fontId="0" fillId="0" borderId="22" xfId="0" applyBorder="1" applyAlignment="1" applyProtection="1">
      <alignment horizontal="right"/>
      <protection hidden="1"/>
    </xf>
    <xf numFmtId="10" fontId="0" fillId="0" borderId="29" xfId="0" applyNumberFormat="1" applyBorder="1" applyAlignment="1" applyProtection="1">
      <alignment horizontal="center"/>
      <protection hidden="1"/>
    </xf>
    <xf numFmtId="167" fontId="0" fillId="0" borderId="24" xfId="1" applyNumberFormat="1" applyFont="1" applyBorder="1" applyProtection="1">
      <protection hidden="1"/>
    </xf>
    <xf numFmtId="165" fontId="0" fillId="0" borderId="0" xfId="1" applyNumberFormat="1" applyFont="1" applyBorder="1" applyProtection="1">
      <protection hidden="1"/>
    </xf>
    <xf numFmtId="165" fontId="0" fillId="0" borderId="79" xfId="1" applyNumberFormat="1" applyFont="1" applyBorder="1" applyProtection="1">
      <protection hidden="1"/>
    </xf>
    <xf numFmtId="0" fontId="38" fillId="0" borderId="0" xfId="0" applyFont="1" applyProtection="1">
      <protection locked="0"/>
    </xf>
    <xf numFmtId="0" fontId="0" fillId="0" borderId="81" xfId="0" applyBorder="1" applyProtection="1">
      <protection hidden="1"/>
    </xf>
    <xf numFmtId="0" fontId="0" fillId="0" borderId="66" xfId="0" applyBorder="1" applyProtection="1">
      <protection hidden="1"/>
    </xf>
    <xf numFmtId="0" fontId="0" fillId="0" borderId="66" xfId="0" applyBorder="1" applyAlignment="1" applyProtection="1">
      <alignment horizontal="right"/>
      <protection hidden="1"/>
    </xf>
    <xf numFmtId="10" fontId="0" fillId="0" borderId="76" xfId="0" applyNumberFormat="1" applyBorder="1" applyAlignment="1" applyProtection="1">
      <alignment horizontal="center"/>
      <protection hidden="1"/>
    </xf>
    <xf numFmtId="167" fontId="0" fillId="0" borderId="28" xfId="1" applyNumberFormat="1" applyFont="1" applyBorder="1" applyProtection="1">
      <protection hidden="1"/>
    </xf>
    <xf numFmtId="10" fontId="9" fillId="0" borderId="84" xfId="0" applyNumberFormat="1" applyFont="1" applyBorder="1" applyAlignment="1" applyProtection="1">
      <alignment horizontal="center"/>
      <protection hidden="1"/>
    </xf>
    <xf numFmtId="167" fontId="9" fillId="0" borderId="28" xfId="1" applyNumberFormat="1" applyFont="1" applyBorder="1" applyProtection="1">
      <protection hidden="1"/>
    </xf>
    <xf numFmtId="10" fontId="9" fillId="0" borderId="76" xfId="0" applyNumberFormat="1" applyFont="1" applyBorder="1" applyAlignment="1" applyProtection="1">
      <alignment horizontal="center"/>
      <protection hidden="1"/>
    </xf>
    <xf numFmtId="0" fontId="8" fillId="0" borderId="83" xfId="0" applyFont="1" applyBorder="1" applyAlignment="1" applyProtection="1">
      <alignment horizontal="right"/>
      <protection hidden="1"/>
    </xf>
    <xf numFmtId="10" fontId="8" fillId="0" borderId="84" xfId="0" applyNumberFormat="1" applyFont="1" applyBorder="1" applyAlignment="1" applyProtection="1">
      <alignment horizontal="center"/>
      <protection hidden="1"/>
    </xf>
    <xf numFmtId="0" fontId="6" fillId="19" borderId="12" xfId="3" applyFill="1" applyBorder="1" applyAlignment="1" applyProtection="1">
      <protection hidden="1"/>
    </xf>
    <xf numFmtId="0" fontId="0" fillId="19" borderId="13" xfId="0" applyFill="1" applyBorder="1" applyProtection="1">
      <protection hidden="1"/>
    </xf>
    <xf numFmtId="0" fontId="33" fillId="19" borderId="13" xfId="0" applyFont="1" applyFill="1" applyBorder="1" applyAlignment="1" applyProtection="1">
      <alignment horizontal="right"/>
      <protection hidden="1"/>
    </xf>
    <xf numFmtId="167" fontId="33" fillId="19" borderId="14" xfId="0" applyNumberFormat="1" applyFont="1" applyFill="1" applyBorder="1" applyAlignment="1" applyProtection="1">
      <alignment horizontal="right"/>
      <protection hidden="1"/>
    </xf>
    <xf numFmtId="165" fontId="9" fillId="0" borderId="86" xfId="0" applyNumberFormat="1" applyFont="1" applyBorder="1" applyProtection="1">
      <protection hidden="1"/>
    </xf>
    <xf numFmtId="165" fontId="9" fillId="0" borderId="41" xfId="0" applyNumberFormat="1" applyFont="1" applyBorder="1" applyProtection="1">
      <protection hidden="1"/>
    </xf>
    <xf numFmtId="165" fontId="9" fillId="0" borderId="87" xfId="0" applyNumberFormat="1" applyFont="1" applyBorder="1" applyProtection="1">
      <protection hidden="1"/>
    </xf>
    <xf numFmtId="0" fontId="6" fillId="27" borderId="12" xfId="3" applyFill="1" applyBorder="1" applyAlignment="1" applyProtection="1">
      <protection hidden="1"/>
    </xf>
    <xf numFmtId="0" fontId="0" fillId="27" borderId="13" xfId="0" applyFill="1" applyBorder="1" applyProtection="1">
      <protection hidden="1"/>
    </xf>
    <xf numFmtId="0" fontId="33" fillId="27" borderId="13" xfId="0" applyFont="1" applyFill="1" applyBorder="1" applyAlignment="1" applyProtection="1">
      <alignment horizontal="right"/>
      <protection hidden="1"/>
    </xf>
    <xf numFmtId="167" fontId="33" fillId="27" borderId="14" xfId="0" applyNumberFormat="1" applyFont="1" applyFill="1" applyBorder="1" applyAlignment="1" applyProtection="1">
      <alignment horizontal="right"/>
      <protection hidden="1"/>
    </xf>
    <xf numFmtId="0" fontId="39" fillId="0" borderId="0" xfId="0" applyFont="1" applyProtection="1">
      <protection locked="0"/>
    </xf>
    <xf numFmtId="0" fontId="0" fillId="5" borderId="77" xfId="0" applyFill="1" applyBorder="1"/>
    <xf numFmtId="0" fontId="0" fillId="5" borderId="62" xfId="0" applyFill="1" applyBorder="1"/>
    <xf numFmtId="0" fontId="8" fillId="5" borderId="62" xfId="0" applyFont="1" applyFill="1" applyBorder="1" applyAlignment="1">
      <alignment horizontal="right"/>
    </xf>
    <xf numFmtId="9" fontId="8" fillId="5" borderId="88" xfId="0" applyNumberFormat="1" applyFont="1" applyFill="1" applyBorder="1" applyAlignment="1">
      <alignment horizontal="center"/>
    </xf>
    <xf numFmtId="167" fontId="0" fillId="5" borderId="63" xfId="0" applyNumberFormat="1" applyFill="1" applyBorder="1"/>
    <xf numFmtId="0" fontId="0" fillId="5" borderId="12" xfId="0" applyFill="1" applyBorder="1"/>
    <xf numFmtId="0" fontId="0" fillId="5" borderId="13" xfId="0" applyFill="1" applyBorder="1"/>
    <xf numFmtId="0" fontId="8" fillId="5" borderId="13" xfId="0" applyFont="1" applyFill="1" applyBorder="1" applyAlignment="1">
      <alignment horizontal="right"/>
    </xf>
    <xf numFmtId="9" fontId="8" fillId="5" borderId="14" xfId="0" applyNumberFormat="1" applyFont="1" applyFill="1" applyBorder="1" applyAlignment="1">
      <alignment horizontal="center"/>
    </xf>
    <xf numFmtId="167" fontId="0" fillId="5" borderId="15" xfId="0" applyNumberFormat="1" applyFill="1" applyBorder="1"/>
    <xf numFmtId="49" fontId="25" fillId="5" borderId="0" xfId="0" applyNumberFormat="1" applyFont="1" applyFill="1" applyAlignment="1">
      <alignment horizontal="left"/>
    </xf>
    <xf numFmtId="0" fontId="0" fillId="5" borderId="86" xfId="0" applyFill="1" applyBorder="1"/>
    <xf numFmtId="0" fontId="0" fillId="5" borderId="41" xfId="0" applyFill="1" applyBorder="1"/>
    <xf numFmtId="0" fontId="8" fillId="5" borderId="41" xfId="0" applyFont="1" applyFill="1" applyBorder="1" applyAlignment="1">
      <alignment horizontal="right"/>
    </xf>
    <xf numFmtId="9" fontId="9" fillId="5" borderId="41" xfId="0" applyNumberFormat="1" applyFont="1" applyFill="1" applyBorder="1" applyAlignment="1">
      <alignment horizontal="right" indent="1"/>
    </xf>
    <xf numFmtId="167" fontId="0" fillId="5" borderId="89" xfId="0" applyNumberFormat="1" applyFill="1" applyBorder="1"/>
    <xf numFmtId="0" fontId="0" fillId="28" borderId="12" xfId="0" applyFill="1" applyBorder="1"/>
    <xf numFmtId="0" fontId="0" fillId="28" borderId="13" xfId="0" applyFill="1" applyBorder="1"/>
    <xf numFmtId="0" fontId="8" fillId="28" borderId="13" xfId="0" applyFont="1" applyFill="1" applyBorder="1" applyAlignment="1">
      <alignment horizontal="right"/>
    </xf>
    <xf numFmtId="9" fontId="0" fillId="28" borderId="14" xfId="2" applyFont="1" applyFill="1" applyBorder="1" applyAlignment="1">
      <alignment horizontal="center"/>
    </xf>
    <xf numFmtId="167" fontId="0" fillId="28" borderId="15" xfId="0" applyNumberFormat="1" applyFill="1" applyBorder="1"/>
    <xf numFmtId="49" fontId="8" fillId="5" borderId="0" xfId="0" applyNumberFormat="1" applyFont="1" applyFill="1"/>
    <xf numFmtId="49" fontId="0" fillId="29" borderId="12" xfId="0" applyNumberFormat="1" applyFill="1" applyBorder="1" applyProtection="1">
      <protection hidden="1"/>
    </xf>
    <xf numFmtId="0" fontId="33" fillId="29" borderId="13" xfId="0" applyFont="1" applyFill="1" applyBorder="1" applyAlignment="1" applyProtection="1">
      <alignment vertical="center"/>
      <protection hidden="1"/>
    </xf>
    <xf numFmtId="0" fontId="0" fillId="29" borderId="13" xfId="0" applyFill="1" applyBorder="1" applyAlignment="1" applyProtection="1">
      <alignment horizontal="center" vertical="top"/>
      <protection hidden="1"/>
    </xf>
    <xf numFmtId="0" fontId="0" fillId="29" borderId="13" xfId="0" applyFill="1" applyBorder="1" applyAlignment="1" applyProtection="1">
      <alignment horizontal="right" vertical="top"/>
      <protection hidden="1"/>
    </xf>
    <xf numFmtId="165" fontId="0" fillId="29" borderId="13" xfId="1" applyNumberFormat="1" applyFont="1" applyFill="1" applyBorder="1" applyAlignment="1" applyProtection="1">
      <alignment horizontal="right" vertical="top"/>
      <protection hidden="1"/>
    </xf>
    <xf numFmtId="167" fontId="0" fillId="29" borderId="14" xfId="1" applyNumberFormat="1" applyFont="1" applyFill="1" applyBorder="1" applyAlignment="1" applyProtection="1">
      <alignment horizontal="right" vertical="top"/>
      <protection hidden="1"/>
    </xf>
    <xf numFmtId="167" fontId="0" fillId="29" borderId="13" xfId="1" applyNumberFormat="1" applyFont="1" applyFill="1" applyBorder="1" applyAlignment="1" applyProtection="1">
      <alignment horizontal="right" vertical="top"/>
      <protection hidden="1"/>
    </xf>
    <xf numFmtId="165" fontId="0" fillId="0" borderId="79" xfId="1" applyNumberFormat="1" applyFont="1" applyFill="1" applyBorder="1" applyAlignment="1" applyProtection="1">
      <alignment horizontal="right" vertical="top"/>
      <protection hidden="1"/>
    </xf>
    <xf numFmtId="165" fontId="0" fillId="0" borderId="12" xfId="1" applyNumberFormat="1" applyFont="1" applyBorder="1" applyAlignment="1" applyProtection="1">
      <alignment horizontal="right" vertical="top"/>
      <protection hidden="1"/>
    </xf>
    <xf numFmtId="165" fontId="0" fillId="0" borderId="13" xfId="1" applyNumberFormat="1" applyFont="1" applyBorder="1" applyAlignment="1" applyProtection="1">
      <alignment horizontal="right" vertical="top"/>
      <protection hidden="1"/>
    </xf>
    <xf numFmtId="165" fontId="0" fillId="0" borderId="14" xfId="1" applyNumberFormat="1" applyFont="1" applyBorder="1" applyAlignment="1" applyProtection="1">
      <alignment horizontal="right" vertical="top"/>
      <protection hidden="1"/>
    </xf>
    <xf numFmtId="0" fontId="17" fillId="29" borderId="12" xfId="0" applyFont="1" applyFill="1" applyBorder="1" applyAlignment="1" applyProtection="1">
      <alignment horizontal="left" vertical="top" indent="1"/>
      <protection hidden="1"/>
    </xf>
    <xf numFmtId="0" fontId="0" fillId="29" borderId="13" xfId="0" applyFill="1" applyBorder="1" applyProtection="1">
      <protection locked="0"/>
    </xf>
    <xf numFmtId="167" fontId="0" fillId="29" borderId="14" xfId="0" applyNumberFormat="1" applyFill="1" applyBorder="1" applyProtection="1">
      <protection locked="0"/>
    </xf>
    <xf numFmtId="49" fontId="0" fillId="0" borderId="36" xfId="0" applyNumberFormat="1" applyBorder="1" applyProtection="1">
      <protection hidden="1"/>
    </xf>
    <xf numFmtId="0" fontId="17" fillId="0" borderId="0" xfId="0" applyFont="1" applyAlignment="1" applyProtection="1">
      <alignment vertical="top" wrapText="1"/>
      <protection hidden="1"/>
    </xf>
    <xf numFmtId="167" fontId="0" fillId="0" borderId="79" xfId="1" applyNumberFormat="1" applyFont="1" applyBorder="1" applyAlignment="1" applyProtection="1">
      <alignment horizontal="right" vertical="top"/>
      <protection hidden="1"/>
    </xf>
    <xf numFmtId="167" fontId="0" fillId="0" borderId="0" xfId="1" applyNumberFormat="1" applyFont="1" applyAlignment="1" applyProtection="1">
      <alignment horizontal="right" vertical="top"/>
      <protection hidden="1"/>
    </xf>
    <xf numFmtId="165" fontId="0" fillId="0" borderId="36" xfId="1" applyNumberFormat="1" applyFont="1" applyFill="1" applyBorder="1" applyAlignment="1" applyProtection="1">
      <alignment horizontal="right" vertical="top"/>
      <protection hidden="1"/>
    </xf>
    <xf numFmtId="0" fontId="0" fillId="0" borderId="36" xfId="0" applyBorder="1" applyProtection="1">
      <protection locked="0"/>
    </xf>
    <xf numFmtId="167" fontId="0" fillId="0" borderId="79" xfId="0" applyNumberFormat="1" applyBorder="1" applyProtection="1">
      <protection locked="0"/>
    </xf>
    <xf numFmtId="0" fontId="0" fillId="30" borderId="0" xfId="0" applyFill="1"/>
    <xf numFmtId="165" fontId="0" fillId="30" borderId="0" xfId="1" applyNumberFormat="1" applyFont="1" applyFill="1" applyBorder="1" applyAlignment="1" applyProtection="1">
      <alignment horizontal="right" vertical="top"/>
      <protection hidden="1"/>
    </xf>
    <xf numFmtId="165" fontId="0" fillId="0" borderId="35" xfId="1" applyNumberFormat="1" applyFont="1" applyBorder="1" applyAlignment="1" applyProtection="1">
      <alignment horizontal="right" vertical="top"/>
      <protection hidden="1"/>
    </xf>
    <xf numFmtId="49" fontId="0" fillId="31" borderId="77" xfId="0" applyNumberFormat="1" applyFill="1" applyBorder="1" applyProtection="1">
      <protection hidden="1"/>
    </xf>
    <xf numFmtId="0" fontId="17" fillId="31" borderId="62" xfId="0" applyFont="1" applyFill="1" applyBorder="1" applyAlignment="1" applyProtection="1">
      <alignment vertical="top" wrapText="1"/>
      <protection hidden="1"/>
    </xf>
    <xf numFmtId="0" fontId="0" fillId="31" borderId="62" xfId="0" applyFill="1" applyBorder="1" applyAlignment="1" applyProtection="1">
      <alignment horizontal="center" vertical="top"/>
      <protection hidden="1"/>
    </xf>
    <xf numFmtId="0" fontId="0" fillId="31" borderId="62" xfId="0" applyFill="1" applyBorder="1" applyAlignment="1" applyProtection="1">
      <alignment horizontal="right" vertical="top"/>
      <protection hidden="1"/>
    </xf>
    <xf numFmtId="165" fontId="9" fillId="31" borderId="62" xfId="1" applyNumberFormat="1" applyFont="1" applyFill="1" applyBorder="1" applyAlignment="1" applyProtection="1">
      <alignment horizontal="right" vertical="top"/>
      <protection hidden="1"/>
    </xf>
    <xf numFmtId="167" fontId="0" fillId="31" borderId="63" xfId="1" applyNumberFormat="1" applyFont="1" applyFill="1" applyBorder="1" applyAlignment="1" applyProtection="1">
      <alignment horizontal="right" vertical="top"/>
      <protection hidden="1"/>
    </xf>
    <xf numFmtId="165" fontId="0" fillId="0" borderId="0" xfId="1" applyNumberFormat="1" applyFont="1" applyFill="1" applyBorder="1" applyAlignment="1" applyProtection="1">
      <alignment horizontal="right" vertical="top"/>
      <protection hidden="1"/>
    </xf>
    <xf numFmtId="0" fontId="0" fillId="31" borderId="77" xfId="0" applyFill="1" applyBorder="1" applyProtection="1">
      <protection locked="0"/>
    </xf>
    <xf numFmtId="0" fontId="0" fillId="31" borderId="62" xfId="0" applyFill="1" applyBorder="1" applyProtection="1">
      <protection locked="0"/>
    </xf>
    <xf numFmtId="49" fontId="0" fillId="32" borderId="90" xfId="0" applyNumberFormat="1" applyFill="1" applyBorder="1" applyProtection="1">
      <protection hidden="1"/>
    </xf>
    <xf numFmtId="0" fontId="17" fillId="32" borderId="91" xfId="0" applyFont="1" applyFill="1" applyBorder="1" applyAlignment="1" applyProtection="1">
      <alignment vertical="top" wrapText="1"/>
      <protection hidden="1"/>
    </xf>
    <xf numFmtId="0" fontId="0" fillId="32" borderId="91" xfId="0" applyFill="1" applyBorder="1" applyAlignment="1" applyProtection="1">
      <alignment horizontal="center" vertical="top"/>
      <protection hidden="1"/>
    </xf>
    <xf numFmtId="0" fontId="25" fillId="32" borderId="91" xfId="0" applyFont="1" applyFill="1" applyBorder="1" applyAlignment="1" applyProtection="1">
      <alignment horizontal="right" vertical="top"/>
      <protection hidden="1"/>
    </xf>
    <xf numFmtId="9" fontId="25" fillId="32" borderId="91" xfId="2" applyFont="1" applyFill="1" applyBorder="1" applyAlignment="1" applyProtection="1">
      <alignment horizontal="center" vertical="top"/>
      <protection hidden="1"/>
    </xf>
    <xf numFmtId="167" fontId="0" fillId="32" borderId="92" xfId="1" applyNumberFormat="1" applyFont="1" applyFill="1" applyBorder="1" applyAlignment="1" applyProtection="1">
      <alignment horizontal="right" vertical="top"/>
      <protection hidden="1"/>
    </xf>
    <xf numFmtId="0" fontId="0" fillId="32" borderId="86" xfId="0" applyFill="1" applyBorder="1" applyProtection="1">
      <protection locked="0"/>
    </xf>
    <xf numFmtId="0" fontId="0" fillId="32" borderId="41" xfId="0" applyFill="1" applyBorder="1" applyProtection="1">
      <protection locked="0"/>
    </xf>
    <xf numFmtId="0" fontId="0" fillId="29" borderId="13" xfId="0" applyFill="1" applyBorder="1"/>
    <xf numFmtId="0" fontId="9" fillId="29" borderId="13" xfId="0" applyFont="1" applyFill="1" applyBorder="1" applyAlignment="1">
      <alignment horizontal="right" indent="1"/>
    </xf>
    <xf numFmtId="167" fontId="0" fillId="29" borderId="15" xfId="0" applyNumberFormat="1" applyFill="1" applyBorder="1"/>
    <xf numFmtId="0" fontId="0" fillId="8" borderId="13" xfId="0" applyFill="1" applyBorder="1"/>
    <xf numFmtId="167" fontId="0" fillId="8" borderId="13" xfId="0" applyNumberFormat="1" applyFill="1" applyBorder="1"/>
    <xf numFmtId="0" fontId="0" fillId="0" borderId="79" xfId="0" applyBorder="1"/>
    <xf numFmtId="0" fontId="0" fillId="29" borderId="12" xfId="0" applyFill="1" applyBorder="1"/>
    <xf numFmtId="0" fontId="0" fillId="33" borderId="12" xfId="0" applyFill="1" applyBorder="1"/>
    <xf numFmtId="0" fontId="0" fillId="33" borderId="13" xfId="0" applyFill="1" applyBorder="1"/>
    <xf numFmtId="0" fontId="9" fillId="33" borderId="13" xfId="0" applyFont="1" applyFill="1" applyBorder="1" applyAlignment="1">
      <alignment horizontal="right"/>
    </xf>
    <xf numFmtId="167" fontId="0" fillId="33" borderId="15" xfId="0" applyNumberFormat="1" applyFill="1" applyBorder="1"/>
    <xf numFmtId="0" fontId="33" fillId="14" borderId="13" xfId="0" applyFont="1" applyFill="1" applyBorder="1" applyProtection="1">
      <protection hidden="1"/>
    </xf>
    <xf numFmtId="167" fontId="33" fillId="14" borderId="13" xfId="0" applyNumberFormat="1" applyFont="1" applyFill="1" applyBorder="1" applyProtection="1">
      <protection hidden="1"/>
    </xf>
    <xf numFmtId="0" fontId="33" fillId="14" borderId="14" xfId="0" applyFont="1" applyFill="1" applyBorder="1" applyProtection="1">
      <protection hidden="1"/>
    </xf>
    <xf numFmtId="165" fontId="9" fillId="0" borderId="36" xfId="0" applyNumberFormat="1" applyFont="1" applyBorder="1" applyProtection="1">
      <protection hidden="1"/>
    </xf>
    <xf numFmtId="0" fontId="25" fillId="0" borderId="35" xfId="0" applyFont="1" applyBorder="1" applyAlignment="1" applyProtection="1">
      <alignment vertical="center" wrapText="1"/>
      <protection hidden="1"/>
    </xf>
    <xf numFmtId="167" fontId="25" fillId="0" borderId="35" xfId="0" applyNumberFormat="1" applyFont="1" applyBorder="1" applyAlignment="1" applyProtection="1">
      <alignment vertical="center" wrapText="1"/>
      <protection hidden="1"/>
    </xf>
    <xf numFmtId="0" fontId="25" fillId="0" borderId="48" xfId="0" applyFont="1" applyBorder="1" applyAlignment="1" applyProtection="1">
      <alignment vertical="center" wrapText="1"/>
      <protection hidden="1"/>
    </xf>
    <xf numFmtId="0" fontId="25" fillId="0" borderId="41" xfId="0" applyFont="1" applyBorder="1" applyAlignment="1" applyProtection="1">
      <alignment vertical="center" wrapText="1"/>
      <protection hidden="1"/>
    </xf>
    <xf numFmtId="167" fontId="25" fillId="0" borderId="41" xfId="0" applyNumberFormat="1" applyFont="1" applyBorder="1" applyAlignment="1" applyProtection="1">
      <alignment vertical="center" wrapText="1"/>
      <protection hidden="1"/>
    </xf>
    <xf numFmtId="0" fontId="25" fillId="0" borderId="87" xfId="0" applyFont="1" applyBorder="1" applyAlignment="1" applyProtection="1">
      <alignment vertical="center" wrapText="1"/>
      <protection hidden="1"/>
    </xf>
    <xf numFmtId="165" fontId="0" fillId="0" borderId="0" xfId="0" applyNumberFormat="1" applyProtection="1">
      <protection hidden="1"/>
    </xf>
    <xf numFmtId="3" fontId="40" fillId="0" borderId="0" xfId="0" applyNumberFormat="1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8" fillId="0" borderId="0" xfId="5"/>
    <xf numFmtId="0" fontId="42" fillId="0" borderId="0" xfId="5" applyFont="1"/>
    <xf numFmtId="0" fontId="37" fillId="0" borderId="0" xfId="5" applyFont="1"/>
    <xf numFmtId="0" fontId="45" fillId="0" borderId="0" xfId="0" applyFont="1"/>
    <xf numFmtId="0" fontId="46" fillId="36" borderId="101" xfId="0" applyFont="1" applyFill="1" applyBorder="1" applyProtection="1">
      <protection locked="0"/>
    </xf>
    <xf numFmtId="0" fontId="43" fillId="36" borderId="102" xfId="0" applyFont="1" applyFill="1" applyBorder="1" applyAlignment="1" applyProtection="1">
      <alignment horizontal="left" vertical="center" indent="2"/>
      <protection locked="0"/>
    </xf>
    <xf numFmtId="0" fontId="47" fillId="36" borderId="102" xfId="0" applyFont="1" applyFill="1" applyBorder="1" applyAlignment="1" applyProtection="1">
      <alignment vertical="center"/>
      <protection locked="0"/>
    </xf>
    <xf numFmtId="0" fontId="43" fillId="36" borderId="103" xfId="0" applyFont="1" applyFill="1" applyBorder="1" applyAlignment="1" applyProtection="1">
      <alignment horizontal="left" vertical="center" indent="1"/>
      <protection locked="0"/>
    </xf>
    <xf numFmtId="0" fontId="43" fillId="36" borderId="103" xfId="0" applyFont="1" applyFill="1" applyBorder="1" applyAlignment="1" applyProtection="1">
      <alignment horizontal="left" vertical="center"/>
      <protection locked="0"/>
    </xf>
    <xf numFmtId="0" fontId="43" fillId="36" borderId="102" xfId="0" applyFont="1" applyFill="1" applyBorder="1" applyProtection="1">
      <protection locked="0"/>
    </xf>
    <xf numFmtId="0" fontId="48" fillId="36" borderId="102" xfId="0" applyFont="1" applyFill="1" applyBorder="1" applyAlignment="1" applyProtection="1">
      <alignment vertical="center" wrapText="1"/>
      <protection locked="0"/>
    </xf>
    <xf numFmtId="0" fontId="48" fillId="36" borderId="102" xfId="0" applyFont="1" applyFill="1" applyBorder="1" applyAlignment="1" applyProtection="1">
      <alignment horizontal="center" vertical="center" wrapText="1"/>
      <protection locked="0"/>
    </xf>
    <xf numFmtId="4" fontId="43" fillId="36" borderId="102" xfId="0" applyNumberFormat="1" applyFont="1" applyFill="1" applyBorder="1" applyProtection="1">
      <protection locked="0"/>
    </xf>
    <xf numFmtId="0" fontId="47" fillId="36" borderId="102" xfId="0" applyFont="1" applyFill="1" applyBorder="1" applyAlignment="1" applyProtection="1">
      <alignment vertical="center" wrapText="1"/>
      <protection locked="0"/>
    </xf>
    <xf numFmtId="0" fontId="46" fillId="36" borderId="104" xfId="0" applyFont="1" applyFill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46" fillId="0" borderId="105" xfId="0" applyFont="1" applyBorder="1" applyProtection="1">
      <protection locked="0"/>
    </xf>
    <xf numFmtId="0" fontId="46" fillId="0" borderId="106" xfId="0" applyFont="1" applyBorder="1" applyProtection="1">
      <protection locked="0"/>
    </xf>
    <xf numFmtId="0" fontId="46" fillId="0" borderId="0" xfId="0" applyFont="1" applyProtection="1">
      <protection locked="0"/>
    </xf>
    <xf numFmtId="0" fontId="47" fillId="0" borderId="13" xfId="0" applyFont="1" applyBorder="1" applyAlignment="1" applyProtection="1">
      <alignment vertical="center" wrapText="1"/>
      <protection locked="0"/>
    </xf>
    <xf numFmtId="0" fontId="47" fillId="0" borderId="13" xfId="0" applyFont="1" applyBorder="1" applyAlignment="1" applyProtection="1">
      <alignment horizontal="center" vertical="center" wrapText="1"/>
      <protection locked="0"/>
    </xf>
    <xf numFmtId="0" fontId="44" fillId="39" borderId="15" xfId="0" applyFont="1" applyFill="1" applyBorder="1" applyAlignment="1" applyProtection="1">
      <alignment horizontal="center" vertical="center" wrapText="1"/>
      <protection locked="0"/>
    </xf>
    <xf numFmtId="0" fontId="47" fillId="0" borderId="107" xfId="0" applyFont="1" applyBorder="1" applyAlignment="1" applyProtection="1">
      <alignment horizontal="left" vertical="center" wrapText="1"/>
      <protection locked="0"/>
    </xf>
    <xf numFmtId="0" fontId="47" fillId="0" borderId="108" xfId="0" applyFont="1" applyBorder="1" applyAlignment="1" applyProtection="1">
      <alignment horizontal="left" vertical="center" wrapText="1"/>
      <protection locked="0"/>
    </xf>
    <xf numFmtId="0" fontId="47" fillId="0" borderId="109" xfId="0" applyFont="1" applyBorder="1" applyAlignment="1" applyProtection="1">
      <alignment horizontal="left" vertical="center" wrapText="1"/>
      <protection locked="0"/>
    </xf>
    <xf numFmtId="0" fontId="44" fillId="11" borderId="81" xfId="0" applyFont="1" applyFill="1" applyBorder="1" applyAlignment="1" applyProtection="1">
      <alignment vertical="center" wrapText="1"/>
      <protection locked="0"/>
    </xf>
    <xf numFmtId="0" fontId="44" fillId="11" borderId="66" xfId="0" applyFont="1" applyFill="1" applyBorder="1" applyAlignment="1" applyProtection="1">
      <alignment vertical="center" wrapText="1"/>
      <protection locked="0"/>
    </xf>
    <xf numFmtId="0" fontId="50" fillId="11" borderId="66" xfId="0" applyFont="1" applyFill="1" applyBorder="1" applyAlignment="1" applyProtection="1">
      <alignment horizontal="right" vertical="center"/>
      <protection locked="0"/>
    </xf>
    <xf numFmtId="0" fontId="50" fillId="11" borderId="66" xfId="0" applyFont="1" applyFill="1" applyBorder="1" applyAlignment="1" applyProtection="1">
      <alignment horizontal="right" vertical="center" indent="1"/>
      <protection locked="0"/>
    </xf>
    <xf numFmtId="0" fontId="50" fillId="11" borderId="66" xfId="0" applyFont="1" applyFill="1" applyBorder="1" applyAlignment="1" applyProtection="1">
      <alignment horizontal="left" vertical="center"/>
      <protection locked="0"/>
    </xf>
    <xf numFmtId="0" fontId="44" fillId="40" borderId="66" xfId="0" applyFont="1" applyFill="1" applyBorder="1" applyAlignment="1" applyProtection="1">
      <alignment horizontal="left" vertical="center"/>
      <protection locked="0"/>
    </xf>
    <xf numFmtId="0" fontId="44" fillId="40" borderId="66" xfId="0" applyFont="1" applyFill="1" applyBorder="1" applyAlignment="1" applyProtection="1">
      <alignment horizontal="center" vertical="center"/>
      <protection locked="0"/>
    </xf>
    <xf numFmtId="43" fontId="44" fillId="40" borderId="27" xfId="0" applyNumberFormat="1" applyFont="1" applyFill="1" applyBorder="1" applyAlignment="1" applyProtection="1">
      <alignment horizontal="right" vertical="center" wrapText="1"/>
      <protection locked="0"/>
    </xf>
    <xf numFmtId="0" fontId="47" fillId="0" borderId="107" xfId="0" applyFont="1" applyBorder="1" applyAlignment="1" applyProtection="1">
      <alignment vertical="center" wrapText="1"/>
      <protection locked="0"/>
    </xf>
    <xf numFmtId="0" fontId="47" fillId="0" borderId="108" xfId="0" applyFont="1" applyBorder="1" applyAlignment="1" applyProtection="1">
      <alignment vertical="center" wrapText="1"/>
      <protection locked="0"/>
    </xf>
    <xf numFmtId="0" fontId="44" fillId="0" borderId="36" xfId="0" applyFont="1" applyBorder="1" applyAlignment="1" applyProtection="1">
      <alignment vertical="center" wrapText="1"/>
      <protection locked="0"/>
    </xf>
    <xf numFmtId="0" fontId="44" fillId="0" borderId="0" xfId="0" applyFont="1" applyAlignment="1" applyProtection="1">
      <alignment vertical="center" wrapText="1"/>
      <protection locked="0"/>
    </xf>
    <xf numFmtId="0" fontId="47" fillId="0" borderId="0" xfId="0" applyFont="1" applyAlignment="1" applyProtection="1">
      <alignment horizontal="right" vertical="center"/>
      <protection locked="0"/>
    </xf>
    <xf numFmtId="0" fontId="47" fillId="0" borderId="112" xfId="0" applyFont="1" applyBorder="1" applyAlignment="1" applyProtection="1">
      <alignment vertical="center" wrapText="1"/>
      <protection locked="0"/>
    </xf>
    <xf numFmtId="0" fontId="47" fillId="0" borderId="113" xfId="0" applyFont="1" applyBorder="1" applyAlignment="1" applyProtection="1">
      <alignment vertical="center" wrapText="1"/>
      <protection locked="0"/>
    </xf>
    <xf numFmtId="0" fontId="47" fillId="0" borderId="113" xfId="0" applyFont="1" applyBorder="1" applyAlignment="1" applyProtection="1">
      <alignment horizontal="left" vertical="center" wrapText="1"/>
      <protection locked="0"/>
    </xf>
    <xf numFmtId="0" fontId="47" fillId="0" borderId="114" xfId="0" applyFont="1" applyBorder="1" applyAlignment="1" applyProtection="1">
      <alignment horizontal="left" vertical="center" wrapText="1"/>
      <protection locked="0"/>
    </xf>
    <xf numFmtId="2" fontId="44" fillId="0" borderId="41" xfId="0" applyNumberFormat="1" applyFont="1" applyBorder="1" applyAlignment="1" applyProtection="1">
      <alignment horizontal="center" vertical="center" wrapText="1"/>
      <protection locked="0"/>
    </xf>
    <xf numFmtId="0" fontId="47" fillId="0" borderId="47" xfId="0" applyFont="1" applyBorder="1" applyAlignment="1" applyProtection="1">
      <alignment horizontal="left" vertical="center" wrapText="1"/>
      <protection locked="0"/>
    </xf>
    <xf numFmtId="0" fontId="47" fillId="0" borderId="48" xfId="0" applyFont="1" applyBorder="1" applyAlignment="1" applyProtection="1">
      <alignment vertical="center" wrapText="1"/>
      <protection locked="0"/>
    </xf>
    <xf numFmtId="0" fontId="44" fillId="0" borderId="36" xfId="0" applyFont="1" applyBorder="1" applyAlignment="1" applyProtection="1">
      <alignment horizontal="center" vertical="top" wrapText="1"/>
      <protection locked="0"/>
    </xf>
    <xf numFmtId="0" fontId="44" fillId="0" borderId="79" xfId="0" applyFont="1" applyBorder="1" applyAlignment="1" applyProtection="1">
      <alignment vertical="top" wrapText="1"/>
      <protection locked="0"/>
    </xf>
    <xf numFmtId="0" fontId="44" fillId="0" borderId="86" xfId="0" applyFont="1" applyBorder="1" applyAlignment="1" applyProtection="1">
      <alignment horizontal="center" vertical="center" wrapText="1"/>
      <protection locked="0"/>
    </xf>
    <xf numFmtId="0" fontId="44" fillId="0" borderId="87" xfId="0" applyFont="1" applyBorder="1" applyAlignment="1" applyProtection="1">
      <alignment vertical="center" wrapText="1"/>
      <protection locked="0"/>
    </xf>
    <xf numFmtId="0" fontId="44" fillId="0" borderId="0" xfId="0" applyFont="1" applyAlignment="1" applyProtection="1">
      <alignment horizontal="center" vertical="center" wrapText="1"/>
      <protection locked="0"/>
    </xf>
    <xf numFmtId="0" fontId="47" fillId="0" borderId="0" xfId="0" applyFont="1" applyAlignment="1" applyProtection="1">
      <alignment vertical="center" wrapText="1"/>
      <protection locked="0"/>
    </xf>
    <xf numFmtId="0" fontId="47" fillId="0" borderId="22" xfId="0" applyFont="1" applyBorder="1" applyAlignment="1" applyProtection="1">
      <alignment vertical="center" wrapText="1"/>
      <protection locked="0"/>
    </xf>
    <xf numFmtId="0" fontId="47" fillId="0" borderId="0" xfId="0" applyFont="1" applyProtection="1">
      <protection locked="0"/>
    </xf>
    <xf numFmtId="4" fontId="47" fillId="0" borderId="0" xfId="0" applyNumberFormat="1" applyFont="1" applyAlignment="1" applyProtection="1">
      <alignment horizontal="right"/>
      <protection locked="0"/>
    </xf>
    <xf numFmtId="4" fontId="47" fillId="0" borderId="0" xfId="0" applyNumberFormat="1" applyFont="1" applyProtection="1">
      <protection locked="0"/>
    </xf>
    <xf numFmtId="0" fontId="47" fillId="0" borderId="22" xfId="0" applyFont="1" applyBorder="1" applyAlignment="1" applyProtection="1">
      <alignment horizontal="center" vertical="center" wrapText="1"/>
      <protection locked="0"/>
    </xf>
    <xf numFmtId="0" fontId="47" fillId="0" borderId="0" xfId="0" applyFont="1" applyAlignment="1" applyProtection="1">
      <alignment horizontal="center" vertical="center" wrapText="1"/>
      <protection locked="0"/>
    </xf>
    <xf numFmtId="4" fontId="44" fillId="0" borderId="0" xfId="0" applyNumberFormat="1" applyFont="1" applyAlignment="1" applyProtection="1">
      <alignment horizontal="center"/>
      <protection locked="0"/>
    </xf>
    <xf numFmtId="0" fontId="44" fillId="0" borderId="83" xfId="0" applyFont="1" applyBorder="1" applyProtection="1">
      <protection locked="0"/>
    </xf>
    <xf numFmtId="0" fontId="44" fillId="0" borderId="0" xfId="0" applyFont="1" applyProtection="1">
      <protection locked="0"/>
    </xf>
    <xf numFmtId="4" fontId="44" fillId="0" borderId="0" xfId="0" applyNumberFormat="1" applyFont="1" applyProtection="1">
      <protection locked="0"/>
    </xf>
    <xf numFmtId="0" fontId="46" fillId="0" borderId="115" xfId="0" applyFont="1" applyBorder="1" applyProtection="1">
      <protection locked="0"/>
    </xf>
    <xf numFmtId="0" fontId="47" fillId="0" borderId="116" xfId="0" applyFont="1" applyBorder="1" applyAlignment="1" applyProtection="1">
      <alignment vertical="center" wrapText="1"/>
      <protection locked="0"/>
    </xf>
    <xf numFmtId="0" fontId="44" fillId="0" borderId="116" xfId="0" applyFont="1" applyBorder="1" applyProtection="1">
      <protection locked="0"/>
    </xf>
    <xf numFmtId="0" fontId="47" fillId="0" borderId="116" xfId="0" applyFont="1" applyBorder="1" applyAlignment="1" applyProtection="1">
      <alignment horizontal="center" vertical="center" wrapText="1"/>
      <protection locked="0"/>
    </xf>
    <xf numFmtId="4" fontId="44" fillId="0" borderId="116" xfId="0" applyNumberFormat="1" applyFont="1" applyBorder="1" applyProtection="1">
      <protection locked="0"/>
    </xf>
    <xf numFmtId="0" fontId="46" fillId="0" borderId="117" xfId="0" applyFont="1" applyBorder="1" applyProtection="1">
      <protection locked="0"/>
    </xf>
    <xf numFmtId="0" fontId="51" fillId="0" borderId="0" xfId="5" applyFont="1"/>
    <xf numFmtId="0" fontId="8" fillId="0" borderId="0" xfId="5" applyAlignment="1">
      <alignment horizontal="right"/>
    </xf>
    <xf numFmtId="170" fontId="51" fillId="0" borderId="0" xfId="5" applyNumberFormat="1" applyFont="1"/>
    <xf numFmtId="0" fontId="47" fillId="0" borderId="36" xfId="0" applyFont="1" applyBorder="1" applyAlignment="1" applyProtection="1">
      <alignment horizontal="center" vertical="center" wrapText="1"/>
      <protection locked="0"/>
    </xf>
    <xf numFmtId="0" fontId="47" fillId="0" borderId="87" xfId="0" applyFont="1" applyBorder="1" applyAlignment="1" applyProtection="1">
      <alignment vertical="center" wrapText="1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17" fillId="41" borderId="20" xfId="0" applyFont="1" applyFill="1" applyBorder="1" applyAlignment="1" applyProtection="1">
      <alignment vertical="top" wrapText="1"/>
      <protection hidden="1"/>
    </xf>
    <xf numFmtId="0" fontId="47" fillId="0" borderId="119" xfId="0" applyFont="1" applyBorder="1" applyAlignment="1" applyProtection="1">
      <alignment horizontal="left" vertical="center" wrapText="1"/>
      <protection locked="0"/>
    </xf>
    <xf numFmtId="0" fontId="47" fillId="0" borderId="120" xfId="0" applyFont="1" applyBorder="1" applyAlignment="1" applyProtection="1">
      <alignment horizontal="left" vertical="center" wrapText="1"/>
      <protection locked="0"/>
    </xf>
    <xf numFmtId="0" fontId="47" fillId="0" borderId="121" xfId="0" applyFont="1" applyBorder="1" applyAlignment="1" applyProtection="1">
      <alignment horizontal="left" vertical="center" wrapText="1"/>
      <protection locked="0"/>
    </xf>
    <xf numFmtId="0" fontId="47" fillId="0" borderId="119" xfId="0" applyFont="1" applyBorder="1" applyAlignment="1" applyProtection="1">
      <alignment vertical="center" wrapText="1"/>
      <protection locked="0"/>
    </xf>
    <xf numFmtId="0" fontId="47" fillId="0" borderId="120" xfId="0" applyFont="1" applyBorder="1" applyAlignment="1" applyProtection="1">
      <alignment vertical="center" wrapText="1"/>
      <protection locked="0"/>
    </xf>
    <xf numFmtId="0" fontId="47" fillId="0" borderId="123" xfId="0" applyFont="1" applyBorder="1" applyAlignment="1" applyProtection="1">
      <alignment vertical="center" wrapText="1"/>
      <protection locked="0"/>
    </xf>
    <xf numFmtId="0" fontId="47" fillId="0" borderId="124" xfId="0" applyFont="1" applyBorder="1" applyAlignment="1" applyProtection="1">
      <alignment vertical="center" wrapText="1"/>
      <protection locked="0"/>
    </xf>
    <xf numFmtId="0" fontId="47" fillId="0" borderId="124" xfId="0" applyFont="1" applyBorder="1" applyAlignment="1" applyProtection="1">
      <alignment horizontal="left" vertical="center" wrapText="1"/>
      <protection locked="0"/>
    </xf>
    <xf numFmtId="0" fontId="47" fillId="0" borderId="125" xfId="0" applyFont="1" applyBorder="1" applyAlignment="1" applyProtection="1">
      <alignment horizontal="left" vertical="center" wrapText="1"/>
      <protection locked="0"/>
    </xf>
    <xf numFmtId="0" fontId="44" fillId="0" borderId="126" xfId="0" applyFont="1" applyBorder="1" applyProtection="1">
      <protection locked="0"/>
    </xf>
    <xf numFmtId="49" fontId="0" fillId="5" borderId="0" xfId="0" applyNumberFormat="1" applyFill="1" applyAlignment="1">
      <alignment horizontal="center" vertical="top"/>
    </xf>
    <xf numFmtId="165" fontId="0" fillId="0" borderId="0" xfId="1" applyNumberFormat="1" applyFont="1" applyBorder="1" applyAlignment="1" applyProtection="1">
      <alignment horizontal="right" vertical="top"/>
      <protection hidden="1"/>
    </xf>
    <xf numFmtId="165" fontId="33" fillId="0" borderId="0" xfId="1" applyNumberFormat="1" applyFont="1" applyBorder="1" applyAlignment="1" applyProtection="1">
      <alignment horizontal="right" vertical="top"/>
      <protection hidden="1"/>
    </xf>
    <xf numFmtId="3" fontId="0" fillId="18" borderId="0" xfId="1" applyNumberFormat="1" applyFont="1" applyFill="1" applyBorder="1" applyAlignment="1" applyProtection="1">
      <alignment horizontal="right" vertical="top"/>
      <protection hidden="1"/>
    </xf>
    <xf numFmtId="3" fontId="9" fillId="18" borderId="0" xfId="1" applyNumberFormat="1" applyFont="1" applyFill="1" applyBorder="1" applyAlignment="1" applyProtection="1">
      <alignment horizontal="right" vertical="top"/>
      <protection hidden="1"/>
    </xf>
    <xf numFmtId="0" fontId="0" fillId="19" borderId="0" xfId="0" applyFill="1"/>
    <xf numFmtId="43" fontId="33" fillId="19" borderId="0" xfId="1" applyFont="1" applyFill="1" applyBorder="1" applyAlignment="1" applyProtection="1">
      <alignment horizontal="right" vertical="top"/>
      <protection hidden="1"/>
    </xf>
    <xf numFmtId="0" fontId="8" fillId="0" borderId="0" xfId="0" applyFont="1" applyAlignment="1" applyProtection="1">
      <alignment horizontal="center" vertical="top"/>
      <protection locked="0" hidden="1"/>
    </xf>
    <xf numFmtId="0" fontId="0" fillId="0" borderId="0" xfId="0" applyAlignment="1" applyProtection="1">
      <alignment horizontal="right" vertical="top"/>
      <protection locked="0" hidden="1"/>
    </xf>
    <xf numFmtId="165" fontId="9" fillId="0" borderId="0" xfId="1" applyNumberFormat="1" applyFont="1" applyFill="1" applyBorder="1" applyAlignment="1" applyProtection="1">
      <alignment horizontal="right" vertical="top"/>
      <protection hidden="1"/>
    </xf>
    <xf numFmtId="167" fontId="33" fillId="0" borderId="0" xfId="1" applyNumberFormat="1" applyFont="1" applyFill="1" applyBorder="1" applyAlignment="1" applyProtection="1">
      <alignment horizontal="right" vertical="top"/>
      <protection hidden="1"/>
    </xf>
    <xf numFmtId="43" fontId="0" fillId="0" borderId="26" xfId="0" applyNumberFormat="1" applyBorder="1" applyAlignment="1" applyProtection="1">
      <alignment horizontal="right" vertical="top"/>
      <protection locked="0" hidden="1"/>
    </xf>
    <xf numFmtId="0" fontId="33" fillId="22" borderId="12" xfId="0" applyFont="1" applyFill="1" applyBorder="1" applyAlignment="1" applyProtection="1">
      <alignment vertical="top" wrapText="1"/>
      <protection hidden="1"/>
    </xf>
    <xf numFmtId="0" fontId="33" fillId="22" borderId="13" xfId="0" applyFont="1" applyFill="1" applyBorder="1" applyAlignment="1" applyProtection="1">
      <alignment vertical="top" wrapText="1"/>
      <protection hidden="1"/>
    </xf>
    <xf numFmtId="0" fontId="7" fillId="3" borderId="1" xfId="0" applyFont="1" applyFill="1" applyBorder="1" applyAlignment="1" applyProtection="1">
      <alignment horizontal="center" wrapText="1"/>
      <protection hidden="1"/>
    </xf>
    <xf numFmtId="165" fontId="13" fillId="4" borderId="3" xfId="1" applyNumberFormat="1" applyFont="1" applyFill="1" applyBorder="1" applyAlignment="1" applyProtection="1">
      <alignment horizontal="center" vertical="center"/>
      <protection hidden="1"/>
    </xf>
    <xf numFmtId="165" fontId="13" fillId="4" borderId="4" xfId="1" applyNumberFormat="1" applyFont="1" applyFill="1" applyBorder="1" applyAlignment="1" applyProtection="1">
      <alignment horizontal="center" vertical="center"/>
      <protection hidden="1"/>
    </xf>
    <xf numFmtId="165" fontId="13" fillId="4" borderId="5" xfId="1" applyNumberFormat="1" applyFont="1" applyFill="1" applyBorder="1" applyAlignment="1" applyProtection="1">
      <alignment horizontal="center" vertical="center"/>
      <protection hidden="1"/>
    </xf>
    <xf numFmtId="165" fontId="13" fillId="4" borderId="32" xfId="1" applyNumberFormat="1" applyFont="1" applyFill="1" applyBorder="1" applyAlignment="1" applyProtection="1">
      <alignment horizontal="center" vertical="center"/>
      <protection hidden="1"/>
    </xf>
    <xf numFmtId="165" fontId="13" fillId="4" borderId="33" xfId="1" applyNumberFormat="1" applyFont="1" applyFill="1" applyBorder="1" applyAlignment="1" applyProtection="1">
      <alignment horizontal="center" vertical="center"/>
      <protection hidden="1"/>
    </xf>
    <xf numFmtId="165" fontId="13" fillId="4" borderId="34" xfId="1" applyNumberFormat="1" applyFont="1" applyFill="1" applyBorder="1" applyAlignment="1" applyProtection="1">
      <alignment horizontal="center" vertical="center"/>
      <protection hidden="1"/>
    </xf>
    <xf numFmtId="0" fontId="16" fillId="6" borderId="0" xfId="0" applyFont="1" applyFill="1" applyAlignment="1" applyProtection="1">
      <alignment horizontal="center" vertical="center" wrapText="1"/>
      <protection hidden="1"/>
    </xf>
    <xf numFmtId="0" fontId="26" fillId="4" borderId="35" xfId="0" applyFont="1" applyFill="1" applyBorder="1" applyAlignment="1" applyProtection="1">
      <alignment horizontal="left"/>
      <protection hidden="1"/>
    </xf>
    <xf numFmtId="0" fontId="28" fillId="0" borderId="37" xfId="0" applyFont="1" applyBorder="1" applyAlignment="1" applyProtection="1">
      <alignment horizontal="center" vertical="center" wrapText="1"/>
      <protection locked="0"/>
    </xf>
    <xf numFmtId="0" fontId="28" fillId="0" borderId="38" xfId="0" applyFont="1" applyBorder="1" applyAlignment="1" applyProtection="1">
      <alignment horizontal="center" vertical="center" wrapText="1"/>
      <protection locked="0"/>
    </xf>
    <xf numFmtId="0" fontId="28" fillId="0" borderId="39" xfId="0" applyFont="1" applyBorder="1" applyAlignment="1" applyProtection="1">
      <alignment horizontal="center" vertical="center" wrapText="1"/>
      <protection locked="0"/>
    </xf>
    <xf numFmtId="0" fontId="28" fillId="9" borderId="37" xfId="0" applyFont="1" applyFill="1" applyBorder="1" applyAlignment="1" applyProtection="1">
      <alignment horizontal="center" vertical="center"/>
      <protection locked="0"/>
    </xf>
    <xf numFmtId="0" fontId="28" fillId="9" borderId="38" xfId="0" applyFont="1" applyFill="1" applyBorder="1" applyAlignment="1" applyProtection="1">
      <alignment horizontal="center" vertical="center"/>
      <protection locked="0"/>
    </xf>
    <xf numFmtId="0" fontId="28" fillId="9" borderId="39" xfId="0" applyFont="1" applyFill="1" applyBorder="1" applyAlignment="1" applyProtection="1">
      <alignment horizontal="center" vertical="center"/>
      <protection locked="0"/>
    </xf>
    <xf numFmtId="0" fontId="29" fillId="10" borderId="40" xfId="0" applyFont="1" applyFill="1" applyBorder="1" applyAlignment="1" applyProtection="1">
      <alignment horizontal="center" vertical="center" wrapText="1"/>
      <protection locked="0"/>
    </xf>
    <xf numFmtId="0" fontId="29" fillId="10" borderId="41" xfId="0" applyFont="1" applyFill="1" applyBorder="1" applyAlignment="1" applyProtection="1">
      <alignment horizontal="center" vertical="center" wrapText="1"/>
      <protection locked="0"/>
    </xf>
    <xf numFmtId="0" fontId="29" fillId="10" borderId="42" xfId="0" applyFont="1" applyFill="1" applyBorder="1" applyAlignment="1" applyProtection="1">
      <alignment horizontal="center" vertical="center" wrapText="1"/>
      <protection locked="0"/>
    </xf>
    <xf numFmtId="49" fontId="8" fillId="0" borderId="46" xfId="0" applyNumberFormat="1" applyFont="1" applyBorder="1" applyAlignment="1" applyProtection="1">
      <alignment horizontal="center" vertical="center" wrapText="1"/>
      <protection locked="0"/>
    </xf>
    <xf numFmtId="49" fontId="8" fillId="0" borderId="50" xfId="0" applyNumberFormat="1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0" fontId="0" fillId="0" borderId="52" xfId="0" applyBorder="1" applyAlignment="1" applyProtection="1">
      <alignment horizontal="center" vertical="center" wrapText="1"/>
      <protection locked="0"/>
    </xf>
    <xf numFmtId="0" fontId="0" fillId="0" borderId="53" xfId="0" applyBorder="1" applyAlignment="1" applyProtection="1">
      <alignment horizontal="center" vertical="center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33" fillId="23" borderId="12" xfId="0" applyFont="1" applyFill="1" applyBorder="1" applyAlignment="1" applyProtection="1">
      <alignment vertical="top" wrapText="1"/>
      <protection hidden="1"/>
    </xf>
    <xf numFmtId="0" fontId="33" fillId="23" borderId="13" xfId="0" applyFont="1" applyFill="1" applyBorder="1" applyAlignment="1" applyProtection="1">
      <alignment vertical="top" wrapText="1"/>
      <protection hidden="1"/>
    </xf>
    <xf numFmtId="0" fontId="33" fillId="27" borderId="12" xfId="0" applyFont="1" applyFill="1" applyBorder="1" applyAlignment="1" applyProtection="1">
      <alignment vertical="top" wrapText="1"/>
      <protection hidden="1"/>
    </xf>
    <xf numFmtId="0" fontId="33" fillId="27" borderId="13" xfId="0" applyFont="1" applyFill="1" applyBorder="1" applyAlignment="1" applyProtection="1">
      <alignment vertical="top" wrapText="1"/>
      <protection hidden="1"/>
    </xf>
    <xf numFmtId="0" fontId="33" fillId="34" borderId="12" xfId="0" applyFont="1" applyFill="1" applyBorder="1" applyAlignment="1" applyProtection="1">
      <alignment horizontal="center"/>
      <protection hidden="1"/>
    </xf>
    <xf numFmtId="0" fontId="33" fillId="34" borderId="13" xfId="0" applyFont="1" applyFill="1" applyBorder="1" applyAlignment="1" applyProtection="1">
      <alignment horizontal="center"/>
      <protection hidden="1"/>
    </xf>
    <xf numFmtId="167" fontId="33" fillId="34" borderId="14" xfId="0" applyNumberFormat="1" applyFont="1" applyFill="1" applyBorder="1" applyAlignment="1" applyProtection="1">
      <alignment horizontal="center"/>
      <protection hidden="1"/>
    </xf>
    <xf numFmtId="0" fontId="25" fillId="0" borderId="47" xfId="0" applyFont="1" applyBorder="1" applyAlignment="1" applyProtection="1">
      <alignment horizontal="center" vertical="center" wrapText="1"/>
      <protection hidden="1"/>
    </xf>
    <xf numFmtId="0" fontId="25" fillId="0" borderId="35" xfId="0" applyFont="1" applyBorder="1" applyAlignment="1" applyProtection="1">
      <alignment horizontal="center" vertical="center" wrapText="1"/>
      <protection hidden="1"/>
    </xf>
    <xf numFmtId="167" fontId="25" fillId="0" borderId="48" xfId="0" applyNumberFormat="1" applyFont="1" applyBorder="1" applyAlignment="1" applyProtection="1">
      <alignment horizontal="center" vertical="center" wrapText="1"/>
      <protection hidden="1"/>
    </xf>
    <xf numFmtId="0" fontId="25" fillId="0" borderId="86" xfId="0" applyFont="1" applyBorder="1" applyAlignment="1" applyProtection="1">
      <alignment horizontal="center" vertical="center" wrapText="1"/>
      <protection hidden="1"/>
    </xf>
    <xf numFmtId="0" fontId="25" fillId="0" borderId="41" xfId="0" applyFont="1" applyBorder="1" applyAlignment="1" applyProtection="1">
      <alignment horizontal="center" vertical="center" wrapText="1"/>
      <protection hidden="1"/>
    </xf>
    <xf numFmtId="167" fontId="25" fillId="0" borderId="87" xfId="0" applyNumberFormat="1" applyFont="1" applyBorder="1" applyAlignment="1" applyProtection="1">
      <alignment horizontal="center" vertical="center" wrapText="1"/>
      <protection hidden="1"/>
    </xf>
    <xf numFmtId="0" fontId="33" fillId="0" borderId="47" xfId="0" applyFont="1" applyBorder="1" applyAlignment="1" applyProtection="1">
      <alignment horizontal="right" vertical="center" wrapText="1"/>
      <protection hidden="1"/>
    </xf>
    <xf numFmtId="0" fontId="33" fillId="0" borderId="35" xfId="0" applyFont="1" applyBorder="1" applyAlignment="1" applyProtection="1">
      <alignment horizontal="right" vertical="center" wrapText="1"/>
      <protection hidden="1"/>
    </xf>
    <xf numFmtId="0" fontId="33" fillId="0" borderId="48" xfId="0" applyFont="1" applyBorder="1" applyAlignment="1" applyProtection="1">
      <alignment horizontal="right" vertical="center" wrapText="1"/>
      <protection hidden="1"/>
    </xf>
    <xf numFmtId="0" fontId="33" fillId="0" borderId="86" xfId="0" applyFont="1" applyBorder="1" applyAlignment="1" applyProtection="1">
      <alignment horizontal="right" vertical="center" wrapText="1"/>
      <protection hidden="1"/>
    </xf>
    <xf numFmtId="0" fontId="33" fillId="0" borderId="41" xfId="0" applyFont="1" applyBorder="1" applyAlignment="1" applyProtection="1">
      <alignment horizontal="right" vertical="center" wrapText="1"/>
      <protection hidden="1"/>
    </xf>
    <xf numFmtId="0" fontId="33" fillId="0" borderId="87" xfId="0" applyFont="1" applyBorder="1" applyAlignment="1" applyProtection="1">
      <alignment horizontal="right" vertical="center" wrapText="1"/>
      <protection hidden="1"/>
    </xf>
    <xf numFmtId="165" fontId="24" fillId="0" borderId="2" xfId="0" applyNumberFormat="1" applyFont="1" applyBorder="1" applyAlignment="1">
      <alignment horizontal="center" vertical="center"/>
    </xf>
    <xf numFmtId="165" fontId="24" fillId="0" borderId="89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 applyProtection="1">
      <alignment horizontal="center" vertical="center" wrapText="1"/>
      <protection locked="0"/>
    </xf>
    <xf numFmtId="0" fontId="47" fillId="0" borderId="13" xfId="0" applyFont="1" applyBorder="1" applyAlignment="1" applyProtection="1">
      <alignment horizontal="center" vertical="center" wrapText="1"/>
      <protection locked="0"/>
    </xf>
    <xf numFmtId="0" fontId="44" fillId="0" borderId="41" xfId="0" applyFont="1" applyBorder="1" applyAlignment="1" applyProtection="1">
      <alignment horizontal="left" vertical="center" wrapText="1"/>
      <protection locked="0"/>
    </xf>
    <xf numFmtId="0" fontId="47" fillId="0" borderId="75" xfId="0" applyFont="1" applyBorder="1" applyAlignment="1" applyProtection="1">
      <alignment horizontal="center" vertical="center" wrapText="1"/>
      <protection locked="0"/>
    </xf>
    <xf numFmtId="0" fontId="47" fillId="0" borderId="92" xfId="0" applyFont="1" applyBorder="1" applyAlignment="1" applyProtection="1">
      <alignment horizontal="center" vertical="center" wrapText="1"/>
      <protection locked="0"/>
    </xf>
    <xf numFmtId="0" fontId="47" fillId="37" borderId="77" xfId="0" applyFont="1" applyFill="1" applyBorder="1" applyAlignment="1" applyProtection="1">
      <alignment horizontal="left" vertical="center" wrapText="1" indent="2"/>
      <protection locked="0"/>
    </xf>
    <xf numFmtId="0" fontId="47" fillId="37" borderId="62" xfId="0" applyFont="1" applyFill="1" applyBorder="1" applyAlignment="1" applyProtection="1">
      <alignment horizontal="left" vertical="center" wrapText="1" indent="2"/>
      <protection locked="0"/>
    </xf>
    <xf numFmtId="0" fontId="47" fillId="38" borderId="47" xfId="0" applyFont="1" applyFill="1" applyBorder="1" applyAlignment="1" applyProtection="1">
      <alignment horizontal="left" vertical="top" wrapText="1"/>
      <protection locked="0"/>
    </xf>
    <xf numFmtId="0" fontId="47" fillId="38" borderId="35" xfId="0" applyFont="1" applyFill="1" applyBorder="1" applyAlignment="1" applyProtection="1">
      <alignment horizontal="left" vertical="top" wrapText="1"/>
      <protection locked="0"/>
    </xf>
    <xf numFmtId="0" fontId="47" fillId="38" borderId="48" xfId="0" applyFont="1" applyFill="1" applyBorder="1" applyAlignment="1" applyProtection="1">
      <alignment horizontal="left" vertical="top" wrapText="1"/>
      <protection locked="0"/>
    </xf>
    <xf numFmtId="0" fontId="47" fillId="38" borderId="86" xfId="0" applyFont="1" applyFill="1" applyBorder="1" applyAlignment="1" applyProtection="1">
      <alignment horizontal="left" vertical="top" wrapText="1"/>
      <protection locked="0"/>
    </xf>
    <xf numFmtId="0" fontId="47" fillId="38" borderId="41" xfId="0" applyFont="1" applyFill="1" applyBorder="1" applyAlignment="1" applyProtection="1">
      <alignment horizontal="left" vertical="top" wrapText="1"/>
      <protection locked="0"/>
    </xf>
    <xf numFmtId="0" fontId="47" fillId="38" borderId="87" xfId="0" applyFont="1" applyFill="1" applyBorder="1" applyAlignment="1" applyProtection="1">
      <alignment horizontal="left" vertical="top" wrapText="1"/>
      <protection locked="0"/>
    </xf>
    <xf numFmtId="0" fontId="44" fillId="22" borderId="12" xfId="0" applyFont="1" applyFill="1" applyBorder="1" applyAlignment="1" applyProtection="1">
      <alignment horizontal="center" vertical="center" wrapText="1"/>
      <protection locked="0"/>
    </xf>
    <xf numFmtId="0" fontId="44" fillId="22" borderId="13" xfId="0" applyFont="1" applyFill="1" applyBorder="1" applyAlignment="1" applyProtection="1">
      <alignment horizontal="center" vertical="center" wrapText="1"/>
      <protection locked="0"/>
    </xf>
    <xf numFmtId="0" fontId="44" fillId="22" borderId="14" xfId="0" applyFont="1" applyFill="1" applyBorder="1" applyAlignment="1" applyProtection="1">
      <alignment horizontal="center" vertical="center" wrapText="1"/>
      <protection locked="0"/>
    </xf>
    <xf numFmtId="0" fontId="47" fillId="22" borderId="12" xfId="0" applyFont="1" applyFill="1" applyBorder="1" applyAlignment="1" applyProtection="1">
      <alignment horizontal="center" vertical="center" wrapText="1"/>
      <protection locked="0"/>
    </xf>
    <xf numFmtId="0" fontId="47" fillId="22" borderId="13" xfId="0" applyFont="1" applyFill="1" applyBorder="1" applyAlignment="1" applyProtection="1">
      <alignment horizontal="center" vertical="center" wrapText="1"/>
      <protection locked="0"/>
    </xf>
    <xf numFmtId="0" fontId="47" fillId="22" borderId="14" xfId="0" applyFont="1" applyFill="1" applyBorder="1" applyAlignment="1" applyProtection="1">
      <alignment horizontal="center" vertical="center" wrapText="1"/>
      <protection locked="0"/>
    </xf>
    <xf numFmtId="43" fontId="47" fillId="0" borderId="20" xfId="8" applyFont="1" applyBorder="1" applyAlignment="1" applyProtection="1">
      <alignment horizontal="center" vertical="center" wrapText="1"/>
      <protection locked="0"/>
    </xf>
    <xf numFmtId="43" fontId="47" fillId="0" borderId="26" xfId="8" applyFont="1" applyBorder="1" applyAlignment="1" applyProtection="1">
      <alignment horizontal="center" vertical="center" wrapText="1"/>
      <protection locked="0"/>
    </xf>
    <xf numFmtId="43" fontId="47" fillId="0" borderId="20" xfId="8" applyFont="1" applyBorder="1" applyAlignment="1" applyProtection="1">
      <alignment vertical="center" wrapText="1"/>
      <protection locked="0"/>
    </xf>
    <xf numFmtId="43" fontId="47" fillId="0" borderId="26" xfId="8" applyFont="1" applyBorder="1" applyAlignment="1" applyProtection="1">
      <alignment vertical="center" wrapText="1"/>
      <protection locked="0"/>
    </xf>
    <xf numFmtId="16" fontId="47" fillId="0" borderId="110" xfId="0" applyNumberFormat="1" applyFont="1" applyBorder="1" applyAlignment="1" applyProtection="1">
      <alignment horizontal="left" vertical="center" wrapText="1"/>
      <protection locked="0"/>
    </xf>
    <xf numFmtId="16" fontId="47" fillId="0" borderId="20" xfId="0" applyNumberFormat="1" applyFont="1" applyBorder="1" applyAlignment="1" applyProtection="1">
      <alignment horizontal="left" vertical="center" wrapText="1"/>
      <protection locked="0"/>
    </xf>
    <xf numFmtId="16" fontId="47" fillId="0" borderId="25" xfId="0" applyNumberFormat="1" applyFont="1" applyBorder="1" applyAlignment="1" applyProtection="1">
      <alignment horizontal="left" vertical="center" wrapText="1"/>
      <protection locked="0"/>
    </xf>
    <xf numFmtId="16" fontId="47" fillId="0" borderId="26" xfId="0" applyNumberFormat="1" applyFont="1" applyBorder="1" applyAlignment="1" applyProtection="1">
      <alignment horizontal="left" vertical="center" wrapText="1"/>
      <protection locked="0"/>
    </xf>
    <xf numFmtId="43" fontId="47" fillId="0" borderId="96" xfId="8" applyFont="1" applyBorder="1" applyAlignment="1" applyProtection="1">
      <alignment horizontal="center" vertical="center" wrapText="1"/>
      <protection locked="0"/>
    </xf>
    <xf numFmtId="0" fontId="44" fillId="0" borderId="86" xfId="0" applyFont="1" applyBorder="1" applyAlignment="1" applyProtection="1">
      <alignment horizontal="center" vertical="center" wrapText="1"/>
      <protection locked="0"/>
    </xf>
    <xf numFmtId="0" fontId="44" fillId="0" borderId="41" xfId="0" applyFont="1" applyBorder="1" applyAlignment="1" applyProtection="1">
      <alignment horizontal="center" vertical="center" wrapText="1"/>
      <protection locked="0"/>
    </xf>
    <xf numFmtId="0" fontId="47" fillId="0" borderId="35" xfId="0" applyFont="1" applyBorder="1" applyAlignment="1" applyProtection="1">
      <alignment horizontal="left" vertical="center" wrapText="1"/>
      <protection locked="0"/>
    </xf>
    <xf numFmtId="43" fontId="47" fillId="0" borderId="85" xfId="8" applyFont="1" applyBorder="1" applyAlignment="1" applyProtection="1">
      <alignment vertical="center" wrapText="1"/>
      <protection locked="0"/>
    </xf>
    <xf numFmtId="43" fontId="47" fillId="0" borderId="24" xfId="8" applyFont="1" applyBorder="1" applyAlignment="1" applyProtection="1">
      <alignment vertical="center" wrapText="1"/>
      <protection locked="0"/>
    </xf>
    <xf numFmtId="43" fontId="47" fillId="0" borderId="111" xfId="8" applyFont="1" applyBorder="1" applyAlignment="1" applyProtection="1">
      <alignment horizontal="center" vertical="center" wrapText="1"/>
      <protection locked="0"/>
    </xf>
    <xf numFmtId="43" fontId="47" fillId="0" borderId="23" xfId="8" applyFont="1" applyBorder="1" applyAlignment="1" applyProtection="1">
      <alignment horizontal="center" vertical="center" wrapText="1"/>
      <protection locked="0"/>
    </xf>
    <xf numFmtId="0" fontId="44" fillId="0" borderId="0" xfId="0" applyFont="1" applyAlignment="1" applyProtection="1">
      <alignment horizontal="left" vertical="top" wrapText="1"/>
      <protection locked="0"/>
    </xf>
    <xf numFmtId="0" fontId="28" fillId="0" borderId="54" xfId="5" applyFont="1" applyBorder="1" applyAlignment="1">
      <alignment horizontal="center" vertical="center"/>
    </xf>
    <xf numFmtId="0" fontId="28" fillId="0" borderId="16" xfId="5" applyFont="1" applyBorder="1" applyAlignment="1">
      <alignment horizontal="center" vertical="center"/>
    </xf>
    <xf numFmtId="0" fontId="28" fillId="0" borderId="98" xfId="5" applyFont="1" applyBorder="1" applyAlignment="1">
      <alignment horizontal="center" vertical="center"/>
    </xf>
    <xf numFmtId="0" fontId="28" fillId="0" borderId="40" xfId="5" applyFont="1" applyBorder="1" applyAlignment="1">
      <alignment horizontal="center" vertical="center"/>
    </xf>
    <xf numFmtId="0" fontId="28" fillId="0" borderId="41" xfId="5" applyFont="1" applyBorder="1" applyAlignment="1">
      <alignment horizontal="center" vertical="center"/>
    </xf>
    <xf numFmtId="0" fontId="28" fillId="0" borderId="87" xfId="5" applyFont="1" applyBorder="1" applyAlignment="1">
      <alignment horizontal="center" vertical="center"/>
    </xf>
    <xf numFmtId="0" fontId="8" fillId="0" borderId="99" xfId="5" applyBorder="1" applyAlignment="1">
      <alignment horizontal="center"/>
    </xf>
    <xf numFmtId="0" fontId="8" fillId="0" borderId="16" xfId="5" applyBorder="1" applyAlignment="1">
      <alignment horizontal="center"/>
    </xf>
    <xf numFmtId="0" fontId="8" fillId="0" borderId="98" xfId="5" applyBorder="1" applyAlignment="1">
      <alignment horizontal="center"/>
    </xf>
    <xf numFmtId="0" fontId="8" fillId="0" borderId="36" xfId="5" applyBorder="1" applyAlignment="1">
      <alignment horizontal="center"/>
    </xf>
    <xf numFmtId="0" fontId="8" fillId="0" borderId="0" xfId="5" applyAlignment="1">
      <alignment horizontal="center"/>
    </xf>
    <xf numFmtId="0" fontId="8" fillId="0" borderId="79" xfId="5" applyBorder="1" applyAlignment="1">
      <alignment horizontal="center"/>
    </xf>
    <xf numFmtId="0" fontId="8" fillId="0" borderId="51" xfId="5" applyBorder="1" applyAlignment="1">
      <alignment horizontal="center"/>
    </xf>
    <xf numFmtId="0" fontId="8" fillId="0" borderId="52" xfId="5" applyBorder="1" applyAlignment="1">
      <alignment horizontal="center"/>
    </xf>
    <xf numFmtId="0" fontId="8" fillId="0" borderId="53" xfId="5" applyBorder="1" applyAlignment="1">
      <alignment horizontal="center"/>
    </xf>
    <xf numFmtId="0" fontId="43" fillId="0" borderId="99" xfId="5" applyFont="1" applyBorder="1" applyAlignment="1" applyProtection="1">
      <alignment horizontal="center" vertical="center" wrapText="1"/>
      <protection locked="0"/>
    </xf>
    <xf numFmtId="0" fontId="43" fillId="0" borderId="16" xfId="5" applyFont="1" applyBorder="1" applyAlignment="1" applyProtection="1">
      <alignment horizontal="center" vertical="center" wrapText="1"/>
      <protection locked="0"/>
    </xf>
    <xf numFmtId="0" fontId="43" fillId="0" borderId="97" xfId="5" applyFont="1" applyBorder="1" applyAlignment="1" applyProtection="1">
      <alignment horizontal="center" vertical="center" wrapText="1"/>
      <protection locked="0"/>
    </xf>
    <xf numFmtId="0" fontId="43" fillId="0" borderId="86" xfId="5" applyFont="1" applyBorder="1" applyAlignment="1" applyProtection="1">
      <alignment horizontal="center" vertical="center" wrapText="1"/>
      <protection locked="0"/>
    </xf>
    <xf numFmtId="0" fontId="43" fillId="0" borderId="41" xfId="5" applyFont="1" applyBorder="1" applyAlignment="1" applyProtection="1">
      <alignment horizontal="center" vertical="center" wrapText="1"/>
      <protection locked="0"/>
    </xf>
    <xf numFmtId="0" fontId="43" fillId="0" borderId="42" xfId="5" applyFont="1" applyBorder="1" applyAlignment="1" applyProtection="1">
      <alignment horizontal="center" vertical="center" wrapText="1"/>
      <protection locked="0"/>
    </xf>
    <xf numFmtId="0" fontId="9" fillId="0" borderId="95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93" xfId="5" applyFont="1" applyBorder="1" applyAlignment="1">
      <alignment horizontal="center" vertical="center"/>
    </xf>
    <xf numFmtId="0" fontId="9" fillId="0" borderId="52" xfId="5" applyFont="1" applyBorder="1" applyAlignment="1">
      <alignment horizontal="center" vertical="center"/>
    </xf>
    <xf numFmtId="0" fontId="8" fillId="0" borderId="47" xfId="5" applyBorder="1" applyAlignment="1">
      <alignment horizontal="left" vertical="center" wrapText="1"/>
    </xf>
    <xf numFmtId="0" fontId="8" fillId="0" borderId="35" xfId="5" applyBorder="1" applyAlignment="1">
      <alignment horizontal="left" vertical="center" wrapText="1"/>
    </xf>
    <xf numFmtId="0" fontId="8" fillId="0" borderId="48" xfId="5" applyBorder="1" applyAlignment="1">
      <alignment horizontal="left" vertical="center" wrapText="1"/>
    </xf>
    <xf numFmtId="0" fontId="8" fillId="0" borderId="51" xfId="5" applyBorder="1" applyAlignment="1">
      <alignment horizontal="left" vertical="center" wrapText="1"/>
    </xf>
    <xf numFmtId="0" fontId="8" fillId="0" borderId="52" xfId="5" applyBorder="1" applyAlignment="1">
      <alignment horizontal="left" vertical="center" wrapText="1"/>
    </xf>
    <xf numFmtId="0" fontId="8" fillId="0" borderId="53" xfId="5" applyBorder="1" applyAlignment="1">
      <alignment horizontal="left" vertical="center" wrapText="1"/>
    </xf>
    <xf numFmtId="0" fontId="44" fillId="0" borderId="47" xfId="5" applyFont="1" applyBorder="1" applyAlignment="1" applyProtection="1">
      <alignment horizontal="center" vertical="center" wrapText="1"/>
      <protection locked="0"/>
    </xf>
    <xf numFmtId="0" fontId="44" fillId="0" borderId="35" xfId="5" applyFont="1" applyBorder="1" applyAlignment="1" applyProtection="1">
      <alignment horizontal="center" vertical="center" wrapText="1"/>
      <protection locked="0"/>
    </xf>
    <xf numFmtId="0" fontId="44" fillId="0" borderId="48" xfId="5" applyFont="1" applyBorder="1" applyAlignment="1" applyProtection="1">
      <alignment horizontal="center" vertical="center" wrapText="1"/>
      <protection locked="0"/>
    </xf>
    <xf numFmtId="0" fontId="44" fillId="0" borderId="51" xfId="5" applyFont="1" applyBorder="1" applyAlignment="1" applyProtection="1">
      <alignment horizontal="center" vertical="center" wrapText="1"/>
      <protection locked="0"/>
    </xf>
    <xf numFmtId="0" fontId="44" fillId="0" borderId="52" xfId="5" applyFont="1" applyBorder="1" applyAlignment="1" applyProtection="1">
      <alignment horizontal="center" vertical="center" wrapText="1"/>
      <protection locked="0"/>
    </xf>
    <xf numFmtId="0" fontId="44" fillId="0" borderId="53" xfId="5" applyFont="1" applyBorder="1" applyAlignment="1" applyProtection="1">
      <alignment horizontal="center" vertical="center" wrapText="1"/>
      <protection locked="0"/>
    </xf>
    <xf numFmtId="0" fontId="44" fillId="0" borderId="100" xfId="5" applyFont="1" applyBorder="1" applyAlignment="1" applyProtection="1">
      <alignment horizontal="center" vertical="center" wrapText="1"/>
      <protection locked="0"/>
    </xf>
    <xf numFmtId="0" fontId="44" fillId="0" borderId="94" xfId="5" applyFont="1" applyBorder="1" applyAlignment="1" applyProtection="1">
      <alignment horizontal="center" vertical="center" wrapText="1"/>
      <protection locked="0"/>
    </xf>
    <xf numFmtId="0" fontId="47" fillId="37" borderId="90" xfId="0" applyFont="1" applyFill="1" applyBorder="1" applyAlignment="1" applyProtection="1">
      <alignment horizontal="left" vertical="center" wrapText="1" indent="2"/>
      <protection locked="0"/>
    </xf>
    <xf numFmtId="0" fontId="47" fillId="37" borderId="91" xfId="0" applyFont="1" applyFill="1" applyBorder="1" applyAlignment="1" applyProtection="1">
      <alignment horizontal="left" vertical="center" wrapText="1" indent="2"/>
      <protection locked="0"/>
    </xf>
    <xf numFmtId="0" fontId="8" fillId="0" borderId="0" xfId="5" applyAlignment="1">
      <alignment horizontal="right" vertical="center" indent="2"/>
    </xf>
    <xf numFmtId="0" fontId="41" fillId="0" borderId="0" xfId="5" applyFont="1" applyAlignment="1">
      <alignment horizontal="left" vertical="center" indent="1"/>
    </xf>
    <xf numFmtId="0" fontId="8" fillId="0" borderId="0" xfId="5" applyAlignment="1">
      <alignment horizontal="center" vertical="center"/>
    </xf>
    <xf numFmtId="0" fontId="44" fillId="0" borderId="15" xfId="0" applyFont="1" applyBorder="1" applyAlignment="1" applyProtection="1">
      <alignment horizontal="center" vertical="center" wrapText="1"/>
      <protection locked="0"/>
    </xf>
    <xf numFmtId="16" fontId="47" fillId="35" borderId="47" xfId="0" applyNumberFormat="1" applyFont="1" applyFill="1" applyBorder="1" applyAlignment="1" applyProtection="1">
      <alignment horizontal="center" vertical="center" wrapText="1"/>
      <protection locked="0"/>
    </xf>
    <xf numFmtId="16" fontId="47" fillId="35" borderId="35" xfId="0" applyNumberFormat="1" applyFont="1" applyFill="1" applyBorder="1" applyAlignment="1" applyProtection="1">
      <alignment horizontal="center" vertical="center" wrapText="1"/>
      <protection locked="0"/>
    </xf>
    <xf numFmtId="16" fontId="47" fillId="35" borderId="80" xfId="0" applyNumberFormat="1" applyFont="1" applyFill="1" applyBorder="1" applyAlignment="1" applyProtection="1">
      <alignment horizontal="center" vertical="center" wrapText="1"/>
      <protection locked="0"/>
    </xf>
    <xf numFmtId="16" fontId="47" fillId="35" borderId="22" xfId="0" applyNumberFormat="1" applyFont="1" applyFill="1" applyBorder="1" applyAlignment="1" applyProtection="1">
      <alignment horizontal="center" vertical="center" wrapText="1"/>
      <protection locked="0"/>
    </xf>
    <xf numFmtId="43" fontId="47" fillId="35" borderId="56" xfId="8" applyFont="1" applyFill="1" applyBorder="1" applyAlignment="1" applyProtection="1">
      <alignment vertical="center" wrapText="1"/>
      <protection locked="0"/>
    </xf>
    <xf numFmtId="43" fontId="47" fillId="35" borderId="26" xfId="8" applyFont="1" applyFill="1" applyBorder="1" applyAlignment="1" applyProtection="1">
      <alignment vertical="center" wrapText="1"/>
      <protection locked="0"/>
    </xf>
    <xf numFmtId="0" fontId="44" fillId="0" borderId="47" xfId="0" applyFont="1" applyBorder="1" applyAlignment="1" applyProtection="1">
      <alignment horizontal="center" vertical="center" wrapText="1"/>
      <protection locked="0"/>
    </xf>
    <xf numFmtId="0" fontId="44" fillId="0" borderId="35" xfId="0" applyFont="1" applyBorder="1" applyAlignment="1" applyProtection="1">
      <alignment horizontal="center" vertical="center" wrapText="1"/>
      <protection locked="0"/>
    </xf>
    <xf numFmtId="0" fontId="44" fillId="39" borderId="15" xfId="0" applyFont="1" applyFill="1" applyBorder="1" applyAlignment="1" applyProtection="1">
      <alignment horizontal="center" vertical="center" wrapText="1"/>
      <protection locked="0"/>
    </xf>
    <xf numFmtId="0" fontId="44" fillId="39" borderId="47" xfId="0" applyFont="1" applyFill="1" applyBorder="1" applyAlignment="1" applyProtection="1">
      <alignment horizontal="center" vertical="center" wrapText="1"/>
      <protection locked="0"/>
    </xf>
    <xf numFmtId="0" fontId="44" fillId="39" borderId="86" xfId="0" applyFont="1" applyFill="1" applyBorder="1" applyAlignment="1" applyProtection="1">
      <alignment horizontal="center" vertical="center" wrapText="1"/>
      <protection locked="0"/>
    </xf>
    <xf numFmtId="2" fontId="8" fillId="0" borderId="0" xfId="5" applyNumberFormat="1" applyAlignment="1">
      <alignment horizontal="center" vertical="center"/>
    </xf>
    <xf numFmtId="43" fontId="47" fillId="0" borderId="10" xfId="8" applyFont="1" applyBorder="1" applyAlignment="1" applyProtection="1">
      <alignment horizontal="center" vertical="center" wrapText="1"/>
      <protection locked="0"/>
    </xf>
    <xf numFmtId="0" fontId="47" fillId="0" borderId="0" xfId="0" applyFont="1" applyAlignment="1" applyProtection="1">
      <alignment horizontal="left" vertical="center" wrapText="1"/>
      <protection locked="0"/>
    </xf>
    <xf numFmtId="16" fontId="47" fillId="0" borderId="82" xfId="0" applyNumberFormat="1" applyFont="1" applyBorder="1" applyAlignment="1" applyProtection="1">
      <alignment horizontal="left" vertical="center" wrapText="1"/>
      <protection locked="0"/>
    </xf>
    <xf numFmtId="16" fontId="47" fillId="0" borderId="84" xfId="0" applyNumberFormat="1" applyFont="1" applyBorder="1" applyAlignment="1" applyProtection="1">
      <alignment horizontal="left" vertical="center" wrapText="1"/>
      <protection locked="0"/>
    </xf>
    <xf numFmtId="16" fontId="47" fillId="0" borderId="80" xfId="0" applyNumberFormat="1" applyFont="1" applyBorder="1" applyAlignment="1" applyProtection="1">
      <alignment horizontal="left" vertical="center" wrapText="1"/>
      <protection locked="0"/>
    </xf>
    <xf numFmtId="16" fontId="47" fillId="0" borderId="29" xfId="0" applyNumberFormat="1" applyFont="1" applyBorder="1" applyAlignment="1" applyProtection="1">
      <alignment horizontal="left" vertical="center" wrapText="1"/>
      <protection locked="0"/>
    </xf>
    <xf numFmtId="43" fontId="44" fillId="0" borderId="20" xfId="8" applyFont="1" applyBorder="1" applyAlignment="1" applyProtection="1">
      <alignment horizontal="center" vertical="center" wrapText="1"/>
      <protection locked="0"/>
    </xf>
    <xf numFmtId="43" fontId="47" fillId="0" borderId="122" xfId="8" applyFont="1" applyBorder="1" applyAlignment="1" applyProtection="1">
      <alignment horizontal="center" vertical="center" wrapText="1"/>
      <protection locked="0"/>
    </xf>
    <xf numFmtId="0" fontId="47" fillId="37" borderId="118" xfId="0" applyFont="1" applyFill="1" applyBorder="1" applyAlignment="1" applyProtection="1">
      <alignment horizontal="left" vertical="center" wrapText="1" indent="2"/>
      <protection locked="0"/>
    </xf>
    <xf numFmtId="49" fontId="0" fillId="5" borderId="18" xfId="0" applyNumberFormat="1" applyFill="1" applyBorder="1" applyAlignment="1">
      <alignment horizontal="center" vertical="center" wrapText="1"/>
    </xf>
    <xf numFmtId="0" fontId="8" fillId="0" borderId="19" xfId="0" applyFont="1" applyBorder="1" applyAlignment="1" applyProtection="1">
      <alignment horizontal="center" vertical="center" wrapText="1"/>
      <protection locked="0" hidden="1"/>
    </xf>
    <xf numFmtId="0" fontId="17" fillId="0" borderId="20" xfId="0" applyFont="1" applyBorder="1" applyAlignment="1" applyProtection="1">
      <alignment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hidden="1"/>
    </xf>
    <xf numFmtId="43" fontId="0" fillId="0" borderId="20" xfId="0" applyNumberFormat="1" applyBorder="1" applyAlignment="1" applyProtection="1">
      <alignment horizontal="right" vertical="center" wrapText="1"/>
      <protection hidden="1"/>
    </xf>
    <xf numFmtId="166" fontId="0" fillId="0" borderId="20" xfId="1" applyNumberFormat="1" applyFont="1" applyBorder="1" applyAlignment="1" applyProtection="1">
      <alignment horizontal="right" vertical="center" wrapText="1"/>
      <protection hidden="1"/>
    </xf>
    <xf numFmtId="166" fontId="0" fillId="0" borderId="21" xfId="1" applyNumberFormat="1" applyFont="1" applyBorder="1" applyAlignment="1" applyProtection="1">
      <alignment horizontal="right" vertical="center" wrapText="1"/>
      <protection hidden="1"/>
    </xf>
    <xf numFmtId="166" fontId="0" fillId="0" borderId="22" xfId="1" applyNumberFormat="1" applyFont="1" applyBorder="1" applyAlignment="1" applyProtection="1">
      <alignment horizontal="right" vertical="center" wrapText="1"/>
      <protection hidden="1"/>
    </xf>
    <xf numFmtId="166" fontId="0" fillId="0" borderId="23" xfId="1" applyNumberFormat="1" applyFont="1" applyBorder="1" applyAlignment="1" applyProtection="1">
      <alignment horizontal="right" vertical="center" wrapText="1"/>
      <protection hidden="1"/>
    </xf>
    <xf numFmtId="166" fontId="0" fillId="0" borderId="24" xfId="1" applyNumberFormat="1" applyFont="1" applyBorder="1" applyAlignment="1" applyProtection="1">
      <alignment horizontal="right" vertical="center" wrapText="1"/>
      <protection hidden="1"/>
    </xf>
    <xf numFmtId="165" fontId="0" fillId="0" borderId="1" xfId="1" applyNumberFormat="1" applyFont="1" applyBorder="1" applyAlignment="1" applyProtection="1">
      <alignment horizontal="right" vertical="center" wrapText="1"/>
      <protection hidden="1"/>
    </xf>
    <xf numFmtId="165" fontId="0" fillId="0" borderId="0" xfId="1" applyNumberFormat="1" applyFont="1" applyAlignment="1" applyProtection="1">
      <alignment horizontal="right" vertical="center"/>
      <protection hidden="1"/>
    </xf>
    <xf numFmtId="3" fontId="0" fillId="0" borderId="25" xfId="1" applyNumberFormat="1" applyFont="1" applyBorder="1" applyAlignment="1" applyProtection="1">
      <alignment horizontal="right" vertical="center"/>
      <protection hidden="1"/>
    </xf>
    <xf numFmtId="3" fontId="0" fillId="0" borderId="26" xfId="1" applyNumberFormat="1" applyFont="1" applyBorder="1" applyAlignment="1" applyProtection="1">
      <alignment horizontal="right" vertical="center"/>
      <protection hidden="1"/>
    </xf>
    <xf numFmtId="3" fontId="0" fillId="0" borderId="27" xfId="1" applyNumberFormat="1" applyFont="1" applyBorder="1" applyAlignment="1" applyProtection="1">
      <alignment horizontal="right" vertical="center"/>
      <protection hidden="1"/>
    </xf>
    <xf numFmtId="3" fontId="9" fillId="0" borderId="28" xfId="1" applyNumberFormat="1" applyFont="1" applyBorder="1" applyAlignment="1" applyProtection="1">
      <alignment horizontal="right" vertical="center"/>
      <protection hidden="1"/>
    </xf>
    <xf numFmtId="43" fontId="5" fillId="0" borderId="0" xfId="1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>
      <alignment vertical="center"/>
    </xf>
    <xf numFmtId="2" fontId="0" fillId="0" borderId="18" xfId="0" applyNumberFormat="1" applyBorder="1" applyAlignment="1">
      <alignment vertical="center"/>
    </xf>
    <xf numFmtId="0" fontId="18" fillId="0" borderId="26" xfId="4" applyFont="1" applyBorder="1" applyAlignment="1">
      <alignment vertical="center"/>
    </xf>
    <xf numFmtId="2" fontId="0" fillId="0" borderId="2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30" xfId="1" applyNumberFormat="1" applyFont="1" applyBorder="1" applyAlignment="1" applyProtection="1">
      <alignment horizontal="right" vertical="center"/>
      <protection hidden="1"/>
    </xf>
    <xf numFmtId="0" fontId="0" fillId="5" borderId="31" xfId="0" applyFill="1" applyBorder="1" applyAlignment="1">
      <alignment vertical="center"/>
    </xf>
    <xf numFmtId="166" fontId="0" fillId="0" borderId="20" xfId="1" applyNumberFormat="1" applyFont="1" applyFill="1" applyBorder="1" applyAlignment="1" applyProtection="1">
      <alignment horizontal="right" vertical="center" wrapText="1"/>
      <protection hidden="1"/>
    </xf>
    <xf numFmtId="166" fontId="0" fillId="0" borderId="21" xfId="1" applyNumberFormat="1" applyFont="1" applyFill="1" applyBorder="1" applyAlignment="1" applyProtection="1">
      <alignment horizontal="right" vertical="center" wrapText="1"/>
      <protection hidden="1"/>
    </xf>
    <xf numFmtId="171" fontId="47" fillId="0" borderId="20" xfId="8" applyNumberFormat="1" applyFont="1" applyBorder="1" applyAlignment="1" applyProtection="1">
      <alignment horizontal="center" vertical="center" wrapText="1"/>
      <protection locked="0"/>
    </xf>
    <xf numFmtId="171" fontId="47" fillId="0" borderId="26" xfId="8" applyNumberFormat="1" applyFont="1" applyBorder="1" applyAlignment="1" applyProtection="1">
      <alignment horizontal="center" vertical="center" wrapText="1"/>
      <protection locked="0"/>
    </xf>
    <xf numFmtId="49" fontId="33" fillId="17" borderId="37" xfId="0" applyNumberFormat="1" applyFont="1" applyFill="1" applyBorder="1" applyAlignment="1" applyProtection="1">
      <alignment horizontal="center" vertical="top" wrapText="1"/>
      <protection locked="0" hidden="1"/>
    </xf>
    <xf numFmtId="0" fontId="33" fillId="17" borderId="37" xfId="0" applyFont="1" applyFill="1" applyBorder="1" applyAlignment="1" applyProtection="1">
      <alignment horizontal="center" vertical="top" wrapText="1"/>
      <protection locked="0" hidden="1"/>
    </xf>
    <xf numFmtId="49" fontId="0" fillId="5" borderId="0" xfId="0" applyNumberFormat="1" applyFill="1" applyAlignment="1">
      <alignment horizontal="center" vertical="center"/>
    </xf>
    <xf numFmtId="0" fontId="8" fillId="0" borderId="60" xfId="0" applyFont="1" applyBorder="1" applyAlignment="1" applyProtection="1">
      <alignment horizontal="center" vertical="center"/>
      <protection locked="0" hidden="1"/>
    </xf>
    <xf numFmtId="0" fontId="0" fillId="0" borderId="56" xfId="0" applyBorder="1" applyAlignment="1" applyProtection="1">
      <alignment horizontal="center" vertical="center"/>
      <protection hidden="1"/>
    </xf>
    <xf numFmtId="43" fontId="0" fillId="0" borderId="56" xfId="0" applyNumberFormat="1" applyBorder="1" applyAlignment="1" applyProtection="1">
      <alignment horizontal="right" vertical="center"/>
      <protection locked="0" hidden="1"/>
    </xf>
    <xf numFmtId="165" fontId="0" fillId="0" borderId="0" xfId="1" applyNumberFormat="1" applyFont="1" applyBorder="1" applyAlignment="1" applyProtection="1">
      <alignment horizontal="right" vertical="center"/>
      <protection hidden="1"/>
    </xf>
    <xf numFmtId="165" fontId="33" fillId="0" borderId="0" xfId="1" applyNumberFormat="1" applyFont="1" applyBorder="1" applyAlignment="1" applyProtection="1">
      <alignment horizontal="right" vertical="center"/>
      <protection hidden="1"/>
    </xf>
    <xf numFmtId="3" fontId="0" fillId="18" borderId="0" xfId="1" applyNumberFormat="1" applyFont="1" applyFill="1" applyBorder="1" applyAlignment="1" applyProtection="1">
      <alignment horizontal="right" vertical="center"/>
      <protection hidden="1"/>
    </xf>
    <xf numFmtId="3" fontId="9" fillId="18" borderId="0" xfId="1" applyNumberFormat="1" applyFont="1" applyFill="1" applyBorder="1" applyAlignment="1" applyProtection="1">
      <alignment horizontal="right" vertical="center"/>
      <protection hidden="1"/>
    </xf>
    <xf numFmtId="0" fontId="0" fillId="19" borderId="0" xfId="0" applyFill="1" applyAlignment="1">
      <alignment vertical="center"/>
    </xf>
    <xf numFmtId="43" fontId="33" fillId="19" borderId="0" xfId="1" applyFont="1" applyFill="1" applyBorder="1" applyAlignment="1" applyProtection="1">
      <alignment horizontal="right" vertical="center"/>
      <protection hidden="1"/>
    </xf>
    <xf numFmtId="0" fontId="17" fillId="41" borderId="20" xfId="0" applyFont="1" applyFill="1" applyBorder="1" applyAlignment="1" applyProtection="1">
      <alignment vertical="center" wrapText="1"/>
      <protection hidden="1"/>
    </xf>
    <xf numFmtId="43" fontId="44" fillId="0" borderId="96" xfId="8" applyFont="1" applyBorder="1" applyAlignment="1" applyProtection="1">
      <alignment horizontal="center" vertical="center" wrapText="1"/>
      <protection locked="0"/>
    </xf>
    <xf numFmtId="0" fontId="46" fillId="0" borderId="0" xfId="0" applyFont="1" applyBorder="1" applyProtection="1">
      <protection locked="0"/>
    </xf>
    <xf numFmtId="0" fontId="47" fillId="0" borderId="0" xfId="0" applyFont="1" applyBorder="1" applyAlignment="1" applyProtection="1">
      <alignment vertical="center" wrapText="1"/>
      <protection locked="0"/>
    </xf>
    <xf numFmtId="0" fontId="44" fillId="0" borderId="0" xfId="0" applyFont="1" applyBorder="1" applyProtection="1">
      <protection locked="0"/>
    </xf>
    <xf numFmtId="0" fontId="47" fillId="0" borderId="0" xfId="0" applyFont="1" applyBorder="1" applyAlignment="1" applyProtection="1">
      <alignment horizontal="center" vertical="center" wrapText="1"/>
      <protection locked="0"/>
    </xf>
    <xf numFmtId="4" fontId="44" fillId="0" borderId="0" xfId="0" applyNumberFormat="1" applyFont="1" applyBorder="1" applyProtection="1">
      <protection locked="0"/>
    </xf>
  </cellXfs>
  <cellStyles count="9">
    <cellStyle name="Hipervínculo" xfId="3" builtinId="8"/>
    <cellStyle name="Millares" xfId="1" builtinId="3"/>
    <cellStyle name="Millares 4" xfId="6" xr:uid="{D382B742-D226-4C83-B617-2D27509ED652}"/>
    <cellStyle name="Millares 8" xfId="8" xr:uid="{64DA67E4-0F22-4D1D-8BBC-A1A8E67532DC}"/>
    <cellStyle name="Normal" xfId="0" builtinId="0"/>
    <cellStyle name="Normal 2 2" xfId="5" xr:uid="{38E05042-BFC9-4648-92FF-48DAE18E16DA}"/>
    <cellStyle name="Normal 2 2 3" xfId="7" xr:uid="{99243A62-9A2E-48B7-AD10-C0500472122B}"/>
    <cellStyle name="Normal 5" xfId="4" xr:uid="{338BAFA9-F911-467E-8003-9684EB4292D5}"/>
    <cellStyle name="Porcentaje" xfId="2" builtinId="5"/>
  </cellStyles>
  <dxfs count="12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ill>
        <patternFill patternType="solid">
          <bgColor theme="0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 val="0"/>
        <i val="0"/>
        <color auto="1"/>
      </font>
      <fill>
        <patternFill>
          <bgColor rgb="FFFFFF99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TA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dre\Downloads\CASA.xlsx" TargetMode="External"/><Relationship Id="rId1" Type="http://schemas.openxmlformats.org/officeDocument/2006/relationships/externalLinkPath" Target="file:///C:\Users\andre\Downloads\CA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MEMORIA DE CANTIDADES"/>
      <sheetName val="APU"/>
    </sheetNames>
    <sheetDataSet>
      <sheetData sheetId="0">
        <row r="18">
          <cell r="D18" t="str">
            <v>M2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1126-6F55-4911-9EBF-BD7C9941E6BC}">
  <dimension ref="A1:GA146"/>
  <sheetViews>
    <sheetView showGridLines="0" tabSelected="1" topLeftCell="B7" workbookViewId="0">
      <selection activeCell="AV83" sqref="AV83"/>
    </sheetView>
  </sheetViews>
  <sheetFormatPr baseColWidth="10" defaultColWidth="11.33203125" defaultRowHeight="14.4" x14ac:dyDescent="0.3"/>
  <cols>
    <col min="1" max="1" width="0" hidden="1" customWidth="1"/>
    <col min="2" max="2" width="9" customWidth="1"/>
    <col min="3" max="3" width="41.6640625" customWidth="1"/>
    <col min="4" max="4" width="6.109375" customWidth="1"/>
    <col min="5" max="5" width="12.6640625" customWidth="1"/>
    <col min="6" max="6" width="14.6640625" customWidth="1"/>
    <col min="7" max="7" width="18.6640625" customWidth="1"/>
    <col min="8" max="45" width="0" hidden="1" customWidth="1"/>
    <col min="46" max="46" width="2.6640625" customWidth="1"/>
    <col min="47" max="47" width="0.6640625" customWidth="1"/>
    <col min="50" max="50" width="14.33203125" customWidth="1"/>
    <col min="52" max="52" width="13.33203125" customWidth="1"/>
    <col min="110" max="112" width="0" hidden="1" customWidth="1"/>
  </cols>
  <sheetData>
    <row r="1" spans="1:183" s="27" customFormat="1" ht="12.15" hidden="1" customHeight="1" thickTop="1" x14ac:dyDescent="0.3">
      <c r="A1" s="1" t="s">
        <v>0</v>
      </c>
      <c r="B1" s="2" t="s">
        <v>1</v>
      </c>
      <c r="C1" s="3"/>
      <c r="D1" s="4"/>
      <c r="E1" s="5" t="s">
        <v>2</v>
      </c>
      <c r="F1" s="577" t="str">
        <f>"Duración  Obra    " &amp; G142 &amp; " Días"</f>
        <v>Duración  Obra    15 Días</v>
      </c>
      <c r="G1" s="6">
        <f>G135</f>
        <v>149484216</v>
      </c>
      <c r="H1" s="7" t="s">
        <v>3</v>
      </c>
      <c r="I1" s="7" t="s">
        <v>4</v>
      </c>
      <c r="J1" s="8" t="s">
        <v>5</v>
      </c>
      <c r="K1" s="8" t="s">
        <v>6</v>
      </c>
      <c r="L1" s="7" t="s">
        <v>7</v>
      </c>
      <c r="M1" s="7" t="s">
        <v>8</v>
      </c>
      <c r="N1" s="9" t="s">
        <v>9</v>
      </c>
      <c r="O1" s="10" t="str">
        <f>B2</f>
        <v>CD</v>
      </c>
      <c r="P1" s="578" t="s">
        <v>10</v>
      </c>
      <c r="Q1" s="579"/>
      <c r="R1" s="579"/>
      <c r="S1" s="579"/>
      <c r="T1" s="580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/>
      <c r="AF1" s="13" t="s">
        <v>11</v>
      </c>
      <c r="AG1" s="14" t="s">
        <v>12</v>
      </c>
      <c r="AH1" s="15" t="s">
        <v>13</v>
      </c>
      <c r="AI1" s="15" t="s">
        <v>14</v>
      </c>
      <c r="AJ1" s="15" t="s">
        <v>15</v>
      </c>
      <c r="AK1" s="16" t="s">
        <v>16</v>
      </c>
      <c r="AL1" s="17"/>
      <c r="AM1" s="18" t="s">
        <v>17</v>
      </c>
      <c r="AN1" s="18"/>
      <c r="AO1" s="19"/>
      <c r="AP1" s="20"/>
      <c r="AQ1" s="20"/>
      <c r="AR1" s="21" t="s">
        <v>18</v>
      </c>
      <c r="AS1" s="22">
        <f>AS135</f>
        <v>39092616</v>
      </c>
      <c r="AT1" s="23"/>
      <c r="AU1" s="24"/>
      <c r="AV1" s="25"/>
      <c r="AW1" s="25"/>
      <c r="AX1" s="25"/>
      <c r="AY1" s="26" t="s">
        <v>19</v>
      </c>
      <c r="AZ1" s="584" t="s">
        <v>20</v>
      </c>
      <c r="BZ1" s="28"/>
      <c r="CA1" s="29"/>
      <c r="CB1" s="30"/>
      <c r="CC1" s="31"/>
      <c r="CD1" s="32"/>
      <c r="CE1" s="33">
        <f>IF($A$2="CD",CG1,IF($A$2="CT",CH1,"Correg CT"))</f>
        <v>0</v>
      </c>
      <c r="CF1" s="34">
        <f>ROUND(CD1 * CE1,$J$2)</f>
        <v>0</v>
      </c>
      <c r="CG1" s="35"/>
      <c r="CH1" s="33"/>
      <c r="CI1" s="33">
        <v>1</v>
      </c>
      <c r="CJ1" s="33"/>
      <c r="CK1" s="36">
        <f>ROUND(CH1 * CD1,$J$2)</f>
        <v>0</v>
      </c>
      <c r="CL1" s="37">
        <f>ROUND(CG1 * CD1,$J$2)</f>
        <v>0</v>
      </c>
      <c r="CM1" s="38">
        <f>CF1*$N$2</f>
        <v>0</v>
      </c>
      <c r="CN1" s="39"/>
      <c r="CO1" s="40"/>
      <c r="CP1" s="41"/>
      <c r="CQ1" s="41"/>
      <c r="CR1" s="42"/>
      <c r="CS1" s="43">
        <f>CO1+CP1+CQ1+CR1</f>
        <v>0</v>
      </c>
      <c r="CT1" s="44"/>
      <c r="CV1"/>
      <c r="CW1"/>
      <c r="CX1"/>
      <c r="CY1"/>
      <c r="CZ1"/>
      <c r="DA1"/>
      <c r="DB1"/>
      <c r="DC1"/>
      <c r="DD1"/>
      <c r="DE1" s="45"/>
      <c r="DF1" s="46" t="e">
        <f>"CAP. " &amp;#REF! &amp; ": " &amp;#REF!</f>
        <v>#REF!</v>
      </c>
      <c r="DG1" s="47" t="e">
        <f>ROW(#REF!)</f>
        <v>#REF!</v>
      </c>
      <c r="DH1" s="47"/>
      <c r="DI1" s="47"/>
      <c r="DJ1" s="48"/>
      <c r="DK1" s="49"/>
      <c r="DL1"/>
      <c r="DM1"/>
      <c r="DN1" s="50">
        <f>CD1</f>
        <v>0</v>
      </c>
      <c r="DO1" s="51"/>
      <c r="DP1" s="52">
        <f>DN1+DO1</f>
        <v>0</v>
      </c>
      <c r="DQ1" s="53">
        <f>CE1</f>
        <v>0</v>
      </c>
      <c r="DR1" s="54">
        <f>ROUND(DP1 * DQ1,$J$2)</f>
        <v>0</v>
      </c>
      <c r="DS1"/>
      <c r="DT1" s="55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</row>
    <row r="2" spans="1:183" s="27" customFormat="1" ht="12.15" hidden="1" customHeight="1" thickBot="1" x14ac:dyDescent="0.35">
      <c r="A2" s="1" t="s">
        <v>8</v>
      </c>
      <c r="B2" s="56" t="str">
        <f>IF($A$2="CD","CD",IF($A$2="CT","CT",""))</f>
        <v>CD</v>
      </c>
      <c r="C2" s="57"/>
      <c r="D2" s="58"/>
      <c r="E2" s="59"/>
      <c r="F2" s="577"/>
      <c r="G2" s="60" t="e">
        <f>IF(#REF!=1,"CHEQ. INSUMOS","Insumos ok.")</f>
        <v>#REF!</v>
      </c>
      <c r="H2" s="61">
        <v>2</v>
      </c>
      <c r="I2" s="61">
        <v>3</v>
      </c>
      <c r="J2" s="61">
        <v>0</v>
      </c>
      <c r="K2" s="61"/>
      <c r="L2" s="61"/>
      <c r="M2" s="61"/>
      <c r="N2" s="62">
        <v>1</v>
      </c>
      <c r="O2" s="63"/>
      <c r="P2" s="581"/>
      <c r="Q2" s="582"/>
      <c r="R2" s="582"/>
      <c r="S2" s="582"/>
      <c r="T2" s="58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4"/>
      <c r="AF2" s="13"/>
      <c r="AG2" s="14"/>
      <c r="AH2" s="15"/>
      <c r="AI2" s="15"/>
      <c r="AJ2" s="15"/>
      <c r="AK2" s="16"/>
      <c r="AL2" s="17"/>
      <c r="AM2" s="65"/>
      <c r="AN2" s="65"/>
      <c r="AO2" s="585" t="s">
        <v>21</v>
      </c>
      <c r="AP2" s="585"/>
      <c r="AQ2" s="585"/>
      <c r="AR2" s="585"/>
      <c r="AS2" s="585"/>
      <c r="AT2" s="65"/>
      <c r="AU2" s="66"/>
      <c r="AY2" s="67" t="s">
        <v>22</v>
      </c>
      <c r="AZ2" s="584"/>
      <c r="BZ2" s="68" t="s">
        <v>23</v>
      </c>
      <c r="CA2" s="68" t="s">
        <v>24</v>
      </c>
      <c r="CB2" s="68" t="s">
        <v>25</v>
      </c>
      <c r="CC2" s="68" t="s">
        <v>26</v>
      </c>
      <c r="CD2" s="68" t="s">
        <v>27</v>
      </c>
      <c r="CE2" s="68" t="s">
        <v>28</v>
      </c>
      <c r="CF2" s="68" t="s">
        <v>29</v>
      </c>
      <c r="CG2" s="68" t="s">
        <v>30</v>
      </c>
      <c r="CH2" s="68" t="s">
        <v>31</v>
      </c>
      <c r="CI2" s="68" t="s">
        <v>32</v>
      </c>
      <c r="CJ2" s="68" t="s">
        <v>33</v>
      </c>
      <c r="CK2" s="68" t="s">
        <v>34</v>
      </c>
      <c r="CL2" s="68" t="s">
        <v>35</v>
      </c>
      <c r="CM2" s="68" t="s">
        <v>36</v>
      </c>
      <c r="CN2" s="68" t="s">
        <v>37</v>
      </c>
      <c r="CO2" s="68" t="s">
        <v>38</v>
      </c>
      <c r="CP2" s="68" t="s">
        <v>39</v>
      </c>
      <c r="CQ2" s="68" t="s">
        <v>40</v>
      </c>
      <c r="CR2" s="68" t="s">
        <v>41</v>
      </c>
      <c r="CS2" s="68" t="s">
        <v>42</v>
      </c>
      <c r="CT2" s="68" t="s">
        <v>43</v>
      </c>
      <c r="CU2" s="68" t="s">
        <v>44</v>
      </c>
      <c r="CV2" s="68" t="s">
        <v>45</v>
      </c>
      <c r="CW2" s="68" t="s">
        <v>46</v>
      </c>
      <c r="CX2" s="68" t="s">
        <v>47</v>
      </c>
      <c r="CY2" s="68" t="s">
        <v>48</v>
      </c>
      <c r="CZ2" s="68" t="s">
        <v>49</v>
      </c>
      <c r="DA2" s="68" t="s">
        <v>50</v>
      </c>
      <c r="DB2" s="68" t="s">
        <v>51</v>
      </c>
      <c r="DC2" s="68" t="s">
        <v>52</v>
      </c>
      <c r="DD2" s="68" t="s">
        <v>53</v>
      </c>
      <c r="DE2" s="68" t="s">
        <v>54</v>
      </c>
      <c r="DF2" s="68" t="s">
        <v>55</v>
      </c>
      <c r="DG2" s="68" t="s">
        <v>56</v>
      </c>
      <c r="DH2" s="68" t="s">
        <v>57</v>
      </c>
      <c r="DI2" s="68" t="s">
        <v>58</v>
      </c>
      <c r="DJ2" s="68" t="s">
        <v>59</v>
      </c>
      <c r="DK2" s="68" t="s">
        <v>60</v>
      </c>
      <c r="DL2" s="68" t="s">
        <v>61</v>
      </c>
      <c r="DM2" s="68" t="s">
        <v>62</v>
      </c>
      <c r="DN2" s="68" t="s">
        <v>63</v>
      </c>
      <c r="DO2" s="68" t="s">
        <v>64</v>
      </c>
      <c r="DP2" s="68" t="s">
        <v>65</v>
      </c>
      <c r="DQ2" s="68" t="s">
        <v>66</v>
      </c>
      <c r="DR2" s="68" t="s">
        <v>67</v>
      </c>
      <c r="DS2" s="68" t="s">
        <v>68</v>
      </c>
      <c r="DT2" s="68" t="s">
        <v>69</v>
      </c>
    </row>
    <row r="3" spans="1:183" s="27" customFormat="1" ht="12.15" hidden="1" customHeight="1" x14ac:dyDescent="0.35">
      <c r="A3" s="1"/>
      <c r="B3" s="56"/>
      <c r="C3" s="57"/>
      <c r="D3" s="58"/>
      <c r="E3" s="69"/>
      <c r="F3" s="70"/>
      <c r="G3" s="71"/>
      <c r="H3" s="61"/>
      <c r="I3" s="61"/>
      <c r="J3" s="61"/>
      <c r="K3" s="61"/>
      <c r="L3" s="61"/>
      <c r="M3" s="61"/>
      <c r="N3" s="72"/>
      <c r="O3" s="63"/>
      <c r="P3" s="73"/>
      <c r="Q3" s="73"/>
      <c r="R3" s="73"/>
      <c r="S3" s="73"/>
      <c r="T3" s="73"/>
      <c r="U3" s="74"/>
      <c r="V3" s="74"/>
      <c r="W3" s="74"/>
      <c r="X3" s="74"/>
      <c r="Y3" s="74"/>
      <c r="Z3" s="74"/>
      <c r="AA3" s="74"/>
      <c r="AB3" s="74"/>
      <c r="AC3" s="74"/>
      <c r="AD3" s="74"/>
      <c r="AE3" s="75"/>
      <c r="AF3" s="45"/>
      <c r="AG3" s="46"/>
      <c r="AH3" s="47"/>
      <c r="AI3" s="47"/>
      <c r="AJ3" s="47"/>
      <c r="AK3" s="48"/>
      <c r="AL3" s="49"/>
      <c r="AP3" s="67" t="e">
        <f>SUM(AP8:AP132)</f>
        <v>#REF!</v>
      </c>
      <c r="AQ3" s="76"/>
      <c r="AR3" s="77"/>
      <c r="AU3" s="66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</row>
    <row r="4" spans="1:183" s="27" customFormat="1" ht="12.15" hidden="1" customHeight="1" x14ac:dyDescent="0.35">
      <c r="A4" s="1"/>
      <c r="B4" s="56"/>
      <c r="C4" s="57"/>
      <c r="D4" s="58"/>
      <c r="E4" s="69"/>
      <c r="F4" s="70"/>
      <c r="G4" s="71"/>
      <c r="H4" s="61"/>
      <c r="I4" s="61"/>
      <c r="J4" s="61"/>
      <c r="K4" s="61"/>
      <c r="L4" s="61"/>
      <c r="M4" s="61"/>
      <c r="N4" s="72"/>
      <c r="O4" s="63"/>
      <c r="P4" s="73"/>
      <c r="Q4" s="73"/>
      <c r="R4" s="73"/>
      <c r="S4" s="73"/>
      <c r="T4" s="73"/>
      <c r="U4" s="74"/>
      <c r="V4" s="74"/>
      <c r="W4" s="74"/>
      <c r="X4" s="74"/>
      <c r="Y4" s="74"/>
      <c r="Z4" s="74"/>
      <c r="AA4" s="74"/>
      <c r="AB4" s="74"/>
      <c r="AC4" s="74"/>
      <c r="AD4" s="74"/>
      <c r="AE4" s="75"/>
      <c r="AF4" s="45"/>
      <c r="AG4" s="46" t="str">
        <f>"CAP. " &amp; $B$4 &amp; ": " &amp; $C$4</f>
        <v xml:space="preserve">CAP. : </v>
      </c>
      <c r="AH4" s="47">
        <f>ROW($B$4)</f>
        <v>4</v>
      </c>
      <c r="AI4" s="47" t="str">
        <f>"SUBCAP.  " &amp; $B$4 &amp; ":   " &amp; $C$4</f>
        <v xml:space="preserve">SUBCAP.  :   </v>
      </c>
      <c r="AJ4" s="47">
        <f>ROW($B$4)</f>
        <v>4</v>
      </c>
      <c r="AK4" s="48"/>
      <c r="AL4" s="49"/>
      <c r="AP4" s="67"/>
      <c r="AQ4" s="76"/>
      <c r="AR4" s="77"/>
      <c r="AU4" s="66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</row>
    <row r="5" spans="1:183" s="27" customFormat="1" ht="12.15" hidden="1" customHeight="1" x14ac:dyDescent="0.35">
      <c r="A5" s="1"/>
      <c r="B5" s="56"/>
      <c r="C5" s="57"/>
      <c r="D5" s="58"/>
      <c r="E5" s="69"/>
      <c r="F5" s="70"/>
      <c r="G5" s="71"/>
      <c r="H5" s="61"/>
      <c r="I5" s="61"/>
      <c r="J5" s="61"/>
      <c r="K5" s="61"/>
      <c r="L5" s="61"/>
      <c r="M5" s="61"/>
      <c r="N5" s="72"/>
      <c r="O5" s="63"/>
      <c r="P5" s="73"/>
      <c r="Q5" s="73"/>
      <c r="R5" s="73"/>
      <c r="S5" s="73"/>
      <c r="T5" s="73"/>
      <c r="U5" s="74"/>
      <c r="V5" s="74"/>
      <c r="W5" s="74"/>
      <c r="X5" s="74"/>
      <c r="Y5" s="74"/>
      <c r="Z5" s="74"/>
      <c r="AA5" s="74"/>
      <c r="AB5" s="74"/>
      <c r="AC5" s="74"/>
      <c r="AD5" s="74"/>
      <c r="AE5" s="75"/>
      <c r="AF5" s="45"/>
      <c r="AG5" s="46"/>
      <c r="AH5" s="47"/>
      <c r="AI5" s="47"/>
      <c r="AJ5" s="47"/>
      <c r="AK5" s="48"/>
      <c r="AL5" s="49"/>
      <c r="AP5" s="67"/>
      <c r="AQ5" s="76"/>
      <c r="AR5" s="77"/>
      <c r="AU5" s="66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</row>
    <row r="6" spans="1:183" s="27" customFormat="1" ht="12.15" hidden="1" customHeight="1" x14ac:dyDescent="0.35">
      <c r="A6" s="1"/>
      <c r="B6" s="56"/>
      <c r="C6" s="57"/>
      <c r="D6" s="58"/>
      <c r="E6" s="69"/>
      <c r="F6" s="70"/>
      <c r="G6" s="71"/>
      <c r="H6" s="61"/>
      <c r="I6" s="61"/>
      <c r="J6" s="61"/>
      <c r="K6" s="61"/>
      <c r="L6" s="61"/>
      <c r="M6" s="61"/>
      <c r="N6" s="72"/>
      <c r="O6" s="63"/>
      <c r="P6" s="73"/>
      <c r="Q6" s="73"/>
      <c r="R6" s="73"/>
      <c r="S6" s="73"/>
      <c r="T6" s="73"/>
      <c r="U6" s="74"/>
      <c r="V6" s="74"/>
      <c r="W6" s="74"/>
      <c r="X6" s="74"/>
      <c r="Y6" s="74"/>
      <c r="Z6" s="74"/>
      <c r="AA6" s="74"/>
      <c r="AB6" s="74"/>
      <c r="AC6" s="74"/>
      <c r="AD6" s="74"/>
      <c r="AE6" s="75"/>
      <c r="AF6" s="45"/>
      <c r="AG6" s="46"/>
      <c r="AH6" s="47"/>
      <c r="AI6" s="47"/>
      <c r="AJ6" s="47"/>
      <c r="AK6" s="48"/>
      <c r="AL6" s="49"/>
      <c r="AP6" s="67"/>
      <c r="AQ6" s="76"/>
      <c r="AR6" s="77"/>
      <c r="AU6" s="66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</row>
    <row r="7" spans="1:183" s="85" customFormat="1" ht="27.9" customHeight="1" x14ac:dyDescent="0.3">
      <c r="A7" s="78"/>
      <c r="B7" s="586" t="s">
        <v>70</v>
      </c>
      <c r="C7" s="587"/>
      <c r="D7" s="587"/>
      <c r="E7" s="587"/>
      <c r="F7" s="587"/>
      <c r="G7" s="588"/>
      <c r="H7" s="79"/>
      <c r="I7" s="79"/>
      <c r="J7" s="79"/>
      <c r="K7" s="79"/>
      <c r="L7" s="79"/>
      <c r="M7" s="79"/>
      <c r="N7" s="79"/>
      <c r="O7" s="79"/>
      <c r="P7" s="80" t="s">
        <v>71</v>
      </c>
      <c r="Q7" s="81"/>
      <c r="R7" s="81"/>
      <c r="S7" s="81"/>
      <c r="T7" s="82"/>
      <c r="U7" s="83"/>
      <c r="V7" s="83"/>
      <c r="W7" s="83"/>
      <c r="X7" s="83"/>
      <c r="Y7" s="83"/>
      <c r="Z7" s="83"/>
      <c r="AA7" s="83"/>
      <c r="AB7" s="83"/>
      <c r="AC7" s="83"/>
      <c r="AD7" s="83"/>
      <c r="AE7" s="84"/>
      <c r="AF7" s="45"/>
      <c r="AG7" s="46"/>
      <c r="AH7" s="47"/>
      <c r="AI7" s="47"/>
      <c r="AJ7" s="47"/>
      <c r="AK7" s="48"/>
      <c r="AL7" s="49"/>
      <c r="AO7" s="589" t="s">
        <v>72</v>
      </c>
      <c r="AP7" s="590"/>
      <c r="AQ7" s="590"/>
      <c r="AR7" s="590"/>
      <c r="AS7" s="591"/>
      <c r="AU7" s="86"/>
      <c r="AY7" s="87"/>
    </row>
    <row r="8" spans="1:183" s="85" customFormat="1" ht="15.6" customHeight="1" thickBot="1" x14ac:dyDescent="0.35">
      <c r="A8" s="78"/>
      <c r="B8" s="592" t="s">
        <v>73</v>
      </c>
      <c r="C8" s="593"/>
      <c r="D8" s="593"/>
      <c r="E8" s="593"/>
      <c r="F8" s="593"/>
      <c r="G8" s="594"/>
      <c r="H8" s="79"/>
      <c r="I8" s="79"/>
      <c r="J8" s="79"/>
      <c r="K8" s="79"/>
      <c r="L8" s="79"/>
      <c r="M8" s="79"/>
      <c r="N8" s="79"/>
      <c r="O8" s="79"/>
      <c r="P8" s="88" t="s">
        <v>74</v>
      </c>
      <c r="Q8" s="89" t="s">
        <v>75</v>
      </c>
      <c r="R8" s="89" t="s">
        <v>76</v>
      </c>
      <c r="S8" s="89" t="s">
        <v>77</v>
      </c>
      <c r="T8" s="90" t="s">
        <v>78</v>
      </c>
      <c r="U8" s="83"/>
      <c r="V8" s="83">
        <v>1</v>
      </c>
      <c r="W8" s="83"/>
      <c r="X8" s="83"/>
      <c r="Y8" s="83"/>
      <c r="Z8" s="83"/>
      <c r="AA8" s="83"/>
      <c r="AB8" s="83"/>
      <c r="AC8" s="83"/>
      <c r="AD8" s="83"/>
      <c r="AE8" s="84"/>
      <c r="AF8" s="45"/>
      <c r="AG8" s="46"/>
      <c r="AH8" s="47"/>
      <c r="AI8" s="47"/>
      <c r="AJ8" s="47"/>
      <c r="AK8" s="48"/>
      <c r="AL8" s="49"/>
      <c r="AO8" s="91" t="s">
        <v>79</v>
      </c>
      <c r="AP8" s="92" t="s">
        <v>80</v>
      </c>
      <c r="AQ8" s="92" t="s">
        <v>81</v>
      </c>
      <c r="AR8" s="92" t="s">
        <v>82</v>
      </c>
      <c r="AS8" s="93" t="s">
        <v>83</v>
      </c>
      <c r="AU8" s="86"/>
    </row>
    <row r="9" spans="1:183" s="85" customFormat="1" ht="15" customHeight="1" x14ac:dyDescent="0.3">
      <c r="A9" s="78"/>
      <c r="B9" s="595" t="s">
        <v>221</v>
      </c>
      <c r="C9" s="597" t="s">
        <v>233</v>
      </c>
      <c r="D9" s="598"/>
      <c r="E9" s="599"/>
      <c r="F9" s="94" t="s">
        <v>84</v>
      </c>
      <c r="G9" s="95"/>
      <c r="H9" s="96"/>
      <c r="I9" s="96"/>
      <c r="J9" s="96"/>
      <c r="K9" s="96"/>
      <c r="L9" s="96"/>
      <c r="M9" s="96"/>
      <c r="N9" s="96"/>
      <c r="O9" s="96"/>
      <c r="P9" s="97"/>
      <c r="Q9" s="97"/>
      <c r="R9" s="97"/>
      <c r="S9" s="97"/>
      <c r="T9" s="97"/>
      <c r="U9" s="98"/>
      <c r="V9" s="98"/>
      <c r="W9" s="98"/>
      <c r="X9" s="98"/>
      <c r="Y9" s="98"/>
      <c r="Z9" s="98"/>
      <c r="AA9" s="98"/>
      <c r="AB9" s="98"/>
      <c r="AC9" s="98"/>
      <c r="AD9" s="98"/>
      <c r="AE9" s="99"/>
      <c r="AF9" s="45"/>
      <c r="AG9" s="46"/>
      <c r="AH9" s="47"/>
      <c r="AI9" s="47"/>
      <c r="AJ9" s="47"/>
      <c r="AK9" s="48"/>
      <c r="AL9" s="49"/>
      <c r="AU9" s="86"/>
    </row>
    <row r="10" spans="1:183" s="85" customFormat="1" ht="21.15" customHeight="1" thickBot="1" x14ac:dyDescent="0.35">
      <c r="A10" s="78"/>
      <c r="B10" s="596"/>
      <c r="C10" s="600"/>
      <c r="D10" s="601"/>
      <c r="E10" s="602"/>
      <c r="F10" s="100" t="s">
        <v>85</v>
      </c>
      <c r="G10" s="101">
        <f ca="1">TODAY()</f>
        <v>46280</v>
      </c>
      <c r="H10" s="102"/>
      <c r="I10" s="102"/>
      <c r="J10" s="102"/>
      <c r="K10" s="102"/>
      <c r="L10" s="102"/>
      <c r="M10" s="102"/>
      <c r="N10" s="102"/>
      <c r="O10" s="102"/>
      <c r="P10" s="603"/>
      <c r="Q10" s="603"/>
      <c r="R10" s="603"/>
      <c r="S10" s="603"/>
      <c r="T10" s="6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4"/>
      <c r="AF10" s="45"/>
      <c r="AG10" s="46"/>
      <c r="AH10" s="47"/>
      <c r="AI10" s="47"/>
      <c r="AJ10" s="47"/>
      <c r="AK10" s="48"/>
      <c r="AL10" s="49"/>
      <c r="AU10" s="86"/>
    </row>
    <row r="11" spans="1:183" s="85" customFormat="1" ht="20.100000000000001" customHeight="1" x14ac:dyDescent="0.3">
      <c r="A11" s="78"/>
      <c r="B11" s="105"/>
      <c r="C11" s="106"/>
      <c r="D11" s="107"/>
      <c r="E11" s="108"/>
      <c r="F11" s="109"/>
      <c r="G11" s="110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2"/>
      <c r="AF11" s="45"/>
      <c r="AG11" s="46"/>
      <c r="AH11" s="47"/>
      <c r="AI11" s="47"/>
      <c r="AJ11" s="47"/>
      <c r="AK11" s="48"/>
      <c r="AL11" s="49"/>
      <c r="AU11" s="86"/>
      <c r="AW11" s="113"/>
    </row>
    <row r="12" spans="1:183" s="85" customFormat="1" ht="15.75" customHeight="1" x14ac:dyDescent="0.3">
      <c r="A12" s="114" t="s">
        <v>86</v>
      </c>
      <c r="B12" s="115" t="s">
        <v>87</v>
      </c>
      <c r="C12" s="116" t="s">
        <v>88</v>
      </c>
      <c r="D12" s="116" t="s">
        <v>89</v>
      </c>
      <c r="E12" s="116" t="s">
        <v>90</v>
      </c>
      <c r="F12" s="117" t="s">
        <v>91</v>
      </c>
      <c r="G12" s="118" t="str">
        <f>IF(N2&gt;1,"VR.  / " &amp;N1,"VR.TOTAL")</f>
        <v>VR.TOTAL</v>
      </c>
      <c r="H12" s="119" t="s">
        <v>92</v>
      </c>
      <c r="I12" s="119" t="s">
        <v>93</v>
      </c>
      <c r="J12" s="119"/>
      <c r="K12" s="119" t="s">
        <v>94</v>
      </c>
      <c r="L12" s="120" t="s">
        <v>95</v>
      </c>
      <c r="M12" s="120" t="s">
        <v>96</v>
      </c>
      <c r="N12" s="121" t="str">
        <f>"Vr.  " &amp; N2 &amp; " " &amp;N1&amp; "S"</f>
        <v>Vr.  1 CASAS</v>
      </c>
      <c r="O12" s="111"/>
      <c r="P12" s="122" t="s">
        <v>74</v>
      </c>
      <c r="Q12" s="122" t="s">
        <v>75</v>
      </c>
      <c r="R12" s="122" t="s">
        <v>76</v>
      </c>
      <c r="S12" s="122" t="s">
        <v>77</v>
      </c>
      <c r="T12" s="123" t="s">
        <v>78</v>
      </c>
      <c r="U12" s="111"/>
      <c r="V12" s="111">
        <v>1</v>
      </c>
      <c r="W12" s="111"/>
      <c r="X12" s="111"/>
      <c r="Y12" s="111"/>
      <c r="Z12" s="111"/>
      <c r="AA12" s="111"/>
      <c r="AB12" s="111"/>
      <c r="AC12" s="111"/>
      <c r="AD12" s="111"/>
      <c r="AE12" s="112"/>
      <c r="AF12" s="45"/>
      <c r="AG12" s="46"/>
      <c r="AH12" s="47"/>
      <c r="AI12" s="47"/>
      <c r="AJ12" s="47"/>
      <c r="AK12" s="48"/>
      <c r="AL12" s="49"/>
      <c r="AO12" s="124" t="s">
        <v>79</v>
      </c>
      <c r="AP12" s="124" t="e">
        <f>[1]ACTAS!L14</f>
        <v>#REF!</v>
      </c>
      <c r="AQ12" s="124" t="s">
        <v>81</v>
      </c>
      <c r="AR12" s="125" t="s">
        <v>82</v>
      </c>
      <c r="AS12" s="126" t="s">
        <v>83</v>
      </c>
      <c r="AU12" s="86"/>
      <c r="AW12" s="113"/>
    </row>
    <row r="13" spans="1:183" ht="23.1" customHeight="1" thickBot="1" x14ac:dyDescent="0.35">
      <c r="A13" s="78"/>
      <c r="B13" s="78"/>
      <c r="C13" s="127"/>
      <c r="D13" s="128"/>
      <c r="E13" s="129"/>
      <c r="F13" s="130"/>
      <c r="G13" s="131"/>
      <c r="L13" s="132"/>
      <c r="M13" s="132"/>
      <c r="V13" s="27"/>
      <c r="AF13" s="45"/>
      <c r="AG13" s="46"/>
      <c r="AH13" s="47"/>
      <c r="AI13" s="47"/>
      <c r="AJ13" s="47"/>
      <c r="AK13" s="48"/>
      <c r="AL13" s="49"/>
      <c r="AS13" s="132"/>
      <c r="AU13" s="55"/>
    </row>
    <row r="14" spans="1:183" x14ac:dyDescent="0.3">
      <c r="A14" s="133" t="s">
        <v>97</v>
      </c>
      <c r="B14" s="756">
        <v>1</v>
      </c>
      <c r="C14" s="134" t="s">
        <v>234</v>
      </c>
      <c r="D14" s="135"/>
      <c r="E14" s="135"/>
      <c r="F14" s="135"/>
      <c r="G14" s="136">
        <f>SUM(G15:G28)</f>
        <v>41477508</v>
      </c>
      <c r="H14" s="27"/>
      <c r="I14" s="27"/>
      <c r="J14" s="27"/>
      <c r="K14" s="27"/>
      <c r="L14" s="27"/>
      <c r="M14" s="27"/>
      <c r="N14" s="137">
        <f>SUM(N15:N28)</f>
        <v>11828789</v>
      </c>
      <c r="O14" s="44"/>
      <c r="P14" s="138"/>
      <c r="Q14" s="139"/>
      <c r="R14" s="139"/>
      <c r="S14" s="140"/>
      <c r="T14" s="141"/>
      <c r="U14" s="44">
        <f>IF(G14&lt;&gt;"",N14-G14*$N$2,0)</f>
        <v>-29648719</v>
      </c>
      <c r="V14" s="142" t="s">
        <v>98</v>
      </c>
      <c r="AF14" s="45"/>
      <c r="AG14" s="46" t="str">
        <f>"CAP. " &amp; $B$14 &amp; ": " &amp; $C$14</f>
        <v>CAP. 1: ACUEDUCTO VEREDA LOS ZAINOS</v>
      </c>
      <c r="AH14" s="47">
        <f>ROW($B$14)</f>
        <v>14</v>
      </c>
      <c r="AI14" s="47"/>
      <c r="AJ14" s="47"/>
      <c r="AK14" s="48"/>
      <c r="AL14" s="49"/>
      <c r="AO14" s="143"/>
      <c r="AP14" s="144"/>
      <c r="AQ14" s="144"/>
      <c r="AR14" s="144"/>
      <c r="AS14" s="145">
        <f>SUM(AS15:AS28)</f>
        <v>11828789</v>
      </c>
      <c r="AU14" s="55"/>
    </row>
    <row r="15" spans="1:183" hidden="1" x14ac:dyDescent="0.3">
      <c r="A15" s="146" t="s">
        <v>99</v>
      </c>
      <c r="B15" s="147"/>
      <c r="C15" s="148"/>
      <c r="D15" s="149"/>
      <c r="E15" s="150"/>
      <c r="F15" s="151"/>
      <c r="G15" s="152"/>
      <c r="H15" s="153"/>
      <c r="I15" s="151"/>
      <c r="J15" s="151"/>
      <c r="K15" s="151"/>
      <c r="L15" s="154"/>
      <c r="M15" s="155"/>
      <c r="N15" s="156"/>
      <c r="O15" s="39"/>
      <c r="P15" s="40"/>
      <c r="Q15" s="41"/>
      <c r="R15" s="41"/>
      <c r="S15" s="42"/>
      <c r="T15" s="43"/>
      <c r="U15" s="44"/>
      <c r="V15" s="27"/>
      <c r="AF15" s="45"/>
      <c r="AG15" s="46" t="str">
        <f>"CAP. " &amp; $B$14 &amp; ": " &amp; $C$14</f>
        <v>CAP. 1: ACUEDUCTO VEREDA LOS ZAINOS</v>
      </c>
      <c r="AH15" s="47">
        <f>ROW($B$14)</f>
        <v>14</v>
      </c>
      <c r="AI15" s="47"/>
      <c r="AJ15" s="47"/>
      <c r="AK15" s="48"/>
      <c r="AL15" s="49"/>
      <c r="AO15" s="50"/>
      <c r="AP15" s="51"/>
      <c r="AQ15" s="52"/>
      <c r="AR15" s="157"/>
      <c r="AS15" s="158"/>
      <c r="AU15" s="55"/>
    </row>
    <row r="16" spans="1:183" s="745" customFormat="1" ht="27.6" x14ac:dyDescent="0.3">
      <c r="A16" s="727" t="s">
        <v>100</v>
      </c>
      <c r="B16" s="728"/>
      <c r="C16" s="729" t="s">
        <v>222</v>
      </c>
      <c r="D16" s="730" t="s">
        <v>35</v>
      </c>
      <c r="E16" s="731">
        <f>+'MEMORIA DE CANTIDADES'!L37</f>
        <v>198</v>
      </c>
      <c r="F16" s="732">
        <v>2707</v>
      </c>
      <c r="G16" s="733">
        <f t="shared" ref="G16:G27" si="0">ROUND(E16 * F16,$J$2)</f>
        <v>535986</v>
      </c>
      <c r="H16" s="734" t="e">
        <f>#REF!</f>
        <v>#REF!</v>
      </c>
      <c r="I16" s="732" t="e">
        <f>#REF!</f>
        <v>#REF!</v>
      </c>
      <c r="J16" s="732">
        <v>1</v>
      </c>
      <c r="K16" s="732" t="e">
        <f>ROUNDUP(#REF!/$J$16,0)</f>
        <v>#REF!</v>
      </c>
      <c r="L16" s="735" t="e">
        <f>ROUND(I16 * E16,$J$2)</f>
        <v>#REF!</v>
      </c>
      <c r="M16" s="736" t="e">
        <f>ROUND(H16 * E16,$J$2)</f>
        <v>#REF!</v>
      </c>
      <c r="N16" s="737">
        <f>G16*$N$2</f>
        <v>535986</v>
      </c>
      <c r="O16" s="738"/>
      <c r="P16" s="739" t="e">
        <f>ROUND(#REF!*E16,0)</f>
        <v>#REF!</v>
      </c>
      <c r="Q16" s="740" t="e">
        <f>ROUND(#REF!*E16,0)</f>
        <v>#REF!</v>
      </c>
      <c r="R16" s="740" t="e">
        <f>ROUND(#REF!*E16,0)</f>
        <v>#REF!</v>
      </c>
      <c r="S16" s="741" t="e">
        <f>ROUND(#REF!*E16,0)</f>
        <v>#REF!</v>
      </c>
      <c r="T16" s="742" t="e">
        <f>P16+Q16+R16+S16</f>
        <v>#REF!</v>
      </c>
      <c r="U16" s="743"/>
      <c r="V16" s="744"/>
      <c r="AF16" s="217"/>
      <c r="AG16" s="218" t="str">
        <f>"CAP. " &amp; $B$14 &amp; ": " &amp; $C$14</f>
        <v>CAP. 1: ACUEDUCTO VEREDA LOS ZAINOS</v>
      </c>
      <c r="AH16" s="219">
        <f>ROW($B$14)</f>
        <v>14</v>
      </c>
      <c r="AI16" s="219"/>
      <c r="AJ16" s="219"/>
      <c r="AK16" s="220"/>
      <c r="AL16" s="221"/>
      <c r="AO16" s="746">
        <f>E16</f>
        <v>198</v>
      </c>
      <c r="AP16" s="747"/>
      <c r="AQ16" s="748">
        <f>AO16+AP16</f>
        <v>198</v>
      </c>
      <c r="AR16" s="749">
        <f>F16</f>
        <v>2707</v>
      </c>
      <c r="AS16" s="750">
        <f>ROUND(AQ16 * AR16,$J$2)</f>
        <v>535986</v>
      </c>
      <c r="AU16" s="751"/>
    </row>
    <row r="17" spans="1:47" s="745" customFormat="1" x14ac:dyDescent="0.3">
      <c r="A17" s="727"/>
      <c r="B17" s="728"/>
      <c r="C17" s="729" t="s">
        <v>223</v>
      </c>
      <c r="D17" s="730" t="s">
        <v>101</v>
      </c>
      <c r="E17" s="731">
        <f>+'MEMORIA DE CANTIDADES'!L64</f>
        <v>158.4</v>
      </c>
      <c r="F17" s="752">
        <v>7595</v>
      </c>
      <c r="G17" s="753">
        <f t="shared" si="0"/>
        <v>1203048</v>
      </c>
      <c r="H17" s="734"/>
      <c r="I17" s="732"/>
      <c r="J17" s="732"/>
      <c r="K17" s="732"/>
      <c r="L17" s="735"/>
      <c r="M17" s="736"/>
      <c r="N17" s="737"/>
      <c r="O17" s="738"/>
      <c r="P17" s="739"/>
      <c r="Q17" s="740"/>
      <c r="R17" s="740"/>
      <c r="S17" s="741"/>
      <c r="T17" s="742"/>
      <c r="U17" s="743"/>
      <c r="V17" s="744"/>
      <c r="AF17" s="217"/>
      <c r="AG17" s="218"/>
      <c r="AH17" s="219"/>
      <c r="AI17" s="219"/>
      <c r="AJ17" s="219"/>
      <c r="AK17" s="220"/>
      <c r="AL17" s="221"/>
      <c r="AO17" s="746"/>
      <c r="AP17" s="747"/>
      <c r="AQ17" s="748"/>
      <c r="AR17" s="749"/>
      <c r="AS17" s="750"/>
      <c r="AU17" s="751"/>
    </row>
    <row r="18" spans="1:47" s="745" customFormat="1" x14ac:dyDescent="0.3">
      <c r="A18" s="727" t="s">
        <v>102</v>
      </c>
      <c r="B18" s="728"/>
      <c r="C18" s="729" t="s">
        <v>224</v>
      </c>
      <c r="D18" s="730" t="s">
        <v>35</v>
      </c>
      <c r="E18" s="731">
        <f>+'MEMORIA DE CANTIDADES'!L89</f>
        <v>198</v>
      </c>
      <c r="F18" s="732">
        <v>13067</v>
      </c>
      <c r="G18" s="733">
        <f t="shared" si="0"/>
        <v>2587266</v>
      </c>
      <c r="H18" s="734" t="e">
        <f>#REF!</f>
        <v>#REF!</v>
      </c>
      <c r="I18" s="732" t="e">
        <f>#REF!</f>
        <v>#REF!</v>
      </c>
      <c r="J18" s="732">
        <v>1</v>
      </c>
      <c r="K18" s="732" t="e">
        <f>ROUNDUP(#REF!/$J$18,0)</f>
        <v>#REF!</v>
      </c>
      <c r="L18" s="735" t="e">
        <f t="shared" ref="L18:L21" si="1">ROUND(I18 * E18,$J$2)</f>
        <v>#REF!</v>
      </c>
      <c r="M18" s="736" t="e">
        <f t="shared" ref="M18:M21" si="2">ROUND(H18 * E18,$J$2)</f>
        <v>#REF!</v>
      </c>
      <c r="N18" s="737">
        <f t="shared" ref="N18:N21" si="3">G18*$N$2</f>
        <v>2587266</v>
      </c>
      <c r="O18" s="738"/>
      <c r="P18" s="739" t="e">
        <f>ROUND(#REF!*E18,0)</f>
        <v>#REF!</v>
      </c>
      <c r="Q18" s="740" t="e">
        <f>ROUND(#REF!*E18,0)</f>
        <v>#REF!</v>
      </c>
      <c r="R18" s="740" t="e">
        <f>ROUND(#REF!*E18,0)</f>
        <v>#REF!</v>
      </c>
      <c r="S18" s="741"/>
      <c r="T18" s="742" t="e">
        <f t="shared" ref="T18:T21" si="4">P18+Q18+R18+S18</f>
        <v>#REF!</v>
      </c>
      <c r="U18" s="743"/>
      <c r="V18" s="744"/>
      <c r="AF18" s="217"/>
      <c r="AG18" s="218" t="str">
        <f t="shared" ref="AG18:AG29" si="5">"CAP. " &amp; $B$14 &amp; ": " &amp; $C$14</f>
        <v>CAP. 1: ACUEDUCTO VEREDA LOS ZAINOS</v>
      </c>
      <c r="AH18" s="219">
        <f t="shared" ref="AH18:AH29" si="6">ROW($B$14)</f>
        <v>14</v>
      </c>
      <c r="AI18" s="219"/>
      <c r="AJ18" s="219"/>
      <c r="AK18" s="220"/>
      <c r="AL18" s="221"/>
      <c r="AO18" s="746">
        <f t="shared" ref="AO18:AO21" si="7">E18</f>
        <v>198</v>
      </c>
      <c r="AP18" s="747"/>
      <c r="AQ18" s="748">
        <f t="shared" ref="AQ18:AQ21" si="8">AO18+AP18</f>
        <v>198</v>
      </c>
      <c r="AR18" s="749">
        <f t="shared" ref="AR18:AR21" si="9">F18</f>
        <v>13067</v>
      </c>
      <c r="AS18" s="750">
        <f t="shared" ref="AS18:AS21" si="10">ROUND(AQ18 * AR18,$J$2)</f>
        <v>2587266</v>
      </c>
      <c r="AU18" s="751"/>
    </row>
    <row r="19" spans="1:47" s="745" customFormat="1" x14ac:dyDescent="0.3">
      <c r="A19" s="727"/>
      <c r="B19" s="728"/>
      <c r="C19" s="729" t="s">
        <v>239</v>
      </c>
      <c r="D19" s="730" t="s">
        <v>35</v>
      </c>
      <c r="E19" s="731">
        <f>+'MEMORIA DE CANTIDADES'!L116</f>
        <v>15</v>
      </c>
      <c r="F19" s="732">
        <v>294134</v>
      </c>
      <c r="G19" s="733">
        <f t="shared" si="0"/>
        <v>4412010</v>
      </c>
      <c r="H19" s="734"/>
      <c r="I19" s="732"/>
      <c r="J19" s="732"/>
      <c r="K19" s="732"/>
      <c r="L19" s="735"/>
      <c r="M19" s="736"/>
      <c r="N19" s="737"/>
      <c r="O19" s="738"/>
      <c r="P19" s="739"/>
      <c r="Q19" s="740"/>
      <c r="R19" s="740"/>
      <c r="S19" s="741"/>
      <c r="T19" s="742"/>
      <c r="U19" s="743"/>
      <c r="V19" s="744"/>
      <c r="AF19" s="217"/>
      <c r="AG19" s="218"/>
      <c r="AH19" s="219"/>
      <c r="AI19" s="219"/>
      <c r="AJ19" s="219"/>
      <c r="AK19" s="220"/>
      <c r="AL19" s="221"/>
      <c r="AO19" s="746"/>
      <c r="AP19" s="747"/>
      <c r="AQ19" s="748"/>
      <c r="AR19" s="749"/>
      <c r="AS19" s="750"/>
      <c r="AU19" s="751"/>
    </row>
    <row r="20" spans="1:47" s="745" customFormat="1" ht="15" customHeight="1" x14ac:dyDescent="0.3">
      <c r="A20" s="727" t="s">
        <v>103</v>
      </c>
      <c r="B20" s="728"/>
      <c r="C20" s="729" t="s">
        <v>225</v>
      </c>
      <c r="D20" s="730" t="s">
        <v>106</v>
      </c>
      <c r="E20" s="731">
        <f>+'MEMORIA DE CANTIDADES'!L116</f>
        <v>15</v>
      </c>
      <c r="F20" s="732">
        <v>27209</v>
      </c>
      <c r="G20" s="733">
        <f t="shared" si="0"/>
        <v>408135</v>
      </c>
      <c r="H20" s="734" t="e">
        <f>#REF!</f>
        <v>#REF!</v>
      </c>
      <c r="I20" s="732" t="e">
        <f>#REF!</f>
        <v>#REF!</v>
      </c>
      <c r="J20" s="732">
        <v>1</v>
      </c>
      <c r="K20" s="732" t="e">
        <f>ROUNDUP(#REF!/$J$20,0)</f>
        <v>#REF!</v>
      </c>
      <c r="L20" s="735" t="e">
        <f t="shared" si="1"/>
        <v>#REF!</v>
      </c>
      <c r="M20" s="736" t="e">
        <f t="shared" si="2"/>
        <v>#REF!</v>
      </c>
      <c r="N20" s="737">
        <f t="shared" si="3"/>
        <v>408135</v>
      </c>
      <c r="O20" s="738"/>
      <c r="P20" s="739" t="e">
        <f>ROUND(#REF!*E20,0)</f>
        <v>#REF!</v>
      </c>
      <c r="Q20" s="740" t="e">
        <f>ROUND(#REF!*E20,0)</f>
        <v>#REF!</v>
      </c>
      <c r="R20" s="740" t="e">
        <f>ROUND(#REF!*E20,0)</f>
        <v>#REF!</v>
      </c>
      <c r="S20" s="741" t="e">
        <f>ROUND(#REF!*E20,0)</f>
        <v>#REF!</v>
      </c>
      <c r="T20" s="742" t="e">
        <f t="shared" si="4"/>
        <v>#REF!</v>
      </c>
      <c r="U20" s="743"/>
      <c r="V20" s="744"/>
      <c r="AF20" s="217"/>
      <c r="AG20" s="218" t="str">
        <f t="shared" si="5"/>
        <v>CAP. 1: ACUEDUCTO VEREDA LOS ZAINOS</v>
      </c>
      <c r="AH20" s="219">
        <f t="shared" si="6"/>
        <v>14</v>
      </c>
      <c r="AI20" s="219"/>
      <c r="AJ20" s="219"/>
      <c r="AK20" s="220"/>
      <c r="AL20" s="221"/>
      <c r="AO20" s="746">
        <f t="shared" si="7"/>
        <v>15</v>
      </c>
      <c r="AP20" s="747"/>
      <c r="AQ20" s="748">
        <f t="shared" si="8"/>
        <v>15</v>
      </c>
      <c r="AR20" s="749">
        <f t="shared" si="9"/>
        <v>27209</v>
      </c>
      <c r="AS20" s="750">
        <f t="shared" si="10"/>
        <v>408135</v>
      </c>
      <c r="AU20" s="751"/>
    </row>
    <row r="21" spans="1:47" s="745" customFormat="1" x14ac:dyDescent="0.3">
      <c r="A21" s="727" t="s">
        <v>105</v>
      </c>
      <c r="B21" s="728"/>
      <c r="C21" s="729" t="s">
        <v>231</v>
      </c>
      <c r="D21" s="730" t="s">
        <v>106</v>
      </c>
      <c r="E21" s="731">
        <f>+'MEMORIA DE CANTIDADES'!L170</f>
        <v>5.4</v>
      </c>
      <c r="F21" s="732">
        <v>1536556</v>
      </c>
      <c r="G21" s="733">
        <f t="shared" si="0"/>
        <v>8297402</v>
      </c>
      <c r="H21" s="734" t="e">
        <f>#REF!</f>
        <v>#REF!</v>
      </c>
      <c r="I21" s="732" t="e">
        <f>#REF!</f>
        <v>#REF!</v>
      </c>
      <c r="J21" s="732">
        <v>1</v>
      </c>
      <c r="K21" s="732" t="e">
        <f>ROUNDUP(#REF!/$J$21,0)</f>
        <v>#REF!</v>
      </c>
      <c r="L21" s="735" t="e">
        <f t="shared" si="1"/>
        <v>#REF!</v>
      </c>
      <c r="M21" s="736" t="e">
        <f t="shared" si="2"/>
        <v>#REF!</v>
      </c>
      <c r="N21" s="737">
        <f t="shared" si="3"/>
        <v>8297402</v>
      </c>
      <c r="O21" s="738"/>
      <c r="P21" s="739" t="e">
        <f>ROUND(#REF!*E21,0)</f>
        <v>#REF!</v>
      </c>
      <c r="Q21" s="740" t="e">
        <f>ROUND(#REF!*E21,0)</f>
        <v>#REF!</v>
      </c>
      <c r="R21" s="740" t="e">
        <f>ROUND(#REF!*E21,0)</f>
        <v>#REF!</v>
      </c>
      <c r="S21" s="741"/>
      <c r="T21" s="742" t="e">
        <f t="shared" si="4"/>
        <v>#REF!</v>
      </c>
      <c r="U21" s="743"/>
      <c r="V21" s="744"/>
      <c r="AF21" s="217"/>
      <c r="AG21" s="218" t="str">
        <f t="shared" si="5"/>
        <v>CAP. 1: ACUEDUCTO VEREDA LOS ZAINOS</v>
      </c>
      <c r="AH21" s="219">
        <f t="shared" si="6"/>
        <v>14</v>
      </c>
      <c r="AI21" s="219"/>
      <c r="AJ21" s="219"/>
      <c r="AK21" s="220"/>
      <c r="AL21" s="221"/>
      <c r="AO21" s="746">
        <f t="shared" si="7"/>
        <v>5.4</v>
      </c>
      <c r="AP21" s="747"/>
      <c r="AQ21" s="748">
        <f t="shared" si="8"/>
        <v>5.4</v>
      </c>
      <c r="AR21" s="749">
        <f t="shared" si="9"/>
        <v>1536556</v>
      </c>
      <c r="AS21" s="750">
        <f t="shared" si="10"/>
        <v>8297402</v>
      </c>
      <c r="AU21" s="751"/>
    </row>
    <row r="22" spans="1:47" s="745" customFormat="1" x14ac:dyDescent="0.3">
      <c r="A22" s="727"/>
      <c r="B22" s="728"/>
      <c r="C22" s="729" t="s">
        <v>226</v>
      </c>
      <c r="D22" s="730" t="s">
        <v>183</v>
      </c>
      <c r="E22" s="731">
        <f>+'MEMORIA DE CANTIDADES'!L199</f>
        <v>239.04</v>
      </c>
      <c r="F22" s="732">
        <v>6098</v>
      </c>
      <c r="G22" s="733">
        <f t="shared" si="0"/>
        <v>1457666</v>
      </c>
      <c r="H22" s="734"/>
      <c r="I22" s="732"/>
      <c r="J22" s="732"/>
      <c r="K22" s="732"/>
      <c r="L22" s="735"/>
      <c r="M22" s="736"/>
      <c r="N22" s="737"/>
      <c r="O22" s="738"/>
      <c r="P22" s="739"/>
      <c r="Q22" s="740"/>
      <c r="R22" s="740"/>
      <c r="S22" s="741"/>
      <c r="T22" s="742"/>
      <c r="U22" s="743"/>
      <c r="V22" s="744"/>
      <c r="AF22" s="217"/>
      <c r="AG22" s="218"/>
      <c r="AH22" s="219"/>
      <c r="AI22" s="219"/>
      <c r="AJ22" s="219"/>
      <c r="AK22" s="220"/>
      <c r="AL22" s="221"/>
      <c r="AO22" s="746"/>
      <c r="AP22" s="747"/>
      <c r="AQ22" s="748"/>
      <c r="AR22" s="749"/>
      <c r="AS22" s="750"/>
      <c r="AU22" s="751"/>
    </row>
    <row r="23" spans="1:47" s="745" customFormat="1" x14ac:dyDescent="0.3">
      <c r="A23" s="727"/>
      <c r="B23" s="728"/>
      <c r="C23" s="729" t="s">
        <v>227</v>
      </c>
      <c r="D23" s="730" t="s">
        <v>183</v>
      </c>
      <c r="E23" s="731">
        <f>+'MEMORIA DE CANTIDADES'!L226</f>
        <v>239.04</v>
      </c>
      <c r="F23" s="732">
        <v>1190</v>
      </c>
      <c r="G23" s="733">
        <f t="shared" si="0"/>
        <v>284458</v>
      </c>
      <c r="H23" s="734"/>
      <c r="I23" s="732"/>
      <c r="J23" s="732"/>
      <c r="K23" s="732"/>
      <c r="L23" s="735"/>
      <c r="M23" s="736"/>
      <c r="N23" s="737"/>
      <c r="O23" s="738"/>
      <c r="P23" s="739"/>
      <c r="Q23" s="740"/>
      <c r="R23" s="740"/>
      <c r="S23" s="741"/>
      <c r="T23" s="742"/>
      <c r="U23" s="743"/>
      <c r="V23" s="744"/>
      <c r="AF23" s="217"/>
      <c r="AG23" s="218"/>
      <c r="AH23" s="219"/>
      <c r="AI23" s="219"/>
      <c r="AJ23" s="219"/>
      <c r="AK23" s="220"/>
      <c r="AL23" s="221"/>
      <c r="AO23" s="746"/>
      <c r="AP23" s="747"/>
      <c r="AQ23" s="748"/>
      <c r="AR23" s="749"/>
      <c r="AS23" s="750"/>
      <c r="AU23" s="751"/>
    </row>
    <row r="24" spans="1:47" s="745" customFormat="1" x14ac:dyDescent="0.3">
      <c r="A24" s="727"/>
      <c r="B24" s="728"/>
      <c r="C24" s="729" t="s">
        <v>228</v>
      </c>
      <c r="D24" s="730" t="s">
        <v>35</v>
      </c>
      <c r="E24" s="731">
        <f>+'MEMORIA DE CANTIDADES'!L257</f>
        <v>198</v>
      </c>
      <c r="F24" s="732">
        <v>62736</v>
      </c>
      <c r="G24" s="733">
        <f t="shared" si="0"/>
        <v>12421728</v>
      </c>
      <c r="H24" s="734"/>
      <c r="I24" s="732"/>
      <c r="J24" s="732"/>
      <c r="K24" s="732"/>
      <c r="L24" s="735"/>
      <c r="M24" s="736"/>
      <c r="N24" s="737"/>
      <c r="O24" s="738"/>
      <c r="P24" s="739"/>
      <c r="Q24" s="740"/>
      <c r="R24" s="740"/>
      <c r="S24" s="741"/>
      <c r="T24" s="742"/>
      <c r="U24" s="743"/>
      <c r="V24" s="744"/>
      <c r="AF24" s="217"/>
      <c r="AG24" s="218"/>
      <c r="AH24" s="219"/>
      <c r="AI24" s="219"/>
      <c r="AJ24" s="219"/>
      <c r="AK24" s="220"/>
      <c r="AL24" s="221"/>
      <c r="AO24" s="746"/>
      <c r="AP24" s="747"/>
      <c r="AQ24" s="748"/>
      <c r="AR24" s="749"/>
      <c r="AS24" s="750"/>
      <c r="AU24" s="751"/>
    </row>
    <row r="25" spans="1:47" s="745" customFormat="1" x14ac:dyDescent="0.3">
      <c r="A25" s="727"/>
      <c r="B25" s="728"/>
      <c r="C25" s="729" t="s">
        <v>253</v>
      </c>
      <c r="D25" s="730" t="s">
        <v>89</v>
      </c>
      <c r="E25" s="731">
        <f>+'MEMORIA DE CANTIDADES'!L286</f>
        <v>99</v>
      </c>
      <c r="F25" s="732">
        <v>55955</v>
      </c>
      <c r="G25" s="733">
        <f t="shared" si="0"/>
        <v>5539545</v>
      </c>
      <c r="H25" s="734"/>
      <c r="I25" s="732"/>
      <c r="J25" s="732"/>
      <c r="K25" s="732"/>
      <c r="L25" s="735"/>
      <c r="M25" s="736"/>
      <c r="N25" s="737"/>
      <c r="O25" s="738"/>
      <c r="P25" s="739"/>
      <c r="Q25" s="740"/>
      <c r="R25" s="740"/>
      <c r="S25" s="741"/>
      <c r="T25" s="742"/>
      <c r="U25" s="743"/>
      <c r="V25" s="744"/>
      <c r="AF25" s="217"/>
      <c r="AG25" s="218"/>
      <c r="AH25" s="219"/>
      <c r="AI25" s="219"/>
      <c r="AJ25" s="219"/>
      <c r="AK25" s="220"/>
      <c r="AL25" s="221"/>
      <c r="AO25" s="746"/>
      <c r="AP25" s="747"/>
      <c r="AQ25" s="748"/>
      <c r="AR25" s="749"/>
      <c r="AS25" s="750"/>
      <c r="AU25" s="751"/>
    </row>
    <row r="26" spans="1:47" s="745" customFormat="1" x14ac:dyDescent="0.3">
      <c r="A26" s="727"/>
      <c r="B26" s="728"/>
      <c r="C26" s="729" t="s">
        <v>104</v>
      </c>
      <c r="D26" s="730" t="s">
        <v>30</v>
      </c>
      <c r="E26" s="731">
        <f>+'MEMORIA DE CANTIDADES'!L315</f>
        <v>8</v>
      </c>
      <c r="F26" s="732">
        <v>353783</v>
      </c>
      <c r="G26" s="733">
        <f t="shared" si="0"/>
        <v>2830264</v>
      </c>
      <c r="H26" s="734"/>
      <c r="I26" s="732"/>
      <c r="J26" s="732"/>
      <c r="K26" s="732"/>
      <c r="L26" s="735"/>
      <c r="M26" s="736"/>
      <c r="N26" s="737"/>
      <c r="O26" s="738"/>
      <c r="P26" s="739"/>
      <c r="Q26" s="740"/>
      <c r="R26" s="740"/>
      <c r="S26" s="741"/>
      <c r="T26" s="742"/>
      <c r="U26" s="743"/>
      <c r="V26" s="744"/>
      <c r="AF26" s="217"/>
      <c r="AG26" s="218"/>
      <c r="AH26" s="219"/>
      <c r="AI26" s="219"/>
      <c r="AJ26" s="219"/>
      <c r="AK26" s="220"/>
      <c r="AL26" s="221"/>
      <c r="AO26" s="746"/>
      <c r="AP26" s="747"/>
      <c r="AQ26" s="748"/>
      <c r="AR26" s="749"/>
      <c r="AS26" s="750"/>
      <c r="AU26" s="751"/>
    </row>
    <row r="27" spans="1:47" s="745" customFormat="1" ht="27.6" x14ac:dyDescent="0.3">
      <c r="A27" s="727"/>
      <c r="B27" s="728"/>
      <c r="C27" s="768" t="s">
        <v>255</v>
      </c>
      <c r="D27" s="730" t="s">
        <v>256</v>
      </c>
      <c r="E27" s="731">
        <f>+'MEMORIA DE CANTIDADES'!L342</f>
        <v>1</v>
      </c>
      <c r="F27" s="732">
        <v>1500000</v>
      </c>
      <c r="G27" s="733">
        <f t="shared" si="0"/>
        <v>1500000</v>
      </c>
      <c r="H27" s="734"/>
      <c r="I27" s="732"/>
      <c r="J27" s="732"/>
      <c r="K27" s="732"/>
      <c r="L27" s="735"/>
      <c r="M27" s="736"/>
      <c r="N27" s="737"/>
      <c r="O27" s="738"/>
      <c r="P27" s="739"/>
      <c r="Q27" s="740"/>
      <c r="R27" s="740"/>
      <c r="S27" s="741"/>
      <c r="T27" s="742"/>
      <c r="U27" s="743"/>
      <c r="V27" s="744"/>
      <c r="AF27" s="217"/>
      <c r="AG27" s="218"/>
      <c r="AH27" s="219"/>
      <c r="AI27" s="219"/>
      <c r="AJ27" s="219"/>
      <c r="AK27" s="220"/>
      <c r="AL27" s="221"/>
      <c r="AO27" s="746"/>
      <c r="AP27" s="747"/>
      <c r="AQ27" s="748"/>
      <c r="AR27" s="749"/>
      <c r="AS27" s="750"/>
      <c r="AU27" s="751"/>
    </row>
    <row r="28" spans="1:47" x14ac:dyDescent="0.3">
      <c r="A28" s="159"/>
      <c r="B28" s="160"/>
      <c r="C28" s="161"/>
      <c r="D28" s="162"/>
      <c r="E28" s="574"/>
      <c r="F28" s="163"/>
      <c r="G28" s="34"/>
      <c r="H28" s="164"/>
      <c r="I28" s="163"/>
      <c r="J28" s="163"/>
      <c r="K28" s="163"/>
      <c r="L28" s="165"/>
      <c r="M28" s="166"/>
      <c r="N28" s="167"/>
      <c r="O28" s="39"/>
      <c r="P28" s="40"/>
      <c r="Q28" s="41"/>
      <c r="R28" s="41"/>
      <c r="S28" s="42"/>
      <c r="T28" s="43"/>
      <c r="U28" s="44"/>
      <c r="V28" s="27"/>
      <c r="AF28" s="45"/>
      <c r="AG28" s="46" t="str">
        <f t="shared" si="5"/>
        <v>CAP. 1: ACUEDUCTO VEREDA LOS ZAINOS</v>
      </c>
      <c r="AH28" s="47">
        <f t="shared" si="6"/>
        <v>14</v>
      </c>
      <c r="AI28" s="47"/>
      <c r="AJ28" s="47"/>
      <c r="AK28" s="48"/>
      <c r="AL28" s="49"/>
      <c r="AO28" s="50"/>
      <c r="AP28" s="51"/>
      <c r="AQ28" s="52"/>
      <c r="AR28" s="157"/>
      <c r="AS28" s="158"/>
      <c r="AU28" s="55"/>
    </row>
    <row r="29" spans="1:47" ht="15" thickBot="1" x14ac:dyDescent="0.35">
      <c r="A29" s="168" t="s">
        <v>107</v>
      </c>
      <c r="B29" s="169"/>
      <c r="C29" s="170"/>
      <c r="D29" s="171"/>
      <c r="E29" s="172"/>
      <c r="F29" s="173" t="str">
        <f>IF(C14="ESCRIBA AQUÍ EL NOMBRE DEL CAPITULO","SUBTOTAL","SUBTOTAL CAP. "&amp;B14&amp;"  "&amp;C14&amp;":")</f>
        <v>SUBTOTAL CAP. 1  ACUEDUCTO VEREDA LOS ZAINOS:</v>
      </c>
      <c r="G29" s="174">
        <f>SUM(G15:G28)</f>
        <v>41477508</v>
      </c>
      <c r="H29" s="164"/>
      <c r="I29" s="163"/>
      <c r="J29" s="163"/>
      <c r="K29" s="163"/>
      <c r="L29" s="165"/>
      <c r="M29" s="166"/>
      <c r="N29" s="175">
        <f>SUM(N15:N28)</f>
        <v>11828789</v>
      </c>
      <c r="O29" s="39"/>
      <c r="P29" s="176" t="e">
        <f>SUM(P14:P28)</f>
        <v>#REF!</v>
      </c>
      <c r="Q29" s="177" t="e">
        <f>SUM(Q14:Q28)</f>
        <v>#REF!</v>
      </c>
      <c r="R29" s="177" t="e">
        <f>SUM(R14:R28)</f>
        <v>#REF!</v>
      </c>
      <c r="S29" s="178" t="e">
        <f>SUM(S14:S28)</f>
        <v>#REF!</v>
      </c>
      <c r="T29" s="179" t="e">
        <f>SUM(T14:T28)</f>
        <v>#REF!</v>
      </c>
      <c r="U29" s="44"/>
      <c r="V29" s="27"/>
      <c r="AF29" s="45"/>
      <c r="AG29" s="46" t="str">
        <f t="shared" si="5"/>
        <v>CAP. 1: ACUEDUCTO VEREDA LOS ZAINOS</v>
      </c>
      <c r="AH29" s="47">
        <f t="shared" si="6"/>
        <v>14</v>
      </c>
      <c r="AI29" s="47"/>
      <c r="AJ29" s="47"/>
      <c r="AK29" s="48"/>
      <c r="AL29" s="49"/>
      <c r="AO29" s="180"/>
      <c r="AP29" s="181"/>
      <c r="AQ29" s="181"/>
      <c r="AR29" s="181"/>
      <c r="AS29" s="182">
        <f>SUM(AS15:AS28)</f>
        <v>11828789</v>
      </c>
      <c r="AU29" s="55"/>
    </row>
    <row r="30" spans="1:47" ht="22.95" customHeight="1" thickBot="1" x14ac:dyDescent="0.35">
      <c r="A30" s="78"/>
      <c r="B30" s="78"/>
      <c r="C30" s="127"/>
      <c r="D30" s="128"/>
      <c r="E30" s="129"/>
      <c r="F30" s="130"/>
      <c r="G30" s="183"/>
      <c r="V30" s="27"/>
      <c r="AF30" s="45"/>
      <c r="AG30" s="46"/>
      <c r="AH30" s="47"/>
      <c r="AI30" s="47"/>
      <c r="AJ30" s="47"/>
      <c r="AK30" s="48"/>
      <c r="AL30" s="49"/>
      <c r="AU30" s="55"/>
    </row>
    <row r="31" spans="1:47" x14ac:dyDescent="0.3">
      <c r="A31" s="133" t="s">
        <v>97</v>
      </c>
      <c r="B31" s="757">
        <v>2</v>
      </c>
      <c r="C31" s="134" t="s">
        <v>257</v>
      </c>
      <c r="D31" s="135"/>
      <c r="E31" s="135"/>
      <c r="F31" s="135"/>
      <c r="G31" s="136">
        <f>SUM(G32:G41)</f>
        <v>27919030</v>
      </c>
      <c r="H31" s="27"/>
      <c r="I31" s="27"/>
      <c r="J31" s="27"/>
      <c r="K31" s="27"/>
      <c r="L31" s="27"/>
      <c r="M31" s="27"/>
      <c r="N31" s="137">
        <f>SUM(N32:N41)</f>
        <v>17798052</v>
      </c>
      <c r="O31" s="44"/>
      <c r="P31" s="138"/>
      <c r="Q31" s="139"/>
      <c r="R31" s="139"/>
      <c r="S31" s="140"/>
      <c r="T31" s="141"/>
      <c r="U31" s="44">
        <f>IF(G31&lt;&gt;"",N31-G31*$N$2,0)</f>
        <v>-10120978</v>
      </c>
      <c r="V31" s="142" t="s">
        <v>98</v>
      </c>
      <c r="AF31" s="45"/>
      <c r="AG31" s="46" t="str">
        <f t="shared" ref="AG31:AG42" si="11">"CAP. " &amp; $B$31 &amp; ": " &amp; $C$31</f>
        <v>CAP. 2: ACUEDUCTO VEREDA EL CRUCERO</v>
      </c>
      <c r="AH31" s="47">
        <f t="shared" ref="AH31:AH42" si="12">ROW($B$31)</f>
        <v>31</v>
      </c>
      <c r="AI31" s="47"/>
      <c r="AJ31" s="47"/>
      <c r="AK31" s="48"/>
      <c r="AL31" s="49"/>
      <c r="AO31" s="143"/>
      <c r="AP31" s="144"/>
      <c r="AQ31" s="144"/>
      <c r="AR31" s="144"/>
      <c r="AS31" s="145">
        <f>SUM(AS32:AS41)</f>
        <v>17798052</v>
      </c>
      <c r="AU31" s="55"/>
    </row>
    <row r="32" spans="1:47" hidden="1" x14ac:dyDescent="0.3">
      <c r="A32" s="146" t="s">
        <v>99</v>
      </c>
      <c r="B32" s="184"/>
      <c r="C32" s="148"/>
      <c r="D32" s="149"/>
      <c r="E32" s="150"/>
      <c r="F32" s="151"/>
      <c r="G32" s="152"/>
      <c r="H32" s="153"/>
      <c r="I32" s="151"/>
      <c r="J32" s="151"/>
      <c r="K32" s="151"/>
      <c r="L32" s="154"/>
      <c r="M32" s="155"/>
      <c r="N32" s="156"/>
      <c r="O32" s="39"/>
      <c r="P32" s="40"/>
      <c r="Q32" s="41"/>
      <c r="R32" s="41"/>
      <c r="S32" s="42"/>
      <c r="T32" s="43"/>
      <c r="U32" s="44"/>
      <c r="V32" s="27"/>
      <c r="AF32" s="45"/>
      <c r="AG32" s="46" t="str">
        <f t="shared" si="11"/>
        <v>CAP. 2: ACUEDUCTO VEREDA EL CRUCERO</v>
      </c>
      <c r="AH32" s="47">
        <f t="shared" si="12"/>
        <v>31</v>
      </c>
      <c r="AI32" s="47"/>
      <c r="AJ32" s="47"/>
      <c r="AK32" s="48"/>
      <c r="AL32" s="49"/>
      <c r="AO32" s="50"/>
      <c r="AP32" s="51"/>
      <c r="AQ32" s="52"/>
      <c r="AR32" s="157"/>
      <c r="AS32" s="158"/>
      <c r="AU32" s="55"/>
    </row>
    <row r="33" spans="1:47" ht="27.6" x14ac:dyDescent="0.3">
      <c r="A33" s="28" t="s">
        <v>108</v>
      </c>
      <c r="B33" s="29"/>
      <c r="C33" s="729" t="s">
        <v>222</v>
      </c>
      <c r="D33" s="730" t="s">
        <v>35</v>
      </c>
      <c r="E33" s="731">
        <f>+'MEMORIA DE CANTIDADES'!L369</f>
        <v>400</v>
      </c>
      <c r="F33" s="732">
        <v>2707</v>
      </c>
      <c r="G33" s="733">
        <f t="shared" ref="G33" si="13">ROUND(E33 * F33,$J$2)</f>
        <v>1082800</v>
      </c>
      <c r="H33" s="35" t="e">
        <f>#REF!</f>
        <v>#REF!</v>
      </c>
      <c r="I33" s="33" t="e">
        <f>#REF!</f>
        <v>#REF!</v>
      </c>
      <c r="J33" s="33">
        <v>1</v>
      </c>
      <c r="K33" s="33" t="e">
        <f>ROUNDUP(#REF!/$J$33,0)</f>
        <v>#REF!</v>
      </c>
      <c r="L33" s="36" t="e">
        <f t="shared" ref="L33:L36" si="14">ROUND(I33 * E33,$J$2)</f>
        <v>#REF!</v>
      </c>
      <c r="M33" s="37" t="e">
        <f t="shared" ref="M33:M36" si="15">ROUND(H33 * E33,$J$2)</f>
        <v>#REF!</v>
      </c>
      <c r="N33" s="38">
        <f t="shared" ref="N33:N36" si="16">G33*$N$2</f>
        <v>1082800</v>
      </c>
      <c r="O33" s="39"/>
      <c r="P33" s="40" t="e">
        <f>ROUND(#REF!*E33,0)</f>
        <v>#REF!</v>
      </c>
      <c r="Q33" s="41" t="e">
        <f>ROUND(#REF!*E33,0)</f>
        <v>#REF!</v>
      </c>
      <c r="R33" s="41" t="e">
        <f>ROUND(#REF!*E33,0)</f>
        <v>#REF!</v>
      </c>
      <c r="S33" s="42" t="e">
        <f>ROUND(#REF!*E33,0)</f>
        <v>#REF!</v>
      </c>
      <c r="T33" s="43" t="e">
        <f t="shared" ref="T33:T36" si="17">P33+Q33+R33+S33</f>
        <v>#REF!</v>
      </c>
      <c r="U33" s="44"/>
      <c r="V33" s="27"/>
      <c r="AF33" s="45"/>
      <c r="AG33" s="46" t="str">
        <f t="shared" si="11"/>
        <v>CAP. 2: ACUEDUCTO VEREDA EL CRUCERO</v>
      </c>
      <c r="AH33" s="47">
        <f t="shared" si="12"/>
        <v>31</v>
      </c>
      <c r="AI33" s="47"/>
      <c r="AJ33" s="47"/>
      <c r="AK33" s="48"/>
      <c r="AL33" s="49"/>
      <c r="AO33" s="50">
        <f t="shared" ref="AO33:AO36" si="18">E33</f>
        <v>400</v>
      </c>
      <c r="AP33" s="51"/>
      <c r="AQ33" s="52">
        <f t="shared" ref="AQ33:AQ36" si="19">AO33+AP33</f>
        <v>400</v>
      </c>
      <c r="AR33" s="53">
        <f t="shared" ref="AR33:AR36" si="20">F33</f>
        <v>2707</v>
      </c>
      <c r="AS33" s="54">
        <f t="shared" ref="AS33:AS36" si="21">ROUND(AQ33 * AR33,$J$2)</f>
        <v>1082800</v>
      </c>
      <c r="AU33" s="55"/>
    </row>
    <row r="34" spans="1:47" x14ac:dyDescent="0.3">
      <c r="A34" s="28" t="s">
        <v>109</v>
      </c>
      <c r="B34" s="29"/>
      <c r="C34" s="30" t="s">
        <v>258</v>
      </c>
      <c r="D34" s="31" t="s">
        <v>101</v>
      </c>
      <c r="E34" s="185">
        <f>+'MEMORIA DE CANTIDADES'!L396</f>
        <v>8</v>
      </c>
      <c r="F34" s="33">
        <v>49256</v>
      </c>
      <c r="G34" s="34">
        <f t="shared" ref="G34:G41" si="22">ROUND(E34 * F34,$J$2)</f>
        <v>394048</v>
      </c>
      <c r="H34" s="35" t="e">
        <f>#REF!</f>
        <v>#REF!</v>
      </c>
      <c r="I34" s="33" t="e">
        <f>#REF!</f>
        <v>#REF!</v>
      </c>
      <c r="J34" s="33">
        <v>1</v>
      </c>
      <c r="K34" s="33" t="e">
        <f>ROUNDUP(#REF!/$J$34,0)</f>
        <v>#REF!</v>
      </c>
      <c r="L34" s="36" t="e">
        <f t="shared" si="14"/>
        <v>#REF!</v>
      </c>
      <c r="M34" s="37" t="e">
        <f t="shared" si="15"/>
        <v>#REF!</v>
      </c>
      <c r="N34" s="38">
        <f t="shared" si="16"/>
        <v>394048</v>
      </c>
      <c r="O34" s="39"/>
      <c r="P34" s="40" t="e">
        <f>ROUND(#REF!*E34,0)</f>
        <v>#REF!</v>
      </c>
      <c r="Q34" s="41" t="e">
        <f>ROUND(#REF!*E34,0)</f>
        <v>#REF!</v>
      </c>
      <c r="R34" s="41" t="e">
        <f>ROUND(#REF!*E34,0)</f>
        <v>#REF!</v>
      </c>
      <c r="S34" s="42" t="e">
        <f>ROUND(#REF!*E34,0)</f>
        <v>#REF!</v>
      </c>
      <c r="T34" s="43" t="e">
        <f t="shared" si="17"/>
        <v>#REF!</v>
      </c>
      <c r="U34" s="44"/>
      <c r="V34" s="27"/>
      <c r="AF34" s="45"/>
      <c r="AG34" s="46" t="str">
        <f t="shared" si="11"/>
        <v>CAP. 2: ACUEDUCTO VEREDA EL CRUCERO</v>
      </c>
      <c r="AH34" s="47">
        <f t="shared" si="12"/>
        <v>31</v>
      </c>
      <c r="AI34" s="47"/>
      <c r="AJ34" s="47"/>
      <c r="AK34" s="48"/>
      <c r="AL34" s="49"/>
      <c r="AO34" s="50">
        <f t="shared" si="18"/>
        <v>8</v>
      </c>
      <c r="AP34" s="51"/>
      <c r="AQ34" s="52">
        <f t="shared" si="19"/>
        <v>8</v>
      </c>
      <c r="AR34" s="53">
        <f t="shared" si="20"/>
        <v>49256</v>
      </c>
      <c r="AS34" s="54">
        <f t="shared" si="21"/>
        <v>394048</v>
      </c>
      <c r="AU34" s="55"/>
    </row>
    <row r="35" spans="1:47" x14ac:dyDescent="0.3">
      <c r="A35" s="28" t="s">
        <v>110</v>
      </c>
      <c r="B35" s="29"/>
      <c r="C35" s="729" t="s">
        <v>231</v>
      </c>
      <c r="D35" s="730" t="s">
        <v>106</v>
      </c>
      <c r="E35" s="731">
        <f>+'MEMORIA DE CANTIDADES'!L423</f>
        <v>9.4</v>
      </c>
      <c r="F35" s="732">
        <v>1536556</v>
      </c>
      <c r="G35" s="733">
        <f t="shared" si="22"/>
        <v>14443626</v>
      </c>
      <c r="H35" s="35" t="e">
        <f>#REF!</f>
        <v>#REF!</v>
      </c>
      <c r="I35" s="33" t="e">
        <f>#REF!</f>
        <v>#REF!</v>
      </c>
      <c r="J35" s="33">
        <v>1</v>
      </c>
      <c r="K35" s="33" t="e">
        <f>ROUNDUP(#REF!/$J$35,0)</f>
        <v>#REF!</v>
      </c>
      <c r="L35" s="36" t="e">
        <f t="shared" si="14"/>
        <v>#REF!</v>
      </c>
      <c r="M35" s="37" t="e">
        <f t="shared" si="15"/>
        <v>#REF!</v>
      </c>
      <c r="N35" s="38">
        <f t="shared" si="16"/>
        <v>14443626</v>
      </c>
      <c r="O35" s="39"/>
      <c r="P35" s="40" t="e">
        <f>ROUND(#REF!*E35,0)</f>
        <v>#REF!</v>
      </c>
      <c r="Q35" s="41" t="e">
        <f>ROUND(#REF!*E35,0)</f>
        <v>#REF!</v>
      </c>
      <c r="R35" s="41" t="e">
        <f>ROUND(#REF!*E35,0)</f>
        <v>#REF!</v>
      </c>
      <c r="S35" s="42" t="e">
        <f>ROUND(#REF!*E35,0)</f>
        <v>#REF!</v>
      </c>
      <c r="T35" s="43" t="e">
        <f t="shared" si="17"/>
        <v>#REF!</v>
      </c>
      <c r="U35" s="44"/>
      <c r="V35" s="27"/>
      <c r="AF35" s="45"/>
      <c r="AG35" s="46" t="str">
        <f t="shared" si="11"/>
        <v>CAP. 2: ACUEDUCTO VEREDA EL CRUCERO</v>
      </c>
      <c r="AH35" s="47">
        <f t="shared" si="12"/>
        <v>31</v>
      </c>
      <c r="AI35" s="47"/>
      <c r="AJ35" s="47"/>
      <c r="AK35" s="48"/>
      <c r="AL35" s="49"/>
      <c r="AO35" s="50">
        <f t="shared" si="18"/>
        <v>9.4</v>
      </c>
      <c r="AP35" s="51"/>
      <c r="AQ35" s="52">
        <f t="shared" si="19"/>
        <v>9.4</v>
      </c>
      <c r="AR35" s="53">
        <f t="shared" si="20"/>
        <v>1536556</v>
      </c>
      <c r="AS35" s="54">
        <f t="shared" si="21"/>
        <v>14443626</v>
      </c>
      <c r="AU35" s="55"/>
    </row>
    <row r="36" spans="1:47" x14ac:dyDescent="0.3">
      <c r="A36" s="28" t="s">
        <v>111</v>
      </c>
      <c r="B36" s="29"/>
      <c r="C36" s="30" t="s">
        <v>261</v>
      </c>
      <c r="D36" s="31" t="s">
        <v>89</v>
      </c>
      <c r="E36" s="185">
        <f>+'MEMORIA DE CANTIDADES'!L450</f>
        <v>1</v>
      </c>
      <c r="F36" s="33">
        <v>1877578</v>
      </c>
      <c r="G36" s="34">
        <f t="shared" si="22"/>
        <v>1877578</v>
      </c>
      <c r="H36" s="35" t="e">
        <f>#REF!</f>
        <v>#REF!</v>
      </c>
      <c r="I36" s="33" t="e">
        <f>#REF!</f>
        <v>#REF!</v>
      </c>
      <c r="J36" s="33">
        <v>1</v>
      </c>
      <c r="K36" s="33" t="e">
        <f>ROUNDUP(#REF!/$J$36,0)</f>
        <v>#REF!</v>
      </c>
      <c r="L36" s="36" t="e">
        <f t="shared" si="14"/>
        <v>#REF!</v>
      </c>
      <c r="M36" s="37" t="e">
        <f t="shared" si="15"/>
        <v>#REF!</v>
      </c>
      <c r="N36" s="38">
        <f t="shared" si="16"/>
        <v>1877578</v>
      </c>
      <c r="O36" s="39"/>
      <c r="P36" s="40" t="e">
        <f>ROUND(#REF!*E36,0)</f>
        <v>#REF!</v>
      </c>
      <c r="Q36" s="41" t="e">
        <f>ROUND(#REF!*E36,0)</f>
        <v>#REF!</v>
      </c>
      <c r="R36" s="41" t="e">
        <f>ROUND(#REF!*E36,0)</f>
        <v>#REF!</v>
      </c>
      <c r="S36" s="42" t="e">
        <f>ROUND(#REF!*E36,0)</f>
        <v>#REF!</v>
      </c>
      <c r="T36" s="43" t="e">
        <f t="shared" si="17"/>
        <v>#REF!</v>
      </c>
      <c r="U36" s="44"/>
      <c r="V36" s="27"/>
      <c r="AF36" s="45"/>
      <c r="AG36" s="46" t="str">
        <f t="shared" si="11"/>
        <v>CAP. 2: ACUEDUCTO VEREDA EL CRUCERO</v>
      </c>
      <c r="AH36" s="47">
        <f t="shared" si="12"/>
        <v>31</v>
      </c>
      <c r="AI36" s="47"/>
      <c r="AJ36" s="47"/>
      <c r="AK36" s="48"/>
      <c r="AL36" s="49"/>
      <c r="AO36" s="50">
        <f t="shared" si="18"/>
        <v>1</v>
      </c>
      <c r="AP36" s="51"/>
      <c r="AQ36" s="52">
        <f t="shared" si="19"/>
        <v>1</v>
      </c>
      <c r="AR36" s="53">
        <f t="shared" si="20"/>
        <v>1877578</v>
      </c>
      <c r="AS36" s="54">
        <f t="shared" si="21"/>
        <v>1877578</v>
      </c>
      <c r="AU36" s="55"/>
    </row>
    <row r="37" spans="1:47" ht="18.600000000000001" customHeight="1" x14ac:dyDescent="0.3">
      <c r="A37" s="28"/>
      <c r="B37" s="29"/>
      <c r="C37" s="552" t="s">
        <v>262</v>
      </c>
      <c r="D37" s="31" t="s">
        <v>89</v>
      </c>
      <c r="E37" s="185">
        <f>+'MEMORIA DE CANTIDADES'!L477</f>
        <v>3</v>
      </c>
      <c r="F37" s="33">
        <v>870128</v>
      </c>
      <c r="G37" s="34">
        <f t="shared" si="22"/>
        <v>2610384</v>
      </c>
      <c r="H37" s="35"/>
      <c r="I37" s="33"/>
      <c r="J37" s="33"/>
      <c r="K37" s="33"/>
      <c r="L37" s="36"/>
      <c r="M37" s="37"/>
      <c r="N37" s="38"/>
      <c r="O37" s="39"/>
      <c r="P37" s="40"/>
      <c r="Q37" s="41"/>
      <c r="R37" s="41"/>
      <c r="S37" s="42"/>
      <c r="T37" s="43"/>
      <c r="U37" s="44"/>
      <c r="V37" s="27"/>
      <c r="AF37" s="45"/>
      <c r="AG37" s="46"/>
      <c r="AH37" s="47"/>
      <c r="AI37" s="47"/>
      <c r="AJ37" s="47"/>
      <c r="AK37" s="48"/>
      <c r="AL37" s="49"/>
      <c r="AO37" s="50"/>
      <c r="AP37" s="51"/>
      <c r="AQ37" s="52"/>
      <c r="AR37" s="53"/>
      <c r="AS37" s="54"/>
      <c r="AU37" s="55"/>
    </row>
    <row r="38" spans="1:47" ht="18.600000000000001" customHeight="1" x14ac:dyDescent="0.3">
      <c r="A38" s="28"/>
      <c r="B38" s="29"/>
      <c r="C38" s="729" t="s">
        <v>224</v>
      </c>
      <c r="D38" s="730" t="s">
        <v>35</v>
      </c>
      <c r="E38" s="731">
        <f>+'MEMORIA DE CANTIDADES'!L504</f>
        <v>400</v>
      </c>
      <c r="F38" s="732">
        <v>13067</v>
      </c>
      <c r="G38" s="733">
        <f t="shared" si="22"/>
        <v>5226800</v>
      </c>
      <c r="H38" s="35"/>
      <c r="I38" s="33"/>
      <c r="J38" s="33"/>
      <c r="K38" s="33"/>
      <c r="L38" s="36"/>
      <c r="M38" s="37"/>
      <c r="N38" s="38"/>
      <c r="O38" s="39"/>
      <c r="P38" s="40"/>
      <c r="Q38" s="41"/>
      <c r="R38" s="41"/>
      <c r="S38" s="42"/>
      <c r="T38" s="43"/>
      <c r="U38" s="44"/>
      <c r="V38" s="27"/>
      <c r="AF38" s="45"/>
      <c r="AG38" s="46"/>
      <c r="AH38" s="47"/>
      <c r="AI38" s="47"/>
      <c r="AJ38" s="47"/>
      <c r="AK38" s="48"/>
      <c r="AL38" s="49"/>
      <c r="AO38" s="50"/>
      <c r="AP38" s="51"/>
      <c r="AQ38" s="52"/>
      <c r="AR38" s="53"/>
      <c r="AS38" s="54"/>
      <c r="AU38" s="55"/>
    </row>
    <row r="39" spans="1:47" ht="18.600000000000001" customHeight="1" x14ac:dyDescent="0.3">
      <c r="A39" s="28"/>
      <c r="B39" s="29"/>
      <c r="C39" s="552" t="s">
        <v>265</v>
      </c>
      <c r="D39" s="31" t="s">
        <v>35</v>
      </c>
      <c r="E39" s="185">
        <f>+'MEMORIA DE CANTIDADES'!L531</f>
        <v>180</v>
      </c>
      <c r="F39" s="33">
        <v>12631</v>
      </c>
      <c r="G39" s="34">
        <f t="shared" si="22"/>
        <v>2273580</v>
      </c>
      <c r="H39" s="35"/>
      <c r="I39" s="33"/>
      <c r="J39" s="33"/>
      <c r="K39" s="33"/>
      <c r="L39" s="36"/>
      <c r="M39" s="37"/>
      <c r="N39" s="38"/>
      <c r="O39" s="39"/>
      <c r="P39" s="40"/>
      <c r="Q39" s="41"/>
      <c r="R39" s="41"/>
      <c r="S39" s="42"/>
      <c r="T39" s="43"/>
      <c r="U39" s="44"/>
      <c r="V39" s="27"/>
      <c r="AF39" s="45"/>
      <c r="AG39" s="46"/>
      <c r="AH39" s="47"/>
      <c r="AI39" s="47"/>
      <c r="AJ39" s="47"/>
      <c r="AK39" s="48"/>
      <c r="AL39" s="49"/>
      <c r="AO39" s="50"/>
      <c r="AP39" s="51"/>
      <c r="AQ39" s="52"/>
      <c r="AR39" s="53"/>
      <c r="AS39" s="54"/>
      <c r="AU39" s="55"/>
    </row>
    <row r="40" spans="1:47" ht="18.600000000000001" customHeight="1" x14ac:dyDescent="0.3">
      <c r="A40" s="28"/>
      <c r="B40" s="29"/>
      <c r="C40" s="552" t="s">
        <v>229</v>
      </c>
      <c r="D40" s="31" t="s">
        <v>35</v>
      </c>
      <c r="E40" s="185">
        <f>+'MEMORIA DE CANTIDADES'!L558</f>
        <v>1</v>
      </c>
      <c r="F40" s="33">
        <v>10214</v>
      </c>
      <c r="G40" s="34">
        <f t="shared" si="22"/>
        <v>10214</v>
      </c>
      <c r="H40" s="35"/>
      <c r="I40" s="33"/>
      <c r="J40" s="33"/>
      <c r="K40" s="33"/>
      <c r="L40" s="36"/>
      <c r="M40" s="37"/>
      <c r="N40" s="38"/>
      <c r="O40" s="39"/>
      <c r="P40" s="40"/>
      <c r="Q40" s="41"/>
      <c r="R40" s="41"/>
      <c r="S40" s="42"/>
      <c r="T40" s="43"/>
      <c r="U40" s="44"/>
      <c r="V40" s="27"/>
      <c r="AF40" s="45"/>
      <c r="AG40" s="46"/>
      <c r="AH40" s="47"/>
      <c r="AI40" s="47"/>
      <c r="AJ40" s="47"/>
      <c r="AK40" s="48"/>
      <c r="AL40" s="49"/>
      <c r="AO40" s="50"/>
      <c r="AP40" s="51"/>
      <c r="AQ40" s="52"/>
      <c r="AR40" s="53"/>
      <c r="AS40" s="54"/>
      <c r="AU40" s="55"/>
    </row>
    <row r="41" spans="1:47" ht="18.600000000000001" customHeight="1" x14ac:dyDescent="0.3">
      <c r="A41" s="28"/>
      <c r="B41" s="29"/>
      <c r="C41" s="552"/>
      <c r="D41" s="31"/>
      <c r="E41" s="185"/>
      <c r="F41" s="33"/>
      <c r="G41" s="34">
        <f t="shared" si="22"/>
        <v>0</v>
      </c>
      <c r="H41" s="35"/>
      <c r="I41" s="33"/>
      <c r="J41" s="33"/>
      <c r="K41" s="33"/>
      <c r="L41" s="36"/>
      <c r="M41" s="37"/>
      <c r="N41" s="38"/>
      <c r="O41" s="39"/>
      <c r="P41" s="40"/>
      <c r="Q41" s="41"/>
      <c r="R41" s="41"/>
      <c r="S41" s="42"/>
      <c r="T41" s="43"/>
      <c r="U41" s="44"/>
      <c r="V41" s="27"/>
      <c r="AF41" s="45"/>
      <c r="AG41" s="46"/>
      <c r="AH41" s="47"/>
      <c r="AI41" s="47"/>
      <c r="AJ41" s="47"/>
      <c r="AK41" s="48"/>
      <c r="AL41" s="49"/>
      <c r="AO41" s="50"/>
      <c r="AP41" s="51"/>
      <c r="AQ41" s="52"/>
      <c r="AR41" s="53"/>
      <c r="AS41" s="54"/>
      <c r="AU41" s="55"/>
    </row>
    <row r="42" spans="1:47" ht="15" thickBot="1" x14ac:dyDescent="0.35">
      <c r="A42" s="168" t="s">
        <v>107</v>
      </c>
      <c r="B42" s="186"/>
      <c r="C42" s="170"/>
      <c r="D42" s="171"/>
      <c r="E42" s="172"/>
      <c r="F42" s="173" t="str">
        <f>IF(C31="ESCRIBA AQUÍ EL NOMBRE DEL CAPITULO","SUBTOTAL","SUBTOTAL CAP. "&amp;B31&amp;"  "&amp;C31&amp;":")</f>
        <v>SUBTOTAL CAP. 2  ACUEDUCTO VEREDA EL CRUCERO:</v>
      </c>
      <c r="G42" s="174">
        <f>SUM(G32:G41)</f>
        <v>27919030</v>
      </c>
      <c r="H42" s="164"/>
      <c r="I42" s="163"/>
      <c r="J42" s="163"/>
      <c r="K42" s="163"/>
      <c r="L42" s="165"/>
      <c r="M42" s="166"/>
      <c r="N42" s="175">
        <f>SUM(N32:N41)</f>
        <v>17798052</v>
      </c>
      <c r="O42" s="39"/>
      <c r="P42" s="176" t="e">
        <f>SUM(P31:P41)</f>
        <v>#REF!</v>
      </c>
      <c r="Q42" s="177" t="e">
        <f>SUM(Q31:Q41)</f>
        <v>#REF!</v>
      </c>
      <c r="R42" s="177" t="e">
        <f>SUM(R31:R41)</f>
        <v>#REF!</v>
      </c>
      <c r="S42" s="178" t="e">
        <f>SUM(S31:S41)</f>
        <v>#REF!</v>
      </c>
      <c r="T42" s="179" t="e">
        <f>SUM(T31:T41)</f>
        <v>#REF!</v>
      </c>
      <c r="U42" s="44"/>
      <c r="V42" s="27"/>
      <c r="AF42" s="45"/>
      <c r="AG42" s="46" t="str">
        <f t="shared" si="11"/>
        <v>CAP. 2: ACUEDUCTO VEREDA EL CRUCERO</v>
      </c>
      <c r="AH42" s="47">
        <f t="shared" si="12"/>
        <v>31</v>
      </c>
      <c r="AI42" s="47"/>
      <c r="AJ42" s="47"/>
      <c r="AK42" s="48"/>
      <c r="AL42" s="49"/>
      <c r="AO42" s="180"/>
      <c r="AP42" s="181"/>
      <c r="AQ42" s="181"/>
      <c r="AR42" s="181"/>
      <c r="AS42" s="182">
        <f>SUM(AS32:AS41)</f>
        <v>17798052</v>
      </c>
      <c r="AU42" s="55"/>
    </row>
    <row r="43" spans="1:47" ht="15" thickBot="1" x14ac:dyDescent="0.35">
      <c r="A43" s="563"/>
      <c r="B43" s="570"/>
      <c r="C43" s="429"/>
      <c r="D43" s="194"/>
      <c r="E43" s="571"/>
      <c r="F43" s="572"/>
      <c r="G43" s="573"/>
      <c r="H43" s="564"/>
      <c r="I43" s="564"/>
      <c r="J43" s="564"/>
      <c r="K43" s="564"/>
      <c r="L43" s="564"/>
      <c r="M43" s="564"/>
      <c r="N43" s="565"/>
      <c r="O43" s="39"/>
      <c r="P43" s="566"/>
      <c r="Q43" s="566"/>
      <c r="R43" s="566"/>
      <c r="S43" s="566"/>
      <c r="T43" s="567"/>
      <c r="U43" s="44"/>
      <c r="V43" s="27"/>
      <c r="AF43" s="45"/>
      <c r="AG43" s="46"/>
      <c r="AH43" s="47"/>
      <c r="AI43" s="47"/>
      <c r="AJ43" s="47"/>
      <c r="AK43" s="48"/>
      <c r="AL43" s="49"/>
      <c r="AO43" s="568"/>
      <c r="AP43" s="568"/>
      <c r="AQ43" s="568"/>
      <c r="AR43" s="568"/>
      <c r="AS43" s="569"/>
      <c r="AU43" s="55"/>
    </row>
    <row r="44" spans="1:47" x14ac:dyDescent="0.3">
      <c r="A44" s="563"/>
      <c r="B44" s="757">
        <v>3</v>
      </c>
      <c r="C44" s="134" t="s">
        <v>268</v>
      </c>
      <c r="D44" s="135"/>
      <c r="E44" s="135"/>
      <c r="F44" s="135"/>
      <c r="G44" s="136">
        <f>SUM(G45:G48)</f>
        <v>11507238</v>
      </c>
      <c r="H44" s="564"/>
      <c r="I44" s="564"/>
      <c r="J44" s="564"/>
      <c r="K44" s="564"/>
      <c r="L44" s="564"/>
      <c r="M44" s="564"/>
      <c r="N44" s="565"/>
      <c r="O44" s="39"/>
      <c r="P44" s="566"/>
      <c r="Q44" s="566"/>
      <c r="R44" s="566"/>
      <c r="S44" s="566"/>
      <c r="T44" s="567"/>
      <c r="U44" s="44"/>
      <c r="V44" s="27"/>
      <c r="AF44" s="45"/>
      <c r="AG44" s="46"/>
      <c r="AH44" s="47"/>
      <c r="AI44" s="47"/>
      <c r="AJ44" s="47"/>
      <c r="AK44" s="48"/>
      <c r="AL44" s="49"/>
      <c r="AO44" s="568"/>
      <c r="AP44" s="568"/>
      <c r="AQ44" s="568"/>
      <c r="AR44" s="568"/>
      <c r="AS44" s="569"/>
      <c r="AU44" s="55"/>
    </row>
    <row r="45" spans="1:47" ht="27.6" x14ac:dyDescent="0.3">
      <c r="A45" s="563"/>
      <c r="B45" s="184"/>
      <c r="C45" s="768" t="s">
        <v>269</v>
      </c>
      <c r="D45" s="730" t="s">
        <v>256</v>
      </c>
      <c r="E45" s="731">
        <f>+'MEMORIA DE CANTIDADES'!L558</f>
        <v>1</v>
      </c>
      <c r="F45" s="732">
        <v>4500000</v>
      </c>
      <c r="G45" s="733">
        <f t="shared" ref="G45" si="23">ROUND(E45 * F45,$J$2)</f>
        <v>4500000</v>
      </c>
      <c r="H45" s="564"/>
      <c r="I45" s="564"/>
      <c r="J45" s="564"/>
      <c r="K45" s="564"/>
      <c r="L45" s="564"/>
      <c r="M45" s="564"/>
      <c r="N45" s="565"/>
      <c r="O45" s="39"/>
      <c r="P45" s="566"/>
      <c r="Q45" s="566"/>
      <c r="R45" s="566"/>
      <c r="S45" s="566"/>
      <c r="T45" s="567"/>
      <c r="U45" s="44"/>
      <c r="V45" s="27"/>
      <c r="AF45" s="45"/>
      <c r="AG45" s="46"/>
      <c r="AH45" s="47"/>
      <c r="AI45" s="47"/>
      <c r="AJ45" s="47"/>
      <c r="AK45" s="48"/>
      <c r="AL45" s="49"/>
      <c r="AO45" s="568"/>
      <c r="AP45" s="568"/>
      <c r="AQ45" s="568"/>
      <c r="AR45" s="568"/>
      <c r="AS45" s="569"/>
      <c r="AU45" s="55"/>
    </row>
    <row r="46" spans="1:47" x14ac:dyDescent="0.3">
      <c r="A46" s="563"/>
      <c r="B46" s="29"/>
      <c r="C46" s="552" t="s">
        <v>271</v>
      </c>
      <c r="D46" s="31" t="s">
        <v>89</v>
      </c>
      <c r="E46" s="185">
        <f>+'MEMORIA DE CANTIDADES'!L585</f>
        <v>3</v>
      </c>
      <c r="F46" s="33">
        <v>1856498</v>
      </c>
      <c r="G46" s="34">
        <f t="shared" ref="G46:G48" si="24">ROUND(E46 * F46,$J$2)</f>
        <v>5569494</v>
      </c>
      <c r="H46" s="564"/>
      <c r="I46" s="564"/>
      <c r="J46" s="564"/>
      <c r="K46" s="564"/>
      <c r="L46" s="564"/>
      <c r="M46" s="564"/>
      <c r="N46" s="565"/>
      <c r="O46" s="39"/>
      <c r="P46" s="566"/>
      <c r="Q46" s="566"/>
      <c r="R46" s="566"/>
      <c r="S46" s="566"/>
      <c r="T46" s="567"/>
      <c r="U46" s="44"/>
      <c r="V46" s="27"/>
      <c r="AF46" s="45"/>
      <c r="AG46" s="46"/>
      <c r="AH46" s="47"/>
      <c r="AI46" s="47"/>
      <c r="AJ46" s="47"/>
      <c r="AK46" s="48"/>
      <c r="AL46" s="49"/>
      <c r="AO46" s="568"/>
      <c r="AP46" s="568"/>
      <c r="AQ46" s="568"/>
      <c r="AR46" s="568"/>
      <c r="AS46" s="569"/>
      <c r="AU46" s="55"/>
    </row>
    <row r="47" spans="1:47" x14ac:dyDescent="0.3">
      <c r="A47" s="563"/>
      <c r="B47" s="29"/>
      <c r="C47" s="30" t="s">
        <v>272</v>
      </c>
      <c r="D47" s="31" t="s">
        <v>101</v>
      </c>
      <c r="E47" s="185">
        <f>+'MEMORIA DE CANTIDADES'!L612</f>
        <v>46.2</v>
      </c>
      <c r="F47" s="33">
        <v>31120</v>
      </c>
      <c r="G47" s="34">
        <f t="shared" si="24"/>
        <v>1437744</v>
      </c>
      <c r="H47" s="564"/>
      <c r="I47" s="564"/>
      <c r="J47" s="564"/>
      <c r="K47" s="564"/>
      <c r="L47" s="564"/>
      <c r="M47" s="564"/>
      <c r="N47" s="565"/>
      <c r="O47" s="39"/>
      <c r="P47" s="566"/>
      <c r="Q47" s="566"/>
      <c r="R47" s="566"/>
      <c r="S47" s="566"/>
      <c r="T47" s="567"/>
      <c r="U47" s="44"/>
      <c r="V47" s="27"/>
      <c r="AF47" s="45"/>
      <c r="AG47" s="46"/>
      <c r="AH47" s="47"/>
      <c r="AI47" s="47"/>
      <c r="AJ47" s="47"/>
      <c r="AK47" s="48"/>
      <c r="AL47" s="49"/>
      <c r="AO47" s="568"/>
      <c r="AP47" s="568"/>
      <c r="AQ47" s="568"/>
      <c r="AR47" s="568"/>
      <c r="AS47" s="569"/>
      <c r="AU47" s="55"/>
    </row>
    <row r="48" spans="1:47" x14ac:dyDescent="0.3">
      <c r="A48" s="563"/>
      <c r="B48" s="29"/>
      <c r="C48" s="30"/>
      <c r="D48" s="31"/>
      <c r="E48" s="185"/>
      <c r="F48" s="33"/>
      <c r="G48" s="34">
        <f t="shared" si="24"/>
        <v>0</v>
      </c>
      <c r="H48" s="564"/>
      <c r="I48" s="564"/>
      <c r="J48" s="564"/>
      <c r="K48" s="564"/>
      <c r="L48" s="564"/>
      <c r="M48" s="564"/>
      <c r="N48" s="565"/>
      <c r="O48" s="39"/>
      <c r="P48" s="566"/>
      <c r="Q48" s="566"/>
      <c r="R48" s="566"/>
      <c r="S48" s="566"/>
      <c r="T48" s="567"/>
      <c r="U48" s="44"/>
      <c r="V48" s="27"/>
      <c r="AF48" s="45"/>
      <c r="AG48" s="46"/>
      <c r="AH48" s="47"/>
      <c r="AI48" s="47"/>
      <c r="AJ48" s="47"/>
      <c r="AK48" s="48"/>
      <c r="AL48" s="49"/>
      <c r="AO48" s="568"/>
      <c r="AP48" s="568"/>
      <c r="AQ48" s="568"/>
      <c r="AR48" s="568"/>
      <c r="AS48" s="569"/>
      <c r="AU48" s="55"/>
    </row>
    <row r="49" spans="1:47" ht="15" thickBot="1" x14ac:dyDescent="0.35">
      <c r="A49" s="563"/>
      <c r="B49" s="186"/>
      <c r="C49" s="170"/>
      <c r="D49" s="171"/>
      <c r="E49" s="172"/>
      <c r="F49" s="173" t="str">
        <f>IF(C44="ESCRIBA AQUÍ EL NOMBRE DEL CAPITULO","SUBTOTAL","SUBTOTAL CAP. "&amp;B44&amp;"  "&amp;C44&amp;":")</f>
        <v>SUBTOTAL CAP. 3  ACUEDUCTO EL CASTILLO:</v>
      </c>
      <c r="G49" s="174">
        <f>SUM(G45:G48)</f>
        <v>11507238</v>
      </c>
      <c r="H49" s="564"/>
      <c r="I49" s="564"/>
      <c r="J49" s="564"/>
      <c r="K49" s="564"/>
      <c r="L49" s="564"/>
      <c r="M49" s="564"/>
      <c r="N49" s="565"/>
      <c r="O49" s="39"/>
      <c r="P49" s="566"/>
      <c r="Q49" s="566"/>
      <c r="R49" s="566"/>
      <c r="S49" s="566"/>
      <c r="T49" s="567"/>
      <c r="U49" s="44"/>
      <c r="V49" s="27"/>
      <c r="AF49" s="45"/>
      <c r="AG49" s="46"/>
      <c r="AH49" s="47"/>
      <c r="AI49" s="47"/>
      <c r="AJ49" s="47"/>
      <c r="AK49" s="48"/>
      <c r="AL49" s="49"/>
      <c r="AO49" s="568"/>
      <c r="AP49" s="568"/>
      <c r="AQ49" s="568"/>
      <c r="AR49" s="568"/>
      <c r="AS49" s="569"/>
      <c r="AU49" s="55"/>
    </row>
    <row r="50" spans="1:47" ht="15" thickBot="1" x14ac:dyDescent="0.35">
      <c r="A50" s="563"/>
      <c r="B50" s="570"/>
      <c r="C50" s="429"/>
      <c r="D50" s="194"/>
      <c r="E50" s="571"/>
      <c r="F50" s="572"/>
      <c r="G50" s="573"/>
      <c r="H50" s="564"/>
      <c r="I50" s="564"/>
      <c r="J50" s="564"/>
      <c r="K50" s="564"/>
      <c r="L50" s="564"/>
      <c r="M50" s="564"/>
      <c r="N50" s="565"/>
      <c r="O50" s="39"/>
      <c r="P50" s="566"/>
      <c r="Q50" s="566"/>
      <c r="R50" s="566"/>
      <c r="S50" s="566"/>
      <c r="T50" s="567"/>
      <c r="U50" s="44"/>
      <c r="V50" s="27"/>
      <c r="AF50" s="45"/>
      <c r="AG50" s="46"/>
      <c r="AH50" s="47"/>
      <c r="AI50" s="47"/>
      <c r="AJ50" s="47"/>
      <c r="AK50" s="48"/>
      <c r="AL50" s="49"/>
      <c r="AO50" s="568"/>
      <c r="AP50" s="568"/>
      <c r="AQ50" s="568"/>
      <c r="AR50" s="568"/>
      <c r="AS50" s="569"/>
      <c r="AU50" s="55"/>
    </row>
    <row r="51" spans="1:47" x14ac:dyDescent="0.3">
      <c r="A51" s="563"/>
      <c r="B51" s="757">
        <v>4</v>
      </c>
      <c r="C51" s="134" t="s">
        <v>273</v>
      </c>
      <c r="D51" s="135"/>
      <c r="E51" s="135"/>
      <c r="F51" s="135"/>
      <c r="G51" s="136">
        <f>SUM(G52:G57)</f>
        <v>16165028</v>
      </c>
      <c r="H51" s="564"/>
      <c r="I51" s="564"/>
      <c r="J51" s="564"/>
      <c r="K51" s="564"/>
      <c r="L51" s="564"/>
      <c r="M51" s="564"/>
      <c r="N51" s="565"/>
      <c r="O51" s="39"/>
      <c r="P51" s="566"/>
      <c r="Q51" s="566"/>
      <c r="R51" s="566"/>
      <c r="S51" s="566"/>
      <c r="T51" s="567"/>
      <c r="U51" s="44"/>
      <c r="V51" s="27"/>
      <c r="AF51" s="45"/>
      <c r="AG51" s="46"/>
      <c r="AH51" s="47"/>
      <c r="AI51" s="47"/>
      <c r="AJ51" s="47"/>
      <c r="AK51" s="48"/>
      <c r="AL51" s="49"/>
      <c r="AO51" s="568"/>
      <c r="AP51" s="568"/>
      <c r="AQ51" s="568"/>
      <c r="AR51" s="568"/>
      <c r="AS51" s="569"/>
      <c r="AU51" s="55"/>
    </row>
    <row r="52" spans="1:47" ht="27.6" x14ac:dyDescent="0.3">
      <c r="A52" s="563"/>
      <c r="B52" s="184"/>
      <c r="C52" s="729" t="s">
        <v>222</v>
      </c>
      <c r="D52" s="730" t="s">
        <v>35</v>
      </c>
      <c r="E52" s="731">
        <f>+'MEMORIA DE CANTIDADES'!L639</f>
        <v>159</v>
      </c>
      <c r="F52" s="732">
        <v>2707</v>
      </c>
      <c r="G52" s="733">
        <f t="shared" ref="G52:G53" si="25">ROUND(E52 * F52,$J$2)</f>
        <v>430413</v>
      </c>
      <c r="H52" s="564"/>
      <c r="I52" s="564"/>
      <c r="J52" s="564"/>
      <c r="K52" s="564"/>
      <c r="L52" s="564"/>
      <c r="M52" s="564"/>
      <c r="N52" s="565"/>
      <c r="O52" s="39"/>
      <c r="P52" s="566"/>
      <c r="Q52" s="566"/>
      <c r="R52" s="566"/>
      <c r="S52" s="566"/>
      <c r="T52" s="567"/>
      <c r="U52" s="44"/>
      <c r="V52" s="27"/>
      <c r="AF52" s="45"/>
      <c r="AG52" s="46"/>
      <c r="AH52" s="47"/>
      <c r="AI52" s="47"/>
      <c r="AJ52" s="47"/>
      <c r="AK52" s="48"/>
      <c r="AL52" s="49"/>
      <c r="AO52" s="568"/>
      <c r="AP52" s="568"/>
      <c r="AQ52" s="568"/>
      <c r="AR52" s="568"/>
      <c r="AS52" s="569"/>
      <c r="AU52" s="55"/>
    </row>
    <row r="53" spans="1:47" x14ac:dyDescent="0.3">
      <c r="A53" s="563"/>
      <c r="B53" s="29"/>
      <c r="C53" s="729" t="s">
        <v>224</v>
      </c>
      <c r="D53" s="730" t="s">
        <v>35</v>
      </c>
      <c r="E53" s="731">
        <f>+'MEMORIA DE CANTIDADES'!L666</f>
        <v>159</v>
      </c>
      <c r="F53" s="732">
        <v>13067</v>
      </c>
      <c r="G53" s="733">
        <f t="shared" si="25"/>
        <v>2077653</v>
      </c>
      <c r="H53" s="564"/>
      <c r="I53" s="564"/>
      <c r="J53" s="564"/>
      <c r="K53" s="564"/>
      <c r="L53" s="564"/>
      <c r="M53" s="564"/>
      <c r="N53" s="565"/>
      <c r="O53" s="39"/>
      <c r="P53" s="566"/>
      <c r="Q53" s="566"/>
      <c r="R53" s="566"/>
      <c r="S53" s="566"/>
      <c r="T53" s="567"/>
      <c r="U53" s="44"/>
      <c r="V53" s="27"/>
      <c r="AF53" s="45"/>
      <c r="AG53" s="46"/>
      <c r="AH53" s="47"/>
      <c r="AI53" s="47"/>
      <c r="AJ53" s="47"/>
      <c r="AK53" s="48"/>
      <c r="AL53" s="49"/>
      <c r="AO53" s="568"/>
      <c r="AP53" s="568"/>
      <c r="AQ53" s="568"/>
      <c r="AR53" s="568"/>
      <c r="AS53" s="569"/>
      <c r="AU53" s="55"/>
    </row>
    <row r="54" spans="1:47" x14ac:dyDescent="0.3">
      <c r="A54" s="563"/>
      <c r="B54" s="29"/>
      <c r="C54" s="30" t="s">
        <v>274</v>
      </c>
      <c r="D54" s="31" t="s">
        <v>35</v>
      </c>
      <c r="E54" s="185">
        <f>+'MEMORIA DE CANTIDADES'!L693</f>
        <v>59</v>
      </c>
      <c r="F54" s="33">
        <v>99718</v>
      </c>
      <c r="G54" s="34">
        <f t="shared" ref="G54:G57" si="26">ROUND(E54 * F54,$J$2)</f>
        <v>5883362</v>
      </c>
      <c r="H54" s="564"/>
      <c r="I54" s="564"/>
      <c r="J54" s="564"/>
      <c r="K54" s="564"/>
      <c r="L54" s="564"/>
      <c r="M54" s="564"/>
      <c r="N54" s="565"/>
      <c r="O54" s="39"/>
      <c r="P54" s="566"/>
      <c r="Q54" s="566"/>
      <c r="R54" s="566"/>
      <c r="S54" s="566"/>
      <c r="T54" s="567"/>
      <c r="U54" s="44"/>
      <c r="V54" s="27"/>
      <c r="AF54" s="45"/>
      <c r="AG54" s="46"/>
      <c r="AH54" s="47"/>
      <c r="AI54" s="47"/>
      <c r="AJ54" s="47"/>
      <c r="AK54" s="48"/>
      <c r="AL54" s="49"/>
      <c r="AO54" s="568"/>
      <c r="AP54" s="568"/>
      <c r="AQ54" s="568"/>
      <c r="AR54" s="568"/>
      <c r="AS54" s="569"/>
      <c r="AU54" s="55"/>
    </row>
    <row r="55" spans="1:47" x14ac:dyDescent="0.3">
      <c r="A55" s="563"/>
      <c r="B55" s="29"/>
      <c r="C55" s="30" t="s">
        <v>228</v>
      </c>
      <c r="D55" s="31" t="s">
        <v>35</v>
      </c>
      <c r="E55" s="185">
        <f>+'MEMORIA DE CANTIDADES'!L720</f>
        <v>100</v>
      </c>
      <c r="F55" s="33">
        <v>62736</v>
      </c>
      <c r="G55" s="34">
        <f>ROUND(E55 * F55,$J$2)</f>
        <v>6273600</v>
      </c>
      <c r="H55" s="564"/>
      <c r="I55" s="564"/>
      <c r="J55" s="564"/>
      <c r="K55" s="564"/>
      <c r="L55" s="564"/>
      <c r="M55" s="564"/>
      <c r="N55" s="565"/>
      <c r="O55" s="39"/>
      <c r="P55" s="566"/>
      <c r="Q55" s="566"/>
      <c r="R55" s="566"/>
      <c r="S55" s="566"/>
      <c r="T55" s="567"/>
      <c r="U55" s="44"/>
      <c r="V55" s="27"/>
      <c r="AF55" s="45"/>
      <c r="AG55" s="46"/>
      <c r="AH55" s="47"/>
      <c r="AI55" s="47"/>
      <c r="AJ55" s="47"/>
      <c r="AK55" s="48"/>
      <c r="AL55" s="49"/>
      <c r="AO55" s="568"/>
      <c r="AP55" s="568"/>
      <c r="AQ55" s="568"/>
      <c r="AR55" s="568"/>
      <c r="AS55" s="569"/>
      <c r="AU55" s="55"/>
    </row>
    <row r="56" spans="1:47" ht="27.6" x14ac:dyDescent="0.3">
      <c r="A56" s="563"/>
      <c r="B56" s="29"/>
      <c r="C56" s="768" t="s">
        <v>255</v>
      </c>
      <c r="D56" s="730" t="s">
        <v>256</v>
      </c>
      <c r="E56" s="731">
        <f>+'MEMORIA DE CANTIDADES'!L747</f>
        <v>1</v>
      </c>
      <c r="F56" s="732">
        <v>1500000</v>
      </c>
      <c r="G56" s="733">
        <f t="shared" ref="G56" si="27">ROUND(E56 * F56,$J$2)</f>
        <v>1500000</v>
      </c>
      <c r="H56" s="564"/>
      <c r="I56" s="564"/>
      <c r="J56" s="564"/>
      <c r="K56" s="564"/>
      <c r="L56" s="564"/>
      <c r="M56" s="564"/>
      <c r="N56" s="565"/>
      <c r="O56" s="39"/>
      <c r="P56" s="566"/>
      <c r="Q56" s="566"/>
      <c r="R56" s="566"/>
      <c r="S56" s="566"/>
      <c r="T56" s="567"/>
      <c r="U56" s="44"/>
      <c r="V56" s="27"/>
      <c r="AF56" s="45"/>
      <c r="AG56" s="46"/>
      <c r="AH56" s="47"/>
      <c r="AI56" s="47"/>
      <c r="AJ56" s="47"/>
      <c r="AK56" s="48"/>
      <c r="AL56" s="49"/>
      <c r="AO56" s="568"/>
      <c r="AP56" s="568"/>
      <c r="AQ56" s="568"/>
      <c r="AR56" s="568"/>
      <c r="AS56" s="569"/>
      <c r="AU56" s="55"/>
    </row>
    <row r="57" spans="1:47" x14ac:dyDescent="0.3">
      <c r="A57" s="563"/>
      <c r="B57" s="29"/>
      <c r="C57" s="30"/>
      <c r="D57" s="31"/>
      <c r="E57" s="185"/>
      <c r="F57" s="33"/>
      <c r="G57" s="34">
        <f t="shared" si="26"/>
        <v>0</v>
      </c>
      <c r="H57" s="564"/>
      <c r="I57" s="564"/>
      <c r="J57" s="564"/>
      <c r="K57" s="564"/>
      <c r="L57" s="564"/>
      <c r="M57" s="564"/>
      <c r="N57" s="565"/>
      <c r="O57" s="39"/>
      <c r="P57" s="566"/>
      <c r="Q57" s="566"/>
      <c r="R57" s="566"/>
      <c r="S57" s="566"/>
      <c r="T57" s="567"/>
      <c r="U57" s="44"/>
      <c r="V57" s="27"/>
      <c r="AF57" s="45"/>
      <c r="AG57" s="46"/>
      <c r="AH57" s="47"/>
      <c r="AI57" s="47"/>
      <c r="AJ57" s="47"/>
      <c r="AK57" s="48"/>
      <c r="AL57" s="49"/>
      <c r="AO57" s="568"/>
      <c r="AP57" s="568"/>
      <c r="AQ57" s="568"/>
      <c r="AR57" s="568"/>
      <c r="AS57" s="569"/>
      <c r="AU57" s="55"/>
    </row>
    <row r="58" spans="1:47" ht="15" thickBot="1" x14ac:dyDescent="0.35">
      <c r="A58" s="563"/>
      <c r="B58" s="186"/>
      <c r="C58" s="170"/>
      <c r="D58" s="171"/>
      <c r="E58" s="172"/>
      <c r="F58" s="173" t="str">
        <f>IF(C51="ESCRIBA AQUÍ EL NOMBRE DEL CAPITULO","SUBTOTAL","SUBTOTAL CAP. "&amp;B51&amp;"  "&amp;C51&amp;":")</f>
        <v>SUBTOTAL CAP. 4  ACUEDUCTO CALLE LARGA:</v>
      </c>
      <c r="G58" s="174">
        <f>SUM(G52:G57)</f>
        <v>16165028</v>
      </c>
      <c r="H58" s="564"/>
      <c r="I58" s="564"/>
      <c r="J58" s="564"/>
      <c r="K58" s="564"/>
      <c r="L58" s="564"/>
      <c r="M58" s="564"/>
      <c r="N58" s="565"/>
      <c r="O58" s="39"/>
      <c r="P58" s="566"/>
      <c r="Q58" s="566"/>
      <c r="R58" s="566"/>
      <c r="S58" s="566"/>
      <c r="T58" s="567"/>
      <c r="U58" s="44"/>
      <c r="V58" s="27"/>
      <c r="AF58" s="45"/>
      <c r="AG58" s="46"/>
      <c r="AH58" s="47"/>
      <c r="AI58" s="47"/>
      <c r="AJ58" s="47"/>
      <c r="AK58" s="48"/>
      <c r="AL58" s="49"/>
      <c r="AO58" s="568"/>
      <c r="AP58" s="568"/>
      <c r="AQ58" s="568"/>
      <c r="AR58" s="568"/>
      <c r="AS58" s="569"/>
      <c r="AU58" s="55"/>
    </row>
    <row r="59" spans="1:47" ht="15" thickBot="1" x14ac:dyDescent="0.35">
      <c r="A59" s="563"/>
      <c r="B59" s="570"/>
      <c r="C59" s="429"/>
      <c r="D59" s="194"/>
      <c r="E59" s="571"/>
      <c r="F59" s="572"/>
      <c r="G59" s="573"/>
      <c r="H59" s="564"/>
      <c r="I59" s="564"/>
      <c r="J59" s="564"/>
      <c r="K59" s="564"/>
      <c r="L59" s="564"/>
      <c r="M59" s="564"/>
      <c r="N59" s="565"/>
      <c r="O59" s="39"/>
      <c r="P59" s="566"/>
      <c r="Q59" s="566"/>
      <c r="R59" s="566"/>
      <c r="S59" s="566"/>
      <c r="T59" s="567"/>
      <c r="U59" s="44"/>
      <c r="V59" s="27"/>
      <c r="AF59" s="45"/>
      <c r="AG59" s="46"/>
      <c r="AH59" s="47"/>
      <c r="AI59" s="47"/>
      <c r="AJ59" s="47"/>
      <c r="AK59" s="48"/>
      <c r="AL59" s="49"/>
      <c r="AO59" s="568"/>
      <c r="AP59" s="568"/>
      <c r="AQ59" s="568"/>
      <c r="AR59" s="568"/>
      <c r="AS59" s="569"/>
      <c r="AU59" s="55"/>
    </row>
    <row r="60" spans="1:47" x14ac:dyDescent="0.3">
      <c r="A60" s="563"/>
      <c r="B60" s="757">
        <v>5</v>
      </c>
      <c r="C60" s="134" t="s">
        <v>275</v>
      </c>
      <c r="D60" s="135"/>
      <c r="E60" s="135"/>
      <c r="F60" s="135"/>
      <c r="G60" s="136">
        <f>SUM(G61:G66)</f>
        <v>7543216</v>
      </c>
      <c r="H60" s="564"/>
      <c r="I60" s="564"/>
      <c r="J60" s="564"/>
      <c r="K60" s="564"/>
      <c r="L60" s="564"/>
      <c r="M60" s="564"/>
      <c r="N60" s="565"/>
      <c r="O60" s="39"/>
      <c r="P60" s="566"/>
      <c r="Q60" s="566"/>
      <c r="R60" s="566"/>
      <c r="S60" s="566"/>
      <c r="T60" s="567"/>
      <c r="U60" s="44"/>
      <c r="V60" s="27"/>
      <c r="AF60" s="45"/>
      <c r="AG60" s="46"/>
      <c r="AH60" s="47"/>
      <c r="AI60" s="47"/>
      <c r="AJ60" s="47"/>
      <c r="AK60" s="48"/>
      <c r="AL60" s="49"/>
      <c r="AO60" s="568"/>
      <c r="AP60" s="568"/>
      <c r="AQ60" s="568"/>
      <c r="AR60" s="568"/>
      <c r="AS60" s="569"/>
      <c r="AU60" s="55"/>
    </row>
    <row r="61" spans="1:47" ht="27.6" x14ac:dyDescent="0.3">
      <c r="A61" s="563"/>
      <c r="B61" s="184"/>
      <c r="C61" s="729" t="s">
        <v>222</v>
      </c>
      <c r="D61" s="730" t="s">
        <v>35</v>
      </c>
      <c r="E61" s="731">
        <f>+'MEMORIA DE CANTIDADES'!L774</f>
        <v>15</v>
      </c>
      <c r="F61" s="732">
        <v>2707</v>
      </c>
      <c r="G61" s="733">
        <f t="shared" ref="G61:G69" si="28">ROUND(E61 * F61,$J$2)</f>
        <v>40605</v>
      </c>
      <c r="H61" s="564"/>
      <c r="I61" s="564"/>
      <c r="J61" s="564"/>
      <c r="K61" s="564"/>
      <c r="L61" s="564"/>
      <c r="M61" s="564"/>
      <c r="N61" s="565"/>
      <c r="O61" s="39"/>
      <c r="P61" s="566"/>
      <c r="Q61" s="566"/>
      <c r="R61" s="566"/>
      <c r="S61" s="566"/>
      <c r="T61" s="567"/>
      <c r="U61" s="44"/>
      <c r="V61" s="27"/>
      <c r="AF61" s="45"/>
      <c r="AG61" s="46"/>
      <c r="AH61" s="47"/>
      <c r="AI61" s="47"/>
      <c r="AJ61" s="47"/>
      <c r="AK61" s="48"/>
      <c r="AL61" s="49"/>
      <c r="AO61" s="568"/>
      <c r="AP61" s="568"/>
      <c r="AQ61" s="568"/>
      <c r="AR61" s="568"/>
      <c r="AS61" s="569"/>
      <c r="AU61" s="55"/>
    </row>
    <row r="62" spans="1:47" x14ac:dyDescent="0.3">
      <c r="A62" s="563"/>
      <c r="B62" s="29"/>
      <c r="C62" s="729" t="s">
        <v>224</v>
      </c>
      <c r="D62" s="730" t="s">
        <v>35</v>
      </c>
      <c r="E62" s="731">
        <f>+'MEMORIA DE CANTIDADES'!L801</f>
        <v>15</v>
      </c>
      <c r="F62" s="732">
        <v>13067</v>
      </c>
      <c r="G62" s="733">
        <f t="shared" si="28"/>
        <v>196005</v>
      </c>
      <c r="H62" s="564"/>
      <c r="I62" s="564"/>
      <c r="J62" s="564"/>
      <c r="K62" s="564"/>
      <c r="L62" s="564"/>
      <c r="M62" s="564"/>
      <c r="N62" s="565"/>
      <c r="O62" s="39"/>
      <c r="P62" s="566"/>
      <c r="Q62" s="566"/>
      <c r="R62" s="566"/>
      <c r="S62" s="566"/>
      <c r="T62" s="567"/>
      <c r="U62" s="44"/>
      <c r="V62" s="27"/>
      <c r="AF62" s="45"/>
      <c r="AG62" s="46"/>
      <c r="AH62" s="47"/>
      <c r="AI62" s="47"/>
      <c r="AJ62" s="47"/>
      <c r="AK62" s="48"/>
      <c r="AL62" s="49"/>
      <c r="AO62" s="568"/>
      <c r="AP62" s="568"/>
      <c r="AQ62" s="568"/>
      <c r="AR62" s="568"/>
      <c r="AS62" s="569"/>
      <c r="AU62" s="55"/>
    </row>
    <row r="63" spans="1:47" x14ac:dyDescent="0.3">
      <c r="A63" s="563"/>
      <c r="B63" s="29"/>
      <c r="C63" s="729" t="s">
        <v>228</v>
      </c>
      <c r="D63" s="730" t="s">
        <v>35</v>
      </c>
      <c r="E63" s="731">
        <f>+'MEMORIA DE CANTIDADES'!L828</f>
        <v>15</v>
      </c>
      <c r="F63" s="732">
        <v>62736</v>
      </c>
      <c r="G63" s="733">
        <f t="shared" si="28"/>
        <v>941040</v>
      </c>
      <c r="H63" s="564"/>
      <c r="I63" s="564"/>
      <c r="J63" s="564"/>
      <c r="K63" s="564"/>
      <c r="L63" s="564"/>
      <c r="M63" s="564"/>
      <c r="N63" s="565"/>
      <c r="O63" s="39"/>
      <c r="P63" s="566"/>
      <c r="Q63" s="566"/>
      <c r="R63" s="566"/>
      <c r="S63" s="566"/>
      <c r="T63" s="567"/>
      <c r="U63" s="44"/>
      <c r="V63" s="27"/>
      <c r="AF63" s="45"/>
      <c r="AG63" s="46"/>
      <c r="AH63" s="47"/>
      <c r="AI63" s="47"/>
      <c r="AJ63" s="47"/>
      <c r="AK63" s="48"/>
      <c r="AL63" s="49"/>
      <c r="AO63" s="568"/>
      <c r="AP63" s="568"/>
      <c r="AQ63" s="568"/>
      <c r="AR63" s="568"/>
      <c r="AS63" s="569"/>
      <c r="AU63" s="55"/>
    </row>
    <row r="64" spans="1:47" x14ac:dyDescent="0.3">
      <c r="A64" s="563"/>
      <c r="B64" s="29"/>
      <c r="C64" s="729" t="s">
        <v>231</v>
      </c>
      <c r="D64" s="730" t="s">
        <v>106</v>
      </c>
      <c r="E64" s="731">
        <f>+'MEMORIA DE CANTIDADES'!L855</f>
        <v>3.18</v>
      </c>
      <c r="F64" s="732">
        <v>1536556</v>
      </c>
      <c r="G64" s="733">
        <f t="shared" si="28"/>
        <v>4886248</v>
      </c>
      <c r="H64" s="564"/>
      <c r="I64" s="564"/>
      <c r="J64" s="564"/>
      <c r="K64" s="564"/>
      <c r="L64" s="564"/>
      <c r="M64" s="564"/>
      <c r="N64" s="565"/>
      <c r="O64" s="39"/>
      <c r="P64" s="566"/>
      <c r="Q64" s="566"/>
      <c r="R64" s="566"/>
      <c r="S64" s="566"/>
      <c r="T64" s="567"/>
      <c r="U64" s="44"/>
      <c r="V64" s="27"/>
      <c r="AF64" s="45"/>
      <c r="AG64" s="46"/>
      <c r="AH64" s="47"/>
      <c r="AI64" s="47"/>
      <c r="AJ64" s="47"/>
      <c r="AK64" s="48"/>
      <c r="AL64" s="49"/>
      <c r="AO64" s="568"/>
      <c r="AP64" s="568"/>
      <c r="AQ64" s="568"/>
      <c r="AR64" s="568"/>
      <c r="AS64" s="569"/>
      <c r="AU64" s="55"/>
    </row>
    <row r="65" spans="1:47" x14ac:dyDescent="0.3">
      <c r="A65" s="563"/>
      <c r="B65" s="29"/>
      <c r="C65" s="729" t="s">
        <v>226</v>
      </c>
      <c r="D65" s="730" t="s">
        <v>183</v>
      </c>
      <c r="E65" s="731">
        <f>+'MEMORIA DE CANTIDADES'!L886</f>
        <v>202.98</v>
      </c>
      <c r="F65" s="732">
        <v>6098</v>
      </c>
      <c r="G65" s="733">
        <f t="shared" si="28"/>
        <v>1237772</v>
      </c>
      <c r="H65" s="564"/>
      <c r="I65" s="564"/>
      <c r="J65" s="564"/>
      <c r="K65" s="564"/>
      <c r="L65" s="564"/>
      <c r="M65" s="564"/>
      <c r="N65" s="565"/>
      <c r="O65" s="39"/>
      <c r="P65" s="566"/>
      <c r="Q65" s="566"/>
      <c r="R65" s="566"/>
      <c r="S65" s="566"/>
      <c r="T65" s="567"/>
      <c r="U65" s="44"/>
      <c r="V65" s="27"/>
      <c r="AF65" s="45"/>
      <c r="AG65" s="46"/>
      <c r="AH65" s="47"/>
      <c r="AI65" s="47"/>
      <c r="AJ65" s="47"/>
      <c r="AK65" s="48"/>
      <c r="AL65" s="49"/>
      <c r="AO65" s="568"/>
      <c r="AP65" s="568"/>
      <c r="AQ65" s="568"/>
      <c r="AR65" s="568"/>
      <c r="AS65" s="569"/>
      <c r="AU65" s="55"/>
    </row>
    <row r="66" spans="1:47" x14ac:dyDescent="0.3">
      <c r="A66" s="563"/>
      <c r="B66" s="29"/>
      <c r="C66" s="729" t="s">
        <v>227</v>
      </c>
      <c r="D66" s="730" t="s">
        <v>183</v>
      </c>
      <c r="E66" s="731">
        <f>+'MEMORIA DE CANTIDADES'!L913</f>
        <v>202.98</v>
      </c>
      <c r="F66" s="732">
        <v>1190</v>
      </c>
      <c r="G66" s="733">
        <f t="shared" si="28"/>
        <v>241546</v>
      </c>
      <c r="H66" s="564"/>
      <c r="I66" s="564"/>
      <c r="J66" s="564"/>
      <c r="K66" s="564"/>
      <c r="L66" s="564"/>
      <c r="M66" s="564"/>
      <c r="N66" s="565"/>
      <c r="O66" s="39"/>
      <c r="P66" s="566"/>
      <c r="Q66" s="566"/>
      <c r="R66" s="566"/>
      <c r="S66" s="566"/>
      <c r="T66" s="567"/>
      <c r="U66" s="44"/>
      <c r="V66" s="27"/>
      <c r="AF66" s="45"/>
      <c r="AG66" s="46"/>
      <c r="AH66" s="47"/>
      <c r="AI66" s="47"/>
      <c r="AJ66" s="47"/>
      <c r="AK66" s="48"/>
      <c r="AL66" s="49"/>
      <c r="AO66" s="568"/>
      <c r="AP66" s="568"/>
      <c r="AQ66" s="568"/>
      <c r="AR66" s="568"/>
      <c r="AS66" s="569"/>
      <c r="AU66" s="55"/>
    </row>
    <row r="67" spans="1:47" x14ac:dyDescent="0.3">
      <c r="A67" s="563"/>
      <c r="B67" s="29"/>
      <c r="C67" s="552" t="s">
        <v>271</v>
      </c>
      <c r="D67" s="31" t="s">
        <v>89</v>
      </c>
      <c r="E67" s="185">
        <f>+'MEMORIA DE CANTIDADES'!L940</f>
        <v>1</v>
      </c>
      <c r="F67" s="33">
        <v>1856498</v>
      </c>
      <c r="G67" s="34">
        <f t="shared" si="28"/>
        <v>1856498</v>
      </c>
      <c r="H67" s="564"/>
      <c r="I67" s="564"/>
      <c r="J67" s="564"/>
      <c r="K67" s="564"/>
      <c r="L67" s="564"/>
      <c r="M67" s="564"/>
      <c r="N67" s="565"/>
      <c r="O67" s="39"/>
      <c r="P67" s="566"/>
      <c r="Q67" s="566"/>
      <c r="R67" s="566"/>
      <c r="S67" s="566"/>
      <c r="T67" s="567"/>
      <c r="U67" s="44"/>
      <c r="V67" s="27"/>
      <c r="AF67" s="45"/>
      <c r="AG67" s="46"/>
      <c r="AH67" s="47"/>
      <c r="AI67" s="47"/>
      <c r="AJ67" s="47"/>
      <c r="AK67" s="48"/>
      <c r="AL67" s="49"/>
      <c r="AO67" s="568"/>
      <c r="AP67" s="568"/>
      <c r="AQ67" s="568"/>
      <c r="AR67" s="568"/>
      <c r="AS67" s="569"/>
      <c r="AU67" s="55"/>
    </row>
    <row r="68" spans="1:47" x14ac:dyDescent="0.3">
      <c r="A68" s="563"/>
      <c r="B68" s="29"/>
      <c r="C68" s="552" t="s">
        <v>272</v>
      </c>
      <c r="D68" s="31" t="s">
        <v>101</v>
      </c>
      <c r="E68" s="185">
        <f>+'MEMORIA DE CANTIDADES'!L967</f>
        <v>11.76</v>
      </c>
      <c r="F68" s="33">
        <v>31120</v>
      </c>
      <c r="G68" s="34">
        <f t="shared" si="28"/>
        <v>365971</v>
      </c>
      <c r="H68" s="564"/>
      <c r="I68" s="564"/>
      <c r="J68" s="564"/>
      <c r="K68" s="564"/>
      <c r="L68" s="564"/>
      <c r="M68" s="564"/>
      <c r="N68" s="565"/>
      <c r="O68" s="39"/>
      <c r="P68" s="566"/>
      <c r="Q68" s="566"/>
      <c r="R68" s="566"/>
      <c r="S68" s="566"/>
      <c r="T68" s="567"/>
      <c r="U68" s="44"/>
      <c r="V68" s="27"/>
      <c r="AF68" s="45"/>
      <c r="AG68" s="46"/>
      <c r="AH68" s="47"/>
      <c r="AI68" s="47"/>
      <c r="AJ68" s="47"/>
      <c r="AK68" s="48"/>
      <c r="AL68" s="49"/>
      <c r="AO68" s="568"/>
      <c r="AP68" s="568"/>
      <c r="AQ68" s="568"/>
      <c r="AR68" s="568"/>
      <c r="AS68" s="569"/>
      <c r="AU68" s="55"/>
    </row>
    <row r="69" spans="1:47" ht="27.6" x14ac:dyDescent="0.3">
      <c r="A69" s="563"/>
      <c r="B69" s="29"/>
      <c r="C69" s="768" t="s">
        <v>255</v>
      </c>
      <c r="D69" s="730" t="s">
        <v>256</v>
      </c>
      <c r="E69" s="731">
        <f>+'MEMORIA DE CANTIDADES'!L994</f>
        <v>1</v>
      </c>
      <c r="F69" s="732">
        <v>1500000</v>
      </c>
      <c r="G69" s="733">
        <f t="shared" si="28"/>
        <v>1500000</v>
      </c>
      <c r="H69" s="564"/>
      <c r="I69" s="564"/>
      <c r="J69" s="564"/>
      <c r="K69" s="564"/>
      <c r="L69" s="564"/>
      <c r="M69" s="564"/>
      <c r="N69" s="565"/>
      <c r="O69" s="39"/>
      <c r="P69" s="566"/>
      <c r="Q69" s="566"/>
      <c r="R69" s="566"/>
      <c r="S69" s="566"/>
      <c r="T69" s="567"/>
      <c r="U69" s="44"/>
      <c r="V69" s="27"/>
      <c r="AF69" s="45"/>
      <c r="AG69" s="46"/>
      <c r="AH69" s="47"/>
      <c r="AI69" s="47"/>
      <c r="AJ69" s="47"/>
      <c r="AK69" s="48"/>
      <c r="AL69" s="49"/>
      <c r="AO69" s="568"/>
      <c r="AP69" s="568"/>
      <c r="AQ69" s="568"/>
      <c r="AR69" s="568"/>
      <c r="AS69" s="569"/>
      <c r="AU69" s="55"/>
    </row>
    <row r="70" spans="1:47" x14ac:dyDescent="0.3">
      <c r="A70" s="563"/>
      <c r="B70" s="29"/>
      <c r="C70" s="729"/>
      <c r="D70" s="730"/>
      <c r="E70" s="731"/>
      <c r="F70" s="732"/>
      <c r="G70" s="733"/>
      <c r="H70" s="564"/>
      <c r="I70" s="564"/>
      <c r="J70" s="564"/>
      <c r="K70" s="564"/>
      <c r="L70" s="564"/>
      <c r="M70" s="564"/>
      <c r="N70" s="565"/>
      <c r="O70" s="39"/>
      <c r="P70" s="566"/>
      <c r="Q70" s="566"/>
      <c r="R70" s="566"/>
      <c r="S70" s="566"/>
      <c r="T70" s="567"/>
      <c r="U70" s="44"/>
      <c r="V70" s="27"/>
      <c r="AF70" s="45"/>
      <c r="AG70" s="46"/>
      <c r="AH70" s="47"/>
      <c r="AI70" s="47"/>
      <c r="AJ70" s="47"/>
      <c r="AK70" s="48"/>
      <c r="AL70" s="49"/>
      <c r="AO70" s="568"/>
      <c r="AP70" s="568"/>
      <c r="AQ70" s="568"/>
      <c r="AR70" s="568"/>
      <c r="AS70" s="569"/>
      <c r="AU70" s="55"/>
    </row>
    <row r="71" spans="1:47" ht="15" thickBot="1" x14ac:dyDescent="0.35">
      <c r="A71" s="563"/>
      <c r="B71" s="186"/>
      <c r="C71" s="170"/>
      <c r="D71" s="171"/>
      <c r="E71" s="172"/>
      <c r="F71" s="173" t="str">
        <f>IF(C60="ESCRIBA AQUÍ EL NOMBRE DEL CAPITULO","SUBTOTAL","SUBTOTAL CAP. "&amp;B60&amp;"  "&amp;C60&amp;":")</f>
        <v>SUBTOTAL CAP. 5  ACUEDUCTO AGUADITAS:</v>
      </c>
      <c r="G71" s="174">
        <f>SUM(G61:G66)</f>
        <v>7543216</v>
      </c>
      <c r="H71" s="564"/>
      <c r="I71" s="564"/>
      <c r="J71" s="564"/>
      <c r="K71" s="564"/>
      <c r="L71" s="564"/>
      <c r="M71" s="564"/>
      <c r="N71" s="565"/>
      <c r="O71" s="39"/>
      <c r="P71" s="566"/>
      <c r="Q71" s="566"/>
      <c r="R71" s="566"/>
      <c r="S71" s="566"/>
      <c r="T71" s="567"/>
      <c r="U71" s="44"/>
      <c r="V71" s="27"/>
      <c r="AF71" s="45"/>
      <c r="AG71" s="46"/>
      <c r="AH71" s="47"/>
      <c r="AI71" s="47"/>
      <c r="AJ71" s="47"/>
      <c r="AK71" s="48"/>
      <c r="AL71" s="49"/>
      <c r="AO71" s="568"/>
      <c r="AP71" s="568"/>
      <c r="AQ71" s="568"/>
      <c r="AR71" s="568"/>
      <c r="AS71" s="569"/>
      <c r="AU71" s="55"/>
    </row>
    <row r="72" spans="1:47" ht="15" thickBot="1" x14ac:dyDescent="0.35">
      <c r="A72" s="563"/>
      <c r="B72" s="570"/>
      <c r="C72" s="429"/>
      <c r="D72" s="194"/>
      <c r="E72" s="571"/>
      <c r="F72" s="572"/>
      <c r="G72" s="573"/>
      <c r="H72" s="564"/>
      <c r="I72" s="564"/>
      <c r="J72" s="564"/>
      <c r="K72" s="564"/>
      <c r="L72" s="564"/>
      <c r="M72" s="564"/>
      <c r="N72" s="565"/>
      <c r="O72" s="39"/>
      <c r="P72" s="566"/>
      <c r="Q72" s="566"/>
      <c r="R72" s="566"/>
      <c r="S72" s="566"/>
      <c r="T72" s="567"/>
      <c r="U72" s="44"/>
      <c r="V72" s="27"/>
      <c r="AF72" s="45"/>
      <c r="AG72" s="46"/>
      <c r="AH72" s="47"/>
      <c r="AI72" s="47"/>
      <c r="AJ72" s="47"/>
      <c r="AK72" s="48"/>
      <c r="AL72" s="49"/>
      <c r="AO72" s="568"/>
      <c r="AP72" s="568"/>
      <c r="AQ72" s="568"/>
      <c r="AR72" s="568"/>
      <c r="AS72" s="569"/>
      <c r="AU72" s="55"/>
    </row>
    <row r="73" spans="1:47" x14ac:dyDescent="0.3">
      <c r="A73" s="563"/>
      <c r="B73" s="757">
        <v>6</v>
      </c>
      <c r="C73" s="134" t="s">
        <v>276</v>
      </c>
      <c r="D73" s="135"/>
      <c r="E73" s="135"/>
      <c r="F73" s="135"/>
      <c r="G73" s="136">
        <f>SUM(G74:G78)</f>
        <v>8676510</v>
      </c>
      <c r="H73" s="564"/>
      <c r="I73" s="564"/>
      <c r="J73" s="564"/>
      <c r="K73" s="564"/>
      <c r="L73" s="564"/>
      <c r="M73" s="564"/>
      <c r="N73" s="565"/>
      <c r="O73" s="39"/>
      <c r="P73" s="566"/>
      <c r="Q73" s="566"/>
      <c r="R73" s="566"/>
      <c r="S73" s="566"/>
      <c r="T73" s="567"/>
      <c r="U73" s="44"/>
      <c r="V73" s="27"/>
      <c r="AF73" s="45"/>
      <c r="AG73" s="46"/>
      <c r="AH73" s="47"/>
      <c r="AI73" s="47"/>
      <c r="AJ73" s="47"/>
      <c r="AK73" s="48"/>
      <c r="AL73" s="49"/>
      <c r="AO73" s="568"/>
      <c r="AP73" s="568"/>
      <c r="AQ73" s="568"/>
      <c r="AR73" s="568"/>
      <c r="AS73" s="569"/>
      <c r="AU73" s="55"/>
    </row>
    <row r="74" spans="1:47" s="745" customFormat="1" ht="27.6" x14ac:dyDescent="0.3">
      <c r="A74" s="758"/>
      <c r="B74" s="759"/>
      <c r="C74" s="729" t="s">
        <v>222</v>
      </c>
      <c r="D74" s="760" t="s">
        <v>35</v>
      </c>
      <c r="E74" s="761">
        <f>+'MEMORIA DE CANTIDADES'!L1021</f>
        <v>100</v>
      </c>
      <c r="F74" s="732">
        <v>2707</v>
      </c>
      <c r="G74" s="733">
        <f t="shared" ref="G74:G77" si="29">ROUND(E74 * F74,$J$2)</f>
        <v>270700</v>
      </c>
      <c r="H74" s="762"/>
      <c r="I74" s="762"/>
      <c r="J74" s="762"/>
      <c r="K74" s="762"/>
      <c r="L74" s="762"/>
      <c r="M74" s="762"/>
      <c r="N74" s="763"/>
      <c r="O74" s="738"/>
      <c r="P74" s="764"/>
      <c r="Q74" s="764"/>
      <c r="R74" s="764"/>
      <c r="S74" s="764"/>
      <c r="T74" s="765"/>
      <c r="U74" s="743"/>
      <c r="V74" s="744"/>
      <c r="AF74" s="217"/>
      <c r="AG74" s="218"/>
      <c r="AH74" s="219"/>
      <c r="AI74" s="219"/>
      <c r="AJ74" s="219"/>
      <c r="AK74" s="220"/>
      <c r="AL74" s="221"/>
      <c r="AO74" s="766"/>
      <c r="AP74" s="766"/>
      <c r="AQ74" s="766"/>
      <c r="AR74" s="766"/>
      <c r="AS74" s="767"/>
      <c r="AU74" s="751"/>
    </row>
    <row r="75" spans="1:47" s="745" customFormat="1" x14ac:dyDescent="0.3">
      <c r="A75" s="758"/>
      <c r="B75" s="728"/>
      <c r="C75" s="729" t="s">
        <v>224</v>
      </c>
      <c r="D75" s="730" t="s">
        <v>35</v>
      </c>
      <c r="E75" s="731">
        <f>+'MEMORIA DE CANTIDADES'!L1048</f>
        <v>100</v>
      </c>
      <c r="F75" s="732">
        <v>13067</v>
      </c>
      <c r="G75" s="733">
        <f t="shared" si="29"/>
        <v>1306700</v>
      </c>
      <c r="H75" s="762"/>
      <c r="I75" s="762"/>
      <c r="J75" s="762"/>
      <c r="K75" s="762"/>
      <c r="L75" s="762"/>
      <c r="M75" s="762"/>
      <c r="N75" s="763"/>
      <c r="O75" s="738"/>
      <c r="P75" s="764"/>
      <c r="Q75" s="764"/>
      <c r="R75" s="764"/>
      <c r="S75" s="764"/>
      <c r="T75" s="765"/>
      <c r="U75" s="743"/>
      <c r="V75" s="744"/>
      <c r="AF75" s="217"/>
      <c r="AG75" s="218"/>
      <c r="AH75" s="219"/>
      <c r="AI75" s="219"/>
      <c r="AJ75" s="219"/>
      <c r="AK75" s="220"/>
      <c r="AL75" s="221"/>
      <c r="AO75" s="766"/>
      <c r="AP75" s="766"/>
      <c r="AQ75" s="766"/>
      <c r="AR75" s="766"/>
      <c r="AS75" s="767"/>
      <c r="AU75" s="751"/>
    </row>
    <row r="76" spans="1:47" s="745" customFormat="1" x14ac:dyDescent="0.3">
      <c r="A76" s="758"/>
      <c r="B76" s="728"/>
      <c r="C76" s="729" t="s">
        <v>228</v>
      </c>
      <c r="D76" s="730" t="s">
        <v>35</v>
      </c>
      <c r="E76" s="731">
        <f>+'MEMORIA DE CANTIDADES'!L1075</f>
        <v>100</v>
      </c>
      <c r="F76" s="732">
        <v>62736</v>
      </c>
      <c r="G76" s="733">
        <f t="shared" si="29"/>
        <v>6273600</v>
      </c>
      <c r="H76" s="762"/>
      <c r="I76" s="762"/>
      <c r="J76" s="762"/>
      <c r="K76" s="762"/>
      <c r="L76" s="762"/>
      <c r="M76" s="762"/>
      <c r="N76" s="763"/>
      <c r="O76" s="738"/>
      <c r="P76" s="764"/>
      <c r="Q76" s="764"/>
      <c r="R76" s="764"/>
      <c r="S76" s="764"/>
      <c r="T76" s="765"/>
      <c r="U76" s="743"/>
      <c r="V76" s="744"/>
      <c r="AF76" s="217"/>
      <c r="AG76" s="218"/>
      <c r="AH76" s="219"/>
      <c r="AI76" s="219"/>
      <c r="AJ76" s="219"/>
      <c r="AK76" s="220"/>
      <c r="AL76" s="221"/>
      <c r="AO76" s="766"/>
      <c r="AP76" s="766"/>
      <c r="AQ76" s="766"/>
      <c r="AR76" s="766"/>
      <c r="AS76" s="767"/>
      <c r="AU76" s="751"/>
    </row>
    <row r="77" spans="1:47" s="745" customFormat="1" x14ac:dyDescent="0.3">
      <c r="A77" s="758"/>
      <c r="B77" s="728"/>
      <c r="C77" s="729" t="s">
        <v>230</v>
      </c>
      <c r="D77" s="730" t="s">
        <v>89</v>
      </c>
      <c r="E77" s="731">
        <f>+'MEMORIA DE CANTIDADES'!L1102</f>
        <v>3</v>
      </c>
      <c r="F77" s="732">
        <v>275170</v>
      </c>
      <c r="G77" s="733">
        <f t="shared" si="29"/>
        <v>825510</v>
      </c>
      <c r="H77" s="762"/>
      <c r="I77" s="762"/>
      <c r="J77" s="762"/>
      <c r="K77" s="762"/>
      <c r="L77" s="762"/>
      <c r="M77" s="762"/>
      <c r="N77" s="763"/>
      <c r="O77" s="738"/>
      <c r="P77" s="764"/>
      <c r="Q77" s="764"/>
      <c r="R77" s="764"/>
      <c r="S77" s="764"/>
      <c r="T77" s="765"/>
      <c r="U77" s="743"/>
      <c r="V77" s="744"/>
      <c r="AF77" s="217"/>
      <c r="AG77" s="218"/>
      <c r="AH77" s="219"/>
      <c r="AI77" s="219"/>
      <c r="AJ77" s="219"/>
      <c r="AK77" s="220"/>
      <c r="AL77" s="221"/>
      <c r="AO77" s="766"/>
      <c r="AP77" s="766"/>
      <c r="AQ77" s="766"/>
      <c r="AR77" s="766"/>
      <c r="AS77" s="767"/>
      <c r="AU77" s="751"/>
    </row>
    <row r="78" spans="1:47" s="745" customFormat="1" x14ac:dyDescent="0.3">
      <c r="A78" s="758"/>
      <c r="B78" s="728"/>
      <c r="C78" s="729"/>
      <c r="D78" s="730"/>
      <c r="E78" s="731"/>
      <c r="F78" s="732"/>
      <c r="G78" s="733"/>
      <c r="H78" s="762"/>
      <c r="I78" s="762"/>
      <c r="J78" s="762"/>
      <c r="K78" s="762"/>
      <c r="L78" s="762"/>
      <c r="M78" s="762"/>
      <c r="N78" s="763"/>
      <c r="O78" s="738"/>
      <c r="P78" s="764"/>
      <c r="Q78" s="764"/>
      <c r="R78" s="764"/>
      <c r="S78" s="764"/>
      <c r="T78" s="765"/>
      <c r="U78" s="743"/>
      <c r="V78" s="744"/>
      <c r="AF78" s="217"/>
      <c r="AG78" s="218"/>
      <c r="AH78" s="219"/>
      <c r="AI78" s="219"/>
      <c r="AJ78" s="219"/>
      <c r="AK78" s="220"/>
      <c r="AL78" s="221"/>
      <c r="AO78" s="766"/>
      <c r="AP78" s="766"/>
      <c r="AQ78" s="766"/>
      <c r="AR78" s="766"/>
      <c r="AS78" s="767"/>
      <c r="AU78" s="751"/>
    </row>
    <row r="79" spans="1:47" ht="15" thickBot="1" x14ac:dyDescent="0.35">
      <c r="A79" s="563"/>
      <c r="B79" s="186"/>
      <c r="C79" s="170"/>
      <c r="D79" s="171"/>
      <c r="E79" s="172"/>
      <c r="F79" s="173" t="str">
        <f>IF(C73="ESCRIBA AQUÍ EL NOMBRE DEL CAPITULO","SUBTOTAL","SUBTOTAL CAP. "&amp;B73&amp;"  "&amp;C73&amp;":")</f>
        <v>SUBTOTAL CAP. 6  ACUEDUCTO LAS VUELTAS:</v>
      </c>
      <c r="G79" s="174">
        <f>SUM(G74:G78)</f>
        <v>8676510</v>
      </c>
      <c r="H79" s="564"/>
      <c r="I79" s="564"/>
      <c r="J79" s="564"/>
      <c r="K79" s="564"/>
      <c r="L79" s="564"/>
      <c r="M79" s="564"/>
      <c r="N79" s="565"/>
      <c r="O79" s="39"/>
      <c r="P79" s="566"/>
      <c r="Q79" s="566"/>
      <c r="R79" s="566"/>
      <c r="S79" s="566"/>
      <c r="T79" s="567"/>
      <c r="U79" s="44"/>
      <c r="V79" s="27"/>
      <c r="AF79" s="45"/>
      <c r="AG79" s="46"/>
      <c r="AH79" s="47"/>
      <c r="AI79" s="47"/>
      <c r="AJ79" s="47"/>
      <c r="AK79" s="48"/>
      <c r="AL79" s="49"/>
      <c r="AO79" s="568"/>
      <c r="AP79" s="568"/>
      <c r="AQ79" s="568"/>
      <c r="AR79" s="568"/>
      <c r="AS79" s="569"/>
      <c r="AU79" s="55"/>
    </row>
    <row r="80" spans="1:47" x14ac:dyDescent="0.3">
      <c r="A80" s="563"/>
      <c r="B80" s="570"/>
      <c r="C80" s="429"/>
      <c r="D80" s="194"/>
      <c r="E80" s="571"/>
      <c r="F80" s="572"/>
      <c r="G80" s="573"/>
      <c r="H80" s="564"/>
      <c r="I80" s="564"/>
      <c r="J80" s="564"/>
      <c r="K80" s="564"/>
      <c r="L80" s="564"/>
      <c r="M80" s="564"/>
      <c r="N80" s="565"/>
      <c r="O80" s="39"/>
      <c r="P80" s="566"/>
      <c r="Q80" s="566"/>
      <c r="R80" s="566"/>
      <c r="S80" s="566"/>
      <c r="T80" s="567"/>
      <c r="U80" s="44"/>
      <c r="V80" s="27"/>
      <c r="AF80" s="45"/>
      <c r="AG80" s="46"/>
      <c r="AH80" s="47"/>
      <c r="AI80" s="47"/>
      <c r="AJ80" s="47"/>
      <c r="AK80" s="48"/>
      <c r="AL80" s="49"/>
      <c r="AO80" s="568"/>
      <c r="AP80" s="568"/>
      <c r="AQ80" s="568"/>
      <c r="AR80" s="568"/>
      <c r="AS80" s="569"/>
      <c r="AU80" s="55"/>
    </row>
    <row r="81" spans="1:48" ht="22.95" customHeight="1" x14ac:dyDescent="0.3">
      <c r="A81" s="78"/>
      <c r="B81" s="130"/>
      <c r="C81" s="127"/>
      <c r="D81" s="128"/>
      <c r="E81" s="129"/>
      <c r="F81" s="130"/>
      <c r="G81" s="183"/>
      <c r="V81" s="27"/>
      <c r="AF81" s="45"/>
      <c r="AG81" s="46"/>
      <c r="AH81" s="47"/>
      <c r="AI81" s="47"/>
      <c r="AJ81" s="47"/>
      <c r="AK81" s="48"/>
      <c r="AL81" s="49"/>
      <c r="AU81" s="55"/>
    </row>
    <row r="82" spans="1:48" s="191" customFormat="1" x14ac:dyDescent="0.3">
      <c r="A82" s="187" t="s">
        <v>112</v>
      </c>
      <c r="B82" s="78"/>
      <c r="C82" s="188" t="s">
        <v>113</v>
      </c>
      <c r="D82" s="128"/>
      <c r="E82" s="189" t="s">
        <v>114</v>
      </c>
      <c r="F82" s="190"/>
      <c r="G82" s="131"/>
      <c r="H82"/>
      <c r="I82"/>
      <c r="J82"/>
      <c r="K82"/>
      <c r="L82" s="132"/>
      <c r="M82" s="132"/>
      <c r="N82"/>
      <c r="O82"/>
      <c r="P82"/>
      <c r="Q82"/>
      <c r="R82"/>
      <c r="S82"/>
      <c r="T82"/>
      <c r="U82"/>
      <c r="V82" s="27"/>
      <c r="W82"/>
      <c r="X82"/>
      <c r="Y82"/>
      <c r="Z82"/>
      <c r="AA82"/>
      <c r="AB82"/>
      <c r="AC82"/>
      <c r="AD82"/>
      <c r="AE82"/>
      <c r="AF82" s="45"/>
      <c r="AG82" s="46"/>
      <c r="AH82" s="47"/>
      <c r="AI82" s="47"/>
      <c r="AJ82" s="47"/>
      <c r="AK82" s="48"/>
      <c r="AL82" s="49"/>
      <c r="AM82"/>
      <c r="AN82"/>
      <c r="AO82"/>
      <c r="AP82"/>
      <c r="AQ82"/>
      <c r="AR82"/>
      <c r="AS82" s="132"/>
      <c r="AT82"/>
      <c r="AU82" s="55"/>
      <c r="AV82"/>
    </row>
    <row r="83" spans="1:48" s="85" customFormat="1" x14ac:dyDescent="0.3">
      <c r="A83" s="78"/>
      <c r="B83" s="192"/>
      <c r="C83" s="193"/>
      <c r="D83" s="194"/>
      <c r="E83" s="195"/>
      <c r="F83" s="196"/>
      <c r="G83" s="197"/>
      <c r="H83" s="111"/>
      <c r="I83" s="111"/>
      <c r="J83" s="111"/>
      <c r="K83" s="111"/>
      <c r="L83" s="197"/>
      <c r="M83" s="198"/>
      <c r="N83" s="44">
        <f>IF($A$2="CD",M82-N82,IF($A$2="CT",L82-N82,""))</f>
        <v>0</v>
      </c>
      <c r="O83" s="111"/>
      <c r="P83" s="111"/>
      <c r="Q83" s="111"/>
      <c r="R83" s="111"/>
      <c r="S83" s="111"/>
      <c r="T83" s="111"/>
      <c r="U83" s="199"/>
      <c r="V83" s="199"/>
      <c r="W83" s="199"/>
      <c r="X83" s="199"/>
      <c r="Y83" s="199"/>
      <c r="Z83" s="199"/>
      <c r="AA83" s="199"/>
      <c r="AB83" s="199"/>
      <c r="AC83" s="199"/>
      <c r="AD83" s="199"/>
      <c r="AE83" s="200"/>
      <c r="AF83" s="45"/>
      <c r="AG83" s="46"/>
      <c r="AH83" s="47"/>
      <c r="AI83" s="47"/>
      <c r="AJ83" s="47"/>
      <c r="AK83" s="48"/>
      <c r="AL83" s="49"/>
      <c r="AS83" s="201"/>
      <c r="AU83" s="86"/>
    </row>
    <row r="84" spans="1:48" s="191" customFormat="1" ht="15" thickBot="1" x14ac:dyDescent="0.35">
      <c r="A84" s="202" t="s">
        <v>115</v>
      </c>
      <c r="B84" s="203"/>
      <c r="C84" s="204"/>
      <c r="D84" s="205"/>
      <c r="E84" s="205"/>
      <c r="F84" s="206" t="str">
        <f>IF($A$2="CD","VALOR COSTOS DIRECTOS",IF($A$2="CT","VALOR TOTAL " &amp;E7,"Correg CT"))</f>
        <v>VALOR COSTOS DIRECTOS</v>
      </c>
      <c r="G84" s="207">
        <f>+G29+G42+G49+G58+G71+G79</f>
        <v>113288530</v>
      </c>
      <c r="H84" s="208"/>
      <c r="I84" s="209"/>
      <c r="J84" s="209"/>
      <c r="K84" s="209"/>
      <c r="L84" s="210" t="e">
        <f>SUM(L12:L82)</f>
        <v>#REF!</v>
      </c>
      <c r="M84" s="211" t="e">
        <f>SUM(M12:M82)</f>
        <v>#REF!</v>
      </c>
      <c r="N84" s="212">
        <f>+G84*$N$2</f>
        <v>113288530</v>
      </c>
      <c r="O84" s="213"/>
      <c r="P84" s="214" t="e">
        <f>SUM(P13:P82)/2</f>
        <v>#REF!</v>
      </c>
      <c r="Q84" s="214" t="e">
        <f>SUM(Q13:Q82)/2</f>
        <v>#REF!</v>
      </c>
      <c r="R84" s="214" t="e">
        <f>SUM(R13:R82)/2</f>
        <v>#REF!</v>
      </c>
      <c r="S84" s="214" t="e">
        <f>SUM(S13:S82)/2</f>
        <v>#REF!</v>
      </c>
      <c r="T84" s="214" t="e">
        <f>SUM(T13:T82)/2</f>
        <v>#REF!</v>
      </c>
      <c r="U84" s="215"/>
      <c r="V84" s="215"/>
      <c r="W84" s="215"/>
      <c r="X84" s="215"/>
      <c r="Y84" s="215"/>
      <c r="Z84" s="215"/>
      <c r="AA84" s="215"/>
      <c r="AB84" s="215"/>
      <c r="AC84" s="215"/>
      <c r="AD84" s="215"/>
      <c r="AE84" s="216"/>
      <c r="AF84" s="217"/>
      <c r="AG84" s="218"/>
      <c r="AH84" s="219"/>
      <c r="AI84" s="219"/>
      <c r="AJ84" s="219"/>
      <c r="AK84" s="220"/>
      <c r="AL84" s="221"/>
      <c r="AO84" s="222"/>
      <c r="AP84" s="223" t="e">
        <f>[1]ACTAS!L17</f>
        <v>#REF!</v>
      </c>
      <c r="AQ84" s="223"/>
      <c r="AR84" s="224"/>
      <c r="AS84" s="225">
        <f>SUM(AS12:AS83)/3</f>
        <v>29626841</v>
      </c>
      <c r="AU84" s="226"/>
      <c r="AV84" s="551"/>
    </row>
    <row r="85" spans="1:48" s="85" customFormat="1" x14ac:dyDescent="0.3">
      <c r="A85" s="78"/>
      <c r="B85" s="192"/>
      <c r="C85" s="193"/>
      <c r="D85" s="194"/>
      <c r="E85" s="195"/>
      <c r="F85" s="196"/>
      <c r="G85" s="197"/>
      <c r="H85" s="111"/>
      <c r="I85" s="111"/>
      <c r="J85" s="111"/>
      <c r="K85" s="111"/>
      <c r="L85" s="197"/>
      <c r="M85" s="198"/>
      <c r="N85" s="44" t="e">
        <f>IF($A$2="CD",M84-N84,IF($A$2="CT",L84-N84,""))</f>
        <v>#REF!</v>
      </c>
      <c r="O85" s="111"/>
      <c r="P85" s="111"/>
      <c r="Q85" s="111"/>
      <c r="R85" s="111"/>
      <c r="S85" s="111"/>
      <c r="T85" s="111"/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200"/>
      <c r="AF85" s="45"/>
      <c r="AG85" s="46"/>
      <c r="AH85" s="47"/>
      <c r="AI85" s="47"/>
      <c r="AJ85" s="47"/>
      <c r="AK85" s="48"/>
      <c r="AL85" s="49"/>
      <c r="AS85" s="201"/>
      <c r="AU85" s="86"/>
    </row>
    <row r="86" spans="1:48" s="191" customFormat="1" ht="15" hidden="1" thickBot="1" x14ac:dyDescent="0.35">
      <c r="A86" s="202" t="s">
        <v>116</v>
      </c>
      <c r="B86" s="203"/>
      <c r="C86" s="227"/>
      <c r="D86" s="228"/>
      <c r="E86" s="228"/>
      <c r="F86" s="229" t="s">
        <v>117</v>
      </c>
      <c r="G86" s="230"/>
      <c r="H86" s="208"/>
      <c r="I86" s="209"/>
      <c r="J86" s="209"/>
      <c r="K86" s="209"/>
      <c r="L86" s="210"/>
      <c r="M86" s="211"/>
      <c r="N86" s="212">
        <f>+G86*$N$2</f>
        <v>0</v>
      </c>
      <c r="O86" s="213"/>
      <c r="P86" s="231" t="e">
        <f>SUM(P13:P82)/2</f>
        <v>#REF!</v>
      </c>
      <c r="Q86" s="232"/>
      <c r="R86" s="232"/>
      <c r="S86" s="232"/>
      <c r="T86" s="232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6"/>
      <c r="AF86" s="217"/>
      <c r="AG86" s="218"/>
      <c r="AH86" s="219"/>
      <c r="AI86" s="219"/>
      <c r="AJ86" s="219"/>
      <c r="AK86" s="220"/>
      <c r="AL86" s="221"/>
      <c r="AO86" s="227"/>
      <c r="AP86" s="228"/>
      <c r="AQ86" s="228"/>
      <c r="AR86" s="229" t="s">
        <v>117</v>
      </c>
      <c r="AS86" s="230"/>
      <c r="AU86" s="226"/>
    </row>
    <row r="87" spans="1:48" s="85" customFormat="1" hidden="1" x14ac:dyDescent="0.3">
      <c r="A87" s="78"/>
      <c r="B87" s="192"/>
      <c r="C87" s="193"/>
      <c r="D87" s="194"/>
      <c r="E87" s="195"/>
      <c r="F87" s="196"/>
      <c r="G87" s="197"/>
      <c r="H87" s="111"/>
      <c r="I87" s="111"/>
      <c r="J87" s="111"/>
      <c r="K87" s="111"/>
      <c r="L87" s="197"/>
      <c r="M87" s="198"/>
      <c r="N87" s="44">
        <f>IF($A$2="CD",M86-N86,IF($A$2="CT",L86-N86,""))</f>
        <v>0</v>
      </c>
      <c r="O87" s="111"/>
      <c r="P87" s="111"/>
      <c r="Q87" s="111"/>
      <c r="R87" s="111"/>
      <c r="S87" s="111"/>
      <c r="T87" s="111"/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200"/>
      <c r="AF87" s="45"/>
      <c r="AG87" s="46"/>
      <c r="AH87" s="47"/>
      <c r="AI87" s="47"/>
      <c r="AJ87" s="47"/>
      <c r="AK87" s="48"/>
      <c r="AL87" s="49"/>
      <c r="AS87" s="201"/>
      <c r="AU87" s="86"/>
    </row>
    <row r="88" spans="1:48" s="191" customFormat="1" ht="15" hidden="1" thickBot="1" x14ac:dyDescent="0.35">
      <c r="A88" s="202" t="s">
        <v>118</v>
      </c>
      <c r="B88" s="203"/>
      <c r="C88" s="233"/>
      <c r="D88" s="234"/>
      <c r="E88" s="234"/>
      <c r="F88" s="235" t="s">
        <v>119</v>
      </c>
      <c r="G88" s="236"/>
      <c r="H88" s="208"/>
      <c r="I88" s="209"/>
      <c r="J88" s="209"/>
      <c r="K88" s="209"/>
      <c r="L88" s="210"/>
      <c r="M88" s="211"/>
      <c r="N88" s="212">
        <f>+G88*$N$2</f>
        <v>0</v>
      </c>
      <c r="O88" s="213"/>
      <c r="P88" s="231" t="e">
        <f>SUM(P13:P86)/2</f>
        <v>#REF!</v>
      </c>
      <c r="Q88" s="232"/>
      <c r="R88" s="232"/>
      <c r="S88" s="232"/>
      <c r="T88" s="232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6"/>
      <c r="AF88" s="217"/>
      <c r="AG88" s="218"/>
      <c r="AH88" s="219"/>
      <c r="AI88" s="219"/>
      <c r="AJ88" s="219"/>
      <c r="AK88" s="220"/>
      <c r="AL88" s="221"/>
      <c r="AO88" s="233"/>
      <c r="AP88" s="234"/>
      <c r="AQ88" s="234"/>
      <c r="AR88" s="235" t="s">
        <v>119</v>
      </c>
      <c r="AS88" s="236"/>
      <c r="AU88" s="226"/>
    </row>
    <row r="89" spans="1:48" s="85" customFormat="1" ht="23.25" hidden="1" customHeight="1" x14ac:dyDescent="0.3">
      <c r="A89" s="78"/>
      <c r="B89" s="192"/>
      <c r="C89" s="193"/>
      <c r="D89" s="194"/>
      <c r="E89" s="195"/>
      <c r="F89" s="196"/>
      <c r="G89" s="237" t="str">
        <f>IF((G86+G88)&lt;&gt;SbtPpto,"NO COINCIDEN LOS SUBTOTALES","")</f>
        <v>NO COINCIDEN LOS SUBTOTALES</v>
      </c>
      <c r="H89" s="111"/>
      <c r="I89" s="111"/>
      <c r="J89" s="111"/>
      <c r="K89" s="111"/>
      <c r="L89" s="197"/>
      <c r="M89" s="198"/>
      <c r="N89" s="44">
        <f>IF($A$2="CD",M88-N88,IF($A$2="CT",L88-N88,""))</f>
        <v>0</v>
      </c>
      <c r="O89" s="111"/>
      <c r="P89" s="111"/>
      <c r="Q89" s="111"/>
      <c r="R89" s="111"/>
      <c r="S89" s="111"/>
      <c r="T89" s="111"/>
      <c r="U89" s="199"/>
      <c r="V89" s="199"/>
      <c r="W89" s="199"/>
      <c r="X89" s="199"/>
      <c r="Y89" s="199"/>
      <c r="Z89" s="199"/>
      <c r="AA89" s="199"/>
      <c r="AB89" s="199"/>
      <c r="AC89" s="199"/>
      <c r="AD89" s="199"/>
      <c r="AE89" s="200"/>
      <c r="AF89" s="45"/>
      <c r="AG89" s="46"/>
      <c r="AH89" s="47"/>
      <c r="AI89" s="47"/>
      <c r="AJ89" s="47"/>
      <c r="AK89" s="48"/>
      <c r="AL89" s="49"/>
      <c r="AS89" s="201"/>
      <c r="AU89" s="86"/>
    </row>
    <row r="90" spans="1:48" s="85" customFormat="1" hidden="1" x14ac:dyDescent="0.3">
      <c r="A90" s="238" t="s">
        <v>120</v>
      </c>
      <c r="B90" s="192"/>
      <c r="C90" s="239" t="s">
        <v>121</v>
      </c>
      <c r="D90" s="240"/>
      <c r="E90" s="241"/>
      <c r="F90" s="242"/>
      <c r="G90" s="243"/>
      <c r="H90" s="244"/>
      <c r="I90" s="245"/>
      <c r="J90" s="245"/>
      <c r="K90" s="245"/>
      <c r="L90" s="246"/>
      <c r="M90" s="247"/>
      <c r="N90" s="248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2"/>
      <c r="AF90" s="45"/>
      <c r="AG90" s="46"/>
      <c r="AH90" s="47"/>
      <c r="AI90" s="47"/>
      <c r="AJ90" s="47"/>
      <c r="AK90" s="48"/>
      <c r="AL90" s="49"/>
      <c r="AO90" s="604" t="s">
        <v>121</v>
      </c>
      <c r="AP90" s="605"/>
      <c r="AQ90" s="605"/>
      <c r="AR90" s="605"/>
      <c r="AS90" s="243"/>
      <c r="AU90" s="86"/>
    </row>
    <row r="91" spans="1:48" s="85" customFormat="1" hidden="1" x14ac:dyDescent="0.3">
      <c r="A91" s="249" t="s">
        <v>122</v>
      </c>
      <c r="B91" s="250"/>
      <c r="C91" s="251"/>
      <c r="D91" s="252"/>
      <c r="E91" s="252"/>
      <c r="F91" s="253" t="s">
        <v>117</v>
      </c>
      <c r="G91" s="254">
        <f>G86</f>
        <v>0</v>
      </c>
      <c r="H91" s="255"/>
      <c r="I91" s="256"/>
      <c r="J91" s="256"/>
      <c r="K91" s="256"/>
      <c r="L91" s="257"/>
      <c r="M91" s="258"/>
      <c r="N91" s="259">
        <f t="shared" ref="N91:N97" si="30">G91*$N$2</f>
        <v>0</v>
      </c>
      <c r="O91" s="256"/>
      <c r="P91" s="256"/>
      <c r="Q91" s="256"/>
      <c r="R91" s="256"/>
      <c r="S91" s="256"/>
      <c r="T91" s="256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60"/>
      <c r="AF91" s="45"/>
      <c r="AG91" s="46"/>
      <c r="AH91" s="47"/>
      <c r="AI91" s="47"/>
      <c r="AJ91" s="47"/>
      <c r="AK91" s="48"/>
      <c r="AL91" s="49"/>
      <c r="AO91" s="251"/>
      <c r="AP91" s="252"/>
      <c r="AQ91" s="252"/>
      <c r="AR91" s="253" t="s">
        <v>117</v>
      </c>
      <c r="AS91" s="254">
        <f>AS86</f>
        <v>0</v>
      </c>
      <c r="AU91" s="86"/>
    </row>
    <row r="92" spans="1:48" s="85" customFormat="1" hidden="1" x14ac:dyDescent="0.3">
      <c r="A92" s="249" t="s">
        <v>123</v>
      </c>
      <c r="B92" s="250"/>
      <c r="C92" s="261"/>
      <c r="D92" s="262"/>
      <c r="E92" s="263" t="s">
        <v>124</v>
      </c>
      <c r="F92" s="264">
        <v>0.22</v>
      </c>
      <c r="G92" s="265">
        <f>ROUND(G91*F92,0)</f>
        <v>0</v>
      </c>
      <c r="H92" s="266"/>
      <c r="I92" s="267"/>
      <c r="J92" s="267"/>
      <c r="K92" s="267"/>
      <c r="L92" s="268"/>
      <c r="M92" s="269"/>
      <c r="N92" s="270">
        <f t="shared" si="30"/>
        <v>0</v>
      </c>
      <c r="O92" s="267"/>
      <c r="P92" s="267"/>
      <c r="Q92" s="267"/>
      <c r="R92" s="267"/>
      <c r="S92" s="267"/>
      <c r="T92" s="26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60"/>
      <c r="AF92" s="45"/>
      <c r="AG92" s="46"/>
      <c r="AH92" s="47"/>
      <c r="AI92" s="47"/>
      <c r="AJ92" s="47"/>
      <c r="AK92" s="48"/>
      <c r="AL92" s="49"/>
      <c r="AO92" s="261"/>
      <c r="AP92" s="262"/>
      <c r="AQ92" s="263" t="s">
        <v>124</v>
      </c>
      <c r="AR92" s="264">
        <f>F92</f>
        <v>0.22</v>
      </c>
      <c r="AS92" s="265">
        <f>ROUND(AS91*AR92,0)</f>
        <v>0</v>
      </c>
      <c r="AU92" s="86"/>
    </row>
    <row r="93" spans="1:48" s="85" customFormat="1" hidden="1" x14ac:dyDescent="0.3">
      <c r="A93" s="249" t="s">
        <v>125</v>
      </c>
      <c r="B93" s="250"/>
      <c r="C93" s="271"/>
      <c r="D93" s="272"/>
      <c r="E93" s="273" t="s">
        <v>126</v>
      </c>
      <c r="F93" s="274">
        <v>0.03</v>
      </c>
      <c r="G93" s="275">
        <f>ROUND(G91*F93,0)</f>
        <v>0</v>
      </c>
      <c r="H93" s="266"/>
      <c r="I93" s="267"/>
      <c r="J93" s="267"/>
      <c r="K93" s="267"/>
      <c r="L93" s="268"/>
      <c r="M93" s="276"/>
      <c r="N93" s="277">
        <f t="shared" si="30"/>
        <v>0</v>
      </c>
      <c r="O93" s="267"/>
      <c r="P93" s="267"/>
      <c r="Q93" s="267"/>
      <c r="R93" s="267"/>
      <c r="S93" s="267"/>
      <c r="T93" s="267"/>
      <c r="U93" s="267"/>
      <c r="V93" s="267"/>
      <c r="W93" s="267"/>
      <c r="X93" s="267"/>
      <c r="Y93" s="267"/>
      <c r="Z93" s="267"/>
      <c r="AA93" s="267"/>
      <c r="AB93" s="267"/>
      <c r="AC93" s="267"/>
      <c r="AD93" s="267"/>
      <c r="AE93" s="278"/>
      <c r="AF93" s="45"/>
      <c r="AG93" s="46"/>
      <c r="AH93" s="47"/>
      <c r="AI93" s="47"/>
      <c r="AJ93" s="47"/>
      <c r="AK93" s="48"/>
      <c r="AL93" s="49"/>
      <c r="AO93" s="271"/>
      <c r="AP93" s="272"/>
      <c r="AQ93" s="273" t="s">
        <v>126</v>
      </c>
      <c r="AR93" s="264">
        <f>F93</f>
        <v>0.03</v>
      </c>
      <c r="AS93" s="275">
        <f>ROUND(AS91*AR93,0)</f>
        <v>0</v>
      </c>
      <c r="AU93" s="86"/>
    </row>
    <row r="94" spans="1:48" s="85" customFormat="1" hidden="1" x14ac:dyDescent="0.3">
      <c r="A94" s="249" t="s">
        <v>127</v>
      </c>
      <c r="B94" s="250"/>
      <c r="C94" s="271"/>
      <c r="D94" s="272"/>
      <c r="E94" s="273" t="s">
        <v>128</v>
      </c>
      <c r="F94" s="274">
        <v>0.05</v>
      </c>
      <c r="G94" s="275">
        <f>ROUND(G91*F94,0)</f>
        <v>0</v>
      </c>
      <c r="H94" s="266"/>
      <c r="I94" s="267"/>
      <c r="J94" s="267"/>
      <c r="K94" s="267"/>
      <c r="L94" s="268"/>
      <c r="M94" s="269"/>
      <c r="N94" s="277">
        <f t="shared" si="30"/>
        <v>0</v>
      </c>
      <c r="O94" s="267"/>
      <c r="P94" s="267"/>
      <c r="Q94" s="267"/>
      <c r="R94" s="267"/>
      <c r="S94" s="267"/>
      <c r="T94" s="267"/>
      <c r="U94" s="267"/>
      <c r="V94" s="267"/>
      <c r="W94" s="267"/>
      <c r="X94" s="267"/>
      <c r="Y94" s="267"/>
      <c r="Z94" s="267"/>
      <c r="AA94" s="267"/>
      <c r="AB94" s="267"/>
      <c r="AC94" s="267"/>
      <c r="AD94" s="267"/>
      <c r="AE94" s="278"/>
      <c r="AF94" s="45"/>
      <c r="AG94" s="46"/>
      <c r="AH94" s="47"/>
      <c r="AI94" s="47"/>
      <c r="AJ94" s="47"/>
      <c r="AK94" s="48"/>
      <c r="AL94" s="49"/>
      <c r="AO94" s="271"/>
      <c r="AP94" s="272"/>
      <c r="AQ94" s="273" t="s">
        <v>128</v>
      </c>
      <c r="AR94" s="264">
        <f>F94</f>
        <v>0.05</v>
      </c>
      <c r="AS94" s="275">
        <f>ROUND(AS91*AR94,0)</f>
        <v>0</v>
      </c>
      <c r="AU94" s="86"/>
    </row>
    <row r="95" spans="1:48" s="85" customFormat="1" hidden="1" x14ac:dyDescent="0.3">
      <c r="A95" s="249" t="s">
        <v>129</v>
      </c>
      <c r="B95" s="250"/>
      <c r="C95" s="279"/>
      <c r="D95" s="280"/>
      <c r="E95" s="281" t="s">
        <v>130</v>
      </c>
      <c r="F95" s="282">
        <f>SUM(F92:F94)</f>
        <v>0.3</v>
      </c>
      <c r="G95" s="283">
        <f>SUM(G92:G94)</f>
        <v>0</v>
      </c>
      <c r="H95" s="284"/>
      <c r="I95" s="285"/>
      <c r="J95" s="285"/>
      <c r="K95" s="285"/>
      <c r="L95" s="286"/>
      <c r="M95" s="287">
        <f>+TtlCD*M93</f>
        <v>0</v>
      </c>
      <c r="N95" s="288">
        <f t="shared" si="30"/>
        <v>0</v>
      </c>
      <c r="O95" s="285"/>
      <c r="P95" s="285"/>
      <c r="Q95" s="285"/>
      <c r="R95" s="285"/>
      <c r="S95" s="285"/>
      <c r="T95" s="285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90"/>
      <c r="AF95" s="45"/>
      <c r="AG95" s="46"/>
      <c r="AH95" s="47"/>
      <c r="AI95" s="47"/>
      <c r="AJ95" s="47"/>
      <c r="AK95" s="48"/>
      <c r="AL95" s="49"/>
      <c r="AO95" s="279"/>
      <c r="AP95" s="280"/>
      <c r="AQ95" s="281" t="s">
        <v>130</v>
      </c>
      <c r="AR95" s="282">
        <f>SUM(AR92:AR94)</f>
        <v>0.3</v>
      </c>
      <c r="AS95" s="283">
        <f>SUM(AS92:AS94)</f>
        <v>0</v>
      </c>
      <c r="AU95" s="86"/>
    </row>
    <row r="96" spans="1:48" s="85" customFormat="1" ht="15.75" hidden="1" customHeight="1" x14ac:dyDescent="0.3">
      <c r="A96" s="249" t="s">
        <v>131</v>
      </c>
      <c r="B96" s="250"/>
      <c r="C96" s="279"/>
      <c r="D96" s="280"/>
      <c r="E96" s="291" t="s">
        <v>132</v>
      </c>
      <c r="F96" s="292">
        <v>0.19</v>
      </c>
      <c r="G96" s="293">
        <f>ROUND(G94*F96,0)-(M97)</f>
        <v>0</v>
      </c>
      <c r="H96" s="284"/>
      <c r="I96" s="285"/>
      <c r="J96" s="285"/>
      <c r="K96" s="285"/>
      <c r="L96" s="286"/>
      <c r="M96" s="287"/>
      <c r="N96" s="294">
        <f t="shared" si="30"/>
        <v>0</v>
      </c>
      <c r="O96" s="285"/>
      <c r="P96" s="285"/>
      <c r="Q96" s="285"/>
      <c r="R96" s="285"/>
      <c r="S96" s="285"/>
      <c r="T96" s="285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90"/>
      <c r="AF96" s="45"/>
      <c r="AG96" s="46"/>
      <c r="AH96" s="47"/>
      <c r="AI96" s="47"/>
      <c r="AJ96" s="47"/>
      <c r="AK96" s="48"/>
      <c r="AL96" s="49"/>
      <c r="AO96" s="279"/>
      <c r="AP96" s="280"/>
      <c r="AQ96" s="291" t="s">
        <v>132</v>
      </c>
      <c r="AR96" s="292">
        <f>F96</f>
        <v>0.19</v>
      </c>
      <c r="AS96" s="293">
        <f>ROUND(AS94*AR96,0)-(AY97)</f>
        <v>0</v>
      </c>
      <c r="AU96" s="86"/>
    </row>
    <row r="97" spans="1:47" s="85" customFormat="1" hidden="1" x14ac:dyDescent="0.3">
      <c r="A97" s="249" t="s">
        <v>133</v>
      </c>
      <c r="B97" s="250"/>
      <c r="C97" s="295"/>
      <c r="D97" s="296"/>
      <c r="E97" s="296"/>
      <c r="F97" s="297" t="s">
        <v>134</v>
      </c>
      <c r="G97" s="298">
        <f>G91+G95+G96</f>
        <v>0</v>
      </c>
      <c r="H97" s="299">
        <f>+H95+H91+H96</f>
        <v>0</v>
      </c>
      <c r="I97" s="300">
        <f>ROUND(G97-G86,4)</f>
        <v>0</v>
      </c>
      <c r="J97" s="301">
        <f>+J95+J91+J96</f>
        <v>0</v>
      </c>
      <c r="K97" s="301">
        <f>+K95+K91+K96</f>
        <v>0</v>
      </c>
      <c r="L97" s="302">
        <f>+L95+L91+L96</f>
        <v>0</v>
      </c>
      <c r="M97" s="303"/>
      <c r="N97" s="304">
        <f t="shared" si="30"/>
        <v>0</v>
      </c>
      <c r="O97" s="289"/>
      <c r="P97" s="289"/>
      <c r="Q97" s="289"/>
      <c r="R97" s="289"/>
      <c r="S97" s="289"/>
      <c r="T97" s="289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60"/>
      <c r="AF97" s="45"/>
      <c r="AG97" s="46"/>
      <c r="AH97" s="47"/>
      <c r="AI97" s="47"/>
      <c r="AJ97" s="47"/>
      <c r="AK97" s="48"/>
      <c r="AL97" s="49"/>
      <c r="AO97" s="295"/>
      <c r="AP97" s="296"/>
      <c r="AQ97" s="296"/>
      <c r="AR97" s="297" t="s">
        <v>134</v>
      </c>
      <c r="AS97" s="298">
        <f>AS91+AS95+AS96</f>
        <v>0</v>
      </c>
      <c r="AU97" s="86"/>
    </row>
    <row r="98" spans="1:47" s="85" customFormat="1" hidden="1" x14ac:dyDescent="0.3">
      <c r="A98" s="305"/>
      <c r="B98" s="250"/>
      <c r="C98" s="27"/>
      <c r="D98" s="27"/>
      <c r="E98" s="27"/>
      <c r="F98" s="306"/>
      <c r="G98" s="307"/>
      <c r="H98" s="289"/>
      <c r="I98" s="289"/>
      <c r="J98" s="289"/>
      <c r="K98" s="289"/>
      <c r="L98" s="308"/>
      <c r="M98" s="308"/>
      <c r="N98" s="289"/>
      <c r="O98" s="289"/>
      <c r="P98" s="289"/>
      <c r="Q98" s="289"/>
      <c r="R98" s="289"/>
      <c r="S98" s="289"/>
      <c r="T98" s="289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60"/>
      <c r="AF98" s="45"/>
      <c r="AG98" s="46"/>
      <c r="AH98" s="47"/>
      <c r="AI98" s="47"/>
      <c r="AJ98" s="47"/>
      <c r="AK98" s="48"/>
      <c r="AL98" s="49"/>
      <c r="AS98" s="201"/>
      <c r="AU98" s="86"/>
    </row>
    <row r="99" spans="1:47" s="85" customFormat="1" hidden="1" x14ac:dyDescent="0.3">
      <c r="A99" s="238" t="s">
        <v>135</v>
      </c>
      <c r="B99" s="192"/>
      <c r="C99" s="309" t="s">
        <v>136</v>
      </c>
      <c r="D99" s="310"/>
      <c r="E99" s="311"/>
      <c r="F99" s="312"/>
      <c r="G99" s="313"/>
      <c r="H99" s="244"/>
      <c r="I99" s="245"/>
      <c r="J99" s="245"/>
      <c r="K99" s="245"/>
      <c r="L99" s="246"/>
      <c r="M99" s="247"/>
      <c r="N99" s="248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2"/>
      <c r="AF99" s="45"/>
      <c r="AG99" s="46"/>
      <c r="AH99" s="47"/>
      <c r="AI99" s="47"/>
      <c r="AJ99" s="47"/>
      <c r="AK99" s="48"/>
      <c r="AL99" s="49"/>
      <c r="AO99" s="575" t="s">
        <v>136</v>
      </c>
      <c r="AP99" s="576"/>
      <c r="AQ99" s="576"/>
      <c r="AR99" s="576"/>
      <c r="AS99" s="313"/>
      <c r="AU99" s="86"/>
    </row>
    <row r="100" spans="1:47" s="85" customFormat="1" hidden="1" x14ac:dyDescent="0.3">
      <c r="A100" s="249" t="s">
        <v>137</v>
      </c>
      <c r="B100" s="250"/>
      <c r="C100" s="314"/>
      <c r="D100" s="315"/>
      <c r="E100" s="315"/>
      <c r="F100" s="316" t="s">
        <v>119</v>
      </c>
      <c r="G100" s="317">
        <f>G88</f>
        <v>0</v>
      </c>
      <c r="H100" s="255"/>
      <c r="I100" s="256"/>
      <c r="J100" s="256"/>
      <c r="K100" s="256"/>
      <c r="L100" s="257"/>
      <c r="M100" s="258"/>
      <c r="N100" s="259">
        <f t="shared" ref="N100:N106" si="31">G100*$N$2</f>
        <v>0</v>
      </c>
      <c r="O100" s="256"/>
      <c r="P100" s="256"/>
      <c r="Q100" s="256"/>
      <c r="R100" s="256"/>
      <c r="S100" s="256"/>
      <c r="T100" s="256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60"/>
      <c r="AF100" s="45"/>
      <c r="AG100" s="46"/>
      <c r="AH100" s="47"/>
      <c r="AI100" s="47"/>
      <c r="AJ100" s="47"/>
      <c r="AK100" s="48"/>
      <c r="AL100" s="49"/>
      <c r="AO100" s="314"/>
      <c r="AP100" s="315"/>
      <c r="AQ100" s="315"/>
      <c r="AR100" s="316" t="s">
        <v>119</v>
      </c>
      <c r="AS100" s="317">
        <f>AS88</f>
        <v>0</v>
      </c>
      <c r="AU100" s="86"/>
    </row>
    <row r="101" spans="1:47" s="85" customFormat="1" hidden="1" x14ac:dyDescent="0.3">
      <c r="A101" s="249" t="s">
        <v>138</v>
      </c>
      <c r="B101" s="250"/>
      <c r="C101" s="318"/>
      <c r="D101" s="319"/>
      <c r="E101" s="320" t="s">
        <v>124</v>
      </c>
      <c r="F101" s="321">
        <v>0.17</v>
      </c>
      <c r="G101" s="322">
        <f>ROUND(G100*F101,0)</f>
        <v>0</v>
      </c>
      <c r="H101" s="266"/>
      <c r="I101" s="267"/>
      <c r="J101" s="267"/>
      <c r="K101" s="267"/>
      <c r="L101" s="268"/>
      <c r="M101" s="269"/>
      <c r="N101" s="270">
        <f t="shared" si="31"/>
        <v>0</v>
      </c>
      <c r="O101" s="267"/>
      <c r="P101" s="267"/>
      <c r="Q101" s="267"/>
      <c r="R101" s="267"/>
      <c r="S101" s="267"/>
      <c r="T101" s="26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60"/>
      <c r="AF101" s="45"/>
      <c r="AG101" s="46"/>
      <c r="AH101" s="47"/>
      <c r="AI101" s="47"/>
      <c r="AJ101" s="47"/>
      <c r="AK101" s="48"/>
      <c r="AL101" s="49"/>
      <c r="AO101" s="318"/>
      <c r="AP101" s="319"/>
      <c r="AQ101" s="320" t="s">
        <v>124</v>
      </c>
      <c r="AR101" s="321">
        <f>F101</f>
        <v>0.17</v>
      </c>
      <c r="AS101" s="322">
        <f>ROUND(AS100*AR101,0)</f>
        <v>0</v>
      </c>
      <c r="AU101" s="86"/>
    </row>
    <row r="102" spans="1:47" s="85" customFormat="1" hidden="1" x14ac:dyDescent="0.3">
      <c r="A102" s="249" t="s">
        <v>139</v>
      </c>
      <c r="B102" s="250"/>
      <c r="C102" s="323"/>
      <c r="D102" s="324"/>
      <c r="E102" s="325" t="s">
        <v>126</v>
      </c>
      <c r="F102" s="326">
        <v>0.01</v>
      </c>
      <c r="G102" s="327">
        <f>ROUND(G100*F102,0)</f>
        <v>0</v>
      </c>
      <c r="H102" s="266"/>
      <c r="I102" s="267"/>
      <c r="J102" s="267"/>
      <c r="K102" s="267"/>
      <c r="L102" s="268"/>
      <c r="M102" s="276">
        <f>1+(Adm+Imprev+Utilidad+IvaSUtl*Utilidad)</f>
        <v>1.3195000000000001</v>
      </c>
      <c r="N102" s="277">
        <f t="shared" si="31"/>
        <v>0</v>
      </c>
      <c r="O102" s="267"/>
      <c r="P102" s="267"/>
      <c r="Q102" s="267"/>
      <c r="R102" s="267"/>
      <c r="S102" s="267"/>
      <c r="T102" s="267"/>
      <c r="U102" s="267"/>
      <c r="V102" s="267"/>
      <c r="W102" s="267"/>
      <c r="X102" s="267"/>
      <c r="Y102" s="267"/>
      <c r="Z102" s="267"/>
      <c r="AA102" s="267"/>
      <c r="AB102" s="267"/>
      <c r="AC102" s="267"/>
      <c r="AD102" s="267"/>
      <c r="AE102" s="278"/>
      <c r="AF102" s="45"/>
      <c r="AG102" s="46"/>
      <c r="AH102" s="47"/>
      <c r="AI102" s="47"/>
      <c r="AJ102" s="47"/>
      <c r="AK102" s="48"/>
      <c r="AL102" s="49"/>
      <c r="AO102" s="323"/>
      <c r="AP102" s="324"/>
      <c r="AQ102" s="325" t="s">
        <v>126</v>
      </c>
      <c r="AR102" s="321">
        <f>F102</f>
        <v>0.01</v>
      </c>
      <c r="AS102" s="327">
        <f>ROUND(AS100*AR102,0)</f>
        <v>0</v>
      </c>
      <c r="AU102" s="86"/>
    </row>
    <row r="103" spans="1:47" s="85" customFormat="1" hidden="1" x14ac:dyDescent="0.3">
      <c r="A103" s="249" t="s">
        <v>140</v>
      </c>
      <c r="B103" s="250"/>
      <c r="C103" s="323"/>
      <c r="D103" s="324"/>
      <c r="E103" s="325" t="s">
        <v>128</v>
      </c>
      <c r="F103" s="326">
        <v>0.01</v>
      </c>
      <c r="G103" s="327">
        <f>ROUND(G100*F103,0)</f>
        <v>0</v>
      </c>
      <c r="H103" s="266"/>
      <c r="I103" s="267"/>
      <c r="J103" s="267"/>
      <c r="K103" s="267"/>
      <c r="L103" s="268"/>
      <c r="M103" s="269"/>
      <c r="N103" s="277">
        <f t="shared" si="31"/>
        <v>0</v>
      </c>
      <c r="O103" s="267"/>
      <c r="P103" s="267"/>
      <c r="Q103" s="267"/>
      <c r="R103" s="267"/>
      <c r="S103" s="267"/>
      <c r="T103" s="267"/>
      <c r="U103" s="267"/>
      <c r="V103" s="267"/>
      <c r="W103" s="267"/>
      <c r="X103" s="267"/>
      <c r="Y103" s="267"/>
      <c r="Z103" s="267"/>
      <c r="AA103" s="267"/>
      <c r="AB103" s="267"/>
      <c r="AC103" s="267"/>
      <c r="AD103" s="267"/>
      <c r="AE103" s="278"/>
      <c r="AF103" s="45"/>
      <c r="AG103" s="46"/>
      <c r="AH103" s="47"/>
      <c r="AI103" s="47"/>
      <c r="AJ103" s="47"/>
      <c r="AK103" s="48"/>
      <c r="AL103" s="49"/>
      <c r="AO103" s="323"/>
      <c r="AP103" s="324"/>
      <c r="AQ103" s="325" t="s">
        <v>128</v>
      </c>
      <c r="AR103" s="321">
        <f>F103</f>
        <v>0.01</v>
      </c>
      <c r="AS103" s="327">
        <f>ROUND(AS100*AR103,0)</f>
        <v>0</v>
      </c>
      <c r="AU103" s="86"/>
    </row>
    <row r="104" spans="1:47" s="85" customFormat="1" hidden="1" x14ac:dyDescent="0.3">
      <c r="A104" s="249" t="s">
        <v>141</v>
      </c>
      <c r="B104" s="250"/>
      <c r="C104" s="328"/>
      <c r="D104" s="329"/>
      <c r="E104" s="330" t="s">
        <v>130</v>
      </c>
      <c r="F104" s="331">
        <f>SUM(F101:F103)</f>
        <v>0.19000000000000003</v>
      </c>
      <c r="G104" s="332">
        <f>SUM(G101:G103)</f>
        <v>0</v>
      </c>
      <c r="H104" s="284"/>
      <c r="I104" s="285"/>
      <c r="J104" s="285"/>
      <c r="K104" s="285"/>
      <c r="L104" s="286"/>
      <c r="M104" s="287">
        <f>+TtlCD*M102</f>
        <v>149484215.33500001</v>
      </c>
      <c r="N104" s="288">
        <f t="shared" si="31"/>
        <v>0</v>
      </c>
      <c r="O104" s="285"/>
      <c r="P104" s="285"/>
      <c r="Q104" s="285"/>
      <c r="R104" s="285"/>
      <c r="S104" s="285"/>
      <c r="T104" s="285"/>
      <c r="U104" s="289"/>
      <c r="V104" s="289"/>
      <c r="W104" s="289"/>
      <c r="X104" s="289"/>
      <c r="Y104" s="289"/>
      <c r="Z104" s="289"/>
      <c r="AA104" s="289"/>
      <c r="AB104" s="289"/>
      <c r="AC104" s="289"/>
      <c r="AD104" s="289"/>
      <c r="AE104" s="290"/>
      <c r="AF104" s="45"/>
      <c r="AG104" s="46"/>
      <c r="AH104" s="47"/>
      <c r="AI104" s="47"/>
      <c r="AJ104" s="47"/>
      <c r="AK104" s="48"/>
      <c r="AL104" s="49"/>
      <c r="AO104" s="328"/>
      <c r="AP104" s="329"/>
      <c r="AQ104" s="330" t="s">
        <v>130</v>
      </c>
      <c r="AR104" s="331">
        <f>SUM(AR101:AR103)</f>
        <v>0.19000000000000003</v>
      </c>
      <c r="AS104" s="332">
        <f>SUM(AS101:AS103)</f>
        <v>0</v>
      </c>
      <c r="AU104" s="86"/>
    </row>
    <row r="105" spans="1:47" s="85" customFormat="1" ht="15.75" hidden="1" customHeight="1" x14ac:dyDescent="0.3">
      <c r="A105" s="249" t="s">
        <v>142</v>
      </c>
      <c r="B105" s="250"/>
      <c r="C105" s="328"/>
      <c r="D105" s="329"/>
      <c r="E105" s="333" t="s">
        <v>132</v>
      </c>
      <c r="F105" s="334">
        <v>0.19</v>
      </c>
      <c r="G105" s="335">
        <f>ROUND(G103*F105,0)-(M106)</f>
        <v>0</v>
      </c>
      <c r="H105" s="284"/>
      <c r="I105" s="285"/>
      <c r="J105" s="285"/>
      <c r="K105" s="285"/>
      <c r="L105" s="286"/>
      <c r="M105" s="287"/>
      <c r="N105" s="294">
        <f t="shared" si="31"/>
        <v>0</v>
      </c>
      <c r="O105" s="285"/>
      <c r="P105" s="285"/>
      <c r="Q105" s="285"/>
      <c r="R105" s="285"/>
      <c r="S105" s="285"/>
      <c r="T105" s="285"/>
      <c r="U105" s="289"/>
      <c r="V105" s="289"/>
      <c r="W105" s="289"/>
      <c r="X105" s="289"/>
      <c r="Y105" s="289"/>
      <c r="Z105" s="289"/>
      <c r="AA105" s="289"/>
      <c r="AB105" s="289"/>
      <c r="AC105" s="289"/>
      <c r="AD105" s="289"/>
      <c r="AE105" s="290"/>
      <c r="AF105" s="45"/>
      <c r="AG105" s="46"/>
      <c r="AH105" s="47"/>
      <c r="AI105" s="47"/>
      <c r="AJ105" s="47"/>
      <c r="AK105" s="48"/>
      <c r="AL105" s="49"/>
      <c r="AO105" s="328"/>
      <c r="AP105" s="329"/>
      <c r="AQ105" s="333" t="s">
        <v>132</v>
      </c>
      <c r="AR105" s="334">
        <f>F105</f>
        <v>0.19</v>
      </c>
      <c r="AS105" s="335">
        <f>ROUND(AS103*AR105,0)-(AY106)</f>
        <v>0</v>
      </c>
      <c r="AU105" s="86"/>
    </row>
    <row r="106" spans="1:47" s="85" customFormat="1" hidden="1" x14ac:dyDescent="0.3">
      <c r="A106" s="249" t="s">
        <v>143</v>
      </c>
      <c r="B106" s="250"/>
      <c r="C106" s="336"/>
      <c r="D106" s="337"/>
      <c r="E106" s="337"/>
      <c r="F106" s="338" t="s">
        <v>144</v>
      </c>
      <c r="G106" s="339">
        <f>G100+G104+G105</f>
        <v>0</v>
      </c>
      <c r="H106" s="299">
        <f>+H104+H100+H105</f>
        <v>0</v>
      </c>
      <c r="I106" s="300">
        <f>ROUND(G106-G88,4)</f>
        <v>0</v>
      </c>
      <c r="J106" s="301">
        <f>+J104+J100+J105</f>
        <v>0</v>
      </c>
      <c r="K106" s="301">
        <f>+K104+K100+K105</f>
        <v>0</v>
      </c>
      <c r="L106" s="302">
        <f>+L104+L100+L105</f>
        <v>0</v>
      </c>
      <c r="M106" s="303"/>
      <c r="N106" s="304">
        <f t="shared" si="31"/>
        <v>0</v>
      </c>
      <c r="O106" s="289"/>
      <c r="P106" s="289"/>
      <c r="Q106" s="289"/>
      <c r="R106" s="289"/>
      <c r="S106" s="289"/>
      <c r="T106" s="289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60"/>
      <c r="AF106" s="45"/>
      <c r="AG106" s="46"/>
      <c r="AH106" s="47"/>
      <c r="AI106" s="47"/>
      <c r="AJ106" s="47"/>
      <c r="AK106" s="48"/>
      <c r="AL106" s="49"/>
      <c r="AO106" s="336"/>
      <c r="AP106" s="337"/>
      <c r="AQ106" s="337"/>
      <c r="AR106" s="338" t="s">
        <v>144</v>
      </c>
      <c r="AS106" s="339">
        <f>AS100+AS104+AS105</f>
        <v>0</v>
      </c>
      <c r="AU106" s="86"/>
    </row>
    <row r="107" spans="1:47" s="85" customFormat="1" hidden="1" x14ac:dyDescent="0.3">
      <c r="A107" s="305"/>
      <c r="B107" s="250"/>
      <c r="C107" s="27"/>
      <c r="D107" s="27"/>
      <c r="E107" s="27"/>
      <c r="F107" s="306"/>
      <c r="G107" s="307"/>
      <c r="H107" s="289"/>
      <c r="I107" s="289"/>
      <c r="J107" s="289"/>
      <c r="K107" s="289"/>
      <c r="L107" s="308"/>
      <c r="M107" s="308"/>
      <c r="N107" s="289"/>
      <c r="O107" s="289"/>
      <c r="P107" s="289"/>
      <c r="Q107" s="289"/>
      <c r="R107" s="289"/>
      <c r="S107" s="289"/>
      <c r="T107" s="289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60"/>
      <c r="AF107" s="45"/>
      <c r="AG107" s="46"/>
      <c r="AH107" s="47"/>
      <c r="AI107" s="47"/>
      <c r="AJ107" s="47"/>
      <c r="AK107" s="48"/>
      <c r="AL107" s="49"/>
      <c r="AS107" s="201"/>
      <c r="AU107" s="86"/>
    </row>
    <row r="108" spans="1:47" hidden="1" x14ac:dyDescent="0.3">
      <c r="A108" s="340"/>
      <c r="B108" s="340"/>
      <c r="G108" s="132"/>
      <c r="L108" s="132"/>
      <c r="M108" s="132"/>
      <c r="AE108" s="341"/>
      <c r="AF108" s="45"/>
      <c r="AG108" s="46"/>
      <c r="AH108" s="47"/>
      <c r="AI108" s="47"/>
      <c r="AJ108" s="47"/>
      <c r="AK108" s="48"/>
      <c r="AL108" s="49"/>
      <c r="AS108" s="132"/>
      <c r="AU108" s="55"/>
    </row>
    <row r="109" spans="1:47" s="85" customFormat="1" x14ac:dyDescent="0.3">
      <c r="A109" s="238" t="s">
        <v>145</v>
      </c>
      <c r="B109" s="192"/>
      <c r="C109" s="342" t="s">
        <v>146</v>
      </c>
      <c r="D109" s="343"/>
      <c r="E109" s="344"/>
      <c r="F109" s="345"/>
      <c r="G109" s="346"/>
      <c r="H109" s="244"/>
      <c r="I109" s="245"/>
      <c r="J109" s="245"/>
      <c r="K109" s="245"/>
      <c r="L109" s="246"/>
      <c r="M109" s="247"/>
      <c r="N109" s="248"/>
      <c r="O109" s="111"/>
      <c r="P109" s="244"/>
      <c r="Q109" s="245"/>
      <c r="R109" s="245"/>
      <c r="S109" s="245"/>
      <c r="T109" s="347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2"/>
      <c r="AF109" s="45"/>
      <c r="AG109" s="46"/>
      <c r="AH109" s="47"/>
      <c r="AI109" s="47"/>
      <c r="AJ109" s="47"/>
      <c r="AK109" s="48"/>
      <c r="AL109" s="49"/>
      <c r="AO109" s="606" t="s">
        <v>146</v>
      </c>
      <c r="AP109" s="607"/>
      <c r="AQ109" s="607"/>
      <c r="AR109" s="607"/>
      <c r="AS109" s="348"/>
      <c r="AU109" s="86"/>
    </row>
    <row r="110" spans="1:47" s="85" customFormat="1" hidden="1" x14ac:dyDescent="0.3">
      <c r="A110" s="249" t="s">
        <v>147</v>
      </c>
      <c r="B110" s="250"/>
      <c r="C110" s="349"/>
      <c r="D110" s="350"/>
      <c r="E110" s="351"/>
      <c r="F110" s="352" t="s">
        <v>148</v>
      </c>
      <c r="G110" s="353">
        <f>G97</f>
        <v>0</v>
      </c>
      <c r="H110" s="284"/>
      <c r="I110" s="285"/>
      <c r="J110" s="285"/>
      <c r="K110" s="285"/>
      <c r="L110" s="286"/>
      <c r="M110" s="287"/>
      <c r="N110" s="294"/>
      <c r="O110" s="285"/>
      <c r="P110" s="284"/>
      <c r="Q110" s="354"/>
      <c r="R110" s="354"/>
      <c r="S110" s="354"/>
      <c r="T110" s="355"/>
      <c r="U110" s="289"/>
      <c r="V110" s="289"/>
      <c r="W110" s="289"/>
      <c r="X110" s="289"/>
      <c r="Y110" s="289"/>
      <c r="Z110" s="289"/>
      <c r="AA110" s="289"/>
      <c r="AB110" s="289"/>
      <c r="AC110" s="289"/>
      <c r="AD110" s="289"/>
      <c r="AE110" s="290"/>
      <c r="AF110" s="45"/>
      <c r="AG110" s="46"/>
      <c r="AH110" s="47"/>
      <c r="AI110" s="47"/>
      <c r="AJ110" s="47"/>
      <c r="AK110" s="48"/>
      <c r="AL110" s="49"/>
      <c r="AO110" s="349"/>
      <c r="AP110" s="350"/>
      <c r="AQ110" s="351"/>
      <c r="AR110" s="352" t="s">
        <v>148</v>
      </c>
      <c r="AS110" s="353">
        <f>AS97</f>
        <v>0</v>
      </c>
      <c r="AU110" s="86"/>
    </row>
    <row r="111" spans="1:47" s="85" customFormat="1" hidden="1" x14ac:dyDescent="0.3">
      <c r="A111" s="249" t="s">
        <v>149</v>
      </c>
      <c r="B111" s="250"/>
      <c r="C111" s="349"/>
      <c r="D111" s="350"/>
      <c r="E111" s="351"/>
      <c r="F111" s="352" t="s">
        <v>150</v>
      </c>
      <c r="G111" s="353">
        <f>G106</f>
        <v>0</v>
      </c>
      <c r="H111" s="284"/>
      <c r="I111" s="285"/>
      <c r="J111" s="285"/>
      <c r="K111" s="285"/>
      <c r="L111" s="286"/>
      <c r="M111" s="287"/>
      <c r="N111" s="294"/>
      <c r="O111" s="285"/>
      <c r="P111" s="284"/>
      <c r="Q111" s="354"/>
      <c r="R111" s="354"/>
      <c r="S111" s="354"/>
      <c r="T111" s="355"/>
      <c r="U111" s="289"/>
      <c r="V111" s="289"/>
      <c r="W111" s="289"/>
      <c r="X111" s="289"/>
      <c r="Y111" s="289"/>
      <c r="Z111" s="289"/>
      <c r="AA111" s="289"/>
      <c r="AB111" s="289"/>
      <c r="AC111" s="289"/>
      <c r="AD111" s="289"/>
      <c r="AE111" s="290"/>
      <c r="AF111" s="45"/>
      <c r="AG111" s="46"/>
      <c r="AH111" s="47"/>
      <c r="AI111" s="47"/>
      <c r="AJ111" s="47"/>
      <c r="AK111" s="48"/>
      <c r="AL111" s="49"/>
      <c r="AO111" s="349"/>
      <c r="AP111" s="350"/>
      <c r="AQ111" s="351"/>
      <c r="AR111" s="352" t="s">
        <v>150</v>
      </c>
      <c r="AS111" s="353">
        <f>AS106</f>
        <v>0</v>
      </c>
      <c r="AU111" s="86"/>
    </row>
    <row r="112" spans="1:47" s="85" customFormat="1" x14ac:dyDescent="0.3">
      <c r="A112" s="249" t="s">
        <v>151</v>
      </c>
      <c r="B112" s="250"/>
      <c r="C112" s="356"/>
      <c r="D112" s="357"/>
      <c r="E112" s="357"/>
      <c r="F112" s="358" t="s">
        <v>152</v>
      </c>
      <c r="G112" s="359">
        <f>+SbtPpto</f>
        <v>113288530</v>
      </c>
      <c r="H112" s="255"/>
      <c r="I112" s="256"/>
      <c r="J112" s="256"/>
      <c r="K112" s="256"/>
      <c r="L112" s="257"/>
      <c r="M112" s="258"/>
      <c r="N112" s="259">
        <f t="shared" ref="N112:N118" si="32">G112*$N$2</f>
        <v>113288530</v>
      </c>
      <c r="O112" s="256"/>
      <c r="P112" s="255"/>
      <c r="Q112" s="360"/>
      <c r="R112" s="360"/>
      <c r="S112" s="360"/>
      <c r="T112" s="361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60"/>
      <c r="AF112" s="45"/>
      <c r="AG112" s="46"/>
      <c r="AH112" s="47"/>
      <c r="AI112" s="47"/>
      <c r="AJ112" s="47"/>
      <c r="AK112" s="48"/>
      <c r="AL112" s="49"/>
      <c r="AO112" s="356"/>
      <c r="AP112" s="357"/>
      <c r="AQ112" s="357"/>
      <c r="AR112" s="358" t="s">
        <v>152</v>
      </c>
      <c r="AS112" s="359">
        <f>ROUND(IF($A$2="CD",AS84,IF($A$2="CT",AS84/(1+(Adm + Imprev + Utilidad + IvaSUtl*Utilidad)))),0)</f>
        <v>29626841</v>
      </c>
      <c r="AU112" s="86"/>
    </row>
    <row r="113" spans="1:61" s="85" customFormat="1" x14ac:dyDescent="0.3">
      <c r="A113" s="249" t="s">
        <v>153</v>
      </c>
      <c r="B113" s="250"/>
      <c r="C113" s="362"/>
      <c r="D113" s="363"/>
      <c r="E113" s="364" t="s">
        <v>124</v>
      </c>
      <c r="F113" s="365">
        <v>0.25</v>
      </c>
      <c r="G113" s="366">
        <f>ROUND(G112*F113,0)</f>
        <v>28322133</v>
      </c>
      <c r="H113" s="266"/>
      <c r="I113" s="267"/>
      <c r="J113" s="267"/>
      <c r="K113" s="267"/>
      <c r="L113" s="268"/>
      <c r="M113" s="269"/>
      <c r="N113" s="270">
        <f t="shared" si="32"/>
        <v>28322133</v>
      </c>
      <c r="O113" s="267"/>
      <c r="P113" s="266"/>
      <c r="Q113" s="367"/>
      <c r="R113" s="367"/>
      <c r="S113" s="367"/>
      <c r="T113" s="368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60"/>
      <c r="AF113" s="45"/>
      <c r="AG113" s="46"/>
      <c r="AH113" s="47"/>
      <c r="AI113" s="47"/>
      <c r="AJ113" s="47"/>
      <c r="AK113" s="48"/>
      <c r="AL113" s="49"/>
      <c r="AO113" s="362"/>
      <c r="AP113" s="363"/>
      <c r="AQ113" s="364" t="s">
        <v>124</v>
      </c>
      <c r="AR113" s="365">
        <f>F113</f>
        <v>0.25</v>
      </c>
      <c r="AS113" s="366">
        <f>ROUND(AS112*AR113,0)</f>
        <v>7406710</v>
      </c>
      <c r="AU113" s="86"/>
      <c r="BD113" s="369"/>
      <c r="BE113" s="369"/>
      <c r="BF113" s="369"/>
      <c r="BG113" s="369"/>
      <c r="BH113" s="369"/>
      <c r="BI113" s="369"/>
    </row>
    <row r="114" spans="1:61" s="85" customFormat="1" x14ac:dyDescent="0.3">
      <c r="A114" s="249" t="s">
        <v>154</v>
      </c>
      <c r="B114" s="250"/>
      <c r="C114" s="370"/>
      <c r="D114" s="371"/>
      <c r="E114" s="372" t="s">
        <v>126</v>
      </c>
      <c r="F114" s="373">
        <v>0.01</v>
      </c>
      <c r="G114" s="374">
        <f>ROUND(G112*F114,0)</f>
        <v>1132885</v>
      </c>
      <c r="H114" s="266"/>
      <c r="I114" s="267"/>
      <c r="J114" s="267"/>
      <c r="K114" s="267"/>
      <c r="L114" s="268"/>
      <c r="M114" s="276">
        <f>1+(Adm+Imprev+Utilidad+IvaSUtl*Utilidad)</f>
        <v>1.3195000000000001</v>
      </c>
      <c r="N114" s="277">
        <f t="shared" si="32"/>
        <v>1132885</v>
      </c>
      <c r="O114" s="267"/>
      <c r="P114" s="266"/>
      <c r="Q114" s="367"/>
      <c r="R114" s="367"/>
      <c r="S114" s="367"/>
      <c r="T114" s="368"/>
      <c r="U114" s="267"/>
      <c r="V114" s="267"/>
      <c r="W114" s="267"/>
      <c r="X114" s="267"/>
      <c r="Y114" s="267"/>
      <c r="Z114" s="267"/>
      <c r="AA114" s="267"/>
      <c r="AB114" s="267"/>
      <c r="AC114" s="267"/>
      <c r="AD114" s="267"/>
      <c r="AE114" s="278"/>
      <c r="AF114" s="45"/>
      <c r="AG114" s="46"/>
      <c r="AH114" s="47"/>
      <c r="AI114" s="47"/>
      <c r="AJ114" s="47"/>
      <c r="AK114" s="48"/>
      <c r="AL114" s="49"/>
      <c r="AO114" s="370"/>
      <c r="AP114" s="371"/>
      <c r="AQ114" s="372" t="s">
        <v>126</v>
      </c>
      <c r="AR114" s="365">
        <f>F114</f>
        <v>0.01</v>
      </c>
      <c r="AS114" s="374">
        <f>ROUND(AS112*AR114,0)</f>
        <v>296268</v>
      </c>
      <c r="AU114" s="86"/>
    </row>
    <row r="115" spans="1:61" s="85" customFormat="1" x14ac:dyDescent="0.3">
      <c r="A115" s="249" t="s">
        <v>155</v>
      </c>
      <c r="B115" s="250"/>
      <c r="C115" s="370"/>
      <c r="D115" s="371"/>
      <c r="E115" s="372" t="s">
        <v>128</v>
      </c>
      <c r="F115" s="373">
        <v>0.05</v>
      </c>
      <c r="G115" s="374">
        <f>ROUND(G112*F115,0)</f>
        <v>5664427</v>
      </c>
      <c r="H115" s="266"/>
      <c r="I115" s="267"/>
      <c r="J115" s="267"/>
      <c r="K115" s="267"/>
      <c r="L115" s="268"/>
      <c r="M115" s="269"/>
      <c r="N115" s="277">
        <f t="shared" si="32"/>
        <v>5664427</v>
      </c>
      <c r="O115" s="267"/>
      <c r="P115" s="266"/>
      <c r="Q115" s="367"/>
      <c r="R115" s="367"/>
      <c r="S115" s="367"/>
      <c r="T115" s="368"/>
      <c r="U115" s="267"/>
      <c r="V115" s="267"/>
      <c r="W115" s="267"/>
      <c r="X115" s="267"/>
      <c r="Y115" s="267"/>
      <c r="Z115" s="267"/>
      <c r="AA115" s="267"/>
      <c r="AB115" s="267"/>
      <c r="AC115" s="267"/>
      <c r="AD115" s="267"/>
      <c r="AE115" s="278"/>
      <c r="AF115" s="45"/>
      <c r="AG115" s="46"/>
      <c r="AH115" s="47"/>
      <c r="AI115" s="47"/>
      <c r="AJ115" s="47"/>
      <c r="AK115" s="48"/>
      <c r="AL115" s="49"/>
      <c r="AO115" s="370"/>
      <c r="AP115" s="371"/>
      <c r="AQ115" s="372" t="s">
        <v>128</v>
      </c>
      <c r="AR115" s="365">
        <f>F115</f>
        <v>0.05</v>
      </c>
      <c r="AS115" s="374">
        <f>ROUND(AS112*AR115,0)</f>
        <v>1481342</v>
      </c>
      <c r="AU115" s="86"/>
    </row>
    <row r="116" spans="1:61" s="85" customFormat="1" x14ac:dyDescent="0.3">
      <c r="A116" s="249" t="s">
        <v>156</v>
      </c>
      <c r="B116" s="250"/>
      <c r="C116" s="349"/>
      <c r="D116" s="350"/>
      <c r="E116" s="351" t="s">
        <v>130</v>
      </c>
      <c r="F116" s="375">
        <f>SUM(F113:F115)</f>
        <v>0.31</v>
      </c>
      <c r="G116" s="376">
        <f>SUM(G113:G115)</f>
        <v>35119445</v>
      </c>
      <c r="H116" s="284"/>
      <c r="I116" s="285"/>
      <c r="J116" s="285"/>
      <c r="K116" s="285"/>
      <c r="L116" s="286"/>
      <c r="M116" s="287">
        <f>+TtlCD*M114</f>
        <v>149484215.33500001</v>
      </c>
      <c r="N116" s="288">
        <f t="shared" si="32"/>
        <v>35119445</v>
      </c>
      <c r="O116" s="285"/>
      <c r="P116" s="284"/>
      <c r="Q116" s="354"/>
      <c r="R116" s="354"/>
      <c r="S116" s="354"/>
      <c r="T116" s="355"/>
      <c r="U116" s="289"/>
      <c r="V116" s="289"/>
      <c r="W116" s="289"/>
      <c r="X116" s="289"/>
      <c r="Y116" s="289"/>
      <c r="Z116" s="289"/>
      <c r="AA116" s="289"/>
      <c r="AB116" s="289"/>
      <c r="AC116" s="289"/>
      <c r="AD116" s="289"/>
      <c r="AE116" s="290"/>
      <c r="AF116" s="45"/>
      <c r="AG116" s="46"/>
      <c r="AH116" s="47"/>
      <c r="AI116" s="47"/>
      <c r="AJ116" s="47"/>
      <c r="AK116" s="48"/>
      <c r="AL116" s="49"/>
      <c r="AO116" s="349"/>
      <c r="AP116" s="350"/>
      <c r="AQ116" s="351" t="s">
        <v>130</v>
      </c>
      <c r="AR116" s="377">
        <f>SUM(AR113:AR115)</f>
        <v>0.31</v>
      </c>
      <c r="AS116" s="376">
        <f>SUM(AS113:AS115)</f>
        <v>9184320</v>
      </c>
      <c r="AU116" s="86"/>
    </row>
    <row r="117" spans="1:61" s="85" customFormat="1" ht="15.75" customHeight="1" x14ac:dyDescent="0.3">
      <c r="A117" s="249" t="s">
        <v>157</v>
      </c>
      <c r="B117" s="250"/>
      <c r="C117" s="349"/>
      <c r="D117" s="350"/>
      <c r="E117" s="378" t="s">
        <v>132</v>
      </c>
      <c r="F117" s="379">
        <v>0.19</v>
      </c>
      <c r="G117" s="353">
        <f>ROUND(G115*F117,0)-(M118)</f>
        <v>1076241</v>
      </c>
      <c r="H117" s="284"/>
      <c r="I117" s="285"/>
      <c r="J117" s="285"/>
      <c r="K117" s="285"/>
      <c r="L117" s="286"/>
      <c r="M117" s="287"/>
      <c r="N117" s="294">
        <f t="shared" si="32"/>
        <v>1076241</v>
      </c>
      <c r="O117" s="285"/>
      <c r="P117" s="284"/>
      <c r="Q117" s="354"/>
      <c r="R117" s="354"/>
      <c r="S117" s="354"/>
      <c r="T117" s="355"/>
      <c r="U117" s="289"/>
      <c r="V117" s="289"/>
      <c r="W117" s="289"/>
      <c r="X117" s="289"/>
      <c r="Y117" s="289"/>
      <c r="Z117" s="289"/>
      <c r="AA117" s="289"/>
      <c r="AB117" s="289"/>
      <c r="AC117" s="289"/>
      <c r="AD117" s="289"/>
      <c r="AE117" s="290"/>
      <c r="AF117" s="45"/>
      <c r="AG117" s="46"/>
      <c r="AH117" s="47"/>
      <c r="AI117" s="47"/>
      <c r="AJ117" s="47"/>
      <c r="AK117" s="48"/>
      <c r="AL117" s="49"/>
      <c r="AO117" s="349"/>
      <c r="AP117" s="350"/>
      <c r="AQ117" s="378" t="s">
        <v>132</v>
      </c>
      <c r="AR117" s="365">
        <f>F117</f>
        <v>0.19</v>
      </c>
      <c r="AS117" s="353">
        <f>ROUND(AS115*AR117,0)-(AY118)</f>
        <v>281455</v>
      </c>
      <c r="AU117" s="86"/>
    </row>
    <row r="118" spans="1:61" s="85" customFormat="1" x14ac:dyDescent="0.3">
      <c r="A118" s="249" t="s">
        <v>158</v>
      </c>
      <c r="B118" s="250"/>
      <c r="C118" s="380"/>
      <c r="D118" s="381"/>
      <c r="E118" s="381"/>
      <c r="F118" s="382" t="s">
        <v>159</v>
      </c>
      <c r="G118" s="383">
        <f>G112+G116+G117</f>
        <v>149484216</v>
      </c>
      <c r="H118" s="299">
        <f>+H116+H112+H117</f>
        <v>0</v>
      </c>
      <c r="I118" s="300">
        <f>ROUND(G118-G84,4)</f>
        <v>36195686</v>
      </c>
      <c r="J118" s="301">
        <f>+J116+J112+J117</f>
        <v>0</v>
      </c>
      <c r="K118" s="301">
        <f>+K116+K112+K117</f>
        <v>0</v>
      </c>
      <c r="L118" s="302">
        <f>+L116+L112+L117</f>
        <v>0</v>
      </c>
      <c r="M118" s="303"/>
      <c r="N118" s="304">
        <f t="shared" si="32"/>
        <v>149484216</v>
      </c>
      <c r="O118" s="289"/>
      <c r="P118" s="384"/>
      <c r="Q118" s="385"/>
      <c r="R118" s="385"/>
      <c r="S118" s="385"/>
      <c r="T118" s="386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60"/>
      <c r="AF118" s="45"/>
      <c r="AG118" s="46"/>
      <c r="AH118" s="47"/>
      <c r="AI118" s="47"/>
      <c r="AJ118" s="47"/>
      <c r="AK118" s="48"/>
      <c r="AL118" s="49"/>
      <c r="AO118" s="387"/>
      <c r="AP118" s="388"/>
      <c r="AQ118" s="388"/>
      <c r="AR118" s="389" t="s">
        <v>159</v>
      </c>
      <c r="AS118" s="390">
        <f>AS112+AS116+AS117</f>
        <v>39092616</v>
      </c>
      <c r="AU118" s="86"/>
    </row>
    <row r="119" spans="1:61" s="85" customFormat="1" x14ac:dyDescent="0.3">
      <c r="A119" s="305"/>
      <c r="B119" s="250"/>
      <c r="C119" s="27"/>
      <c r="D119" s="27"/>
      <c r="E119" s="27"/>
      <c r="F119" s="306"/>
      <c r="G119" s="307">
        <f>IF(A2="CT",IF(I118&lt;&gt;0,"Ubiquese en la celda inmediatamente superior (TOTAL) y presione CAMBIAR",0),0)</f>
        <v>0</v>
      </c>
      <c r="H119" s="289"/>
      <c r="I119" s="289"/>
      <c r="J119" s="289"/>
      <c r="K119" s="289"/>
      <c r="L119" s="308"/>
      <c r="M119" s="308"/>
      <c r="N119" s="289"/>
      <c r="O119" s="289"/>
      <c r="P119" s="289"/>
      <c r="Q119" s="289"/>
      <c r="R119" s="289"/>
      <c r="S119" s="289"/>
      <c r="T119" s="289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60"/>
      <c r="AF119" s="45"/>
      <c r="AG119" s="46"/>
      <c r="AH119" s="47"/>
      <c r="AI119" s="47"/>
      <c r="AJ119" s="47"/>
      <c r="AK119" s="48"/>
      <c r="AL119" s="49"/>
      <c r="AS119" s="201"/>
      <c r="AU119" s="86"/>
      <c r="BD119" s="391"/>
      <c r="BE119" s="391"/>
      <c r="BF119" s="391"/>
      <c r="BG119" s="391"/>
      <c r="BH119" s="391"/>
      <c r="BI119" s="391"/>
    </row>
    <row r="120" spans="1:61" hidden="1" x14ac:dyDescent="0.3">
      <c r="A120" s="249" t="s">
        <v>160</v>
      </c>
      <c r="B120" s="340"/>
      <c r="C120" s="392"/>
      <c r="D120" s="393"/>
      <c r="E120" s="394" t="s">
        <v>161</v>
      </c>
      <c r="F120" s="395">
        <v>0</v>
      </c>
      <c r="G120" s="396">
        <f>G118*F120</f>
        <v>0</v>
      </c>
      <c r="L120" s="132"/>
      <c r="M120" s="132"/>
      <c r="AE120" s="341"/>
      <c r="AF120" s="45"/>
      <c r="AG120" s="46"/>
      <c r="AH120" s="47"/>
      <c r="AI120" s="47"/>
      <c r="AJ120" s="47"/>
      <c r="AK120" s="48"/>
      <c r="AL120" s="49"/>
      <c r="AO120" s="397"/>
      <c r="AP120" s="398"/>
      <c r="AQ120" s="399" t="s">
        <v>162</v>
      </c>
      <c r="AR120" s="400">
        <v>0</v>
      </c>
      <c r="AS120" s="401">
        <f>AS118*AR120</f>
        <v>0</v>
      </c>
      <c r="AU120" s="55"/>
    </row>
    <row r="121" spans="1:61" hidden="1" x14ac:dyDescent="0.3">
      <c r="A121" s="402" t="s">
        <v>163</v>
      </c>
      <c r="B121" s="340"/>
      <c r="C121" s="403"/>
      <c r="D121" s="404"/>
      <c r="E121" s="405"/>
      <c r="F121" s="406" t="s">
        <v>164</v>
      </c>
      <c r="G121" s="407">
        <f>G120+G118</f>
        <v>149484216</v>
      </c>
      <c r="L121" s="132"/>
      <c r="M121" s="132"/>
      <c r="AE121" s="341"/>
      <c r="AF121" s="45"/>
      <c r="AG121" s="46"/>
      <c r="AH121" s="47"/>
      <c r="AI121" s="47"/>
      <c r="AJ121" s="47"/>
      <c r="AK121" s="48"/>
      <c r="AL121" s="49"/>
      <c r="AO121" s="403"/>
      <c r="AP121" s="404"/>
      <c r="AQ121" s="405"/>
      <c r="AR121" s="406" t="s">
        <v>164</v>
      </c>
      <c r="AS121" s="407">
        <f>AS120+AS118</f>
        <v>39092616</v>
      </c>
      <c r="AU121" s="55"/>
    </row>
    <row r="122" spans="1:61" s="85" customFormat="1" hidden="1" x14ac:dyDescent="0.3">
      <c r="A122" s="340"/>
      <c r="B122" s="250"/>
      <c r="C122" s="27"/>
      <c r="D122" s="27"/>
      <c r="E122" s="27"/>
      <c r="F122" s="27"/>
      <c r="G122" s="198"/>
      <c r="H122" s="27"/>
      <c r="I122" s="27"/>
      <c r="J122" s="27"/>
      <c r="K122" s="27"/>
      <c r="L122" s="198"/>
      <c r="M122" s="198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60"/>
      <c r="AF122" s="45"/>
      <c r="AG122" s="46"/>
      <c r="AH122" s="47"/>
      <c r="AI122" s="47"/>
      <c r="AJ122" s="47"/>
      <c r="AK122" s="48"/>
      <c r="AL122" s="49"/>
      <c r="AS122" s="201"/>
      <c r="AU122" s="86"/>
    </row>
    <row r="123" spans="1:61" ht="13.65" hidden="1" customHeight="1" x14ac:dyDescent="0.3">
      <c r="A123" s="249" t="s">
        <v>165</v>
      </c>
      <c r="B123" s="340"/>
      <c r="C123" s="408"/>
      <c r="D123" s="409"/>
      <c r="E123" s="410" t="s">
        <v>166</v>
      </c>
      <c r="F123" s="411">
        <v>0</v>
      </c>
      <c r="G123" s="412"/>
      <c r="L123" s="132"/>
      <c r="M123" s="132"/>
      <c r="AE123" s="341"/>
      <c r="AF123" s="45"/>
      <c r="AG123" s="46"/>
      <c r="AH123" s="47"/>
      <c r="AI123" s="47"/>
      <c r="AJ123" s="47"/>
      <c r="AK123" s="48"/>
      <c r="AL123" s="49"/>
      <c r="AO123" s="408"/>
      <c r="AP123" s="409"/>
      <c r="AQ123" s="410" t="s">
        <v>167</v>
      </c>
      <c r="AR123" s="411">
        <f>F123</f>
        <v>0</v>
      </c>
      <c r="AS123" s="412"/>
      <c r="AU123" s="55"/>
    </row>
    <row r="124" spans="1:61" hidden="1" x14ac:dyDescent="0.3">
      <c r="A124" s="340"/>
      <c r="B124" s="340"/>
      <c r="G124" s="132"/>
      <c r="L124" s="132"/>
      <c r="M124" s="132"/>
      <c r="AE124" s="341"/>
      <c r="AF124" s="45"/>
      <c r="AG124" s="46"/>
      <c r="AH124" s="47"/>
      <c r="AI124" s="47"/>
      <c r="AJ124" s="47"/>
      <c r="AK124" s="48"/>
      <c r="AL124" s="49"/>
      <c r="AS124" s="132"/>
      <c r="AU124" s="55"/>
    </row>
    <row r="125" spans="1:61" s="85" customFormat="1" ht="14.4" hidden="1" customHeight="1" x14ac:dyDescent="0.3">
      <c r="A125" s="413" t="s">
        <v>168</v>
      </c>
      <c r="B125" s="414"/>
      <c r="C125" s="415" t="s">
        <v>169</v>
      </c>
      <c r="D125" s="416"/>
      <c r="E125" s="417"/>
      <c r="F125" s="418"/>
      <c r="G125" s="419"/>
      <c r="H125" s="418"/>
      <c r="I125" s="418"/>
      <c r="J125" s="418"/>
      <c r="K125" s="418"/>
      <c r="L125" s="420"/>
      <c r="M125" s="420"/>
      <c r="N125" s="418"/>
      <c r="O125" s="421"/>
      <c r="P125" s="422"/>
      <c r="Q125" s="423"/>
      <c r="R125" s="423"/>
      <c r="S125" s="423"/>
      <c r="T125" s="424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60"/>
      <c r="AF125" s="45"/>
      <c r="AG125" s="46"/>
      <c r="AH125" s="47"/>
      <c r="AI125" s="47"/>
      <c r="AJ125" s="47"/>
      <c r="AK125" s="48"/>
      <c r="AL125" s="49"/>
      <c r="AO125" s="425" t="s">
        <v>170</v>
      </c>
      <c r="AP125" s="426"/>
      <c r="AQ125" s="426"/>
      <c r="AR125" s="426"/>
      <c r="AS125" s="427"/>
      <c r="AU125" s="86"/>
    </row>
    <row r="126" spans="1:61" s="85" customFormat="1" ht="12.75" hidden="1" customHeight="1" x14ac:dyDescent="0.3">
      <c r="A126" s="340"/>
      <c r="B126" s="428"/>
      <c r="C126" s="429"/>
      <c r="D126" s="194"/>
      <c r="E126" s="195"/>
      <c r="F126" s="39"/>
      <c r="G126" s="430"/>
      <c r="H126" s="39"/>
      <c r="I126" s="39"/>
      <c r="J126" s="39"/>
      <c r="K126" s="39"/>
      <c r="L126" s="431"/>
      <c r="M126" s="431"/>
      <c r="N126" s="39"/>
      <c r="O126" s="432"/>
      <c r="P126" s="423"/>
      <c r="Q126" s="39"/>
      <c r="R126" s="39"/>
      <c r="S126" s="39"/>
      <c r="T126" s="39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60"/>
      <c r="AF126" s="45"/>
      <c r="AG126" s="46"/>
      <c r="AH126" s="47"/>
      <c r="AI126" s="47"/>
      <c r="AJ126" s="47"/>
      <c r="AK126" s="48"/>
      <c r="AL126" s="49"/>
      <c r="AO126" s="433"/>
      <c r="AS126" s="434"/>
      <c r="AU126" s="86"/>
    </row>
    <row r="127" spans="1:61" ht="12" hidden="1" customHeight="1" x14ac:dyDescent="0.3">
      <c r="A127" s="78"/>
      <c r="B127" s="78"/>
      <c r="C127" s="127"/>
      <c r="D127" s="128"/>
      <c r="E127" s="129"/>
      <c r="F127" s="130"/>
      <c r="G127" s="131"/>
      <c r="L127" s="132"/>
      <c r="M127" s="132"/>
      <c r="O127" s="435"/>
      <c r="V127" s="27"/>
      <c r="AF127" s="45"/>
      <c r="AG127" s="46"/>
      <c r="AH127" s="47"/>
      <c r="AI127" s="47"/>
      <c r="AJ127" s="47"/>
      <c r="AK127" s="48"/>
      <c r="AL127" s="49"/>
      <c r="AS127" s="132"/>
      <c r="AU127" s="55"/>
    </row>
    <row r="128" spans="1:61" s="85" customFormat="1" ht="12.75" hidden="1" customHeight="1" x14ac:dyDescent="0.3">
      <c r="A128" s="340"/>
      <c r="B128" s="428"/>
      <c r="C128" s="429"/>
      <c r="D128" s="194"/>
      <c r="E128" s="195"/>
      <c r="F128" s="39"/>
      <c r="G128" s="430"/>
      <c r="H128" s="39"/>
      <c r="I128" s="39"/>
      <c r="J128" s="39"/>
      <c r="K128" s="39"/>
      <c r="L128" s="431"/>
      <c r="M128" s="431"/>
      <c r="N128" s="39"/>
      <c r="O128" s="436"/>
      <c r="P128" s="437"/>
      <c r="Q128" s="39"/>
      <c r="R128" s="39"/>
      <c r="S128" s="39"/>
      <c r="T128" s="39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60"/>
      <c r="AF128" s="45"/>
      <c r="AG128" s="46"/>
      <c r="AH128" s="47"/>
      <c r="AI128" s="47"/>
      <c r="AJ128" s="47"/>
      <c r="AK128" s="48"/>
      <c r="AL128" s="49"/>
      <c r="AO128" s="433"/>
      <c r="AS128" s="434"/>
      <c r="AU128" s="86"/>
    </row>
    <row r="129" spans="1:47" s="85" customFormat="1" ht="12.75" hidden="1" customHeight="1" x14ac:dyDescent="0.3">
      <c r="A129" s="413" t="s">
        <v>171</v>
      </c>
      <c r="B129" s="438"/>
      <c r="C129" s="439"/>
      <c r="D129" s="440"/>
      <c r="E129" s="441"/>
      <c r="F129" s="442" t="s">
        <v>172</v>
      </c>
      <c r="G129" s="443">
        <f>SUM(G125:G128)/3</f>
        <v>0</v>
      </c>
      <c r="H129" s="39"/>
      <c r="I129" s="39"/>
      <c r="J129" s="39"/>
      <c r="K129" s="39"/>
      <c r="L129" s="431"/>
      <c r="M129" s="431"/>
      <c r="N129" s="39"/>
      <c r="O129" s="444"/>
      <c r="P129" s="437"/>
      <c r="Q129" s="39"/>
      <c r="R129" s="39"/>
      <c r="S129" s="39"/>
      <c r="T129" s="39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60"/>
      <c r="AF129" s="45"/>
      <c r="AG129" s="46"/>
      <c r="AH129" s="47"/>
      <c r="AI129" s="47"/>
      <c r="AJ129" s="47"/>
      <c r="AK129" s="48"/>
      <c r="AL129" s="49"/>
      <c r="AO129" s="445"/>
      <c r="AP129" s="446"/>
      <c r="AQ129" s="441"/>
      <c r="AR129" s="442" t="s">
        <v>172</v>
      </c>
      <c r="AS129" s="443">
        <f>SUM(AS125:AS128)/3</f>
        <v>0</v>
      </c>
      <c r="AU129" s="86"/>
    </row>
    <row r="130" spans="1:47" s="85" customFormat="1" ht="12.75" hidden="1" customHeight="1" x14ac:dyDescent="0.3">
      <c r="A130" s="413" t="s">
        <v>173</v>
      </c>
      <c r="B130" s="447"/>
      <c r="C130" s="448"/>
      <c r="D130" s="449"/>
      <c r="E130" s="450" t="s">
        <v>174</v>
      </c>
      <c r="F130" s="451">
        <v>0</v>
      </c>
      <c r="G130" s="452">
        <f>ROUND(G129*F130,0)</f>
        <v>0</v>
      </c>
      <c r="H130" s="39"/>
      <c r="I130" s="39"/>
      <c r="J130" s="39"/>
      <c r="K130" s="39"/>
      <c r="L130" s="431"/>
      <c r="M130" s="431"/>
      <c r="N130" s="39"/>
      <c r="O130" s="444"/>
      <c r="P130" s="437"/>
      <c r="Q130" s="39"/>
      <c r="R130" s="39"/>
      <c r="S130" s="39"/>
      <c r="T130" s="39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60"/>
      <c r="AF130" s="45"/>
      <c r="AG130" s="46"/>
      <c r="AH130" s="47"/>
      <c r="AI130" s="47"/>
      <c r="AJ130" s="47"/>
      <c r="AK130" s="48"/>
      <c r="AL130" s="49"/>
      <c r="AO130" s="453"/>
      <c r="AP130" s="454"/>
      <c r="AQ130" s="450" t="s">
        <v>174</v>
      </c>
      <c r="AR130" s="451">
        <v>0</v>
      </c>
      <c r="AS130" s="452">
        <f>ROUND(AS129*AR130,0)</f>
        <v>0</v>
      </c>
      <c r="AU130" s="86"/>
    </row>
    <row r="131" spans="1:47" s="85" customFormat="1" ht="15" hidden="1" thickBot="1" x14ac:dyDescent="0.35">
      <c r="A131" s="413" t="s">
        <v>175</v>
      </c>
      <c r="B131" s="414"/>
      <c r="C131" s="455"/>
      <c r="D131" s="455"/>
      <c r="E131" s="455"/>
      <c r="F131" s="456" t="str">
        <f>"VALOR TOTAL  " &amp; C125</f>
        <v>VALOR TOTAL  ITEMS  POR  FUERA  DE   AIU:</v>
      </c>
      <c r="G131" s="457">
        <f>SUM(G125:G128)/3</f>
        <v>0</v>
      </c>
      <c r="H131" s="458"/>
      <c r="I131" s="458"/>
      <c r="J131" s="458"/>
      <c r="K131" s="458"/>
      <c r="L131" s="459"/>
      <c r="M131" s="459"/>
      <c r="N131" s="458"/>
      <c r="O131" s="460"/>
      <c r="P131" s="214">
        <f>SUM(P125:P126)/2</f>
        <v>0</v>
      </c>
      <c r="Q131" s="214">
        <f>SUM(Q125:Q126)/2</f>
        <v>0</v>
      </c>
      <c r="R131" s="214">
        <f>SUM(R125:R126)/2</f>
        <v>0</v>
      </c>
      <c r="S131" s="214">
        <f>SUM(S125:S126)/2</f>
        <v>0</v>
      </c>
      <c r="T131" s="214">
        <f>SUM(T125:T126)/2</f>
        <v>0</v>
      </c>
      <c r="U131"/>
      <c r="V131"/>
      <c r="W131"/>
      <c r="X131"/>
      <c r="Y131"/>
      <c r="Z131"/>
      <c r="AA131"/>
      <c r="AB131"/>
      <c r="AC131"/>
      <c r="AD131"/>
      <c r="AE131" s="341"/>
      <c r="AF131" s="45"/>
      <c r="AG131" s="46"/>
      <c r="AH131" s="47"/>
      <c r="AI131" s="47"/>
      <c r="AJ131" s="47"/>
      <c r="AK131" s="48"/>
      <c r="AL131" s="49"/>
      <c r="AM131"/>
      <c r="AN131"/>
      <c r="AO131" s="461"/>
      <c r="AP131" s="455"/>
      <c r="AQ131" s="455"/>
      <c r="AR131" s="456" t="str">
        <f>"VALOR TOTAL  " &amp; AO125</f>
        <v>VALOR TOTAL  ITEMS  POR  FUERA  DE   AIU</v>
      </c>
      <c r="AS131" s="457">
        <f>SUM(AS125:AS128)/3</f>
        <v>0</v>
      </c>
      <c r="AU131" s="86"/>
    </row>
    <row r="132" spans="1:47" s="85" customFormat="1" hidden="1" x14ac:dyDescent="0.3">
      <c r="A132" s="340"/>
      <c r="B132" s="250"/>
      <c r="C132" s="429"/>
      <c r="D132" s="194"/>
      <c r="E132" s="195"/>
      <c r="F132" s="39"/>
      <c r="G132" s="431"/>
      <c r="H132" s="39"/>
      <c r="I132" s="39"/>
      <c r="J132" s="39"/>
      <c r="K132" s="39"/>
      <c r="L132" s="431"/>
      <c r="M132" s="431"/>
      <c r="N132" s="39"/>
      <c r="O132" s="444"/>
      <c r="P132" s="39"/>
      <c r="Q132" s="39"/>
      <c r="R132" s="39"/>
      <c r="S132" s="39"/>
      <c r="T132" s="39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60"/>
      <c r="AF132" s="45"/>
      <c r="AG132" s="46"/>
      <c r="AH132" s="47"/>
      <c r="AI132" s="47"/>
      <c r="AJ132" s="47"/>
      <c r="AK132" s="48"/>
      <c r="AL132" s="49"/>
      <c r="AS132" s="201"/>
      <c r="AU132" s="86"/>
    </row>
    <row r="133" spans="1:47" ht="13.65" hidden="1" customHeight="1" x14ac:dyDescent="0.3">
      <c r="A133" s="249" t="s">
        <v>176</v>
      </c>
      <c r="B133" s="340"/>
      <c r="C133" s="408"/>
      <c r="D133" s="409"/>
      <c r="E133" s="410" t="str">
        <f>"INTERVENTORIA A " &amp; C125</f>
        <v>INTERVENTORIA A ITEMS  POR  FUERA  DE   AIU:</v>
      </c>
      <c r="F133" s="411">
        <v>0</v>
      </c>
      <c r="G133" s="412"/>
      <c r="L133" s="132"/>
      <c r="M133" s="132"/>
      <c r="AE133" s="341"/>
      <c r="AF133" s="45"/>
      <c r="AG133" s="46"/>
      <c r="AH133" s="47"/>
      <c r="AI133" s="47"/>
      <c r="AJ133" s="47"/>
      <c r="AK133" s="48"/>
      <c r="AL133" s="49"/>
      <c r="AO133" s="408"/>
      <c r="AP133" s="409"/>
      <c r="AQ133" s="410" t="str">
        <f>"INTERV. A " &amp; AO125</f>
        <v>INTERV. A ITEMS  POR  FUERA  DE   AIU</v>
      </c>
      <c r="AR133" s="411">
        <v>0.01</v>
      </c>
      <c r="AS133" s="412"/>
      <c r="AU133" s="55"/>
    </row>
    <row r="134" spans="1:47" hidden="1" x14ac:dyDescent="0.3">
      <c r="A134" s="340"/>
      <c r="B134" s="340"/>
      <c r="G134" s="132"/>
      <c r="L134" s="132"/>
      <c r="M134" s="132"/>
      <c r="AE134" s="341"/>
      <c r="AF134" s="45"/>
      <c r="AG134" s="46"/>
      <c r="AH134" s="47"/>
      <c r="AI134" s="47"/>
      <c r="AJ134" s="47"/>
      <c r="AK134" s="48"/>
      <c r="AL134" s="49"/>
      <c r="AS134" s="132"/>
      <c r="AU134" s="55"/>
    </row>
    <row r="135" spans="1:47" ht="15" thickBot="1" x14ac:dyDescent="0.35">
      <c r="A135" s="249" t="s">
        <v>177</v>
      </c>
      <c r="B135" s="340"/>
      <c r="C135" s="462"/>
      <c r="D135" s="463"/>
      <c r="E135" s="463"/>
      <c r="F135" s="464" t="s">
        <v>178</v>
      </c>
      <c r="G135" s="465">
        <f>G118 + G131</f>
        <v>149484216</v>
      </c>
      <c r="L135" s="132"/>
      <c r="M135" s="132"/>
      <c r="P135" s="214" t="e">
        <f>P84+P131</f>
        <v>#REF!</v>
      </c>
      <c r="Q135" s="214" t="e">
        <f>Q84+Q131</f>
        <v>#REF!</v>
      </c>
      <c r="R135" s="214" t="e">
        <f>R84+R131</f>
        <v>#REF!</v>
      </c>
      <c r="S135" s="214" t="e">
        <f>S84+S131</f>
        <v>#REF!</v>
      </c>
      <c r="T135" s="214" t="e">
        <f>T84+T131</f>
        <v>#REF!</v>
      </c>
      <c r="AE135" s="341"/>
      <c r="AF135" s="45"/>
      <c r="AG135" s="46"/>
      <c r="AH135" s="47"/>
      <c r="AI135" s="47"/>
      <c r="AJ135" s="47"/>
      <c r="AK135" s="48"/>
      <c r="AL135" s="49"/>
      <c r="AO135" s="462"/>
      <c r="AP135" s="463"/>
      <c r="AQ135" s="463"/>
      <c r="AR135" s="464" t="s">
        <v>179</v>
      </c>
      <c r="AS135" s="465">
        <f>AS118 + AS131</f>
        <v>39092616</v>
      </c>
      <c r="AU135" s="55"/>
    </row>
    <row r="136" spans="1:47" x14ac:dyDescent="0.3">
      <c r="A136" s="340"/>
      <c r="B136" s="340"/>
      <c r="G136" s="132"/>
      <c r="L136" s="132"/>
      <c r="M136" s="132"/>
      <c r="AE136" s="341"/>
      <c r="AF136" s="45"/>
      <c r="AG136" s="46"/>
      <c r="AH136" s="47"/>
      <c r="AI136" s="47"/>
      <c r="AJ136" s="47"/>
      <c r="AK136" s="48"/>
      <c r="AL136" s="49"/>
      <c r="AS136" s="132"/>
      <c r="AU136" s="55"/>
    </row>
    <row r="137" spans="1:47" s="85" customFormat="1" x14ac:dyDescent="0.3">
      <c r="A137" s="249" t="s">
        <v>180</v>
      </c>
      <c r="B137" s="250"/>
      <c r="C137" s="608" t="str">
        <f>IF(N2&gt;1,"VALOR  " &amp;E7 &amp; "  POR  " &amp;N1&amp; ":","VALOR  TOTAL " &amp; E7 &amp; ":")</f>
        <v>VALOR  TOTAL :</v>
      </c>
      <c r="D137" s="609"/>
      <c r="E137" s="609"/>
      <c r="F137" s="609"/>
      <c r="G137" s="610"/>
      <c r="H137" s="466"/>
      <c r="I137" s="466"/>
      <c r="J137" s="466"/>
      <c r="K137" s="466"/>
      <c r="L137" s="467"/>
      <c r="M137" s="467"/>
      <c r="N137" s="468"/>
      <c r="O137" s="469"/>
      <c r="P137" s="289"/>
      <c r="Q137" s="289"/>
      <c r="R137" s="289"/>
      <c r="S137" s="289"/>
      <c r="T137" s="289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60"/>
      <c r="AF137" s="45"/>
      <c r="AG137" s="46"/>
      <c r="AH137" s="47"/>
      <c r="AI137" s="47"/>
      <c r="AJ137" s="47"/>
      <c r="AK137" s="48"/>
      <c r="AL137" s="49"/>
      <c r="AS137" s="201"/>
      <c r="AU137" s="86"/>
    </row>
    <row r="138" spans="1:47" s="85" customFormat="1" ht="14.25" customHeight="1" x14ac:dyDescent="0.3">
      <c r="A138" s="305"/>
      <c r="B138" s="250"/>
      <c r="C138" s="611"/>
      <c r="D138" s="612"/>
      <c r="E138" s="612"/>
      <c r="F138" s="612"/>
      <c r="G138" s="613"/>
      <c r="H138" s="470"/>
      <c r="I138" s="470"/>
      <c r="J138" s="470"/>
      <c r="K138" s="470"/>
      <c r="L138" s="471"/>
      <c r="M138" s="471"/>
      <c r="N138" s="472"/>
      <c r="O138" s="469"/>
      <c r="P138" s="289"/>
      <c r="Q138" s="289"/>
      <c r="R138" s="289"/>
      <c r="S138" s="289"/>
      <c r="T138" s="289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60"/>
      <c r="AF138" s="45"/>
      <c r="AG138" s="46"/>
      <c r="AH138" s="47"/>
      <c r="AI138" s="47"/>
      <c r="AJ138" s="47"/>
      <c r="AK138" s="48"/>
      <c r="AL138" s="49"/>
      <c r="AS138" s="201"/>
      <c r="AU138" s="86"/>
    </row>
    <row r="139" spans="1:47" s="85" customFormat="1" ht="11.25" customHeight="1" x14ac:dyDescent="0.3">
      <c r="A139" s="305"/>
      <c r="B139" s="250"/>
      <c r="C139" s="614"/>
      <c r="D139" s="615"/>
      <c r="E139" s="615"/>
      <c r="F139" s="615"/>
      <c r="G139" s="616"/>
      <c r="H139" s="473"/>
      <c r="I139" s="473"/>
      <c r="J139" s="473"/>
      <c r="K139" s="473"/>
      <c r="L139" s="474"/>
      <c r="M139" s="474"/>
      <c r="N139" s="475"/>
      <c r="O139" s="469"/>
      <c r="P139" s="289"/>
      <c r="Q139" s="289"/>
      <c r="R139" s="289"/>
      <c r="S139" s="289"/>
      <c r="T139" s="289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60"/>
      <c r="AF139" s="45"/>
      <c r="AG139" s="46"/>
      <c r="AH139" s="47"/>
      <c r="AI139" s="47"/>
      <c r="AJ139" s="47"/>
      <c r="AK139" s="48"/>
      <c r="AL139" s="49"/>
      <c r="AS139" s="201"/>
      <c r="AU139" s="86"/>
    </row>
    <row r="140" spans="1:47" s="85" customFormat="1" x14ac:dyDescent="0.3">
      <c r="A140" s="305"/>
      <c r="B140" s="250"/>
      <c r="C140" s="27"/>
      <c r="D140" s="27"/>
      <c r="E140" s="27"/>
      <c r="F140" s="476"/>
      <c r="G140" s="198"/>
      <c r="H140" s="27"/>
      <c r="I140" s="27"/>
      <c r="J140" s="27"/>
      <c r="K140" s="27"/>
      <c r="L140" s="198"/>
      <c r="M140" s="198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60"/>
      <c r="AF140" s="45"/>
      <c r="AG140" s="46"/>
      <c r="AH140" s="47"/>
      <c r="AI140" s="47"/>
      <c r="AJ140" s="47"/>
      <c r="AK140" s="48"/>
      <c r="AL140" s="49"/>
      <c r="AS140" s="201"/>
      <c r="AU140" s="86"/>
    </row>
    <row r="141" spans="1:47" s="85" customFormat="1" x14ac:dyDescent="0.3">
      <c r="A141" s="340"/>
      <c r="B141" s="250"/>
      <c r="C141" s="27"/>
      <c r="D141" s="27"/>
      <c r="E141" s="27"/>
      <c r="F141" s="27"/>
      <c r="G141" s="198"/>
      <c r="H141" s="27"/>
      <c r="I141" s="27"/>
      <c r="J141" s="27"/>
      <c r="K141" s="27"/>
      <c r="L141" s="198"/>
      <c r="M141" s="198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60"/>
      <c r="AF141" s="45"/>
      <c r="AG141" s="46"/>
      <c r="AH141" s="47"/>
      <c r="AI141" s="47"/>
      <c r="AJ141" s="47"/>
      <c r="AK141" s="48"/>
      <c r="AL141" s="49"/>
      <c r="AS141" s="201"/>
      <c r="AU141" s="86"/>
    </row>
    <row r="142" spans="1:47" s="85" customFormat="1" ht="14.25" customHeight="1" x14ac:dyDescent="0.3">
      <c r="A142" s="249" t="s">
        <v>94</v>
      </c>
      <c r="B142" s="250"/>
      <c r="C142" s="27"/>
      <c r="D142" s="617" t="s">
        <v>181</v>
      </c>
      <c r="E142" s="618"/>
      <c r="F142" s="619"/>
      <c r="G142" s="623">
        <v>15</v>
      </c>
      <c r="H142" s="477"/>
      <c r="I142" s="477"/>
      <c r="J142" s="477"/>
      <c r="K142" s="477"/>
      <c r="L142" s="477"/>
      <c r="M142" s="477"/>
      <c r="N142" s="477"/>
      <c r="O142" s="477"/>
      <c r="P142" s="477"/>
      <c r="Q142" s="477"/>
      <c r="R142" s="477"/>
      <c r="S142" s="477"/>
      <c r="T142" s="47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60"/>
      <c r="AF142" s="45"/>
      <c r="AG142" s="46"/>
      <c r="AH142" s="47"/>
      <c r="AI142" s="47"/>
      <c r="AJ142" s="47"/>
      <c r="AK142" s="48"/>
      <c r="AL142" s="49"/>
      <c r="AU142" s="86"/>
    </row>
    <row r="143" spans="1:47" s="85" customFormat="1" ht="15.75" customHeight="1" x14ac:dyDescent="0.3">
      <c r="A143" s="340"/>
      <c r="B143" s="250"/>
      <c r="C143" s="27"/>
      <c r="D143" s="620"/>
      <c r="E143" s="621"/>
      <c r="F143" s="622"/>
      <c r="G143" s="624"/>
      <c r="H143" s="478"/>
      <c r="I143" s="478">
        <f>IF(G143&gt;9,I117 / G143 * 8,0)</f>
        <v>0</v>
      </c>
      <c r="J143" s="478"/>
      <c r="K143" s="478"/>
      <c r="L143" s="478"/>
      <c r="M143" s="478"/>
      <c r="N143" s="478"/>
      <c r="O143" s="478"/>
      <c r="P143" s="478"/>
      <c r="Q143" s="478"/>
      <c r="R143" s="478"/>
      <c r="S143" s="478"/>
      <c r="T143" s="478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60"/>
      <c r="AF143" s="45"/>
      <c r="AG143" s="46"/>
      <c r="AH143" s="47"/>
      <c r="AI143" s="47"/>
      <c r="AJ143" s="47"/>
      <c r="AK143" s="48"/>
      <c r="AL143" s="49"/>
      <c r="AU143" s="86"/>
    </row>
    <row r="144" spans="1:47" s="85" customFormat="1" x14ac:dyDescent="0.3">
      <c r="A144" s="340"/>
      <c r="B144" s="250"/>
      <c r="C144" s="27"/>
      <c r="D144" s="27"/>
      <c r="E144" s="27"/>
      <c r="F144" s="27"/>
      <c r="G144" s="476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60"/>
      <c r="AF144" s="45"/>
      <c r="AG144" s="46"/>
      <c r="AH144" s="47"/>
      <c r="AI144" s="47"/>
      <c r="AJ144" s="47"/>
      <c r="AK144" s="48"/>
      <c r="AL144" s="49"/>
      <c r="AU144" s="86"/>
    </row>
    <row r="145" spans="1:47" s="85" customFormat="1" x14ac:dyDescent="0.3">
      <c r="A145" s="340"/>
      <c r="B145" s="250"/>
      <c r="C145" s="27"/>
      <c r="D145" s="27"/>
      <c r="E145" s="27"/>
      <c r="F145" s="27"/>
      <c r="G145" s="476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60"/>
      <c r="AF145" s="45"/>
      <c r="AG145" s="46"/>
      <c r="AH145" s="47"/>
      <c r="AI145" s="47"/>
      <c r="AJ145" s="47"/>
      <c r="AK145" s="48"/>
      <c r="AL145" s="49"/>
      <c r="AU145" s="86"/>
    </row>
    <row r="146" spans="1:47" s="85" customFormat="1" x14ac:dyDescent="0.3">
      <c r="A146" s="340"/>
      <c r="B146" s="250"/>
      <c r="C146" s="429"/>
      <c r="D146" s="194"/>
      <c r="E146" s="195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60"/>
      <c r="AF146" s="45"/>
      <c r="AG146" s="46"/>
      <c r="AH146" s="47"/>
      <c r="AI146" s="47"/>
      <c r="AJ146" s="47"/>
      <c r="AK146" s="48"/>
      <c r="AL146" s="49"/>
      <c r="AU146" s="86"/>
    </row>
  </sheetData>
  <mergeCells count="17">
    <mergeCell ref="AO109:AR109"/>
    <mergeCell ref="C137:G137"/>
    <mergeCell ref="C138:G139"/>
    <mergeCell ref="D142:F143"/>
    <mergeCell ref="G142:G143"/>
    <mergeCell ref="AO99:AR99"/>
    <mergeCell ref="F1:F2"/>
    <mergeCell ref="P1:T2"/>
    <mergeCell ref="AZ1:AZ2"/>
    <mergeCell ref="AO2:AS2"/>
    <mergeCell ref="B7:G7"/>
    <mergeCell ref="AO7:AS7"/>
    <mergeCell ref="B8:G8"/>
    <mergeCell ref="B9:B10"/>
    <mergeCell ref="C9:E10"/>
    <mergeCell ref="P10:T10"/>
    <mergeCell ref="AO90:AR90"/>
  </mergeCells>
  <conditionalFormatting sqref="B9">
    <cfRule type="cellIs" dxfId="124" priority="30" stopIfTrue="1" operator="equal">
      <formula>"ESCRIBA AQUÍ EL NOMBRE DE LA OBRA"</formula>
    </cfRule>
  </conditionalFormatting>
  <conditionalFormatting sqref="B14:C14">
    <cfRule type="cellIs" dxfId="123" priority="25" operator="equal">
      <formula>"ESCRIBA AQUÍ EL NOMBRE DEL CAPITULO"</formula>
    </cfRule>
  </conditionalFormatting>
  <conditionalFormatting sqref="B31">
    <cfRule type="cellIs" dxfId="122" priority="21" operator="equal">
      <formula>"ESCRIBA AQUÍ EL NOMBRE DEL CAPITULO"</formula>
    </cfRule>
  </conditionalFormatting>
  <conditionalFormatting sqref="G98">
    <cfRule type="cellIs" dxfId="121" priority="44" stopIfTrue="1" operator="notEqual">
      <formula>0</formula>
    </cfRule>
    <cfRule type="cellIs" dxfId="120" priority="45" stopIfTrue="1" operator="equal">
      <formula>0</formula>
    </cfRule>
  </conditionalFormatting>
  <conditionalFormatting sqref="G107">
    <cfRule type="cellIs" dxfId="119" priority="48" stopIfTrue="1" operator="notEqual">
      <formula>0</formula>
    </cfRule>
    <cfRule type="cellIs" dxfId="118" priority="49" stopIfTrue="1" operator="equal">
      <formula>0</formula>
    </cfRule>
  </conditionalFormatting>
  <conditionalFormatting sqref="G119">
    <cfRule type="cellIs" dxfId="117" priority="54" stopIfTrue="1" operator="notEqual">
      <formula>0</formula>
    </cfRule>
    <cfRule type="cellIs" dxfId="116" priority="55" stopIfTrue="1" operator="equal">
      <formula>0</formula>
    </cfRule>
  </conditionalFormatting>
  <conditionalFormatting sqref="G97:H97 J97:N97">
    <cfRule type="expression" dxfId="115" priority="42" stopIfTrue="1">
      <formula>"&gt;G29"</formula>
    </cfRule>
    <cfRule type="expression" dxfId="114" priority="43" stopIfTrue="1">
      <formula>"&lt;G29"""</formula>
    </cfRule>
  </conditionalFormatting>
  <conditionalFormatting sqref="G106:H106 J106:N106">
    <cfRule type="expression" dxfId="113" priority="46" stopIfTrue="1">
      <formula>"&gt;G29"</formula>
    </cfRule>
    <cfRule type="expression" dxfId="112" priority="47" stopIfTrue="1">
      <formula>"&lt;G29"""</formula>
    </cfRule>
  </conditionalFormatting>
  <conditionalFormatting sqref="G118:H118 J118:N118">
    <cfRule type="expression" dxfId="111" priority="52" stopIfTrue="1">
      <formula>"&gt;G29"</formula>
    </cfRule>
    <cfRule type="expression" dxfId="110" priority="53" stopIfTrue="1">
      <formula>"&lt;G29"""</formula>
    </cfRule>
  </conditionalFormatting>
  <conditionalFormatting sqref="G2:O6">
    <cfRule type="cellIs" dxfId="109" priority="59" stopIfTrue="1" operator="equal">
      <formula>"CHEQ. INSUMOS"</formula>
    </cfRule>
  </conditionalFormatting>
  <conditionalFormatting sqref="G1:P1">
    <cfRule type="cellIs" dxfId="108" priority="58" stopIfTrue="1" operator="equal">
      <formula>"CHEQ. INSUMOS"</formula>
    </cfRule>
  </conditionalFormatting>
  <conditionalFormatting sqref="G142:T143">
    <cfRule type="cellIs" dxfId="107" priority="51" stopIfTrue="1" operator="equal">
      <formula>1</formula>
    </cfRule>
  </conditionalFormatting>
  <conditionalFormatting sqref="N83">
    <cfRule type="cellIs" dxfId="106" priority="56" stopIfTrue="1" operator="notEqual">
      <formula>0</formula>
    </cfRule>
  </conditionalFormatting>
  <conditionalFormatting sqref="N85">
    <cfRule type="cellIs" dxfId="105" priority="32" stopIfTrue="1" operator="notEqual">
      <formula>0</formula>
    </cfRule>
  </conditionalFormatting>
  <conditionalFormatting sqref="N87">
    <cfRule type="cellIs" dxfId="104" priority="41" stopIfTrue="1" operator="notEqual">
      <formula>0</formula>
    </cfRule>
  </conditionalFormatting>
  <conditionalFormatting sqref="N89">
    <cfRule type="cellIs" dxfId="103" priority="40" stopIfTrue="1" operator="notEqual">
      <formula>0</formula>
    </cfRule>
  </conditionalFormatting>
  <conditionalFormatting sqref="O2:O6">
    <cfRule type="cellIs" dxfId="102" priority="57" stopIfTrue="1" operator="equal">
      <formula>"ESCRIBA AQUÍ EL NOMBRE DE LA OBRA"</formula>
    </cfRule>
  </conditionalFormatting>
  <conditionalFormatting sqref="O14:U14">
    <cfRule type="cellIs" dxfId="101" priority="27" stopIfTrue="1" operator="notEqual">
      <formula>0</formula>
    </cfRule>
  </conditionalFormatting>
  <conditionalFormatting sqref="O31:U31">
    <cfRule type="cellIs" dxfId="100" priority="22" stopIfTrue="1" operator="notEqual">
      <formula>0</formula>
    </cfRule>
  </conditionalFormatting>
  <conditionalFormatting sqref="U14">
    <cfRule type="cellIs" dxfId="99" priority="29" stopIfTrue="1" operator="equal">
      <formula>0</formula>
    </cfRule>
  </conditionalFormatting>
  <conditionalFormatting sqref="U31">
    <cfRule type="cellIs" dxfId="98" priority="24" stopIfTrue="1" operator="equal">
      <formula>0</formula>
    </cfRule>
  </conditionalFormatting>
  <conditionalFormatting sqref="U2:AE6">
    <cfRule type="cellIs" dxfId="97" priority="50" stopIfTrue="1" operator="equal">
      <formula>"ESCRIBA AQUÍ EL NOMBRE DE LA OBRA"</formula>
    </cfRule>
  </conditionalFormatting>
  <conditionalFormatting sqref="AS1">
    <cfRule type="cellIs" dxfId="96" priority="33" stopIfTrue="1" operator="equal">
      <formula>"CHEQ. INSUMOS"</formula>
    </cfRule>
  </conditionalFormatting>
  <conditionalFormatting sqref="AS97">
    <cfRule type="expression" dxfId="95" priority="38" stopIfTrue="1">
      <formula>"&gt;G29"</formula>
    </cfRule>
    <cfRule type="expression" dxfId="94" priority="39" stopIfTrue="1">
      <formula>"&lt;G29"""</formula>
    </cfRule>
  </conditionalFormatting>
  <conditionalFormatting sqref="AS106">
    <cfRule type="expression" dxfId="93" priority="36" stopIfTrue="1">
      <formula>"&gt;G29"</formula>
    </cfRule>
    <cfRule type="expression" dxfId="92" priority="37" stopIfTrue="1">
      <formula>"&lt;G29"""</formula>
    </cfRule>
  </conditionalFormatting>
  <conditionalFormatting sqref="AS118">
    <cfRule type="expression" dxfId="91" priority="34" stopIfTrue="1">
      <formula>"&gt;G29"</formula>
    </cfRule>
    <cfRule type="expression" dxfId="90" priority="35" stopIfTrue="1">
      <formula>"&lt;G29"""</formula>
    </cfRule>
  </conditionalFormatting>
  <conditionalFormatting sqref="AZ1:AZ2">
    <cfRule type="containsText" dxfId="89" priority="31" operator="containsText" text="Precios Base">
      <formula>NOT(ISERROR(SEARCH("Precios Base",AZ1)))</formula>
    </cfRule>
  </conditionalFormatting>
  <conditionalFormatting sqref="C31">
    <cfRule type="cellIs" dxfId="88" priority="9" operator="equal">
      <formula>"ESCRIBA AQUÍ EL NOMBRE DEL CAPITULO"</formula>
    </cfRule>
  </conditionalFormatting>
  <conditionalFormatting sqref="B44">
    <cfRule type="cellIs" dxfId="87" priority="8" operator="equal">
      <formula>"ESCRIBA AQUÍ EL NOMBRE DEL CAPITULO"</formula>
    </cfRule>
  </conditionalFormatting>
  <conditionalFormatting sqref="C44">
    <cfRule type="cellIs" dxfId="86" priority="7" operator="equal">
      <formula>"ESCRIBA AQUÍ EL NOMBRE DEL CAPITULO"</formula>
    </cfRule>
  </conditionalFormatting>
  <conditionalFormatting sqref="B51">
    <cfRule type="cellIs" dxfId="85" priority="6" operator="equal">
      <formula>"ESCRIBA AQUÍ EL NOMBRE DEL CAPITULO"</formula>
    </cfRule>
  </conditionalFormatting>
  <conditionalFormatting sqref="C51">
    <cfRule type="cellIs" dxfId="84" priority="5" operator="equal">
      <formula>"ESCRIBA AQUÍ EL NOMBRE DEL CAPITULO"</formula>
    </cfRule>
  </conditionalFormatting>
  <conditionalFormatting sqref="B60">
    <cfRule type="cellIs" dxfId="83" priority="4" operator="equal">
      <formula>"ESCRIBA AQUÍ EL NOMBRE DEL CAPITULO"</formula>
    </cfRule>
  </conditionalFormatting>
  <conditionalFormatting sqref="C60">
    <cfRule type="cellIs" dxfId="82" priority="3" operator="equal">
      <formula>"ESCRIBA AQUÍ EL NOMBRE DEL CAPITULO"</formula>
    </cfRule>
  </conditionalFormatting>
  <conditionalFormatting sqref="B73">
    <cfRule type="cellIs" dxfId="81" priority="2" operator="equal">
      <formula>"ESCRIBA AQUÍ EL NOMBRE DEL CAPITULO"</formula>
    </cfRule>
  </conditionalFormatting>
  <conditionalFormatting sqref="C73">
    <cfRule type="cellIs" dxfId="80" priority="1" operator="equal">
      <formula>"ESCRIBA AQUÍ EL NOMBRE DEL CAPITULO"</formula>
    </cfRule>
  </conditionalFormatting>
  <pageMargins left="0.7" right="0.7" top="0.75" bottom="0.75" header="0.3" footer="0.3"/>
  <ignoredErrors>
    <ignoredError sqref="E74 G1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395D0-56E9-4E80-A68C-D6AA1CAB2E6A}">
  <dimension ref="A1:BA1114"/>
  <sheetViews>
    <sheetView topLeftCell="B15" zoomScale="70" zoomScaleNormal="70" workbookViewId="0">
      <selection activeCell="B20" sqref="B20:D20"/>
    </sheetView>
  </sheetViews>
  <sheetFormatPr baseColWidth="10" defaultColWidth="11.5546875" defaultRowHeight="14.4" x14ac:dyDescent="0.3"/>
  <cols>
    <col min="1" max="1" width="0" hidden="1" customWidth="1"/>
    <col min="2" max="2" width="2" customWidth="1"/>
    <col min="3" max="3" width="14.6640625" customWidth="1"/>
    <col min="4" max="4" width="39.88671875" customWidth="1"/>
    <col min="5" max="5" width="13.33203125" customWidth="1"/>
    <col min="6" max="11" width="12.33203125" customWidth="1"/>
    <col min="12" max="12" width="14.88671875" customWidth="1"/>
    <col min="13" max="48" width="2.6640625" customWidth="1"/>
    <col min="49" max="49" width="1.6640625" customWidth="1"/>
  </cols>
  <sheetData>
    <row r="1" spans="1:53" hidden="1" x14ac:dyDescent="0.3"/>
    <row r="2" spans="1:53" hidden="1" x14ac:dyDescent="0.3"/>
    <row r="3" spans="1:53" hidden="1" x14ac:dyDescent="0.3"/>
    <row r="4" spans="1:53" hidden="1" x14ac:dyDescent="0.3"/>
    <row r="5" spans="1:53" hidden="1" x14ac:dyDescent="0.3"/>
    <row r="6" spans="1:53" hidden="1" x14ac:dyDescent="0.3"/>
    <row r="7" spans="1:53" hidden="1" x14ac:dyDescent="0.3"/>
    <row r="8" spans="1:53" hidden="1" x14ac:dyDescent="0.3"/>
    <row r="9" spans="1:53" hidden="1" x14ac:dyDescent="0.3"/>
    <row r="10" spans="1:53" hidden="1" x14ac:dyDescent="0.3"/>
    <row r="11" spans="1:53" hidden="1" x14ac:dyDescent="0.3"/>
    <row r="12" spans="1:53" hidden="1" x14ac:dyDescent="0.3"/>
    <row r="13" spans="1:53" hidden="1" x14ac:dyDescent="0.3"/>
    <row r="14" spans="1:53" hidden="1" x14ac:dyDescent="0.3"/>
    <row r="15" spans="1:53" ht="15" thickBot="1" x14ac:dyDescent="0.35"/>
    <row r="16" spans="1:53" x14ac:dyDescent="0.3">
      <c r="A16" s="480" t="s">
        <v>185</v>
      </c>
      <c r="B16" s="661" t="str">
        <f>PRESUPUESTO!B7</f>
        <v>FIRMA CONSTRUCTORA</v>
      </c>
      <c r="C16" s="662"/>
      <c r="D16" s="662"/>
      <c r="E16" s="662"/>
      <c r="F16" s="662"/>
      <c r="G16" s="663"/>
      <c r="H16" s="667"/>
      <c r="I16" s="668"/>
      <c r="J16" s="668"/>
      <c r="K16" s="668"/>
      <c r="L16" s="668"/>
      <c r="M16" s="668"/>
      <c r="N16" s="668"/>
      <c r="O16" s="668"/>
      <c r="P16" s="668"/>
      <c r="Q16" s="668"/>
      <c r="R16" s="668"/>
      <c r="S16" s="668"/>
      <c r="T16" s="668"/>
      <c r="U16" s="668"/>
      <c r="V16" s="669"/>
      <c r="W16" s="676" t="s">
        <v>186</v>
      </c>
      <c r="X16" s="677"/>
      <c r="Y16" s="677"/>
      <c r="Z16" s="677"/>
      <c r="AA16" s="677"/>
      <c r="AB16" s="677"/>
      <c r="AC16" s="677"/>
      <c r="AD16" s="677"/>
      <c r="AE16" s="677"/>
      <c r="AF16" s="677"/>
      <c r="AG16" s="677"/>
      <c r="AH16" s="677"/>
      <c r="AI16" s="677"/>
      <c r="AJ16" s="677"/>
      <c r="AK16" s="677"/>
      <c r="AL16" s="677"/>
      <c r="AM16" s="677"/>
      <c r="AN16" s="677"/>
      <c r="AO16" s="677"/>
      <c r="AP16" s="677"/>
      <c r="AQ16" s="677"/>
      <c r="AR16" s="677"/>
      <c r="AS16" s="677"/>
      <c r="AT16" s="677"/>
      <c r="AU16" s="677"/>
      <c r="AV16" s="677"/>
      <c r="AW16" s="678"/>
      <c r="AX16" s="479"/>
      <c r="AY16" s="479"/>
      <c r="AZ16" s="479"/>
      <c r="BA16" s="479"/>
    </row>
    <row r="17" spans="1:53" x14ac:dyDescent="0.3">
      <c r="A17" s="479"/>
      <c r="B17" s="664"/>
      <c r="C17" s="665"/>
      <c r="D17" s="665"/>
      <c r="E17" s="665"/>
      <c r="F17" s="665"/>
      <c r="G17" s="666"/>
      <c r="H17" s="670"/>
      <c r="I17" s="671"/>
      <c r="J17" s="671"/>
      <c r="K17" s="671"/>
      <c r="L17" s="671"/>
      <c r="M17" s="671"/>
      <c r="N17" s="671"/>
      <c r="O17" s="671"/>
      <c r="P17" s="671"/>
      <c r="Q17" s="671"/>
      <c r="R17" s="671"/>
      <c r="S17" s="671"/>
      <c r="T17" s="671"/>
      <c r="U17" s="671"/>
      <c r="V17" s="672"/>
      <c r="W17" s="679"/>
      <c r="X17" s="680"/>
      <c r="Y17" s="680"/>
      <c r="Z17" s="680"/>
      <c r="AA17" s="680"/>
      <c r="AB17" s="680"/>
      <c r="AC17" s="680"/>
      <c r="AD17" s="680"/>
      <c r="AE17" s="680"/>
      <c r="AF17" s="680"/>
      <c r="AG17" s="680"/>
      <c r="AH17" s="680"/>
      <c r="AI17" s="680"/>
      <c r="AJ17" s="680"/>
      <c r="AK17" s="680"/>
      <c r="AL17" s="680"/>
      <c r="AM17" s="680"/>
      <c r="AN17" s="680"/>
      <c r="AO17" s="680"/>
      <c r="AP17" s="680"/>
      <c r="AQ17" s="680"/>
      <c r="AR17" s="680"/>
      <c r="AS17" s="680"/>
      <c r="AT17" s="680"/>
      <c r="AU17" s="680"/>
      <c r="AV17" s="680"/>
      <c r="AW17" s="681"/>
      <c r="AX17" s="479"/>
      <c r="AY17" s="479"/>
      <c r="AZ17" s="479"/>
      <c r="BA17" s="479"/>
    </row>
    <row r="18" spans="1:53" x14ac:dyDescent="0.3">
      <c r="A18" s="479"/>
      <c r="B18" s="682" t="s">
        <v>187</v>
      </c>
      <c r="C18" s="683"/>
      <c r="D18" s="686"/>
      <c r="E18" s="687"/>
      <c r="F18" s="687"/>
      <c r="G18" s="688"/>
      <c r="H18" s="670"/>
      <c r="I18" s="671"/>
      <c r="J18" s="671"/>
      <c r="K18" s="671"/>
      <c r="L18" s="671"/>
      <c r="M18" s="671"/>
      <c r="N18" s="671"/>
      <c r="O18" s="671"/>
      <c r="P18" s="671"/>
      <c r="Q18" s="671"/>
      <c r="R18" s="671"/>
      <c r="S18" s="671"/>
      <c r="T18" s="671"/>
      <c r="U18" s="671"/>
      <c r="V18" s="672"/>
      <c r="W18" s="692"/>
      <c r="X18" s="693"/>
      <c r="Y18" s="693"/>
      <c r="Z18" s="693"/>
      <c r="AA18" s="693"/>
      <c r="AB18" s="693"/>
      <c r="AC18" s="693"/>
      <c r="AD18" s="693"/>
      <c r="AE18" s="693"/>
      <c r="AF18" s="693"/>
      <c r="AG18" s="693"/>
      <c r="AH18" s="693"/>
      <c r="AI18" s="694"/>
      <c r="AJ18" s="693"/>
      <c r="AK18" s="693"/>
      <c r="AL18" s="693"/>
      <c r="AM18" s="693"/>
      <c r="AN18" s="693"/>
      <c r="AO18" s="693"/>
      <c r="AP18" s="693"/>
      <c r="AQ18" s="693"/>
      <c r="AR18" s="693"/>
      <c r="AS18" s="693"/>
      <c r="AT18" s="693"/>
      <c r="AU18" s="693"/>
      <c r="AV18" s="693"/>
      <c r="AW18" s="698"/>
      <c r="AX18" s="479"/>
      <c r="AY18" s="479"/>
      <c r="AZ18" s="479"/>
      <c r="BA18" s="479"/>
    </row>
    <row r="19" spans="1:53" ht="15" thickBot="1" x14ac:dyDescent="0.35">
      <c r="A19" s="480" t="s">
        <v>188</v>
      </c>
      <c r="B19" s="684"/>
      <c r="C19" s="685"/>
      <c r="D19" s="689"/>
      <c r="E19" s="690"/>
      <c r="F19" s="690"/>
      <c r="G19" s="691"/>
      <c r="H19" s="673"/>
      <c r="I19" s="674"/>
      <c r="J19" s="674"/>
      <c r="K19" s="674"/>
      <c r="L19" s="674"/>
      <c r="M19" s="674"/>
      <c r="N19" s="674"/>
      <c r="O19" s="674"/>
      <c r="P19" s="674"/>
      <c r="Q19" s="674"/>
      <c r="R19" s="674"/>
      <c r="S19" s="674"/>
      <c r="T19" s="674"/>
      <c r="U19" s="674"/>
      <c r="V19" s="675"/>
      <c r="W19" s="695"/>
      <c r="X19" s="696"/>
      <c r="Y19" s="696"/>
      <c r="Z19" s="696"/>
      <c r="AA19" s="696"/>
      <c r="AB19" s="696"/>
      <c r="AC19" s="696"/>
      <c r="AD19" s="696"/>
      <c r="AE19" s="696"/>
      <c r="AF19" s="696"/>
      <c r="AG19" s="696"/>
      <c r="AH19" s="696"/>
      <c r="AI19" s="697"/>
      <c r="AJ19" s="696"/>
      <c r="AK19" s="696"/>
      <c r="AL19" s="696"/>
      <c r="AM19" s="696"/>
      <c r="AN19" s="696"/>
      <c r="AO19" s="696"/>
      <c r="AP19" s="696"/>
      <c r="AQ19" s="696"/>
      <c r="AR19" s="696"/>
      <c r="AS19" s="696"/>
      <c r="AT19" s="696"/>
      <c r="AU19" s="696"/>
      <c r="AV19" s="696"/>
      <c r="AW19" s="699"/>
      <c r="AX19" s="479"/>
      <c r="AY19" s="479"/>
      <c r="AZ19" s="479"/>
      <c r="BA19" s="479"/>
    </row>
    <row r="20" spans="1:53" x14ac:dyDescent="0.3">
      <c r="A20" s="481"/>
      <c r="B20" s="702"/>
      <c r="C20" s="702"/>
      <c r="D20" s="702"/>
      <c r="E20" s="703"/>
      <c r="F20" s="703"/>
      <c r="G20" s="703"/>
      <c r="H20" s="703"/>
      <c r="I20" s="703"/>
      <c r="J20" s="703"/>
      <c r="K20" s="703"/>
      <c r="L20" s="703"/>
      <c r="M20" s="703"/>
      <c r="N20" s="703"/>
      <c r="O20" s="703"/>
      <c r="P20" s="703"/>
      <c r="Q20" s="703"/>
      <c r="R20" s="703"/>
      <c r="S20" s="703"/>
      <c r="T20" s="703"/>
      <c r="U20" s="703"/>
      <c r="V20" s="703"/>
      <c r="W20" s="703"/>
      <c r="X20" s="703"/>
      <c r="Y20" s="703"/>
      <c r="Z20" s="703"/>
      <c r="AA20" s="703"/>
      <c r="AB20" s="703"/>
      <c r="AC20" s="703"/>
      <c r="AD20" s="703"/>
      <c r="AE20" s="703"/>
      <c r="AF20" s="704"/>
      <c r="AG20" s="704"/>
      <c r="AH20" s="704"/>
      <c r="AI20" s="704"/>
      <c r="AJ20" s="704"/>
      <c r="AK20" s="704"/>
      <c r="AL20" s="704"/>
      <c r="AM20" s="704"/>
      <c r="AN20" s="704"/>
      <c r="AO20" s="704"/>
      <c r="AP20" s="704"/>
      <c r="AQ20" s="704"/>
      <c r="AR20" s="717"/>
      <c r="AS20" s="704"/>
      <c r="AT20" s="704"/>
      <c r="AU20" s="704"/>
      <c r="AV20" s="704"/>
      <c r="AW20" s="704"/>
      <c r="AX20" s="479"/>
      <c r="AY20" s="479"/>
      <c r="AZ20" s="479"/>
      <c r="BA20" s="479"/>
    </row>
    <row r="21" spans="1:53" x14ac:dyDescent="0.3">
      <c r="A21" s="479"/>
      <c r="B21" s="479"/>
      <c r="C21" s="479"/>
      <c r="D21" s="479"/>
      <c r="E21" s="479"/>
      <c r="F21" s="479"/>
      <c r="G21" s="479"/>
      <c r="H21" s="479"/>
      <c r="I21" s="479"/>
      <c r="J21" s="479"/>
      <c r="K21" s="479"/>
      <c r="L21" s="479"/>
      <c r="M21" s="479"/>
      <c r="N21" s="479"/>
      <c r="O21" s="479"/>
      <c r="P21" s="479"/>
      <c r="Q21" s="479"/>
      <c r="R21" s="479"/>
      <c r="S21" s="479"/>
      <c r="T21" s="479"/>
      <c r="U21" s="479"/>
      <c r="V21" s="479"/>
      <c r="W21" s="479"/>
      <c r="X21" s="479"/>
      <c r="Y21" s="479"/>
      <c r="Z21" s="479"/>
      <c r="AA21" s="479"/>
      <c r="AB21" s="479"/>
      <c r="AC21" s="479"/>
      <c r="AD21" s="479"/>
      <c r="AE21" s="479"/>
      <c r="AF21" s="479"/>
      <c r="AG21" s="479"/>
      <c r="AH21" s="479"/>
      <c r="AI21" s="479"/>
      <c r="AJ21" s="479"/>
      <c r="AK21" s="479"/>
      <c r="AL21" s="479"/>
      <c r="AM21" s="479"/>
      <c r="AN21" s="479"/>
      <c r="AO21" s="479"/>
      <c r="AP21" s="479"/>
      <c r="AQ21" s="479"/>
      <c r="AR21" s="479"/>
      <c r="AS21" s="479"/>
      <c r="AT21" s="479"/>
      <c r="AU21" s="479"/>
      <c r="AV21" s="479"/>
      <c r="AW21" s="479"/>
      <c r="AX21" s="479"/>
      <c r="AY21" s="479"/>
      <c r="AZ21" s="479"/>
      <c r="BA21" s="479"/>
    </row>
    <row r="22" spans="1:53" ht="15" thickBot="1" x14ac:dyDescent="0.35">
      <c r="A22" s="479"/>
      <c r="B22" s="479"/>
      <c r="C22" s="479"/>
      <c r="D22" s="479"/>
      <c r="E22" s="479"/>
      <c r="F22" s="479"/>
      <c r="G22" s="479"/>
      <c r="H22" s="479"/>
      <c r="I22" s="479"/>
      <c r="J22" s="479"/>
      <c r="K22" s="479"/>
      <c r="L22" s="479"/>
      <c r="M22" s="479"/>
      <c r="N22" s="479"/>
      <c r="O22" s="479"/>
      <c r="P22" s="479"/>
      <c r="Q22" s="479"/>
      <c r="R22" s="479"/>
      <c r="S22" s="479"/>
      <c r="T22" s="479"/>
      <c r="U22" s="479"/>
      <c r="V22" s="479"/>
      <c r="W22" s="479"/>
      <c r="X22" s="479"/>
      <c r="Y22" s="479"/>
      <c r="Z22" s="479"/>
      <c r="AA22" s="479"/>
      <c r="AB22" s="479"/>
      <c r="AC22" s="479"/>
      <c r="AD22" s="479"/>
      <c r="AE22" s="479"/>
      <c r="AF22" s="479"/>
      <c r="AG22" s="479"/>
      <c r="AH22" s="479"/>
      <c r="AI22" s="479"/>
      <c r="AJ22" s="479"/>
      <c r="AK22" s="479"/>
      <c r="AL22" s="479"/>
      <c r="AM22" s="479"/>
      <c r="AN22" s="479"/>
      <c r="AO22" s="479"/>
      <c r="AP22" s="479"/>
      <c r="AQ22" s="479"/>
      <c r="AR22" s="479"/>
      <c r="AS22" s="479"/>
      <c r="AT22" s="479"/>
      <c r="AU22" s="479"/>
      <c r="AV22" s="479"/>
      <c r="AW22" s="479"/>
      <c r="AX22" s="479"/>
      <c r="AY22" s="479"/>
      <c r="AZ22" s="479"/>
      <c r="BA22" s="479"/>
    </row>
    <row r="23" spans="1:53" ht="18.600000000000001" thickTop="1" x14ac:dyDescent="0.35">
      <c r="A23" s="482" t="s">
        <v>189</v>
      </c>
      <c r="B23" s="483"/>
      <c r="C23" s="484" t="s">
        <v>190</v>
      </c>
      <c r="D23" s="485"/>
      <c r="E23" s="486"/>
      <c r="F23" s="487"/>
      <c r="G23" s="488"/>
      <c r="H23" s="488"/>
      <c r="I23" s="489"/>
      <c r="J23" s="490"/>
      <c r="K23" s="489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89"/>
      <c r="AC23" s="489"/>
      <c r="AD23" s="489"/>
      <c r="AE23" s="489"/>
      <c r="AF23" s="489"/>
      <c r="AG23" s="489"/>
      <c r="AH23" s="489"/>
      <c r="AI23" s="492"/>
      <c r="AJ23" s="492"/>
      <c r="AK23" s="492"/>
      <c r="AL23" s="492"/>
      <c r="AM23" s="492"/>
      <c r="AN23" s="492"/>
      <c r="AO23" s="492"/>
      <c r="AP23" s="492"/>
      <c r="AQ23" s="492"/>
      <c r="AR23" s="492"/>
      <c r="AS23" s="492"/>
      <c r="AT23" s="492"/>
      <c r="AU23" s="492"/>
      <c r="AV23" s="492"/>
      <c r="AW23" s="493"/>
      <c r="AX23" s="85"/>
      <c r="AY23" s="494" t="s">
        <v>98</v>
      </c>
      <c r="AZ23" s="85"/>
      <c r="BA23" s="85"/>
    </row>
    <row r="24" spans="1:53" ht="15.6" x14ac:dyDescent="0.3">
      <c r="A24" s="482" t="s">
        <v>191</v>
      </c>
      <c r="B24" s="495"/>
      <c r="C24" s="630" t="str">
        <f>PRESUPUESTO!AG16</f>
        <v>CAP. 1: ACUEDUCTO VEREDA LOS ZAINOS</v>
      </c>
      <c r="D24" s="631"/>
      <c r="E24" s="631"/>
      <c r="F24" s="631"/>
      <c r="G24" s="631"/>
      <c r="H24" s="631"/>
      <c r="I24" s="631"/>
      <c r="J24" s="632" t="str">
        <f>+PRESUPUESTO!C16</f>
        <v>LOCALIZACION-REPLANTEO ACUEDUCTO-ALCANTARILLADO</v>
      </c>
      <c r="K24" s="633"/>
      <c r="L24" s="633"/>
      <c r="M24" s="633"/>
      <c r="N24" s="633"/>
      <c r="O24" s="633"/>
      <c r="P24" s="633"/>
      <c r="Q24" s="633"/>
      <c r="R24" s="633"/>
      <c r="S24" s="633"/>
      <c r="T24" s="633"/>
      <c r="U24" s="633"/>
      <c r="V24" s="633"/>
      <c r="W24" s="633"/>
      <c r="X24" s="633"/>
      <c r="Y24" s="633"/>
      <c r="Z24" s="633"/>
      <c r="AA24" s="633"/>
      <c r="AB24" s="633"/>
      <c r="AC24" s="633"/>
      <c r="AD24" s="633"/>
      <c r="AE24" s="633"/>
      <c r="AF24" s="633"/>
      <c r="AG24" s="633"/>
      <c r="AH24" s="634"/>
      <c r="AI24" s="638" t="s">
        <v>192</v>
      </c>
      <c r="AJ24" s="639"/>
      <c r="AK24" s="639"/>
      <c r="AL24" s="639"/>
      <c r="AM24" s="639"/>
      <c r="AN24" s="639"/>
      <c r="AO24" s="640"/>
      <c r="AP24" s="641" t="str">
        <f>PRESUPUESTO!$D$16</f>
        <v>M</v>
      </c>
      <c r="AQ24" s="642"/>
      <c r="AR24" s="642"/>
      <c r="AS24" s="642"/>
      <c r="AT24" s="642"/>
      <c r="AU24" s="642"/>
      <c r="AV24" s="643"/>
      <c r="AW24" s="496"/>
      <c r="AX24" s="85"/>
      <c r="AY24" s="494"/>
      <c r="AZ24" s="85"/>
      <c r="BA24" s="85"/>
    </row>
    <row r="25" spans="1:53" ht="15.6" x14ac:dyDescent="0.3">
      <c r="A25" s="482" t="s">
        <v>193</v>
      </c>
      <c r="B25" s="495"/>
      <c r="C25" s="700"/>
      <c r="D25" s="701"/>
      <c r="E25" s="701"/>
      <c r="F25" s="701"/>
      <c r="G25" s="701"/>
      <c r="H25" s="701"/>
      <c r="I25" s="701"/>
      <c r="J25" s="635"/>
      <c r="K25" s="636"/>
      <c r="L25" s="636"/>
      <c r="M25" s="636"/>
      <c r="N25" s="636"/>
      <c r="O25" s="636"/>
      <c r="P25" s="636"/>
      <c r="Q25" s="636"/>
      <c r="R25" s="636"/>
      <c r="S25" s="636"/>
      <c r="T25" s="636"/>
      <c r="U25" s="636"/>
      <c r="V25" s="636"/>
      <c r="W25" s="636"/>
      <c r="X25" s="636"/>
      <c r="Y25" s="636"/>
      <c r="Z25" s="636"/>
      <c r="AA25" s="636"/>
      <c r="AB25" s="636"/>
      <c r="AC25" s="636"/>
      <c r="AD25" s="636"/>
      <c r="AE25" s="636"/>
      <c r="AF25" s="636"/>
      <c r="AG25" s="636"/>
      <c r="AH25" s="637"/>
      <c r="AI25" s="638" t="s">
        <v>194</v>
      </c>
      <c r="AJ25" s="639"/>
      <c r="AK25" s="639"/>
      <c r="AL25" s="639"/>
      <c r="AM25" s="639"/>
      <c r="AN25" s="639"/>
      <c r="AO25" s="640"/>
      <c r="AP25" s="641">
        <f>L37</f>
        <v>198</v>
      </c>
      <c r="AQ25" s="642"/>
      <c r="AR25" s="642"/>
      <c r="AS25" s="642"/>
      <c r="AT25" s="642"/>
      <c r="AU25" s="642"/>
      <c r="AV25" s="643"/>
      <c r="AW25" s="496"/>
      <c r="AX25" s="85"/>
      <c r="AY25" s="494"/>
      <c r="AZ25" s="85"/>
      <c r="BA25" s="85"/>
    </row>
    <row r="26" spans="1:53" ht="15.6" x14ac:dyDescent="0.3">
      <c r="A26" s="497" t="s">
        <v>195</v>
      </c>
      <c r="B26" s="495"/>
      <c r="C26" s="498"/>
      <c r="D26" s="498"/>
      <c r="E26" s="498"/>
      <c r="F26" s="498"/>
      <c r="G26" s="498"/>
      <c r="H26" s="498"/>
      <c r="I26" s="498"/>
      <c r="J26" s="499"/>
      <c r="K26" s="498"/>
      <c r="L26" s="498"/>
      <c r="M26" s="626"/>
      <c r="N26" s="626"/>
      <c r="O26" s="626"/>
      <c r="P26" s="626"/>
      <c r="Q26" s="626"/>
      <c r="R26" s="626"/>
      <c r="S26" s="626"/>
      <c r="T26" s="626"/>
      <c r="U26" s="626"/>
      <c r="V26" s="626"/>
      <c r="W26" s="626"/>
      <c r="X26" s="626"/>
      <c r="Y26" s="626"/>
      <c r="Z26" s="626"/>
      <c r="AA26" s="626"/>
      <c r="AB26" s="626"/>
      <c r="AC26" s="625"/>
      <c r="AD26" s="626"/>
      <c r="AE26" s="626"/>
      <c r="AF26" s="626"/>
      <c r="AG26" s="626"/>
      <c r="AH26" s="626"/>
      <c r="AI26" s="626"/>
      <c r="AJ26" s="626"/>
      <c r="AK26" s="626"/>
      <c r="AL26" s="626"/>
      <c r="AM26" s="626"/>
      <c r="AN26" s="626"/>
      <c r="AO26" s="626"/>
      <c r="AP26" s="626"/>
      <c r="AQ26" s="626"/>
      <c r="AR26" s="626"/>
      <c r="AS26" s="626"/>
      <c r="AT26" s="626"/>
      <c r="AU26" s="626"/>
      <c r="AV26" s="626"/>
      <c r="AW26" s="496"/>
      <c r="AX26" s="85"/>
      <c r="AY26" s="494"/>
      <c r="AZ26" s="85"/>
      <c r="BA26" s="85"/>
    </row>
    <row r="27" spans="1:53" ht="15.6" x14ac:dyDescent="0.3">
      <c r="A27" s="497" t="s">
        <v>196</v>
      </c>
      <c r="B27" s="495"/>
      <c r="C27" s="712" t="s">
        <v>197</v>
      </c>
      <c r="D27" s="713"/>
      <c r="E27" s="714" t="s">
        <v>198</v>
      </c>
      <c r="F27" s="714"/>
      <c r="G27" s="714"/>
      <c r="H27" s="714"/>
      <c r="I27" s="714" t="s">
        <v>199</v>
      </c>
      <c r="J27" s="715" t="s">
        <v>200</v>
      </c>
      <c r="K27" s="714" t="s">
        <v>182</v>
      </c>
      <c r="L27" s="714" t="s">
        <v>201</v>
      </c>
      <c r="M27" s="705"/>
      <c r="N27" s="705"/>
      <c r="O27" s="705"/>
      <c r="P27" s="705"/>
      <c r="Q27" s="705"/>
      <c r="R27" s="705"/>
      <c r="S27" s="705"/>
      <c r="T27" s="705"/>
      <c r="U27" s="705"/>
      <c r="V27" s="705"/>
      <c r="W27" s="705"/>
      <c r="X27" s="705"/>
      <c r="Y27" s="705"/>
      <c r="Z27" s="705"/>
      <c r="AA27" s="705"/>
      <c r="AB27" s="705"/>
      <c r="AC27" s="705"/>
      <c r="AD27" s="705"/>
      <c r="AE27" s="705"/>
      <c r="AF27" s="705"/>
      <c r="AG27" s="705"/>
      <c r="AH27" s="705"/>
      <c r="AI27" s="705"/>
      <c r="AJ27" s="705"/>
      <c r="AK27" s="705"/>
      <c r="AL27" s="705"/>
      <c r="AM27" s="705"/>
      <c r="AN27" s="705"/>
      <c r="AO27" s="705"/>
      <c r="AP27" s="705"/>
      <c r="AQ27" s="705"/>
      <c r="AR27" s="705"/>
      <c r="AS27" s="705"/>
      <c r="AT27" s="705"/>
      <c r="AU27" s="705"/>
      <c r="AV27" s="705"/>
      <c r="AW27" s="496"/>
      <c r="AX27" s="85"/>
      <c r="AY27" s="494"/>
      <c r="AZ27" s="85"/>
      <c r="BA27" s="85"/>
    </row>
    <row r="28" spans="1:53" ht="15.6" x14ac:dyDescent="0.3">
      <c r="A28" s="497"/>
      <c r="B28" s="495"/>
      <c r="C28" s="653"/>
      <c r="D28" s="654"/>
      <c r="E28" s="500" t="s">
        <v>202</v>
      </c>
      <c r="F28" s="500" t="s">
        <v>203</v>
      </c>
      <c r="G28" s="500" t="s">
        <v>204</v>
      </c>
      <c r="H28" s="500" t="s">
        <v>205</v>
      </c>
      <c r="I28" s="714"/>
      <c r="J28" s="716"/>
      <c r="K28" s="714"/>
      <c r="L28" s="714"/>
      <c r="M28" s="705"/>
      <c r="N28" s="705"/>
      <c r="O28" s="705"/>
      <c r="P28" s="705"/>
      <c r="Q28" s="705"/>
      <c r="R28" s="705"/>
      <c r="S28" s="705"/>
      <c r="T28" s="705"/>
      <c r="U28" s="705"/>
      <c r="V28" s="705"/>
      <c r="W28" s="705"/>
      <c r="X28" s="705"/>
      <c r="Y28" s="705"/>
      <c r="Z28" s="705"/>
      <c r="AA28" s="705"/>
      <c r="AB28" s="705"/>
      <c r="AC28" s="705"/>
      <c r="AD28" s="705"/>
      <c r="AE28" s="705"/>
      <c r="AF28" s="705"/>
      <c r="AG28" s="705"/>
      <c r="AH28" s="705"/>
      <c r="AI28" s="705"/>
      <c r="AJ28" s="705"/>
      <c r="AK28" s="705"/>
      <c r="AL28" s="705"/>
      <c r="AM28" s="705"/>
      <c r="AN28" s="705"/>
      <c r="AO28" s="705"/>
      <c r="AP28" s="705"/>
      <c r="AQ28" s="705"/>
      <c r="AR28" s="705"/>
      <c r="AS28" s="705"/>
      <c r="AT28" s="705"/>
      <c r="AU28" s="705"/>
      <c r="AV28" s="705"/>
      <c r="AW28" s="496"/>
      <c r="AX28" s="85"/>
      <c r="AY28" s="494"/>
      <c r="AZ28" s="85"/>
      <c r="BA28" s="85"/>
    </row>
    <row r="29" spans="1:53" ht="15.6" x14ac:dyDescent="0.3">
      <c r="A29" s="497" t="s">
        <v>206</v>
      </c>
      <c r="B29" s="495"/>
      <c r="C29" s="706"/>
      <c r="D29" s="707"/>
      <c r="E29" s="710"/>
      <c r="F29" s="710"/>
      <c r="G29" s="710"/>
      <c r="H29" s="710"/>
      <c r="I29" s="710"/>
      <c r="J29" s="710"/>
      <c r="K29" s="710"/>
      <c r="L29" s="710"/>
      <c r="M29" s="501"/>
      <c r="N29" s="502"/>
      <c r="O29" s="502"/>
      <c r="P29" s="502"/>
      <c r="Q29" s="502"/>
      <c r="R29" s="502"/>
      <c r="S29" s="502"/>
      <c r="T29" s="502"/>
      <c r="U29" s="502"/>
      <c r="V29" s="502"/>
      <c r="W29" s="502"/>
      <c r="X29" s="502"/>
      <c r="Y29" s="502"/>
      <c r="Z29" s="502"/>
      <c r="AA29" s="502"/>
      <c r="AB29" s="502"/>
      <c r="AC29" s="502"/>
      <c r="AD29" s="502"/>
      <c r="AE29" s="502"/>
      <c r="AF29" s="502"/>
      <c r="AG29" s="502"/>
      <c r="AH29" s="502"/>
      <c r="AI29" s="502"/>
      <c r="AJ29" s="502"/>
      <c r="AK29" s="502"/>
      <c r="AL29" s="502"/>
      <c r="AM29" s="502"/>
      <c r="AN29" s="502"/>
      <c r="AO29" s="502"/>
      <c r="AP29" s="502"/>
      <c r="AQ29" s="502"/>
      <c r="AR29" s="502"/>
      <c r="AS29" s="502"/>
      <c r="AT29" s="502"/>
      <c r="AU29" s="502"/>
      <c r="AV29" s="503"/>
      <c r="AW29" s="496"/>
      <c r="AX29" s="85"/>
      <c r="AY29" s="494"/>
      <c r="AZ29" s="85"/>
      <c r="BA29" s="85"/>
    </row>
    <row r="30" spans="1:53" ht="15.6" x14ac:dyDescent="0.3">
      <c r="A30" s="497"/>
      <c r="B30" s="495"/>
      <c r="C30" s="708"/>
      <c r="D30" s="709"/>
      <c r="E30" s="711"/>
      <c r="F30" s="711"/>
      <c r="G30" s="711"/>
      <c r="H30" s="711"/>
      <c r="I30" s="711"/>
      <c r="J30" s="711"/>
      <c r="K30" s="711"/>
      <c r="L30" s="711"/>
      <c r="M30" s="501"/>
      <c r="N30" s="502"/>
      <c r="O30" s="502"/>
      <c r="P30" s="502"/>
      <c r="Q30" s="502"/>
      <c r="R30" s="502"/>
      <c r="S30" s="502"/>
      <c r="T30" s="502"/>
      <c r="U30" s="502"/>
      <c r="V30" s="502"/>
      <c r="W30" s="502"/>
      <c r="X30" s="502"/>
      <c r="Y30" s="502"/>
      <c r="Z30" s="502"/>
      <c r="AA30" s="502"/>
      <c r="AB30" s="502"/>
      <c r="AC30" s="502"/>
      <c r="AD30" s="502"/>
      <c r="AE30" s="502"/>
      <c r="AF30" s="502"/>
      <c r="AG30" s="502"/>
      <c r="AH30" s="502"/>
      <c r="AI30" s="502"/>
      <c r="AJ30" s="502"/>
      <c r="AK30" s="502"/>
      <c r="AL30" s="502"/>
      <c r="AM30" s="502"/>
      <c r="AN30" s="502"/>
      <c r="AO30" s="502"/>
      <c r="AP30" s="502"/>
      <c r="AQ30" s="502"/>
      <c r="AR30" s="502"/>
      <c r="AS30" s="502"/>
      <c r="AT30" s="502"/>
      <c r="AU30" s="502"/>
      <c r="AV30" s="503"/>
      <c r="AW30" s="496"/>
      <c r="AX30" s="85"/>
      <c r="AY30" s="494"/>
      <c r="AZ30" s="85"/>
      <c r="BA30" s="85"/>
    </row>
    <row r="31" spans="1:53" ht="15.6" x14ac:dyDescent="0.3">
      <c r="A31" s="497" t="s">
        <v>207</v>
      </c>
      <c r="B31" s="495"/>
      <c r="C31" s="648" t="s">
        <v>235</v>
      </c>
      <c r="D31" s="649"/>
      <c r="E31" s="645">
        <v>19</v>
      </c>
      <c r="F31" s="645"/>
      <c r="G31" s="658"/>
      <c r="H31" s="645"/>
      <c r="I31" s="644">
        <f t="shared" ref="I31" si="0">+E31</f>
        <v>19</v>
      </c>
      <c r="J31" s="644">
        <v>1</v>
      </c>
      <c r="K31" s="644" t="s">
        <v>35</v>
      </c>
      <c r="L31" s="646">
        <f>+I31*J31</f>
        <v>19</v>
      </c>
      <c r="M31" s="501"/>
      <c r="N31" s="502"/>
      <c r="O31" s="502"/>
      <c r="P31" s="502"/>
      <c r="Q31" s="502"/>
      <c r="R31" s="502"/>
      <c r="S31" s="502"/>
      <c r="T31" s="502"/>
      <c r="U31" s="502"/>
      <c r="V31" s="502"/>
      <c r="W31" s="502"/>
      <c r="X31" s="502"/>
      <c r="Y31" s="502"/>
      <c r="Z31" s="502"/>
      <c r="AA31" s="502"/>
      <c r="AB31" s="502"/>
      <c r="AC31" s="502"/>
      <c r="AD31" s="502"/>
      <c r="AE31" s="502"/>
      <c r="AF31" s="502"/>
      <c r="AG31" s="502"/>
      <c r="AH31" s="502"/>
      <c r="AI31" s="502"/>
      <c r="AJ31" s="502"/>
      <c r="AK31" s="502"/>
      <c r="AL31" s="502"/>
      <c r="AM31" s="502"/>
      <c r="AN31" s="502"/>
      <c r="AO31" s="502"/>
      <c r="AP31" s="502"/>
      <c r="AQ31" s="502"/>
      <c r="AR31" s="502"/>
      <c r="AS31" s="502"/>
      <c r="AT31" s="502"/>
      <c r="AU31" s="502"/>
      <c r="AV31" s="503"/>
      <c r="AW31" s="496"/>
      <c r="AX31" s="85"/>
      <c r="AY31" s="494"/>
      <c r="AZ31" s="85"/>
      <c r="BA31" s="85"/>
    </row>
    <row r="32" spans="1:53" ht="15.6" x14ac:dyDescent="0.3">
      <c r="A32" s="497"/>
      <c r="B32" s="495"/>
      <c r="C32" s="650"/>
      <c r="D32" s="651"/>
      <c r="E32" s="645"/>
      <c r="F32" s="645"/>
      <c r="G32" s="659"/>
      <c r="H32" s="645"/>
      <c r="I32" s="645"/>
      <c r="J32" s="645"/>
      <c r="K32" s="645"/>
      <c r="L32" s="647"/>
      <c r="M32" s="501"/>
      <c r="N32" s="502"/>
      <c r="O32" s="502"/>
      <c r="P32" s="502"/>
      <c r="Q32" s="502"/>
      <c r="R32" s="502"/>
      <c r="S32" s="502"/>
      <c r="T32" s="502"/>
      <c r="U32" s="502"/>
      <c r="V32" s="502"/>
      <c r="W32" s="502"/>
      <c r="X32" s="502"/>
      <c r="Y32" s="502"/>
      <c r="Z32" s="502"/>
      <c r="AA32" s="502"/>
      <c r="AB32" s="502"/>
      <c r="AC32" s="502"/>
      <c r="AD32" s="502"/>
      <c r="AE32" s="502"/>
      <c r="AF32" s="502"/>
      <c r="AG32" s="502"/>
      <c r="AH32" s="502"/>
      <c r="AI32" s="502"/>
      <c r="AJ32" s="502"/>
      <c r="AK32" s="502"/>
      <c r="AL32" s="502"/>
      <c r="AM32" s="502"/>
      <c r="AN32" s="502"/>
      <c r="AO32" s="502"/>
      <c r="AP32" s="502"/>
      <c r="AQ32" s="502"/>
      <c r="AR32" s="502"/>
      <c r="AS32" s="502"/>
      <c r="AT32" s="502"/>
      <c r="AU32" s="502"/>
      <c r="AV32" s="503"/>
      <c r="AW32" s="496"/>
      <c r="AX32" s="85"/>
      <c r="AY32" s="494"/>
      <c r="AZ32" s="85"/>
      <c r="BA32" s="85"/>
    </row>
    <row r="33" spans="1:53" ht="28.8" customHeight="1" x14ac:dyDescent="0.3">
      <c r="A33" s="497"/>
      <c r="B33" s="495"/>
      <c r="C33" s="648" t="s">
        <v>236</v>
      </c>
      <c r="D33" s="649"/>
      <c r="E33" s="645">
        <v>29</v>
      </c>
      <c r="F33" s="645"/>
      <c r="G33" s="658"/>
      <c r="H33" s="645"/>
      <c r="I33" s="644">
        <f t="shared" ref="I33" si="1">+E33</f>
        <v>29</v>
      </c>
      <c r="J33" s="644">
        <v>1</v>
      </c>
      <c r="K33" s="644" t="s">
        <v>35</v>
      </c>
      <c r="L33" s="646">
        <f t="shared" ref="L33:L36" si="2">+I33*J33</f>
        <v>29</v>
      </c>
      <c r="M33" s="553"/>
      <c r="N33" s="554"/>
      <c r="O33" s="554"/>
      <c r="P33" s="554"/>
      <c r="Q33" s="554"/>
      <c r="R33" s="554"/>
      <c r="S33" s="554"/>
      <c r="T33" s="554"/>
      <c r="U33" s="554"/>
      <c r="V33" s="554"/>
      <c r="W33" s="554"/>
      <c r="X33" s="554"/>
      <c r="Y33" s="554"/>
      <c r="Z33" s="554"/>
      <c r="AA33" s="554"/>
      <c r="AB33" s="554"/>
      <c r="AC33" s="554"/>
      <c r="AD33" s="554"/>
      <c r="AE33" s="554"/>
      <c r="AF33" s="554"/>
      <c r="AG33" s="554"/>
      <c r="AH33" s="554"/>
      <c r="AI33" s="554"/>
      <c r="AJ33" s="554"/>
      <c r="AK33" s="554"/>
      <c r="AL33" s="554"/>
      <c r="AM33" s="554"/>
      <c r="AN33" s="554"/>
      <c r="AO33" s="554"/>
      <c r="AP33" s="554"/>
      <c r="AQ33" s="554"/>
      <c r="AR33" s="554"/>
      <c r="AS33" s="554"/>
      <c r="AT33" s="554"/>
      <c r="AU33" s="554"/>
      <c r="AV33" s="555"/>
      <c r="AW33" s="496"/>
      <c r="AX33" s="85"/>
      <c r="AY33" s="494"/>
      <c r="AZ33" s="85"/>
      <c r="BA33" s="85"/>
    </row>
    <row r="34" spans="1:53" ht="28.8" customHeight="1" x14ac:dyDescent="0.3">
      <c r="A34" s="497"/>
      <c r="B34" s="495"/>
      <c r="C34" s="650"/>
      <c r="D34" s="651"/>
      <c r="E34" s="645"/>
      <c r="F34" s="645"/>
      <c r="G34" s="659"/>
      <c r="H34" s="645"/>
      <c r="I34" s="645"/>
      <c r="J34" s="645"/>
      <c r="K34" s="645"/>
      <c r="L34" s="647"/>
      <c r="M34" s="553"/>
      <c r="N34" s="554"/>
      <c r="O34" s="554"/>
      <c r="P34" s="554"/>
      <c r="Q34" s="554"/>
      <c r="R34" s="554"/>
      <c r="S34" s="554"/>
      <c r="T34" s="554"/>
      <c r="U34" s="554"/>
      <c r="V34" s="554"/>
      <c r="W34" s="554"/>
      <c r="X34" s="554"/>
      <c r="Y34" s="554"/>
      <c r="Z34" s="554"/>
      <c r="AA34" s="554"/>
      <c r="AB34" s="554"/>
      <c r="AC34" s="554"/>
      <c r="AD34" s="554"/>
      <c r="AE34" s="554"/>
      <c r="AF34" s="554"/>
      <c r="AG34" s="554"/>
      <c r="AH34" s="554"/>
      <c r="AI34" s="554"/>
      <c r="AJ34" s="554"/>
      <c r="AK34" s="554"/>
      <c r="AL34" s="554"/>
      <c r="AM34" s="554"/>
      <c r="AN34" s="554"/>
      <c r="AO34" s="554"/>
      <c r="AP34" s="554"/>
      <c r="AQ34" s="554"/>
      <c r="AR34" s="554"/>
      <c r="AS34" s="554"/>
      <c r="AT34" s="554"/>
      <c r="AU34" s="554"/>
      <c r="AV34" s="555"/>
      <c r="AW34" s="496"/>
      <c r="AX34" s="85"/>
      <c r="AY34" s="494"/>
      <c r="AZ34" s="85"/>
      <c r="BA34" s="85"/>
    </row>
    <row r="35" spans="1:53" ht="28.8" customHeight="1" x14ac:dyDescent="0.3">
      <c r="A35" s="497"/>
      <c r="B35" s="495"/>
      <c r="C35" s="648" t="s">
        <v>237</v>
      </c>
      <c r="D35" s="649"/>
      <c r="E35" s="645">
        <v>150</v>
      </c>
      <c r="F35" s="645"/>
      <c r="G35" s="658"/>
      <c r="H35" s="645"/>
      <c r="I35" s="644">
        <f t="shared" ref="I35" si="3">+E35</f>
        <v>150</v>
      </c>
      <c r="J35" s="644">
        <v>1</v>
      </c>
      <c r="K35" s="644" t="s">
        <v>35</v>
      </c>
      <c r="L35" s="646">
        <f t="shared" ref="L35:L36" si="4">+I35*J35</f>
        <v>150</v>
      </c>
      <c r="M35" s="553"/>
      <c r="N35" s="554"/>
      <c r="O35" s="554"/>
      <c r="P35" s="554"/>
      <c r="Q35" s="554"/>
      <c r="R35" s="554"/>
      <c r="S35" s="554"/>
      <c r="T35" s="554"/>
      <c r="U35" s="554"/>
      <c r="V35" s="554"/>
      <c r="W35" s="554"/>
      <c r="X35" s="554"/>
      <c r="Y35" s="554"/>
      <c r="Z35" s="554"/>
      <c r="AA35" s="554"/>
      <c r="AB35" s="554"/>
      <c r="AC35" s="554"/>
      <c r="AD35" s="554"/>
      <c r="AE35" s="554"/>
      <c r="AF35" s="554"/>
      <c r="AG35" s="554"/>
      <c r="AH35" s="554"/>
      <c r="AI35" s="554"/>
      <c r="AJ35" s="554"/>
      <c r="AK35" s="554"/>
      <c r="AL35" s="554"/>
      <c r="AM35" s="554"/>
      <c r="AN35" s="554"/>
      <c r="AO35" s="554"/>
      <c r="AP35" s="554"/>
      <c r="AQ35" s="554"/>
      <c r="AR35" s="554"/>
      <c r="AS35" s="554"/>
      <c r="AT35" s="554"/>
      <c r="AU35" s="554"/>
      <c r="AV35" s="555"/>
      <c r="AW35" s="496"/>
      <c r="AX35" s="85"/>
      <c r="AY35" s="494"/>
      <c r="AZ35" s="85"/>
      <c r="BA35" s="85"/>
    </row>
    <row r="36" spans="1:53" ht="28.8" customHeight="1" x14ac:dyDescent="0.3">
      <c r="A36" s="497"/>
      <c r="B36" s="495"/>
      <c r="C36" s="650"/>
      <c r="D36" s="651"/>
      <c r="E36" s="645"/>
      <c r="F36" s="645"/>
      <c r="G36" s="659"/>
      <c r="H36" s="645"/>
      <c r="I36" s="645"/>
      <c r="J36" s="645"/>
      <c r="K36" s="645"/>
      <c r="L36" s="647"/>
      <c r="M36" s="553"/>
      <c r="N36" s="554"/>
      <c r="O36" s="554"/>
      <c r="P36" s="554"/>
      <c r="Q36" s="554"/>
      <c r="R36" s="554"/>
      <c r="S36" s="554"/>
      <c r="T36" s="554"/>
      <c r="U36" s="554"/>
      <c r="V36" s="554"/>
      <c r="W36" s="554"/>
      <c r="X36" s="554"/>
      <c r="Y36" s="554"/>
      <c r="Z36" s="554"/>
      <c r="AA36" s="554"/>
      <c r="AB36" s="554"/>
      <c r="AC36" s="554"/>
      <c r="AD36" s="554"/>
      <c r="AE36" s="554"/>
      <c r="AF36" s="554"/>
      <c r="AG36" s="554"/>
      <c r="AH36" s="554"/>
      <c r="AI36" s="554"/>
      <c r="AJ36" s="554"/>
      <c r="AK36" s="554"/>
      <c r="AL36" s="554"/>
      <c r="AM36" s="554"/>
      <c r="AN36" s="554"/>
      <c r="AO36" s="554"/>
      <c r="AP36" s="554"/>
      <c r="AQ36" s="554"/>
      <c r="AR36" s="554"/>
      <c r="AS36" s="554"/>
      <c r="AT36" s="554"/>
      <c r="AU36" s="554"/>
      <c r="AV36" s="555"/>
      <c r="AW36" s="496"/>
      <c r="AX36" s="85"/>
      <c r="AY36" s="494"/>
      <c r="AZ36" s="85"/>
      <c r="BA36" s="85"/>
    </row>
    <row r="37" spans="1:53" ht="15.6" x14ac:dyDescent="0.3">
      <c r="A37" s="482" t="s">
        <v>208</v>
      </c>
      <c r="B37" s="495"/>
      <c r="C37" s="504"/>
      <c r="D37" s="505"/>
      <c r="E37" s="505"/>
      <c r="F37" s="505"/>
      <c r="G37" s="506" t="s">
        <v>209</v>
      </c>
      <c r="H37" s="507">
        <v>2</v>
      </c>
      <c r="I37" s="508" t="s">
        <v>5</v>
      </c>
      <c r="J37" s="509"/>
      <c r="K37" s="510" t="s">
        <v>201</v>
      </c>
      <c r="L37" s="511">
        <f>ROUND(SUM(L29:L36),H37)</f>
        <v>198</v>
      </c>
      <c r="M37" s="512"/>
      <c r="N37" s="513"/>
      <c r="O37" s="513"/>
      <c r="P37" s="513"/>
      <c r="Q37" s="513"/>
      <c r="R37" s="513"/>
      <c r="S37" s="502"/>
      <c r="T37" s="502"/>
      <c r="U37" s="502"/>
      <c r="V37" s="502"/>
      <c r="W37" s="502"/>
      <c r="X37" s="502"/>
      <c r="Y37" s="502"/>
      <c r="Z37" s="502"/>
      <c r="AA37" s="502"/>
      <c r="AB37" s="502"/>
      <c r="AC37" s="502"/>
      <c r="AD37" s="502"/>
      <c r="AE37" s="502"/>
      <c r="AF37" s="502"/>
      <c r="AG37" s="502"/>
      <c r="AH37" s="502"/>
      <c r="AI37" s="502"/>
      <c r="AJ37" s="502"/>
      <c r="AK37" s="502"/>
      <c r="AL37" s="502"/>
      <c r="AM37" s="502"/>
      <c r="AN37" s="502"/>
      <c r="AO37" s="502"/>
      <c r="AP37" s="502"/>
      <c r="AQ37" s="502"/>
      <c r="AR37" s="502"/>
      <c r="AS37" s="502"/>
      <c r="AT37" s="502"/>
      <c r="AU37" s="502"/>
      <c r="AV37" s="503"/>
      <c r="AW37" s="496"/>
      <c r="AX37" s="85"/>
      <c r="AY37" s="494"/>
      <c r="AZ37" s="85"/>
      <c r="BA37" s="85"/>
    </row>
    <row r="38" spans="1:53" ht="15.6" x14ac:dyDescent="0.3">
      <c r="A38" s="497"/>
      <c r="B38" s="495"/>
      <c r="C38" s="514"/>
      <c r="D38" s="515"/>
      <c r="E38" s="515"/>
      <c r="F38" s="515"/>
      <c r="G38" s="515"/>
      <c r="H38" s="515"/>
      <c r="I38" s="515"/>
      <c r="J38" s="515"/>
      <c r="K38" s="516"/>
      <c r="L38" s="515"/>
      <c r="M38" s="517"/>
      <c r="N38" s="518"/>
      <c r="O38" s="518"/>
      <c r="P38" s="518"/>
      <c r="Q38" s="518"/>
      <c r="R38" s="518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  <c r="AG38" s="519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20"/>
      <c r="AW38" s="496"/>
      <c r="AX38" s="85"/>
      <c r="AY38" s="494"/>
      <c r="AZ38" s="85"/>
      <c r="BA38" s="85"/>
    </row>
    <row r="39" spans="1:53" ht="57.6" customHeight="1" x14ac:dyDescent="0.3">
      <c r="A39" s="497"/>
      <c r="B39" s="495"/>
      <c r="C39" s="653"/>
      <c r="D39" s="654"/>
      <c r="E39" s="654"/>
      <c r="F39" s="654"/>
      <c r="G39" s="654"/>
      <c r="H39" s="654"/>
      <c r="I39" s="654"/>
      <c r="J39" s="654"/>
      <c r="K39" s="654"/>
      <c r="L39" s="521"/>
      <c r="M39" s="517"/>
      <c r="N39" s="518"/>
      <c r="O39" s="518"/>
      <c r="P39" s="518"/>
      <c r="Q39" s="518"/>
      <c r="R39" s="518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  <c r="AG39" s="519"/>
      <c r="AH39" s="519"/>
      <c r="AI39" s="519"/>
      <c r="AJ39" s="519"/>
      <c r="AK39" s="519"/>
      <c r="AL39" s="519"/>
      <c r="AM39" s="519"/>
      <c r="AN39" s="519"/>
      <c r="AO39" s="519"/>
      <c r="AP39" s="519"/>
      <c r="AQ39" s="519"/>
      <c r="AR39" s="519"/>
      <c r="AS39" s="519"/>
      <c r="AT39" s="519"/>
      <c r="AU39" s="519"/>
      <c r="AV39" s="520"/>
      <c r="AW39" s="496"/>
      <c r="AX39" s="85"/>
      <c r="AY39" s="494"/>
      <c r="AZ39" s="85"/>
      <c r="BA39" s="85"/>
    </row>
    <row r="40" spans="1:53" ht="31.2" x14ac:dyDescent="0.3">
      <c r="A40" s="497"/>
      <c r="B40" s="495"/>
      <c r="C40" s="522" t="s">
        <v>210</v>
      </c>
      <c r="D40" s="655"/>
      <c r="E40" s="655"/>
      <c r="F40" s="655"/>
      <c r="G40" s="655"/>
      <c r="H40" s="655"/>
      <c r="I40" s="655"/>
      <c r="J40" s="655"/>
      <c r="K40" s="655"/>
      <c r="L40" s="655"/>
      <c r="M40" s="655"/>
      <c r="N40" s="655"/>
      <c r="O40" s="655"/>
      <c r="P40" s="655"/>
      <c r="Q40" s="655"/>
      <c r="R40" s="655"/>
      <c r="S40" s="655"/>
      <c r="T40" s="655"/>
      <c r="U40" s="655"/>
      <c r="V40" s="655"/>
      <c r="W40" s="655"/>
      <c r="X40" s="655"/>
      <c r="Y40" s="655"/>
      <c r="Z40" s="655"/>
      <c r="AA40" s="655"/>
      <c r="AB40" s="655"/>
      <c r="AC40" s="655"/>
      <c r="AD40" s="655"/>
      <c r="AE40" s="655"/>
      <c r="AF40" s="655"/>
      <c r="AG40" s="655"/>
      <c r="AH40" s="655"/>
      <c r="AI40" s="655"/>
      <c r="AJ40" s="655"/>
      <c r="AK40" s="655"/>
      <c r="AL40" s="655"/>
      <c r="AM40" s="655"/>
      <c r="AN40" s="655"/>
      <c r="AO40" s="655"/>
      <c r="AP40" s="655"/>
      <c r="AQ40" s="655"/>
      <c r="AR40" s="655"/>
      <c r="AS40" s="655"/>
      <c r="AT40" s="655"/>
      <c r="AU40" s="655"/>
      <c r="AV40" s="523"/>
      <c r="AW40" s="496"/>
      <c r="AX40" s="85"/>
      <c r="AY40" s="494"/>
      <c r="AZ40" s="85"/>
      <c r="BA40" s="85"/>
    </row>
    <row r="41" spans="1:53" ht="15.6" x14ac:dyDescent="0.3">
      <c r="A41" s="497"/>
      <c r="B41" s="495"/>
      <c r="C41" s="524"/>
      <c r="D41" s="660"/>
      <c r="E41" s="660"/>
      <c r="F41" s="660"/>
      <c r="G41" s="660"/>
      <c r="H41" s="660"/>
      <c r="I41" s="660"/>
      <c r="J41" s="660"/>
      <c r="K41" s="660"/>
      <c r="L41" s="660"/>
      <c r="M41" s="660"/>
      <c r="N41" s="660"/>
      <c r="O41" s="660"/>
      <c r="P41" s="660"/>
      <c r="Q41" s="660"/>
      <c r="R41" s="660"/>
      <c r="S41" s="660"/>
      <c r="T41" s="660"/>
      <c r="U41" s="660"/>
      <c r="V41" s="660"/>
      <c r="W41" s="660"/>
      <c r="X41" s="660"/>
      <c r="Y41" s="660"/>
      <c r="Z41" s="660"/>
      <c r="AA41" s="660"/>
      <c r="AB41" s="660"/>
      <c r="AC41" s="660"/>
      <c r="AD41" s="660"/>
      <c r="AE41" s="660"/>
      <c r="AF41" s="660"/>
      <c r="AG41" s="660"/>
      <c r="AH41" s="660"/>
      <c r="AI41" s="660"/>
      <c r="AJ41" s="660"/>
      <c r="AK41" s="660"/>
      <c r="AL41" s="660"/>
      <c r="AM41" s="660"/>
      <c r="AN41" s="660"/>
      <c r="AO41" s="660"/>
      <c r="AP41" s="660"/>
      <c r="AQ41" s="660"/>
      <c r="AR41" s="660"/>
      <c r="AS41" s="660"/>
      <c r="AT41" s="660"/>
      <c r="AU41" s="660"/>
      <c r="AV41" s="525"/>
      <c r="AW41" s="496"/>
      <c r="AX41" s="85"/>
      <c r="AY41" s="494"/>
      <c r="AZ41" s="85"/>
      <c r="BA41" s="85"/>
    </row>
    <row r="42" spans="1:53" ht="15.6" x14ac:dyDescent="0.3">
      <c r="A42" s="497"/>
      <c r="B42" s="495"/>
      <c r="C42" s="526"/>
      <c r="D42" s="627"/>
      <c r="E42" s="627"/>
      <c r="F42" s="627"/>
      <c r="G42" s="627"/>
      <c r="H42" s="627"/>
      <c r="I42" s="627"/>
      <c r="J42" s="627"/>
      <c r="K42" s="627"/>
      <c r="L42" s="627"/>
      <c r="M42" s="627"/>
      <c r="N42" s="627"/>
      <c r="O42" s="627"/>
      <c r="P42" s="627"/>
      <c r="Q42" s="627"/>
      <c r="R42" s="627"/>
      <c r="S42" s="627"/>
      <c r="T42" s="627"/>
      <c r="U42" s="627"/>
      <c r="V42" s="627"/>
      <c r="W42" s="627"/>
      <c r="X42" s="627"/>
      <c r="Y42" s="627"/>
      <c r="Z42" s="627"/>
      <c r="AA42" s="627"/>
      <c r="AB42" s="627"/>
      <c r="AC42" s="627"/>
      <c r="AD42" s="627"/>
      <c r="AE42" s="627"/>
      <c r="AF42" s="627"/>
      <c r="AG42" s="527"/>
      <c r="AH42" s="628" t="str">
        <f>"Item    " &amp; E25 &amp; "    Página   1   de   1  "</f>
        <v xml:space="preserve">Item        Página   1   de   1  </v>
      </c>
      <c r="AI42" s="629"/>
      <c r="AJ42" s="629"/>
      <c r="AK42" s="629"/>
      <c r="AL42" s="629"/>
      <c r="AM42" s="629"/>
      <c r="AN42" s="629"/>
      <c r="AO42" s="629"/>
      <c r="AP42" s="629"/>
      <c r="AQ42" s="629"/>
      <c r="AR42" s="629"/>
      <c r="AS42" s="629"/>
      <c r="AT42" s="629"/>
      <c r="AU42" s="629"/>
      <c r="AV42" s="629"/>
      <c r="AW42" s="496"/>
      <c r="AX42" s="85"/>
      <c r="AY42" s="494"/>
      <c r="AZ42" s="85"/>
      <c r="BA42" s="85"/>
    </row>
    <row r="43" spans="1:53" ht="15.6" x14ac:dyDescent="0.3">
      <c r="A43" s="497"/>
      <c r="B43" s="495"/>
      <c r="C43" s="515"/>
      <c r="D43" s="515"/>
      <c r="E43" s="515"/>
      <c r="F43" s="515"/>
      <c r="G43" s="515"/>
      <c r="H43" s="515"/>
      <c r="I43" s="515"/>
      <c r="J43" s="528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  <c r="AG43" s="515"/>
      <c r="AH43" s="515"/>
      <c r="AI43" s="515"/>
      <c r="AJ43" s="515"/>
      <c r="AK43" s="515"/>
      <c r="AL43" s="515"/>
      <c r="AM43" s="528"/>
      <c r="AN43" s="528"/>
      <c r="AO43" s="528"/>
      <c r="AP43" s="528"/>
      <c r="AQ43" s="528"/>
      <c r="AR43" s="528"/>
      <c r="AS43" s="528"/>
      <c r="AT43" s="528"/>
      <c r="AU43" s="528"/>
      <c r="AV43" s="528"/>
      <c r="AW43" s="496"/>
      <c r="AX43" s="85"/>
      <c r="AY43" s="494"/>
      <c r="AZ43" s="85"/>
      <c r="BA43" s="85"/>
    </row>
    <row r="44" spans="1:53" ht="15.6" x14ac:dyDescent="0.3">
      <c r="A44" s="497"/>
      <c r="B44" s="495"/>
      <c r="C44" s="515"/>
      <c r="D44" s="515"/>
      <c r="E44" s="515"/>
      <c r="F44" s="515"/>
      <c r="G44" s="515"/>
      <c r="H44" s="515"/>
      <c r="I44" s="515"/>
      <c r="J44" s="528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  <c r="AG44" s="515"/>
      <c r="AH44" s="515"/>
      <c r="AI44" s="515"/>
      <c r="AJ44" s="515"/>
      <c r="AK44" s="515"/>
      <c r="AL44" s="515"/>
      <c r="AM44" s="528"/>
      <c r="AN44" s="528"/>
      <c r="AO44" s="528"/>
      <c r="AP44" s="528"/>
      <c r="AQ44" s="528"/>
      <c r="AR44" s="528"/>
      <c r="AS44" s="528"/>
      <c r="AT44" s="528"/>
      <c r="AU44" s="528"/>
      <c r="AV44" s="528"/>
      <c r="AW44" s="496"/>
      <c r="AX44" s="85"/>
      <c r="AY44" s="494"/>
      <c r="AZ44" s="85"/>
      <c r="BA44" s="85"/>
    </row>
    <row r="45" spans="1:53" ht="15.6" x14ac:dyDescent="0.3">
      <c r="A45" s="497"/>
      <c r="B45" s="495"/>
      <c r="C45" s="515"/>
      <c r="D45" s="515"/>
      <c r="E45" s="515"/>
      <c r="F45" s="515"/>
      <c r="G45" s="515"/>
      <c r="H45" s="515"/>
      <c r="I45" s="515"/>
      <c r="J45" s="528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  <c r="AG45" s="515"/>
      <c r="AH45" s="515"/>
      <c r="AI45" s="515"/>
      <c r="AJ45" s="515"/>
      <c r="AK45" s="515"/>
      <c r="AL45" s="515"/>
      <c r="AM45" s="528"/>
      <c r="AN45" s="528"/>
      <c r="AO45" s="528"/>
      <c r="AP45" s="528"/>
      <c r="AQ45" s="528"/>
      <c r="AR45" s="528"/>
      <c r="AS45" s="528"/>
      <c r="AT45" s="528"/>
      <c r="AU45" s="528"/>
      <c r="AV45" s="528"/>
      <c r="AW45" s="496"/>
      <c r="AX45" s="85"/>
      <c r="AY45" s="494"/>
      <c r="AZ45" s="85"/>
      <c r="BA45" s="85"/>
    </row>
    <row r="46" spans="1:53" ht="15.6" x14ac:dyDescent="0.3">
      <c r="A46" s="497"/>
      <c r="B46" s="495"/>
      <c r="C46" s="529"/>
      <c r="D46" s="530"/>
      <c r="E46" s="531"/>
      <c r="F46" s="532"/>
      <c r="G46" s="533"/>
      <c r="H46" s="530"/>
      <c r="I46" s="530"/>
      <c r="J46" s="534"/>
      <c r="K46" s="530"/>
      <c r="L46" s="529"/>
      <c r="M46" s="530"/>
      <c r="N46" s="530"/>
      <c r="O46" s="530"/>
      <c r="P46" s="530"/>
      <c r="Q46" s="530"/>
      <c r="R46" s="530"/>
      <c r="S46" s="530"/>
      <c r="T46" s="530"/>
      <c r="U46" s="530"/>
      <c r="V46" s="530"/>
      <c r="W46" s="530"/>
      <c r="X46" s="530"/>
      <c r="Y46" s="530"/>
      <c r="Z46" s="530"/>
      <c r="AA46" s="530"/>
      <c r="AB46" s="530"/>
      <c r="AC46" s="530"/>
      <c r="AD46" s="530"/>
      <c r="AE46" s="530"/>
      <c r="AF46" s="530"/>
      <c r="AG46" s="530"/>
      <c r="AH46" s="529"/>
      <c r="AI46" s="529"/>
      <c r="AJ46" s="529"/>
      <c r="AK46" s="529"/>
      <c r="AL46" s="529"/>
      <c r="AM46" s="535"/>
      <c r="AN46" s="535"/>
      <c r="AO46" s="535"/>
      <c r="AP46" s="535"/>
      <c r="AQ46" s="535"/>
      <c r="AR46" s="535"/>
      <c r="AS46" s="535"/>
      <c r="AT46" s="535"/>
      <c r="AU46" s="535"/>
      <c r="AV46" s="535"/>
      <c r="AW46" s="496"/>
      <c r="AX46" s="85"/>
      <c r="AY46" s="494"/>
      <c r="AZ46" s="85"/>
      <c r="BA46" s="85"/>
    </row>
    <row r="47" spans="1:53" ht="15.6" x14ac:dyDescent="0.3">
      <c r="A47" s="497"/>
      <c r="B47" s="495"/>
      <c r="C47" s="529"/>
      <c r="D47" s="536" t="s">
        <v>184</v>
      </c>
      <c r="E47" s="537"/>
      <c r="F47" s="537"/>
      <c r="G47" s="538"/>
      <c r="H47" s="538"/>
      <c r="I47" s="529"/>
      <c r="J47" s="535"/>
      <c r="K47" s="529"/>
      <c r="L47" s="539"/>
      <c r="M47" s="539"/>
      <c r="N47" s="539"/>
      <c r="O47" s="539"/>
      <c r="P47" s="539"/>
      <c r="Q47" s="539"/>
      <c r="R47" s="539" t="s">
        <v>211</v>
      </c>
      <c r="S47" s="539"/>
      <c r="T47" s="539"/>
      <c r="U47" s="539"/>
      <c r="V47" s="539"/>
      <c r="W47" s="539"/>
      <c r="X47" s="539"/>
      <c r="Y47" s="539"/>
      <c r="Z47" s="539"/>
      <c r="AA47" s="539"/>
      <c r="AB47" s="529"/>
      <c r="AC47" s="529"/>
      <c r="AD47" s="529"/>
      <c r="AE47" s="529"/>
      <c r="AF47" s="529"/>
      <c r="AG47" s="529"/>
      <c r="AH47" s="529"/>
      <c r="AI47" s="529"/>
      <c r="AJ47" s="529"/>
      <c r="AK47" s="529"/>
      <c r="AL47" s="529"/>
      <c r="AM47" s="529"/>
      <c r="AN47" s="529"/>
      <c r="AO47" s="529"/>
      <c r="AP47" s="529"/>
      <c r="AQ47" s="529"/>
      <c r="AR47" s="529"/>
      <c r="AS47" s="529"/>
      <c r="AT47" s="529"/>
      <c r="AU47" s="529"/>
      <c r="AV47" s="529"/>
      <c r="AW47" s="496"/>
      <c r="AX47" s="85"/>
      <c r="AY47" s="494"/>
      <c r="AZ47" s="85"/>
      <c r="BA47" s="85"/>
    </row>
    <row r="48" spans="1:53" ht="16.2" thickBot="1" x14ac:dyDescent="0.35">
      <c r="A48" s="482" t="s">
        <v>212</v>
      </c>
      <c r="B48" s="540"/>
      <c r="C48" s="541"/>
      <c r="D48" s="541"/>
      <c r="E48" s="542"/>
      <c r="F48" s="542"/>
      <c r="G48" s="542"/>
      <c r="H48" s="542"/>
      <c r="I48" s="541"/>
      <c r="J48" s="543"/>
      <c r="K48" s="541"/>
      <c r="L48" s="544"/>
      <c r="M48" s="544"/>
      <c r="N48" s="544"/>
      <c r="O48" s="544"/>
      <c r="P48" s="544"/>
      <c r="Q48" s="544"/>
      <c r="R48" s="544"/>
      <c r="S48" s="544"/>
      <c r="T48" s="544"/>
      <c r="U48" s="544"/>
      <c r="V48" s="544"/>
      <c r="W48" s="544"/>
      <c r="X48" s="544"/>
      <c r="Y48" s="544"/>
      <c r="Z48" s="544"/>
      <c r="AA48" s="544"/>
      <c r="AB48" s="541"/>
      <c r="AC48" s="541"/>
      <c r="AD48" s="541"/>
      <c r="AE48" s="541"/>
      <c r="AF48" s="541"/>
      <c r="AG48" s="541"/>
      <c r="AH48" s="541"/>
      <c r="AI48" s="541"/>
      <c r="AJ48" s="541"/>
      <c r="AK48" s="541"/>
      <c r="AL48" s="541"/>
      <c r="AM48" s="541"/>
      <c r="AN48" s="541"/>
      <c r="AO48" s="541"/>
      <c r="AP48" s="541"/>
      <c r="AQ48" s="541"/>
      <c r="AR48" s="541"/>
      <c r="AS48" s="541"/>
      <c r="AT48" s="541"/>
      <c r="AU48" s="541"/>
      <c r="AV48" s="541"/>
      <c r="AW48" s="545"/>
      <c r="AX48" s="85"/>
      <c r="AY48" s="494"/>
      <c r="AZ48" s="85"/>
      <c r="BA48" s="85"/>
    </row>
    <row r="49" spans="1:53" ht="16.8" thickTop="1" thickBot="1" x14ac:dyDescent="0.35">
      <c r="A49" s="482"/>
      <c r="B49" s="497"/>
      <c r="C49" s="529"/>
      <c r="D49" s="529"/>
      <c r="E49" s="538"/>
      <c r="F49" s="538"/>
      <c r="G49" s="538"/>
      <c r="H49" s="538"/>
      <c r="I49" s="529"/>
      <c r="J49" s="535"/>
      <c r="K49" s="529"/>
      <c r="L49" s="539"/>
      <c r="M49" s="539"/>
      <c r="N49" s="539"/>
      <c r="O49" s="539"/>
      <c r="P49" s="539"/>
      <c r="Q49" s="539"/>
      <c r="R49" s="539"/>
      <c r="S49" s="539"/>
      <c r="T49" s="539"/>
      <c r="U49" s="539"/>
      <c r="V49" s="539"/>
      <c r="W49" s="539"/>
      <c r="X49" s="539"/>
      <c r="Y49" s="539"/>
      <c r="Z49" s="539"/>
      <c r="AA49" s="539"/>
      <c r="AB49" s="529"/>
      <c r="AC49" s="529"/>
      <c r="AD49" s="529"/>
      <c r="AE49" s="529"/>
      <c r="AF49" s="529"/>
      <c r="AG49" s="529"/>
      <c r="AH49" s="529"/>
      <c r="AI49" s="529"/>
      <c r="AJ49" s="529"/>
      <c r="AK49" s="529"/>
      <c r="AL49" s="529"/>
      <c r="AM49" s="529"/>
      <c r="AN49" s="529"/>
      <c r="AO49" s="529"/>
      <c r="AP49" s="529"/>
      <c r="AQ49" s="529"/>
      <c r="AR49" s="529"/>
      <c r="AS49" s="529"/>
      <c r="AT49" s="529"/>
      <c r="AU49" s="529"/>
      <c r="AV49" s="529"/>
      <c r="AW49" s="497"/>
      <c r="AX49" s="85"/>
      <c r="AY49" s="494"/>
      <c r="AZ49" s="85"/>
      <c r="BA49" s="85"/>
    </row>
    <row r="50" spans="1:53" ht="18.600000000000001" thickTop="1" x14ac:dyDescent="0.35">
      <c r="A50" s="482"/>
      <c r="B50" s="483"/>
      <c r="C50" s="484" t="s">
        <v>190</v>
      </c>
      <c r="D50" s="485"/>
      <c r="E50" s="486"/>
      <c r="F50" s="487"/>
      <c r="G50" s="488"/>
      <c r="H50" s="488"/>
      <c r="I50" s="489"/>
      <c r="J50" s="490"/>
      <c r="K50" s="489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89"/>
      <c r="AC50" s="489"/>
      <c r="AD50" s="489"/>
      <c r="AE50" s="489"/>
      <c r="AF50" s="489"/>
      <c r="AG50" s="489"/>
      <c r="AH50" s="489"/>
      <c r="AI50" s="492"/>
      <c r="AJ50" s="492"/>
      <c r="AK50" s="492"/>
      <c r="AL50" s="492"/>
      <c r="AM50" s="492"/>
      <c r="AN50" s="492"/>
      <c r="AO50" s="492"/>
      <c r="AP50" s="492"/>
      <c r="AQ50" s="492"/>
      <c r="AR50" s="492"/>
      <c r="AS50" s="492"/>
      <c r="AT50" s="492"/>
      <c r="AU50" s="492"/>
      <c r="AV50" s="492"/>
      <c r="AW50" s="493"/>
      <c r="AX50" s="85"/>
      <c r="AY50" s="494"/>
      <c r="AZ50" s="85"/>
      <c r="BA50" s="85"/>
    </row>
    <row r="51" spans="1:53" ht="15.6" x14ac:dyDescent="0.3">
      <c r="A51" s="482"/>
      <c r="B51" s="495"/>
      <c r="C51" s="630" t="str">
        <f>+C24</f>
        <v>CAP. 1: ACUEDUCTO VEREDA LOS ZAINOS</v>
      </c>
      <c r="D51" s="631"/>
      <c r="E51" s="631"/>
      <c r="F51" s="631"/>
      <c r="G51" s="631"/>
      <c r="H51" s="631"/>
      <c r="I51" s="631"/>
      <c r="J51" s="632" t="str">
        <f>+PRESUPUESTO!C17</f>
        <v>DESMONTE Y LIMPIEZA</v>
      </c>
      <c r="K51" s="633"/>
      <c r="L51" s="633"/>
      <c r="M51" s="633"/>
      <c r="N51" s="633"/>
      <c r="O51" s="633"/>
      <c r="P51" s="633"/>
      <c r="Q51" s="633"/>
      <c r="R51" s="633"/>
      <c r="S51" s="633"/>
      <c r="T51" s="633"/>
      <c r="U51" s="633"/>
      <c r="V51" s="633"/>
      <c r="W51" s="633"/>
      <c r="X51" s="633"/>
      <c r="Y51" s="633"/>
      <c r="Z51" s="633"/>
      <c r="AA51" s="633"/>
      <c r="AB51" s="633"/>
      <c r="AC51" s="633"/>
      <c r="AD51" s="633"/>
      <c r="AE51" s="633"/>
      <c r="AF51" s="633"/>
      <c r="AG51" s="633"/>
      <c r="AH51" s="634"/>
      <c r="AI51" s="638" t="s">
        <v>192</v>
      </c>
      <c r="AJ51" s="639"/>
      <c r="AK51" s="639"/>
      <c r="AL51" s="639"/>
      <c r="AM51" s="639"/>
      <c r="AN51" s="639"/>
      <c r="AO51" s="640"/>
      <c r="AP51" s="641" t="str">
        <f>[2]PRESUPUESTO!$D$18</f>
        <v>M2</v>
      </c>
      <c r="AQ51" s="642"/>
      <c r="AR51" s="642"/>
      <c r="AS51" s="642"/>
      <c r="AT51" s="642"/>
      <c r="AU51" s="642"/>
      <c r="AV51" s="643"/>
      <c r="AW51" s="496"/>
      <c r="AX51" s="85"/>
      <c r="AY51" s="494"/>
      <c r="AZ51" s="85"/>
      <c r="BA51" s="85"/>
    </row>
    <row r="52" spans="1:53" ht="15.6" x14ac:dyDescent="0.3">
      <c r="A52" s="482"/>
      <c r="B52" s="495"/>
      <c r="C52" s="700"/>
      <c r="D52" s="726"/>
      <c r="E52" s="726"/>
      <c r="F52" s="726"/>
      <c r="G52" s="726"/>
      <c r="H52" s="726"/>
      <c r="I52" s="726"/>
      <c r="J52" s="635"/>
      <c r="K52" s="636"/>
      <c r="L52" s="636"/>
      <c r="M52" s="636"/>
      <c r="N52" s="636"/>
      <c r="O52" s="636"/>
      <c r="P52" s="636"/>
      <c r="Q52" s="636"/>
      <c r="R52" s="636"/>
      <c r="S52" s="636"/>
      <c r="T52" s="636"/>
      <c r="U52" s="636"/>
      <c r="V52" s="636"/>
      <c r="W52" s="636"/>
      <c r="X52" s="636"/>
      <c r="Y52" s="636"/>
      <c r="Z52" s="636"/>
      <c r="AA52" s="636"/>
      <c r="AB52" s="636"/>
      <c r="AC52" s="636"/>
      <c r="AD52" s="636"/>
      <c r="AE52" s="636"/>
      <c r="AF52" s="636"/>
      <c r="AG52" s="636"/>
      <c r="AH52" s="637"/>
      <c r="AI52" s="638" t="s">
        <v>194</v>
      </c>
      <c r="AJ52" s="639"/>
      <c r="AK52" s="639"/>
      <c r="AL52" s="639"/>
      <c r="AM52" s="639"/>
      <c r="AN52" s="639"/>
      <c r="AO52" s="640"/>
      <c r="AP52" s="641">
        <f>L64</f>
        <v>158.4</v>
      </c>
      <c r="AQ52" s="642"/>
      <c r="AR52" s="642"/>
      <c r="AS52" s="642"/>
      <c r="AT52" s="642"/>
      <c r="AU52" s="642"/>
      <c r="AV52" s="643"/>
      <c r="AW52" s="496"/>
      <c r="AX52" s="85"/>
      <c r="AY52" s="494"/>
      <c r="AZ52" s="85"/>
      <c r="BA52" s="85"/>
    </row>
    <row r="53" spans="1:53" ht="15.6" x14ac:dyDescent="0.3">
      <c r="A53" s="482"/>
      <c r="B53" s="495"/>
      <c r="C53" s="498"/>
      <c r="D53" s="498"/>
      <c r="E53" s="498"/>
      <c r="F53" s="498"/>
      <c r="G53" s="498"/>
      <c r="H53" s="498"/>
      <c r="I53" s="498"/>
      <c r="J53" s="499"/>
      <c r="K53" s="498"/>
      <c r="L53" s="498"/>
      <c r="M53" s="626"/>
      <c r="N53" s="626"/>
      <c r="O53" s="626"/>
      <c r="P53" s="626"/>
      <c r="Q53" s="626"/>
      <c r="R53" s="626"/>
      <c r="S53" s="626"/>
      <c r="T53" s="626"/>
      <c r="U53" s="626"/>
      <c r="V53" s="626"/>
      <c r="W53" s="626"/>
      <c r="X53" s="626"/>
      <c r="Y53" s="626"/>
      <c r="Z53" s="626"/>
      <c r="AA53" s="626"/>
      <c r="AB53" s="626"/>
      <c r="AC53" s="625"/>
      <c r="AD53" s="626"/>
      <c r="AE53" s="626"/>
      <c r="AF53" s="626"/>
      <c r="AG53" s="626"/>
      <c r="AH53" s="626"/>
      <c r="AI53" s="626"/>
      <c r="AJ53" s="626"/>
      <c r="AK53" s="626"/>
      <c r="AL53" s="626"/>
      <c r="AM53" s="626"/>
      <c r="AN53" s="626"/>
      <c r="AO53" s="626"/>
      <c r="AP53" s="626"/>
      <c r="AQ53" s="626"/>
      <c r="AR53" s="626"/>
      <c r="AS53" s="626"/>
      <c r="AT53" s="626"/>
      <c r="AU53" s="626"/>
      <c r="AV53" s="626"/>
      <c r="AW53" s="496"/>
      <c r="AX53" s="85"/>
      <c r="AY53" s="494"/>
      <c r="AZ53" s="85"/>
      <c r="BA53" s="85"/>
    </row>
    <row r="54" spans="1:53" ht="15.6" x14ac:dyDescent="0.3">
      <c r="A54" s="482"/>
      <c r="B54" s="495"/>
      <c r="C54" s="712" t="s">
        <v>197</v>
      </c>
      <c r="D54" s="713"/>
      <c r="E54" s="714" t="s">
        <v>198</v>
      </c>
      <c r="F54" s="714"/>
      <c r="G54" s="714"/>
      <c r="H54" s="714"/>
      <c r="I54" s="714" t="s">
        <v>199</v>
      </c>
      <c r="J54" s="715" t="s">
        <v>200</v>
      </c>
      <c r="K54" s="714" t="s">
        <v>182</v>
      </c>
      <c r="L54" s="714" t="s">
        <v>201</v>
      </c>
      <c r="M54" s="705"/>
      <c r="N54" s="705"/>
      <c r="O54" s="705"/>
      <c r="P54" s="705"/>
      <c r="Q54" s="705"/>
      <c r="R54" s="705"/>
      <c r="S54" s="705"/>
      <c r="T54" s="705"/>
      <c r="U54" s="705"/>
      <c r="V54" s="705"/>
      <c r="W54" s="705"/>
      <c r="X54" s="705"/>
      <c r="Y54" s="705"/>
      <c r="Z54" s="705"/>
      <c r="AA54" s="705"/>
      <c r="AB54" s="705"/>
      <c r="AC54" s="705"/>
      <c r="AD54" s="705"/>
      <c r="AE54" s="705"/>
      <c r="AF54" s="705"/>
      <c r="AG54" s="705"/>
      <c r="AH54" s="705"/>
      <c r="AI54" s="705"/>
      <c r="AJ54" s="705"/>
      <c r="AK54" s="705"/>
      <c r="AL54" s="705"/>
      <c r="AM54" s="705"/>
      <c r="AN54" s="705"/>
      <c r="AO54" s="705"/>
      <c r="AP54" s="705"/>
      <c r="AQ54" s="705"/>
      <c r="AR54" s="705"/>
      <c r="AS54" s="705"/>
      <c r="AT54" s="705"/>
      <c r="AU54" s="705"/>
      <c r="AV54" s="705"/>
      <c r="AW54" s="496"/>
      <c r="AX54" s="85"/>
      <c r="AY54" s="494"/>
      <c r="AZ54" s="85"/>
      <c r="BA54" s="85"/>
    </row>
    <row r="55" spans="1:53" ht="15.6" x14ac:dyDescent="0.3">
      <c r="A55" s="482"/>
      <c r="B55" s="495"/>
      <c r="C55" s="653"/>
      <c r="D55" s="654"/>
      <c r="E55" s="500" t="s">
        <v>202</v>
      </c>
      <c r="F55" s="500" t="s">
        <v>203</v>
      </c>
      <c r="G55" s="500" t="s">
        <v>204</v>
      </c>
      <c r="H55" s="500" t="s">
        <v>205</v>
      </c>
      <c r="I55" s="714"/>
      <c r="J55" s="716"/>
      <c r="K55" s="714"/>
      <c r="L55" s="714"/>
      <c r="M55" s="705"/>
      <c r="N55" s="705"/>
      <c r="O55" s="705"/>
      <c r="P55" s="705"/>
      <c r="Q55" s="705"/>
      <c r="R55" s="705"/>
      <c r="S55" s="705"/>
      <c r="T55" s="705"/>
      <c r="U55" s="705"/>
      <c r="V55" s="705"/>
      <c r="W55" s="705"/>
      <c r="X55" s="705"/>
      <c r="Y55" s="705"/>
      <c r="Z55" s="705"/>
      <c r="AA55" s="705"/>
      <c r="AB55" s="705"/>
      <c r="AC55" s="705"/>
      <c r="AD55" s="705"/>
      <c r="AE55" s="705"/>
      <c r="AF55" s="705"/>
      <c r="AG55" s="705"/>
      <c r="AH55" s="705"/>
      <c r="AI55" s="705"/>
      <c r="AJ55" s="705"/>
      <c r="AK55" s="705"/>
      <c r="AL55" s="705"/>
      <c r="AM55" s="705"/>
      <c r="AN55" s="705"/>
      <c r="AO55" s="705"/>
      <c r="AP55" s="705"/>
      <c r="AQ55" s="705"/>
      <c r="AR55" s="705"/>
      <c r="AS55" s="705"/>
      <c r="AT55" s="705"/>
      <c r="AU55" s="705"/>
      <c r="AV55" s="705"/>
      <c r="AW55" s="496"/>
      <c r="AX55" s="85"/>
      <c r="AY55" s="494"/>
      <c r="AZ55" s="85"/>
      <c r="BA55" s="85"/>
    </row>
    <row r="56" spans="1:53" ht="15.6" x14ac:dyDescent="0.3">
      <c r="A56" s="482"/>
      <c r="B56" s="495"/>
      <c r="C56" s="706"/>
      <c r="D56" s="707"/>
      <c r="E56" s="710"/>
      <c r="F56" s="710"/>
      <c r="G56" s="710"/>
      <c r="H56" s="710"/>
      <c r="I56" s="710"/>
      <c r="J56" s="710"/>
      <c r="K56" s="710"/>
      <c r="L56" s="710"/>
      <c r="M56" s="553"/>
      <c r="N56" s="554"/>
      <c r="O56" s="554"/>
      <c r="P56" s="554"/>
      <c r="Q56" s="554"/>
      <c r="R56" s="554"/>
      <c r="S56" s="554"/>
      <c r="T56" s="554"/>
      <c r="U56" s="554"/>
      <c r="V56" s="554"/>
      <c r="W56" s="554"/>
      <c r="X56" s="554"/>
      <c r="Y56" s="554"/>
      <c r="Z56" s="554"/>
      <c r="AA56" s="554"/>
      <c r="AB56" s="554"/>
      <c r="AC56" s="554"/>
      <c r="AD56" s="554"/>
      <c r="AE56" s="554"/>
      <c r="AF56" s="554"/>
      <c r="AG56" s="554"/>
      <c r="AH56" s="554"/>
      <c r="AI56" s="554"/>
      <c r="AJ56" s="554"/>
      <c r="AK56" s="554"/>
      <c r="AL56" s="554"/>
      <c r="AM56" s="554"/>
      <c r="AN56" s="554"/>
      <c r="AO56" s="554"/>
      <c r="AP56" s="554"/>
      <c r="AQ56" s="554"/>
      <c r="AR56" s="554"/>
      <c r="AS56" s="554"/>
      <c r="AT56" s="554"/>
      <c r="AU56" s="554"/>
      <c r="AV56" s="555"/>
      <c r="AW56" s="496"/>
      <c r="AX56" s="85"/>
      <c r="AY56" s="494"/>
      <c r="AZ56" s="85"/>
      <c r="BA56" s="85"/>
    </row>
    <row r="57" spans="1:53" ht="15.6" x14ac:dyDescent="0.3">
      <c r="A57" s="482"/>
      <c r="B57" s="495"/>
      <c r="C57" s="708"/>
      <c r="D57" s="709"/>
      <c r="E57" s="711"/>
      <c r="F57" s="711"/>
      <c r="G57" s="711"/>
      <c r="H57" s="711"/>
      <c r="I57" s="711"/>
      <c r="J57" s="711"/>
      <c r="K57" s="711"/>
      <c r="L57" s="711"/>
      <c r="M57" s="553"/>
      <c r="N57" s="554"/>
      <c r="O57" s="554"/>
      <c r="P57" s="554"/>
      <c r="Q57" s="554"/>
      <c r="R57" s="554"/>
      <c r="S57" s="554"/>
      <c r="T57" s="554"/>
      <c r="U57" s="554"/>
      <c r="V57" s="554"/>
      <c r="W57" s="554"/>
      <c r="X57" s="554"/>
      <c r="Y57" s="554"/>
      <c r="Z57" s="554"/>
      <c r="AA57" s="554"/>
      <c r="AB57" s="554"/>
      <c r="AC57" s="554"/>
      <c r="AD57" s="554"/>
      <c r="AE57" s="554"/>
      <c r="AF57" s="554"/>
      <c r="AG57" s="554"/>
      <c r="AH57" s="554"/>
      <c r="AI57" s="554"/>
      <c r="AJ57" s="554"/>
      <c r="AK57" s="554"/>
      <c r="AL57" s="554"/>
      <c r="AM57" s="554"/>
      <c r="AN57" s="554"/>
      <c r="AO57" s="554"/>
      <c r="AP57" s="554"/>
      <c r="AQ57" s="554"/>
      <c r="AR57" s="554"/>
      <c r="AS57" s="554"/>
      <c r="AT57" s="554"/>
      <c r="AU57" s="554"/>
      <c r="AV57" s="555"/>
      <c r="AW57" s="496"/>
      <c r="AX57" s="85"/>
      <c r="AY57" s="494"/>
      <c r="AZ57" s="85"/>
      <c r="BA57" s="85"/>
    </row>
    <row r="58" spans="1:53" ht="15.6" x14ac:dyDescent="0.3">
      <c r="A58" s="482"/>
      <c r="B58" s="495"/>
      <c r="C58" s="648" t="s">
        <v>232</v>
      </c>
      <c r="D58" s="649"/>
      <c r="E58" s="644">
        <f>+L37</f>
        <v>198</v>
      </c>
      <c r="F58" s="644">
        <v>0.8</v>
      </c>
      <c r="G58" s="718"/>
      <c r="H58" s="644"/>
      <c r="I58" s="644">
        <f>+F58*E58</f>
        <v>158.4</v>
      </c>
      <c r="J58" s="644">
        <v>1</v>
      </c>
      <c r="K58" s="644" t="s">
        <v>101</v>
      </c>
      <c r="L58" s="646">
        <f>+J58*I58</f>
        <v>158.4</v>
      </c>
      <c r="M58" s="553"/>
      <c r="N58" s="554"/>
      <c r="O58" s="554"/>
      <c r="P58" s="554"/>
      <c r="Q58" s="554"/>
      <c r="R58" s="554"/>
      <c r="S58" s="554"/>
      <c r="T58" s="554"/>
      <c r="U58" s="554"/>
      <c r="V58" s="554"/>
      <c r="W58" s="554"/>
      <c r="X58" s="554"/>
      <c r="Y58" s="554"/>
      <c r="Z58" s="554"/>
      <c r="AA58" s="554"/>
      <c r="AB58" s="554"/>
      <c r="AC58" s="554"/>
      <c r="AD58" s="554"/>
      <c r="AE58" s="554"/>
      <c r="AF58" s="554"/>
      <c r="AG58" s="554"/>
      <c r="AH58" s="554"/>
      <c r="AI58" s="554"/>
      <c r="AJ58" s="554"/>
      <c r="AK58" s="554"/>
      <c r="AL58" s="554"/>
      <c r="AM58" s="554"/>
      <c r="AN58" s="554"/>
      <c r="AO58" s="554"/>
      <c r="AP58" s="554"/>
      <c r="AQ58" s="554"/>
      <c r="AR58" s="554"/>
      <c r="AS58" s="554"/>
      <c r="AT58" s="554"/>
      <c r="AU58" s="554"/>
      <c r="AV58" s="555"/>
      <c r="AW58" s="496"/>
      <c r="AX58" s="85"/>
      <c r="AY58" s="494"/>
      <c r="AZ58" s="85"/>
      <c r="BA58" s="85"/>
    </row>
    <row r="59" spans="1:53" ht="15.6" x14ac:dyDescent="0.3">
      <c r="A59" s="482"/>
      <c r="B59" s="495"/>
      <c r="C59" s="650"/>
      <c r="D59" s="651"/>
      <c r="E59" s="645"/>
      <c r="F59" s="645"/>
      <c r="G59" s="659"/>
      <c r="H59" s="645"/>
      <c r="I59" s="645"/>
      <c r="J59" s="645"/>
      <c r="K59" s="645"/>
      <c r="L59" s="647"/>
      <c r="M59" s="553"/>
      <c r="N59" s="554"/>
      <c r="O59" s="554"/>
      <c r="P59" s="554"/>
      <c r="Q59" s="554"/>
      <c r="R59" s="554"/>
      <c r="S59" s="554"/>
      <c r="T59" s="554"/>
      <c r="U59" s="554"/>
      <c r="V59" s="554"/>
      <c r="W59" s="554"/>
      <c r="X59" s="554"/>
      <c r="Y59" s="554"/>
      <c r="Z59" s="554"/>
      <c r="AA59" s="554"/>
      <c r="AB59" s="554"/>
      <c r="AC59" s="554"/>
      <c r="AD59" s="554"/>
      <c r="AE59" s="554"/>
      <c r="AF59" s="554"/>
      <c r="AG59" s="554"/>
      <c r="AH59" s="554"/>
      <c r="AI59" s="554"/>
      <c r="AJ59" s="554"/>
      <c r="AK59" s="554"/>
      <c r="AL59" s="554"/>
      <c r="AM59" s="554"/>
      <c r="AN59" s="554"/>
      <c r="AO59" s="554"/>
      <c r="AP59" s="554"/>
      <c r="AQ59" s="554"/>
      <c r="AR59" s="554"/>
      <c r="AS59" s="554"/>
      <c r="AT59" s="554"/>
      <c r="AU59" s="554"/>
      <c r="AV59" s="555"/>
      <c r="AW59" s="496"/>
      <c r="AX59" s="85"/>
      <c r="AY59" s="494"/>
      <c r="AZ59" s="85"/>
      <c r="BA59" s="85"/>
    </row>
    <row r="60" spans="1:53" ht="15.6" x14ac:dyDescent="0.3">
      <c r="A60" s="482"/>
      <c r="B60" s="495"/>
      <c r="C60" s="648"/>
      <c r="D60" s="649"/>
      <c r="E60" s="644"/>
      <c r="F60" s="644"/>
      <c r="G60" s="718"/>
      <c r="H60" s="644"/>
      <c r="I60" s="644"/>
      <c r="J60" s="644"/>
      <c r="K60" s="644" t="s">
        <v>101</v>
      </c>
      <c r="L60" s="646">
        <f t="shared" ref="L60" si="5">+I60*J60</f>
        <v>0</v>
      </c>
      <c r="M60" s="553"/>
      <c r="N60" s="554"/>
      <c r="O60" s="554"/>
      <c r="P60" s="554"/>
      <c r="Q60" s="554"/>
      <c r="R60" s="554"/>
      <c r="S60" s="554"/>
      <c r="T60" s="554"/>
      <c r="U60" s="554"/>
      <c r="V60" s="554"/>
      <c r="W60" s="554"/>
      <c r="X60" s="554"/>
      <c r="Y60" s="554"/>
      <c r="Z60" s="554"/>
      <c r="AA60" s="554"/>
      <c r="AB60" s="554"/>
      <c r="AC60" s="554"/>
      <c r="AD60" s="554"/>
      <c r="AE60" s="554"/>
      <c r="AF60" s="554"/>
      <c r="AG60" s="554"/>
      <c r="AH60" s="554"/>
      <c r="AI60" s="554"/>
      <c r="AJ60" s="554"/>
      <c r="AK60" s="554"/>
      <c r="AL60" s="554"/>
      <c r="AM60" s="554"/>
      <c r="AN60" s="554"/>
      <c r="AO60" s="554"/>
      <c r="AP60" s="554"/>
      <c r="AQ60" s="554"/>
      <c r="AR60" s="554"/>
      <c r="AS60" s="554"/>
      <c r="AT60" s="554"/>
      <c r="AU60" s="554"/>
      <c r="AV60" s="555"/>
      <c r="AW60" s="496"/>
      <c r="AX60" s="85"/>
      <c r="AY60" s="494"/>
      <c r="AZ60" s="85"/>
      <c r="BA60" s="85"/>
    </row>
    <row r="61" spans="1:53" ht="15.6" x14ac:dyDescent="0.3">
      <c r="A61" s="482"/>
      <c r="B61" s="495"/>
      <c r="C61" s="650"/>
      <c r="D61" s="651"/>
      <c r="E61" s="645"/>
      <c r="F61" s="645"/>
      <c r="G61" s="659"/>
      <c r="H61" s="645"/>
      <c r="I61" s="645"/>
      <c r="J61" s="645"/>
      <c r="K61" s="645"/>
      <c r="L61" s="647"/>
      <c r="M61" s="553"/>
      <c r="N61" s="554"/>
      <c r="O61" s="554"/>
      <c r="P61" s="554"/>
      <c r="Q61" s="554"/>
      <c r="R61" s="554"/>
      <c r="S61" s="554"/>
      <c r="T61" s="554"/>
      <c r="U61" s="554"/>
      <c r="V61" s="554"/>
      <c r="W61" s="554"/>
      <c r="X61" s="554"/>
      <c r="Y61" s="554"/>
      <c r="Z61" s="554"/>
      <c r="AA61" s="554"/>
      <c r="AB61" s="554"/>
      <c r="AC61" s="554"/>
      <c r="AD61" s="554"/>
      <c r="AE61" s="554"/>
      <c r="AF61" s="554"/>
      <c r="AG61" s="554"/>
      <c r="AH61" s="554"/>
      <c r="AI61" s="554"/>
      <c r="AJ61" s="554"/>
      <c r="AK61" s="554"/>
      <c r="AL61" s="554"/>
      <c r="AM61" s="554"/>
      <c r="AN61" s="554"/>
      <c r="AO61" s="554"/>
      <c r="AP61" s="554"/>
      <c r="AQ61" s="554"/>
      <c r="AR61" s="554"/>
      <c r="AS61" s="554"/>
      <c r="AT61" s="554"/>
      <c r="AU61" s="554"/>
      <c r="AV61" s="555"/>
      <c r="AW61" s="496"/>
      <c r="AX61" s="85"/>
      <c r="AY61" s="494"/>
      <c r="AZ61" s="85"/>
      <c r="BA61" s="85"/>
    </row>
    <row r="62" spans="1:53" ht="15.6" x14ac:dyDescent="0.3">
      <c r="A62" s="482"/>
      <c r="B62" s="495"/>
      <c r="C62" s="650"/>
      <c r="D62" s="651"/>
      <c r="E62" s="645"/>
      <c r="F62" s="645"/>
      <c r="G62" s="725"/>
      <c r="H62" s="645"/>
      <c r="I62" s="644"/>
      <c r="J62" s="644"/>
      <c r="K62" s="644" t="s">
        <v>101</v>
      </c>
      <c r="L62" s="646">
        <f t="shared" ref="L62" si="6">+I62*J62</f>
        <v>0</v>
      </c>
      <c r="M62" s="553"/>
      <c r="N62" s="554"/>
      <c r="O62" s="554"/>
      <c r="P62" s="554"/>
      <c r="Q62" s="554"/>
      <c r="R62" s="554"/>
      <c r="S62" s="554"/>
      <c r="T62" s="554"/>
      <c r="U62" s="554"/>
      <c r="V62" s="554"/>
      <c r="W62" s="554"/>
      <c r="X62" s="554"/>
      <c r="Y62" s="554"/>
      <c r="Z62" s="554"/>
      <c r="AA62" s="554"/>
      <c r="AB62" s="554"/>
      <c r="AC62" s="554"/>
      <c r="AD62" s="554"/>
      <c r="AE62" s="554"/>
      <c r="AF62" s="554"/>
      <c r="AG62" s="554"/>
      <c r="AH62" s="554"/>
      <c r="AI62" s="554"/>
      <c r="AJ62" s="554"/>
      <c r="AK62" s="554"/>
      <c r="AL62" s="554"/>
      <c r="AM62" s="554"/>
      <c r="AN62" s="554"/>
      <c r="AO62" s="554"/>
      <c r="AP62" s="554"/>
      <c r="AQ62" s="554"/>
      <c r="AR62" s="554"/>
      <c r="AS62" s="554"/>
      <c r="AT62" s="554"/>
      <c r="AU62" s="554"/>
      <c r="AV62" s="555"/>
      <c r="AW62" s="496"/>
      <c r="AX62" s="85"/>
      <c r="AY62" s="494"/>
      <c r="AZ62" s="85"/>
      <c r="BA62" s="85"/>
    </row>
    <row r="63" spans="1:53" ht="15.6" x14ac:dyDescent="0.3">
      <c r="A63" s="482"/>
      <c r="B63" s="495"/>
      <c r="C63" s="650"/>
      <c r="D63" s="651"/>
      <c r="E63" s="645"/>
      <c r="F63" s="645"/>
      <c r="G63" s="659"/>
      <c r="H63" s="645"/>
      <c r="I63" s="645"/>
      <c r="J63" s="645"/>
      <c r="K63" s="645"/>
      <c r="L63" s="647"/>
      <c r="M63" s="553"/>
      <c r="N63" s="554"/>
      <c r="O63" s="554"/>
      <c r="P63" s="554"/>
      <c r="Q63" s="554"/>
      <c r="R63" s="554"/>
      <c r="S63" s="554"/>
      <c r="T63" s="554"/>
      <c r="U63" s="554"/>
      <c r="V63" s="554"/>
      <c r="W63" s="554"/>
      <c r="X63" s="554"/>
      <c r="Y63" s="554"/>
      <c r="Z63" s="554"/>
      <c r="AA63" s="554"/>
      <c r="AB63" s="554"/>
      <c r="AC63" s="554"/>
      <c r="AD63" s="554"/>
      <c r="AE63" s="554"/>
      <c r="AF63" s="554"/>
      <c r="AG63" s="554"/>
      <c r="AH63" s="554"/>
      <c r="AI63" s="554"/>
      <c r="AJ63" s="554"/>
      <c r="AK63" s="554"/>
      <c r="AL63" s="554"/>
      <c r="AM63" s="554"/>
      <c r="AN63" s="554"/>
      <c r="AO63" s="554"/>
      <c r="AP63" s="554"/>
      <c r="AQ63" s="554"/>
      <c r="AR63" s="554"/>
      <c r="AS63" s="554"/>
      <c r="AT63" s="554"/>
      <c r="AU63" s="554"/>
      <c r="AV63" s="555"/>
      <c r="AW63" s="496"/>
      <c r="AX63" s="85"/>
      <c r="AY63" s="494"/>
      <c r="AZ63" s="85"/>
      <c r="BA63" s="85"/>
    </row>
    <row r="64" spans="1:53" ht="15.6" x14ac:dyDescent="0.3">
      <c r="A64" s="482"/>
      <c r="B64" s="495"/>
      <c r="C64" s="504"/>
      <c r="D64" s="505"/>
      <c r="E64" s="505"/>
      <c r="F64" s="505"/>
      <c r="G64" s="506" t="s">
        <v>209</v>
      </c>
      <c r="H64" s="507">
        <v>2</v>
      </c>
      <c r="I64" s="508" t="s">
        <v>5</v>
      </c>
      <c r="J64" s="509"/>
      <c r="K64" s="510" t="s">
        <v>201</v>
      </c>
      <c r="L64" s="511">
        <f>ROUND(SUM(L56:L63),H64)</f>
        <v>158.4</v>
      </c>
      <c r="M64" s="556"/>
      <c r="N64" s="557"/>
      <c r="O64" s="557"/>
      <c r="P64" s="557"/>
      <c r="Q64" s="557"/>
      <c r="R64" s="557"/>
      <c r="S64" s="554"/>
      <c r="T64" s="554"/>
      <c r="U64" s="554"/>
      <c r="V64" s="554"/>
      <c r="W64" s="554"/>
      <c r="X64" s="554"/>
      <c r="Y64" s="554"/>
      <c r="Z64" s="554"/>
      <c r="AA64" s="554"/>
      <c r="AB64" s="554"/>
      <c r="AC64" s="554"/>
      <c r="AD64" s="554"/>
      <c r="AE64" s="554"/>
      <c r="AF64" s="554"/>
      <c r="AG64" s="554"/>
      <c r="AH64" s="554"/>
      <c r="AI64" s="554"/>
      <c r="AJ64" s="554"/>
      <c r="AK64" s="554"/>
      <c r="AL64" s="554"/>
      <c r="AM64" s="554"/>
      <c r="AN64" s="554"/>
      <c r="AO64" s="554"/>
      <c r="AP64" s="554"/>
      <c r="AQ64" s="554"/>
      <c r="AR64" s="554"/>
      <c r="AS64" s="554"/>
      <c r="AT64" s="554"/>
      <c r="AU64" s="554"/>
      <c r="AV64" s="555"/>
      <c r="AW64" s="496"/>
      <c r="AX64" s="85"/>
      <c r="AY64" s="494"/>
      <c r="AZ64" s="85"/>
      <c r="BA64" s="85"/>
    </row>
    <row r="65" spans="1:53" ht="15.6" x14ac:dyDescent="0.3">
      <c r="A65" s="482"/>
      <c r="B65" s="495"/>
      <c r="C65" s="514"/>
      <c r="D65" s="515"/>
      <c r="E65" s="515"/>
      <c r="F65" s="515"/>
      <c r="G65" s="515"/>
      <c r="H65" s="515"/>
      <c r="I65" s="515"/>
      <c r="J65" s="515"/>
      <c r="K65" s="516"/>
      <c r="L65" s="515"/>
      <c r="M65" s="558"/>
      <c r="N65" s="559"/>
      <c r="O65" s="559"/>
      <c r="P65" s="559"/>
      <c r="Q65" s="559"/>
      <c r="R65" s="559"/>
      <c r="S65" s="560"/>
      <c r="T65" s="560"/>
      <c r="U65" s="560"/>
      <c r="V65" s="560"/>
      <c r="W65" s="560"/>
      <c r="X65" s="560"/>
      <c r="Y65" s="560"/>
      <c r="Z65" s="560"/>
      <c r="AA65" s="560"/>
      <c r="AB65" s="560"/>
      <c r="AC65" s="560"/>
      <c r="AD65" s="560"/>
      <c r="AE65" s="560"/>
      <c r="AF65" s="560"/>
      <c r="AG65" s="560"/>
      <c r="AH65" s="560"/>
      <c r="AI65" s="560"/>
      <c r="AJ65" s="560"/>
      <c r="AK65" s="560"/>
      <c r="AL65" s="560"/>
      <c r="AM65" s="560"/>
      <c r="AN65" s="560"/>
      <c r="AO65" s="560"/>
      <c r="AP65" s="560"/>
      <c r="AQ65" s="560"/>
      <c r="AR65" s="560"/>
      <c r="AS65" s="560"/>
      <c r="AT65" s="560"/>
      <c r="AU65" s="560"/>
      <c r="AV65" s="561"/>
      <c r="AW65" s="496"/>
      <c r="AX65" s="85"/>
      <c r="AY65" s="494"/>
      <c r="AZ65" s="85"/>
      <c r="BA65" s="85"/>
    </row>
    <row r="66" spans="1:53" ht="15.6" x14ac:dyDescent="0.3">
      <c r="A66" s="482"/>
      <c r="B66" s="495"/>
      <c r="C66" s="653"/>
      <c r="D66" s="654"/>
      <c r="E66" s="654"/>
      <c r="F66" s="654"/>
      <c r="G66" s="654"/>
      <c r="H66" s="654"/>
      <c r="I66" s="654"/>
      <c r="J66" s="654"/>
      <c r="K66" s="654"/>
      <c r="L66" s="521"/>
      <c r="M66" s="558"/>
      <c r="N66" s="559"/>
      <c r="O66" s="559"/>
      <c r="P66" s="559"/>
      <c r="Q66" s="559"/>
      <c r="R66" s="559"/>
      <c r="S66" s="560"/>
      <c r="T66" s="560"/>
      <c r="U66" s="560"/>
      <c r="V66" s="560"/>
      <c r="W66" s="560"/>
      <c r="X66" s="560"/>
      <c r="Y66" s="560"/>
      <c r="Z66" s="560"/>
      <c r="AA66" s="560"/>
      <c r="AB66" s="560"/>
      <c r="AC66" s="560"/>
      <c r="AD66" s="560"/>
      <c r="AE66" s="560"/>
      <c r="AF66" s="560"/>
      <c r="AG66" s="560"/>
      <c r="AH66" s="560"/>
      <c r="AI66" s="560"/>
      <c r="AJ66" s="560"/>
      <c r="AK66" s="560"/>
      <c r="AL66" s="560"/>
      <c r="AM66" s="560"/>
      <c r="AN66" s="560"/>
      <c r="AO66" s="560"/>
      <c r="AP66" s="560"/>
      <c r="AQ66" s="560"/>
      <c r="AR66" s="560"/>
      <c r="AS66" s="560"/>
      <c r="AT66" s="560"/>
      <c r="AU66" s="560"/>
      <c r="AV66" s="561"/>
      <c r="AW66" s="496"/>
      <c r="AX66" s="85"/>
      <c r="AY66" s="494"/>
      <c r="AZ66" s="85"/>
      <c r="BA66" s="85"/>
    </row>
    <row r="67" spans="1:53" ht="31.2" x14ac:dyDescent="0.3">
      <c r="A67" s="482"/>
      <c r="B67" s="495"/>
      <c r="C67" s="522" t="s">
        <v>210</v>
      </c>
      <c r="D67" s="655"/>
      <c r="E67" s="655"/>
      <c r="F67" s="655"/>
      <c r="G67" s="655"/>
      <c r="H67" s="655"/>
      <c r="I67" s="655"/>
      <c r="J67" s="655"/>
      <c r="K67" s="655"/>
      <c r="L67" s="655"/>
      <c r="M67" s="655"/>
      <c r="N67" s="655"/>
      <c r="O67" s="655"/>
      <c r="P67" s="655"/>
      <c r="Q67" s="655"/>
      <c r="R67" s="655"/>
      <c r="S67" s="655"/>
      <c r="T67" s="655"/>
      <c r="U67" s="655"/>
      <c r="V67" s="655"/>
      <c r="W67" s="655"/>
      <c r="X67" s="655"/>
      <c r="Y67" s="655"/>
      <c r="Z67" s="655"/>
      <c r="AA67" s="655"/>
      <c r="AB67" s="655"/>
      <c r="AC67" s="655"/>
      <c r="AD67" s="655"/>
      <c r="AE67" s="655"/>
      <c r="AF67" s="655"/>
      <c r="AG67" s="655"/>
      <c r="AH67" s="655"/>
      <c r="AI67" s="655"/>
      <c r="AJ67" s="655"/>
      <c r="AK67" s="655"/>
      <c r="AL67" s="655"/>
      <c r="AM67" s="655"/>
      <c r="AN67" s="655"/>
      <c r="AO67" s="655"/>
      <c r="AP67" s="655"/>
      <c r="AQ67" s="655"/>
      <c r="AR67" s="655"/>
      <c r="AS67" s="655"/>
      <c r="AT67" s="655"/>
      <c r="AU67" s="655"/>
      <c r="AV67" s="523"/>
      <c r="AW67" s="496"/>
      <c r="AX67" s="85"/>
      <c r="AY67" s="494"/>
      <c r="AZ67" s="85"/>
      <c r="BA67" s="85"/>
    </row>
    <row r="68" spans="1:53" ht="15.6" x14ac:dyDescent="0.3">
      <c r="A68" s="482"/>
      <c r="B68" s="495"/>
      <c r="C68" s="524"/>
      <c r="D68" s="660"/>
      <c r="E68" s="660"/>
      <c r="F68" s="660"/>
      <c r="G68" s="660"/>
      <c r="H68" s="660"/>
      <c r="I68" s="660"/>
      <c r="J68" s="660"/>
      <c r="K68" s="660"/>
      <c r="L68" s="660"/>
      <c r="M68" s="660"/>
      <c r="N68" s="660"/>
      <c r="O68" s="660"/>
      <c r="P68" s="660"/>
      <c r="Q68" s="660"/>
      <c r="R68" s="660"/>
      <c r="S68" s="660"/>
      <c r="T68" s="660"/>
      <c r="U68" s="660"/>
      <c r="V68" s="660"/>
      <c r="W68" s="660"/>
      <c r="X68" s="660"/>
      <c r="Y68" s="660"/>
      <c r="Z68" s="660"/>
      <c r="AA68" s="660"/>
      <c r="AB68" s="660"/>
      <c r="AC68" s="660"/>
      <c r="AD68" s="660"/>
      <c r="AE68" s="660"/>
      <c r="AF68" s="660"/>
      <c r="AG68" s="660"/>
      <c r="AH68" s="660"/>
      <c r="AI68" s="660"/>
      <c r="AJ68" s="660"/>
      <c r="AK68" s="660"/>
      <c r="AL68" s="660"/>
      <c r="AM68" s="660"/>
      <c r="AN68" s="660"/>
      <c r="AO68" s="660"/>
      <c r="AP68" s="660"/>
      <c r="AQ68" s="660"/>
      <c r="AR68" s="660"/>
      <c r="AS68" s="660"/>
      <c r="AT68" s="660"/>
      <c r="AU68" s="660"/>
      <c r="AV68" s="525"/>
      <c r="AW68" s="496"/>
      <c r="AX68" s="85"/>
      <c r="AY68" s="494"/>
      <c r="AZ68" s="85"/>
      <c r="BA68" s="85"/>
    </row>
    <row r="69" spans="1:53" ht="15.6" x14ac:dyDescent="0.3">
      <c r="A69" s="482"/>
      <c r="B69" s="495"/>
      <c r="C69" s="526"/>
      <c r="D69" s="627"/>
      <c r="E69" s="627"/>
      <c r="F69" s="627"/>
      <c r="G69" s="627"/>
      <c r="H69" s="627"/>
      <c r="I69" s="627"/>
      <c r="J69" s="627"/>
      <c r="K69" s="627"/>
      <c r="L69" s="627"/>
      <c r="M69" s="627"/>
      <c r="N69" s="627"/>
      <c r="O69" s="627"/>
      <c r="P69" s="627"/>
      <c r="Q69" s="627"/>
      <c r="R69" s="627"/>
      <c r="S69" s="627"/>
      <c r="T69" s="627"/>
      <c r="U69" s="627"/>
      <c r="V69" s="627"/>
      <c r="W69" s="627"/>
      <c r="X69" s="627"/>
      <c r="Y69" s="627"/>
      <c r="Z69" s="627"/>
      <c r="AA69" s="627"/>
      <c r="AB69" s="627"/>
      <c r="AC69" s="627"/>
      <c r="AD69" s="627"/>
      <c r="AE69" s="627"/>
      <c r="AF69" s="627"/>
      <c r="AG69" s="527"/>
      <c r="AH69" s="628" t="str">
        <f>"Item    " &amp; E52 &amp; "    Página   1   de   1  "</f>
        <v xml:space="preserve">Item        Página   1   de   1  </v>
      </c>
      <c r="AI69" s="629"/>
      <c r="AJ69" s="629"/>
      <c r="AK69" s="629"/>
      <c r="AL69" s="629"/>
      <c r="AM69" s="629"/>
      <c r="AN69" s="629"/>
      <c r="AO69" s="629"/>
      <c r="AP69" s="629"/>
      <c r="AQ69" s="629"/>
      <c r="AR69" s="629"/>
      <c r="AS69" s="629"/>
      <c r="AT69" s="629"/>
      <c r="AU69" s="629"/>
      <c r="AV69" s="629"/>
      <c r="AW69" s="496"/>
      <c r="AX69" s="85"/>
      <c r="AY69" s="494"/>
      <c r="AZ69" s="85"/>
      <c r="BA69" s="85"/>
    </row>
    <row r="70" spans="1:53" ht="15.6" x14ac:dyDescent="0.3">
      <c r="A70" s="482"/>
      <c r="B70" s="495"/>
      <c r="C70" s="515"/>
      <c r="D70" s="515"/>
      <c r="E70" s="515"/>
      <c r="F70" s="515"/>
      <c r="G70" s="515"/>
      <c r="H70" s="515"/>
      <c r="I70" s="515"/>
      <c r="J70" s="528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  <c r="AG70" s="515"/>
      <c r="AH70" s="515"/>
      <c r="AI70" s="515"/>
      <c r="AJ70" s="515"/>
      <c r="AK70" s="515"/>
      <c r="AL70" s="515"/>
      <c r="AM70" s="528"/>
      <c r="AN70" s="528"/>
      <c r="AO70" s="528"/>
      <c r="AP70" s="528"/>
      <c r="AQ70" s="528"/>
      <c r="AR70" s="528"/>
      <c r="AS70" s="528"/>
      <c r="AT70" s="528"/>
      <c r="AU70" s="528"/>
      <c r="AV70" s="528"/>
      <c r="AW70" s="496"/>
      <c r="AX70" s="85"/>
      <c r="AY70" s="494"/>
      <c r="AZ70" s="85"/>
      <c r="BA70" s="85"/>
    </row>
    <row r="71" spans="1:53" ht="15.6" x14ac:dyDescent="0.3">
      <c r="A71" s="482"/>
      <c r="B71" s="495"/>
      <c r="C71" s="515"/>
      <c r="D71" s="515"/>
      <c r="E71" s="515"/>
      <c r="F71" s="515"/>
      <c r="G71" s="515"/>
      <c r="H71" s="515"/>
      <c r="I71" s="515"/>
      <c r="J71" s="528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  <c r="AG71" s="515"/>
      <c r="AH71" s="515"/>
      <c r="AI71" s="515"/>
      <c r="AJ71" s="515"/>
      <c r="AK71" s="515"/>
      <c r="AL71" s="515"/>
      <c r="AM71" s="528"/>
      <c r="AN71" s="528"/>
      <c r="AO71" s="528"/>
      <c r="AP71" s="528"/>
      <c r="AQ71" s="528"/>
      <c r="AR71" s="528"/>
      <c r="AS71" s="528"/>
      <c r="AT71" s="528"/>
      <c r="AU71" s="528"/>
      <c r="AV71" s="528"/>
      <c r="AW71" s="496"/>
      <c r="AX71" s="85"/>
      <c r="AY71" s="494"/>
      <c r="AZ71" s="85"/>
      <c r="BA71" s="85"/>
    </row>
    <row r="72" spans="1:53" ht="15.6" x14ac:dyDescent="0.3">
      <c r="A72" s="482"/>
      <c r="B72" s="495"/>
      <c r="C72" s="515"/>
      <c r="D72" s="515"/>
      <c r="E72" s="515"/>
      <c r="F72" s="515"/>
      <c r="G72" s="515"/>
      <c r="H72" s="515"/>
      <c r="I72" s="515"/>
      <c r="J72" s="528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  <c r="AG72" s="515"/>
      <c r="AH72" s="515"/>
      <c r="AI72" s="515"/>
      <c r="AJ72" s="515"/>
      <c r="AK72" s="515"/>
      <c r="AL72" s="515"/>
      <c r="AM72" s="528"/>
      <c r="AN72" s="528"/>
      <c r="AO72" s="528"/>
      <c r="AP72" s="528"/>
      <c r="AQ72" s="528"/>
      <c r="AR72" s="528"/>
      <c r="AS72" s="528"/>
      <c r="AT72" s="528"/>
      <c r="AU72" s="528"/>
      <c r="AV72" s="528"/>
      <c r="AW72" s="496"/>
      <c r="AX72" s="85"/>
      <c r="AY72" s="494"/>
      <c r="AZ72" s="85"/>
      <c r="BA72" s="85"/>
    </row>
    <row r="73" spans="1:53" ht="15.6" x14ac:dyDescent="0.3">
      <c r="A73" s="482"/>
      <c r="B73" s="495"/>
      <c r="C73" s="529"/>
      <c r="D73" s="530"/>
      <c r="E73" s="531"/>
      <c r="F73" s="532"/>
      <c r="G73" s="533"/>
      <c r="H73" s="530"/>
      <c r="I73" s="530"/>
      <c r="J73" s="534"/>
      <c r="K73" s="530"/>
      <c r="L73" s="529"/>
      <c r="M73" s="530"/>
      <c r="N73" s="530"/>
      <c r="O73" s="530"/>
      <c r="P73" s="530"/>
      <c r="Q73" s="530"/>
      <c r="R73" s="530"/>
      <c r="S73" s="530"/>
      <c r="T73" s="530"/>
      <c r="U73" s="530"/>
      <c r="V73" s="530"/>
      <c r="W73" s="530"/>
      <c r="X73" s="530"/>
      <c r="Y73" s="530"/>
      <c r="Z73" s="530"/>
      <c r="AA73" s="530"/>
      <c r="AB73" s="530"/>
      <c r="AC73" s="530"/>
      <c r="AD73" s="530"/>
      <c r="AE73" s="530"/>
      <c r="AF73" s="530"/>
      <c r="AG73" s="530"/>
      <c r="AH73" s="529"/>
      <c r="AI73" s="529"/>
      <c r="AJ73" s="529"/>
      <c r="AK73" s="529"/>
      <c r="AL73" s="529"/>
      <c r="AM73" s="535"/>
      <c r="AN73" s="535"/>
      <c r="AO73" s="535"/>
      <c r="AP73" s="535"/>
      <c r="AQ73" s="535"/>
      <c r="AR73" s="535"/>
      <c r="AS73" s="535"/>
      <c r="AT73" s="535"/>
      <c r="AU73" s="535"/>
      <c r="AV73" s="535"/>
      <c r="AW73" s="496"/>
      <c r="AX73" s="85"/>
      <c r="AY73" s="494"/>
      <c r="AZ73" s="85"/>
      <c r="BA73" s="85"/>
    </row>
    <row r="74" spans="1:53" ht="15.6" x14ac:dyDescent="0.3">
      <c r="A74" s="482"/>
      <c r="B74" s="495"/>
      <c r="C74" s="529"/>
      <c r="D74" s="536" t="s">
        <v>184</v>
      </c>
      <c r="E74" s="562"/>
      <c r="F74" s="562"/>
      <c r="G74" s="538"/>
      <c r="H74" s="538"/>
      <c r="I74" s="529"/>
      <c r="J74" s="535"/>
      <c r="K74" s="529"/>
      <c r="L74" s="539"/>
      <c r="M74" s="539"/>
      <c r="N74" s="539"/>
      <c r="O74" s="539"/>
      <c r="P74" s="539"/>
      <c r="Q74" s="539"/>
      <c r="R74" s="539" t="s">
        <v>211</v>
      </c>
      <c r="S74" s="539"/>
      <c r="T74" s="539"/>
      <c r="U74" s="539"/>
      <c r="V74" s="539"/>
      <c r="W74" s="539"/>
      <c r="X74" s="539"/>
      <c r="Y74" s="539"/>
      <c r="Z74" s="539"/>
      <c r="AA74" s="539"/>
      <c r="AB74" s="529"/>
      <c r="AC74" s="529"/>
      <c r="AD74" s="529"/>
      <c r="AE74" s="529"/>
      <c r="AF74" s="529"/>
      <c r="AG74" s="529"/>
      <c r="AH74" s="529"/>
      <c r="AI74" s="529"/>
      <c r="AJ74" s="529"/>
      <c r="AK74" s="529"/>
      <c r="AL74" s="529"/>
      <c r="AM74" s="529"/>
      <c r="AN74" s="529"/>
      <c r="AO74" s="529"/>
      <c r="AP74" s="529"/>
      <c r="AQ74" s="529"/>
      <c r="AR74" s="529"/>
      <c r="AS74" s="529"/>
      <c r="AT74" s="529"/>
      <c r="AU74" s="529"/>
      <c r="AV74" s="529"/>
      <c r="AW74" s="496"/>
      <c r="AX74" s="85"/>
      <c r="AY74" s="494"/>
      <c r="AZ74" s="85"/>
      <c r="BA74" s="85"/>
    </row>
    <row r="75" spans="1:53" ht="16.2" thickBot="1" x14ac:dyDescent="0.35">
      <c r="A75" s="482"/>
      <c r="B75" s="540"/>
      <c r="C75" s="541"/>
      <c r="D75" s="541"/>
      <c r="E75" s="542"/>
      <c r="F75" s="542"/>
      <c r="G75" s="542"/>
      <c r="H75" s="542"/>
      <c r="I75" s="541"/>
      <c r="J75" s="543"/>
      <c r="K75" s="541"/>
      <c r="L75" s="544"/>
      <c r="M75" s="544"/>
      <c r="N75" s="544"/>
      <c r="O75" s="544"/>
      <c r="P75" s="544"/>
      <c r="Q75" s="544"/>
      <c r="R75" s="544"/>
      <c r="S75" s="544"/>
      <c r="T75" s="544"/>
      <c r="U75" s="544"/>
      <c r="V75" s="544"/>
      <c r="W75" s="544"/>
      <c r="X75" s="544"/>
      <c r="Y75" s="544"/>
      <c r="Z75" s="544"/>
      <c r="AA75" s="544"/>
      <c r="AB75" s="541"/>
      <c r="AC75" s="541"/>
      <c r="AD75" s="541"/>
      <c r="AE75" s="541"/>
      <c r="AF75" s="541"/>
      <c r="AG75" s="541"/>
      <c r="AH75" s="541"/>
      <c r="AI75" s="541"/>
      <c r="AJ75" s="541"/>
      <c r="AK75" s="541"/>
      <c r="AL75" s="541"/>
      <c r="AM75" s="541"/>
      <c r="AN75" s="541"/>
      <c r="AO75" s="541"/>
      <c r="AP75" s="541"/>
      <c r="AQ75" s="541"/>
      <c r="AR75" s="541"/>
      <c r="AS75" s="541"/>
      <c r="AT75" s="541"/>
      <c r="AU75" s="541"/>
      <c r="AV75" s="541"/>
      <c r="AW75" s="545"/>
      <c r="AX75" s="85"/>
      <c r="AY75" s="494"/>
      <c r="AZ75" s="85"/>
      <c r="BA75" s="85"/>
    </row>
    <row r="76" spans="1:53" ht="16.8" thickTop="1" thickBot="1" x14ac:dyDescent="0.35">
      <c r="A76" s="482"/>
      <c r="B76" s="497"/>
      <c r="C76" s="529"/>
      <c r="D76" s="529"/>
      <c r="E76" s="538"/>
      <c r="F76" s="538"/>
      <c r="G76" s="538"/>
      <c r="H76" s="538"/>
      <c r="I76" s="529"/>
      <c r="J76" s="535"/>
      <c r="K76" s="529"/>
      <c r="L76" s="539"/>
      <c r="M76" s="539"/>
      <c r="N76" s="539"/>
      <c r="O76" s="539"/>
      <c r="P76" s="539"/>
      <c r="Q76" s="539"/>
      <c r="R76" s="539"/>
      <c r="S76" s="539"/>
      <c r="T76" s="539"/>
      <c r="U76" s="539"/>
      <c r="V76" s="539"/>
      <c r="W76" s="539"/>
      <c r="X76" s="539"/>
      <c r="Y76" s="539"/>
      <c r="Z76" s="539"/>
      <c r="AA76" s="539"/>
      <c r="AB76" s="529"/>
      <c r="AC76" s="529"/>
      <c r="AD76" s="529"/>
      <c r="AE76" s="529"/>
      <c r="AF76" s="529"/>
      <c r="AG76" s="529"/>
      <c r="AH76" s="529"/>
      <c r="AI76" s="529"/>
      <c r="AJ76" s="529"/>
      <c r="AK76" s="529"/>
      <c r="AL76" s="529"/>
      <c r="AM76" s="529"/>
      <c r="AN76" s="529"/>
      <c r="AO76" s="529"/>
      <c r="AP76" s="529"/>
      <c r="AQ76" s="529"/>
      <c r="AR76" s="529"/>
      <c r="AS76" s="529"/>
      <c r="AT76" s="529"/>
      <c r="AU76" s="529"/>
      <c r="AV76" s="529"/>
      <c r="AW76" s="497"/>
      <c r="AX76" s="85"/>
      <c r="AY76" s="494"/>
      <c r="AZ76" s="85"/>
      <c r="BA76" s="85"/>
    </row>
    <row r="77" spans="1:53" ht="18.600000000000001" thickTop="1" x14ac:dyDescent="0.35">
      <c r="A77" s="482" t="s">
        <v>189</v>
      </c>
      <c r="B77" s="483"/>
      <c r="C77" s="484" t="s">
        <v>190</v>
      </c>
      <c r="D77" s="485"/>
      <c r="E77" s="486"/>
      <c r="F77" s="487"/>
      <c r="G77" s="488"/>
      <c r="H77" s="488"/>
      <c r="I77" s="489"/>
      <c r="J77" s="490"/>
      <c r="K77" s="489"/>
      <c r="L77" s="491"/>
      <c r="M77" s="491"/>
      <c r="N77" s="491"/>
      <c r="O77" s="491"/>
      <c r="P77" s="491"/>
      <c r="Q77" s="491"/>
      <c r="R77" s="491"/>
      <c r="S77" s="491"/>
      <c r="T77" s="491"/>
      <c r="U77" s="491"/>
      <c r="V77" s="491"/>
      <c r="W77" s="491"/>
      <c r="X77" s="491"/>
      <c r="Y77" s="491"/>
      <c r="Z77" s="491"/>
      <c r="AA77" s="491"/>
      <c r="AB77" s="489"/>
      <c r="AC77" s="489"/>
      <c r="AD77" s="489"/>
      <c r="AE77" s="489"/>
      <c r="AF77" s="489"/>
      <c r="AG77" s="489"/>
      <c r="AH77" s="489"/>
      <c r="AI77" s="492"/>
      <c r="AJ77" s="492"/>
      <c r="AK77" s="492"/>
      <c r="AL77" s="492"/>
      <c r="AM77" s="492"/>
      <c r="AN77" s="492"/>
      <c r="AO77" s="492"/>
      <c r="AP77" s="492"/>
      <c r="AQ77" s="492"/>
      <c r="AR77" s="492"/>
      <c r="AS77" s="492"/>
      <c r="AT77" s="492"/>
      <c r="AU77" s="492"/>
      <c r="AV77" s="492"/>
      <c r="AW77" s="493"/>
      <c r="AX77" s="85"/>
      <c r="AY77" s="494" t="s">
        <v>98</v>
      </c>
      <c r="AZ77" s="85"/>
      <c r="BA77" s="85"/>
    </row>
    <row r="78" spans="1:53" ht="15.6" customHeight="1" x14ac:dyDescent="0.3">
      <c r="A78" s="482" t="s">
        <v>191</v>
      </c>
      <c r="B78" s="495"/>
      <c r="C78" s="630" t="str">
        <f>PRESUPUESTO!AG18</f>
        <v>CAP. 1: ACUEDUCTO VEREDA LOS ZAINOS</v>
      </c>
      <c r="D78" s="631"/>
      <c r="E78" s="631"/>
      <c r="F78" s="631"/>
      <c r="G78" s="631"/>
      <c r="H78" s="631"/>
      <c r="I78" s="631"/>
      <c r="J78" s="632" t="str">
        <f>+PRESUPUESTO!C18</f>
        <v>RETIRO TUBERIA EXISTENTE 0" A 12"</v>
      </c>
      <c r="K78" s="633"/>
      <c r="L78" s="633"/>
      <c r="M78" s="633"/>
      <c r="N78" s="633"/>
      <c r="O78" s="633"/>
      <c r="P78" s="633"/>
      <c r="Q78" s="633"/>
      <c r="R78" s="633"/>
      <c r="S78" s="633"/>
      <c r="T78" s="633"/>
      <c r="U78" s="633"/>
      <c r="V78" s="633"/>
      <c r="W78" s="633"/>
      <c r="X78" s="633"/>
      <c r="Y78" s="633"/>
      <c r="Z78" s="633"/>
      <c r="AA78" s="633"/>
      <c r="AB78" s="633"/>
      <c r="AC78" s="633"/>
      <c r="AD78" s="633"/>
      <c r="AE78" s="633"/>
      <c r="AF78" s="633"/>
      <c r="AG78" s="633"/>
      <c r="AH78" s="634"/>
      <c r="AI78" s="638" t="s">
        <v>192</v>
      </c>
      <c r="AJ78" s="639"/>
      <c r="AK78" s="639"/>
      <c r="AL78" s="639"/>
      <c r="AM78" s="639"/>
      <c r="AN78" s="639"/>
      <c r="AO78" s="640"/>
      <c r="AP78" s="641" t="str">
        <f>PRESUPUESTO!$D$18</f>
        <v>M</v>
      </c>
      <c r="AQ78" s="642"/>
      <c r="AR78" s="642"/>
      <c r="AS78" s="642"/>
      <c r="AT78" s="642"/>
      <c r="AU78" s="642"/>
      <c r="AV78" s="643"/>
      <c r="AW78" s="496"/>
      <c r="AX78" s="85"/>
      <c r="AY78" s="494"/>
      <c r="AZ78" s="85"/>
      <c r="BA78" s="85"/>
    </row>
    <row r="79" spans="1:53" ht="15.6" x14ac:dyDescent="0.3">
      <c r="A79" s="482" t="s">
        <v>213</v>
      </c>
      <c r="B79" s="495"/>
      <c r="C79" s="700"/>
      <c r="D79" s="701"/>
      <c r="E79" s="701"/>
      <c r="F79" s="701"/>
      <c r="G79" s="701"/>
      <c r="H79" s="701"/>
      <c r="I79" s="701"/>
      <c r="J79" s="635"/>
      <c r="K79" s="636"/>
      <c r="L79" s="636"/>
      <c r="M79" s="636"/>
      <c r="N79" s="636"/>
      <c r="O79" s="636"/>
      <c r="P79" s="636"/>
      <c r="Q79" s="636"/>
      <c r="R79" s="636"/>
      <c r="S79" s="636"/>
      <c r="T79" s="636"/>
      <c r="U79" s="636"/>
      <c r="V79" s="636"/>
      <c r="W79" s="636"/>
      <c r="X79" s="636"/>
      <c r="Y79" s="636"/>
      <c r="Z79" s="636"/>
      <c r="AA79" s="636"/>
      <c r="AB79" s="636"/>
      <c r="AC79" s="636"/>
      <c r="AD79" s="636"/>
      <c r="AE79" s="636"/>
      <c r="AF79" s="636"/>
      <c r="AG79" s="636"/>
      <c r="AH79" s="637"/>
      <c r="AI79" s="638" t="s">
        <v>194</v>
      </c>
      <c r="AJ79" s="639"/>
      <c r="AK79" s="639"/>
      <c r="AL79" s="639"/>
      <c r="AM79" s="639"/>
      <c r="AN79" s="639"/>
      <c r="AO79" s="640"/>
      <c r="AP79" s="641">
        <f>L89</f>
        <v>198</v>
      </c>
      <c r="AQ79" s="642"/>
      <c r="AR79" s="642"/>
      <c r="AS79" s="642"/>
      <c r="AT79" s="642"/>
      <c r="AU79" s="642"/>
      <c r="AV79" s="643"/>
      <c r="AW79" s="496"/>
      <c r="AX79" s="85"/>
      <c r="AY79" s="494"/>
      <c r="AZ79" s="85"/>
      <c r="BA79" s="85"/>
    </row>
    <row r="80" spans="1:53" ht="15.6" x14ac:dyDescent="0.3">
      <c r="A80" s="497" t="s">
        <v>195</v>
      </c>
      <c r="B80" s="495"/>
      <c r="C80" s="498"/>
      <c r="D80" s="498"/>
      <c r="E80" s="498"/>
      <c r="F80" s="498"/>
      <c r="G80" s="498"/>
      <c r="H80" s="498"/>
      <c r="I80" s="498"/>
      <c r="J80" s="499"/>
      <c r="K80" s="498"/>
      <c r="L80" s="498"/>
      <c r="M80" s="626"/>
      <c r="N80" s="626"/>
      <c r="O80" s="626"/>
      <c r="P80" s="626"/>
      <c r="Q80" s="626"/>
      <c r="R80" s="626"/>
      <c r="S80" s="626"/>
      <c r="T80" s="626"/>
      <c r="U80" s="626"/>
      <c r="V80" s="626"/>
      <c r="W80" s="626"/>
      <c r="X80" s="626"/>
      <c r="Y80" s="626"/>
      <c r="Z80" s="626"/>
      <c r="AA80" s="626"/>
      <c r="AB80" s="626"/>
      <c r="AC80" s="625"/>
      <c r="AD80" s="626"/>
      <c r="AE80" s="626"/>
      <c r="AF80" s="626"/>
      <c r="AG80" s="626"/>
      <c r="AH80" s="626"/>
      <c r="AI80" s="626"/>
      <c r="AJ80" s="626"/>
      <c r="AK80" s="626"/>
      <c r="AL80" s="626"/>
      <c r="AM80" s="626"/>
      <c r="AN80" s="626"/>
      <c r="AO80" s="626"/>
      <c r="AP80" s="626"/>
      <c r="AQ80" s="626"/>
      <c r="AR80" s="626"/>
      <c r="AS80" s="626"/>
      <c r="AT80" s="626"/>
      <c r="AU80" s="626"/>
      <c r="AV80" s="626"/>
      <c r="AW80" s="496"/>
      <c r="AX80" s="85"/>
      <c r="AY80" s="494"/>
      <c r="AZ80" s="85"/>
      <c r="BA80" s="85"/>
    </row>
    <row r="81" spans="1:53" ht="15.6" x14ac:dyDescent="0.3">
      <c r="A81" s="497" t="s">
        <v>196</v>
      </c>
      <c r="B81" s="495"/>
      <c r="C81" s="712" t="s">
        <v>197</v>
      </c>
      <c r="D81" s="713"/>
      <c r="E81" s="714" t="s">
        <v>198</v>
      </c>
      <c r="F81" s="714"/>
      <c r="G81" s="714"/>
      <c r="H81" s="714"/>
      <c r="I81" s="714" t="s">
        <v>199</v>
      </c>
      <c r="J81" s="715" t="s">
        <v>200</v>
      </c>
      <c r="K81" s="714" t="s">
        <v>182</v>
      </c>
      <c r="L81" s="714" t="s">
        <v>201</v>
      </c>
      <c r="M81" s="705"/>
      <c r="N81" s="705"/>
      <c r="O81" s="705"/>
      <c r="P81" s="705"/>
      <c r="Q81" s="705"/>
      <c r="R81" s="705"/>
      <c r="S81" s="705"/>
      <c r="T81" s="705"/>
      <c r="U81" s="705"/>
      <c r="V81" s="705"/>
      <c r="W81" s="705"/>
      <c r="X81" s="705"/>
      <c r="Y81" s="705"/>
      <c r="Z81" s="705"/>
      <c r="AA81" s="705"/>
      <c r="AB81" s="705"/>
      <c r="AC81" s="705"/>
      <c r="AD81" s="705"/>
      <c r="AE81" s="705"/>
      <c r="AF81" s="705"/>
      <c r="AG81" s="705"/>
      <c r="AH81" s="705"/>
      <c r="AI81" s="705"/>
      <c r="AJ81" s="705"/>
      <c r="AK81" s="705"/>
      <c r="AL81" s="705"/>
      <c r="AM81" s="705"/>
      <c r="AN81" s="705"/>
      <c r="AO81" s="705"/>
      <c r="AP81" s="705"/>
      <c r="AQ81" s="705"/>
      <c r="AR81" s="705"/>
      <c r="AS81" s="705"/>
      <c r="AT81" s="705"/>
      <c r="AU81" s="705"/>
      <c r="AV81" s="705"/>
      <c r="AW81" s="496"/>
      <c r="AX81" s="85"/>
      <c r="AY81" s="494"/>
      <c r="AZ81" s="85"/>
      <c r="BA81" s="85"/>
    </row>
    <row r="82" spans="1:53" ht="15.6" customHeight="1" x14ac:dyDescent="0.3">
      <c r="A82" s="497"/>
      <c r="B82" s="495"/>
      <c r="C82" s="653"/>
      <c r="D82" s="654"/>
      <c r="E82" s="500" t="s">
        <v>202</v>
      </c>
      <c r="F82" s="500" t="s">
        <v>203</v>
      </c>
      <c r="G82" s="500" t="s">
        <v>204</v>
      </c>
      <c r="H82" s="500" t="s">
        <v>205</v>
      </c>
      <c r="I82" s="714"/>
      <c r="J82" s="716"/>
      <c r="K82" s="714"/>
      <c r="L82" s="714"/>
      <c r="M82" s="705"/>
      <c r="N82" s="705"/>
      <c r="O82" s="705"/>
      <c r="P82" s="705"/>
      <c r="Q82" s="705"/>
      <c r="R82" s="705"/>
      <c r="S82" s="705"/>
      <c r="T82" s="705"/>
      <c r="U82" s="705"/>
      <c r="V82" s="705"/>
      <c r="W82" s="705"/>
      <c r="X82" s="705"/>
      <c r="Y82" s="705"/>
      <c r="Z82" s="705"/>
      <c r="AA82" s="705"/>
      <c r="AB82" s="705"/>
      <c r="AC82" s="705"/>
      <c r="AD82" s="705"/>
      <c r="AE82" s="705"/>
      <c r="AF82" s="705"/>
      <c r="AG82" s="705"/>
      <c r="AH82" s="705"/>
      <c r="AI82" s="705"/>
      <c r="AJ82" s="705"/>
      <c r="AK82" s="705"/>
      <c r="AL82" s="705"/>
      <c r="AM82" s="705"/>
      <c r="AN82" s="705"/>
      <c r="AO82" s="705"/>
      <c r="AP82" s="705"/>
      <c r="AQ82" s="705"/>
      <c r="AR82" s="705"/>
      <c r="AS82" s="705"/>
      <c r="AT82" s="705"/>
      <c r="AU82" s="705"/>
      <c r="AV82" s="705"/>
      <c r="AW82" s="496"/>
      <c r="AX82" s="85"/>
      <c r="AY82" s="494"/>
      <c r="AZ82" s="85"/>
      <c r="BA82" s="85"/>
    </row>
    <row r="83" spans="1:53" ht="15.6" x14ac:dyDescent="0.3">
      <c r="A83" s="497" t="s">
        <v>206</v>
      </c>
      <c r="B83" s="495"/>
      <c r="C83" s="706"/>
      <c r="D83" s="707"/>
      <c r="E83" s="710"/>
      <c r="F83" s="710"/>
      <c r="G83" s="710"/>
      <c r="H83" s="710"/>
      <c r="I83" s="710"/>
      <c r="J83" s="710"/>
      <c r="K83" s="710"/>
      <c r="L83" s="710"/>
      <c r="M83" s="501"/>
      <c r="N83" s="502"/>
      <c r="O83" s="502"/>
      <c r="P83" s="502"/>
      <c r="Q83" s="502"/>
      <c r="R83" s="502"/>
      <c r="S83" s="502"/>
      <c r="T83" s="502"/>
      <c r="U83" s="502"/>
      <c r="V83" s="502"/>
      <c r="W83" s="502"/>
      <c r="X83" s="502"/>
      <c r="Y83" s="502"/>
      <c r="Z83" s="502"/>
      <c r="AA83" s="502"/>
      <c r="AB83" s="502"/>
      <c r="AC83" s="502"/>
      <c r="AD83" s="502"/>
      <c r="AE83" s="502"/>
      <c r="AF83" s="502"/>
      <c r="AG83" s="502"/>
      <c r="AH83" s="502"/>
      <c r="AI83" s="502"/>
      <c r="AJ83" s="502"/>
      <c r="AK83" s="502"/>
      <c r="AL83" s="502"/>
      <c r="AM83" s="502"/>
      <c r="AN83" s="502"/>
      <c r="AO83" s="502"/>
      <c r="AP83" s="502"/>
      <c r="AQ83" s="502"/>
      <c r="AR83" s="502"/>
      <c r="AS83" s="502"/>
      <c r="AT83" s="502"/>
      <c r="AU83" s="502"/>
      <c r="AV83" s="503"/>
      <c r="AW83" s="496"/>
      <c r="AX83" s="85"/>
      <c r="AY83" s="494"/>
      <c r="AZ83" s="85"/>
      <c r="BA83" s="85"/>
    </row>
    <row r="84" spans="1:53" ht="15.6" x14ac:dyDescent="0.3">
      <c r="A84" s="497"/>
      <c r="B84" s="495"/>
      <c r="C84" s="708"/>
      <c r="D84" s="709"/>
      <c r="E84" s="711"/>
      <c r="F84" s="711"/>
      <c r="G84" s="711"/>
      <c r="H84" s="711"/>
      <c r="I84" s="711"/>
      <c r="J84" s="711"/>
      <c r="K84" s="711"/>
      <c r="L84" s="711"/>
      <c r="M84" s="501"/>
      <c r="N84" s="502"/>
      <c r="O84" s="502"/>
      <c r="P84" s="502"/>
      <c r="Q84" s="502"/>
      <c r="R84" s="502"/>
      <c r="S84" s="502"/>
      <c r="T84" s="502"/>
      <c r="U84" s="502"/>
      <c r="V84" s="502"/>
      <c r="W84" s="502"/>
      <c r="X84" s="502"/>
      <c r="Y84" s="502"/>
      <c r="Z84" s="502"/>
      <c r="AA84" s="502"/>
      <c r="AB84" s="502"/>
      <c r="AC84" s="502"/>
      <c r="AD84" s="502"/>
      <c r="AE84" s="502"/>
      <c r="AF84" s="502"/>
      <c r="AG84" s="502"/>
      <c r="AH84" s="502"/>
      <c r="AI84" s="502"/>
      <c r="AJ84" s="502"/>
      <c r="AK84" s="502"/>
      <c r="AL84" s="502"/>
      <c r="AM84" s="502"/>
      <c r="AN84" s="502"/>
      <c r="AO84" s="502"/>
      <c r="AP84" s="502"/>
      <c r="AQ84" s="502"/>
      <c r="AR84" s="502"/>
      <c r="AS84" s="502"/>
      <c r="AT84" s="502"/>
      <c r="AU84" s="502"/>
      <c r="AV84" s="503"/>
      <c r="AW84" s="496"/>
      <c r="AX84" s="85"/>
      <c r="AY84" s="494"/>
      <c r="AZ84" s="85"/>
      <c r="BA84" s="85"/>
    </row>
    <row r="85" spans="1:53" ht="15.6" x14ac:dyDescent="0.3">
      <c r="A85" s="497" t="s">
        <v>207</v>
      </c>
      <c r="B85" s="495"/>
      <c r="C85" s="648" t="s">
        <v>238</v>
      </c>
      <c r="D85" s="649"/>
      <c r="E85" s="644">
        <f>+L37</f>
        <v>198</v>
      </c>
      <c r="F85" s="644"/>
      <c r="G85" s="644"/>
      <c r="H85" s="644"/>
      <c r="I85" s="644">
        <f>+E85</f>
        <v>198</v>
      </c>
      <c r="J85" s="644">
        <v>1</v>
      </c>
      <c r="K85" s="644" t="s">
        <v>35</v>
      </c>
      <c r="L85" s="646">
        <f>+J85*E85</f>
        <v>198</v>
      </c>
      <c r="M85" s="501"/>
      <c r="N85" s="502"/>
      <c r="O85" s="502"/>
      <c r="P85" s="502"/>
      <c r="Q85" s="502"/>
      <c r="R85" s="502"/>
      <c r="S85" s="502"/>
      <c r="T85" s="502"/>
      <c r="U85" s="502"/>
      <c r="V85" s="502"/>
      <c r="W85" s="502"/>
      <c r="X85" s="502"/>
      <c r="Y85" s="502"/>
      <c r="Z85" s="502"/>
      <c r="AA85" s="502"/>
      <c r="AB85" s="502"/>
      <c r="AC85" s="502"/>
      <c r="AD85" s="502"/>
      <c r="AE85" s="502"/>
      <c r="AF85" s="502"/>
      <c r="AG85" s="502"/>
      <c r="AH85" s="502"/>
      <c r="AI85" s="502"/>
      <c r="AJ85" s="502"/>
      <c r="AK85" s="502"/>
      <c r="AL85" s="502"/>
      <c r="AM85" s="502"/>
      <c r="AN85" s="502"/>
      <c r="AO85" s="502"/>
      <c r="AP85" s="502"/>
      <c r="AQ85" s="502"/>
      <c r="AR85" s="502"/>
      <c r="AS85" s="502"/>
      <c r="AT85" s="502"/>
      <c r="AU85" s="502"/>
      <c r="AV85" s="503"/>
      <c r="AW85" s="496"/>
      <c r="AX85" s="85"/>
      <c r="AY85" s="494"/>
      <c r="AZ85" s="85"/>
      <c r="BA85" s="85"/>
    </row>
    <row r="86" spans="1:53" ht="15.6" x14ac:dyDescent="0.3">
      <c r="A86" s="497"/>
      <c r="B86" s="495"/>
      <c r="C86" s="650"/>
      <c r="D86" s="651"/>
      <c r="E86" s="645"/>
      <c r="F86" s="645"/>
      <c r="G86" s="645"/>
      <c r="H86" s="645"/>
      <c r="I86" s="645"/>
      <c r="J86" s="645"/>
      <c r="K86" s="645"/>
      <c r="L86" s="647"/>
      <c r="M86" s="501"/>
      <c r="N86" s="502"/>
      <c r="O86" s="502"/>
      <c r="P86" s="502"/>
      <c r="Q86" s="502"/>
      <c r="R86" s="502"/>
      <c r="S86" s="502"/>
      <c r="T86" s="502"/>
      <c r="U86" s="502"/>
      <c r="V86" s="502"/>
      <c r="W86" s="502"/>
      <c r="X86" s="502"/>
      <c r="Y86" s="502"/>
      <c r="Z86" s="502"/>
      <c r="AA86" s="502"/>
      <c r="AB86" s="502"/>
      <c r="AC86" s="502"/>
      <c r="AD86" s="502"/>
      <c r="AE86" s="502"/>
      <c r="AF86" s="502"/>
      <c r="AG86" s="502"/>
      <c r="AH86" s="502"/>
      <c r="AI86" s="502"/>
      <c r="AJ86" s="502"/>
      <c r="AK86" s="502"/>
      <c r="AL86" s="502"/>
      <c r="AM86" s="502"/>
      <c r="AN86" s="502"/>
      <c r="AO86" s="502"/>
      <c r="AP86" s="502"/>
      <c r="AQ86" s="502"/>
      <c r="AR86" s="502"/>
      <c r="AS86" s="502"/>
      <c r="AT86" s="502"/>
      <c r="AU86" s="502"/>
      <c r="AV86" s="503"/>
      <c r="AW86" s="496"/>
      <c r="AX86" s="85"/>
      <c r="AY86" s="494"/>
      <c r="AZ86" s="85"/>
      <c r="BA86" s="85"/>
    </row>
    <row r="87" spans="1:53" ht="15.6" x14ac:dyDescent="0.3">
      <c r="A87" s="497"/>
      <c r="B87" s="495"/>
      <c r="C87" s="650"/>
      <c r="D87" s="651"/>
      <c r="E87" s="645"/>
      <c r="F87" s="645"/>
      <c r="G87" s="658"/>
      <c r="H87" s="645"/>
      <c r="I87" s="644">
        <f t="shared" ref="I87" si="7">+E87*F87</f>
        <v>0</v>
      </c>
      <c r="J87" s="645"/>
      <c r="K87" s="644"/>
      <c r="L87" s="646"/>
      <c r="M87" s="501"/>
      <c r="N87" s="502"/>
      <c r="O87" s="502"/>
      <c r="P87" s="502"/>
      <c r="Q87" s="502"/>
      <c r="R87" s="502"/>
      <c r="S87" s="502"/>
      <c r="T87" s="502"/>
      <c r="U87" s="502"/>
      <c r="V87" s="502"/>
      <c r="W87" s="502"/>
      <c r="X87" s="502"/>
      <c r="Y87" s="502"/>
      <c r="Z87" s="502"/>
      <c r="AA87" s="502"/>
      <c r="AB87" s="502"/>
      <c r="AC87" s="502"/>
      <c r="AD87" s="502"/>
      <c r="AE87" s="502"/>
      <c r="AF87" s="502"/>
      <c r="AG87" s="502"/>
      <c r="AH87" s="502"/>
      <c r="AI87" s="502"/>
      <c r="AJ87" s="502"/>
      <c r="AK87" s="502"/>
      <c r="AL87" s="502"/>
      <c r="AM87" s="502"/>
      <c r="AN87" s="502"/>
      <c r="AO87" s="502"/>
      <c r="AP87" s="502"/>
      <c r="AQ87" s="502"/>
      <c r="AR87" s="502"/>
      <c r="AS87" s="502"/>
      <c r="AT87" s="502"/>
      <c r="AU87" s="502"/>
      <c r="AV87" s="503"/>
      <c r="AW87" s="496"/>
      <c r="AX87" s="85"/>
      <c r="AY87" s="494"/>
      <c r="AZ87" s="85"/>
      <c r="BA87" s="85"/>
    </row>
    <row r="88" spans="1:53" ht="15.6" x14ac:dyDescent="0.3">
      <c r="A88" s="497"/>
      <c r="B88" s="495"/>
      <c r="C88" s="650"/>
      <c r="D88" s="651"/>
      <c r="E88" s="645"/>
      <c r="F88" s="645"/>
      <c r="G88" s="659"/>
      <c r="H88" s="645"/>
      <c r="I88" s="645"/>
      <c r="J88" s="645"/>
      <c r="K88" s="645"/>
      <c r="L88" s="647"/>
      <c r="M88" s="501"/>
      <c r="N88" s="502"/>
      <c r="O88" s="502"/>
      <c r="P88" s="502"/>
      <c r="Q88" s="502"/>
      <c r="R88" s="502"/>
      <c r="S88" s="502"/>
      <c r="T88" s="502"/>
      <c r="U88" s="502"/>
      <c r="V88" s="502"/>
      <c r="W88" s="502"/>
      <c r="X88" s="502"/>
      <c r="Y88" s="502"/>
      <c r="Z88" s="502"/>
      <c r="AA88" s="502"/>
      <c r="AB88" s="502"/>
      <c r="AC88" s="502"/>
      <c r="AD88" s="502"/>
      <c r="AE88" s="502"/>
      <c r="AF88" s="502"/>
      <c r="AG88" s="502"/>
      <c r="AH88" s="502"/>
      <c r="AI88" s="502"/>
      <c r="AJ88" s="502"/>
      <c r="AK88" s="502"/>
      <c r="AL88" s="502"/>
      <c r="AM88" s="502"/>
      <c r="AN88" s="502"/>
      <c r="AO88" s="502"/>
      <c r="AP88" s="502"/>
      <c r="AQ88" s="502"/>
      <c r="AR88" s="502"/>
      <c r="AS88" s="502"/>
      <c r="AT88" s="502"/>
      <c r="AU88" s="502"/>
      <c r="AV88" s="503"/>
      <c r="AW88" s="496"/>
      <c r="AX88" s="85"/>
      <c r="AY88" s="494"/>
      <c r="AZ88" s="85"/>
      <c r="BA88" s="85"/>
    </row>
    <row r="89" spans="1:53" ht="15.6" x14ac:dyDescent="0.3">
      <c r="A89" s="482" t="s">
        <v>208</v>
      </c>
      <c r="B89" s="495"/>
      <c r="C89" s="504"/>
      <c r="D89" s="505"/>
      <c r="E89" s="505"/>
      <c r="F89" s="505"/>
      <c r="G89" s="506" t="s">
        <v>209</v>
      </c>
      <c r="H89" s="507">
        <v>2</v>
      </c>
      <c r="I89" s="508" t="s">
        <v>5</v>
      </c>
      <c r="J89" s="509"/>
      <c r="K89" s="510" t="s">
        <v>201</v>
      </c>
      <c r="L89" s="511">
        <f>ROUND(SUM(L83:L88),H89)</f>
        <v>198</v>
      </c>
      <c r="M89" s="512"/>
      <c r="N89" s="513"/>
      <c r="O89" s="513"/>
      <c r="P89" s="513"/>
      <c r="Q89" s="513"/>
      <c r="R89" s="513"/>
      <c r="S89" s="502"/>
      <c r="T89" s="502"/>
      <c r="U89" s="502"/>
      <c r="V89" s="502"/>
      <c r="W89" s="502"/>
      <c r="X89" s="502"/>
      <c r="Y89" s="502"/>
      <c r="Z89" s="502"/>
      <c r="AA89" s="502"/>
      <c r="AB89" s="502"/>
      <c r="AC89" s="502"/>
      <c r="AD89" s="502"/>
      <c r="AE89" s="502"/>
      <c r="AF89" s="502"/>
      <c r="AG89" s="502"/>
      <c r="AH89" s="502"/>
      <c r="AI89" s="502"/>
      <c r="AJ89" s="502"/>
      <c r="AK89" s="502"/>
      <c r="AL89" s="502"/>
      <c r="AM89" s="502"/>
      <c r="AN89" s="502"/>
      <c r="AO89" s="502"/>
      <c r="AP89" s="502"/>
      <c r="AQ89" s="502"/>
      <c r="AR89" s="502"/>
      <c r="AS89" s="502"/>
      <c r="AT89" s="502"/>
      <c r="AU89" s="502"/>
      <c r="AV89" s="503"/>
      <c r="AW89" s="496"/>
      <c r="AX89" s="85"/>
      <c r="AY89" s="494"/>
      <c r="AZ89" s="85"/>
      <c r="BA89" s="85"/>
    </row>
    <row r="90" spans="1:53" ht="15.6" x14ac:dyDescent="0.3">
      <c r="A90" s="497"/>
      <c r="B90" s="495"/>
      <c r="C90" s="514"/>
      <c r="D90" s="515"/>
      <c r="E90" s="515"/>
      <c r="F90" s="515"/>
      <c r="G90" s="515"/>
      <c r="H90" s="515"/>
      <c r="I90" s="515"/>
      <c r="J90" s="515"/>
      <c r="K90" s="516"/>
      <c r="L90" s="515"/>
      <c r="M90" s="517"/>
      <c r="N90" s="518"/>
      <c r="O90" s="518"/>
      <c r="P90" s="518"/>
      <c r="Q90" s="518"/>
      <c r="R90" s="518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  <c r="AG90" s="519"/>
      <c r="AH90" s="519"/>
      <c r="AI90" s="519"/>
      <c r="AJ90" s="519"/>
      <c r="AK90" s="519"/>
      <c r="AL90" s="519"/>
      <c r="AM90" s="519"/>
      <c r="AN90" s="519"/>
      <c r="AO90" s="519"/>
      <c r="AP90" s="519"/>
      <c r="AQ90" s="519"/>
      <c r="AR90" s="519"/>
      <c r="AS90" s="519"/>
      <c r="AT90" s="519"/>
      <c r="AU90" s="519"/>
      <c r="AV90" s="520"/>
      <c r="AW90" s="496"/>
      <c r="AX90" s="85"/>
      <c r="AY90" s="494"/>
      <c r="AZ90" s="85"/>
      <c r="BA90" s="85"/>
    </row>
    <row r="91" spans="1:53" ht="15.6" x14ac:dyDescent="0.3">
      <c r="A91" s="497"/>
      <c r="B91" s="495"/>
      <c r="C91" s="653"/>
      <c r="D91" s="654"/>
      <c r="E91" s="654"/>
      <c r="F91" s="654"/>
      <c r="G91" s="654"/>
      <c r="H91" s="654"/>
      <c r="I91" s="654"/>
      <c r="J91" s="654"/>
      <c r="K91" s="654"/>
      <c r="L91" s="521"/>
      <c r="M91" s="517"/>
      <c r="N91" s="518"/>
      <c r="O91" s="518"/>
      <c r="P91" s="518"/>
      <c r="Q91" s="518"/>
      <c r="R91" s="518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  <c r="AG91" s="519"/>
      <c r="AH91" s="519"/>
      <c r="AI91" s="519"/>
      <c r="AJ91" s="519"/>
      <c r="AK91" s="519"/>
      <c r="AL91" s="519"/>
      <c r="AM91" s="519"/>
      <c r="AN91" s="519"/>
      <c r="AO91" s="519"/>
      <c r="AP91" s="519"/>
      <c r="AQ91" s="519"/>
      <c r="AR91" s="519"/>
      <c r="AS91" s="519"/>
      <c r="AT91" s="519"/>
      <c r="AU91" s="519"/>
      <c r="AV91" s="520"/>
      <c r="AW91" s="496"/>
      <c r="AX91" s="85"/>
      <c r="AY91" s="494"/>
      <c r="AZ91" s="85"/>
      <c r="BA91" s="85"/>
    </row>
    <row r="92" spans="1:53" ht="31.2" x14ac:dyDescent="0.3">
      <c r="A92" s="497"/>
      <c r="B92" s="495"/>
      <c r="C92" s="522" t="s">
        <v>210</v>
      </c>
      <c r="D92" s="655"/>
      <c r="E92" s="655"/>
      <c r="F92" s="655"/>
      <c r="G92" s="655"/>
      <c r="H92" s="655"/>
      <c r="I92" s="655"/>
      <c r="J92" s="655"/>
      <c r="K92" s="655"/>
      <c r="L92" s="655"/>
      <c r="M92" s="655"/>
      <c r="N92" s="655"/>
      <c r="O92" s="655"/>
      <c r="P92" s="655"/>
      <c r="Q92" s="655"/>
      <c r="R92" s="655"/>
      <c r="S92" s="655"/>
      <c r="T92" s="655"/>
      <c r="U92" s="655"/>
      <c r="V92" s="655"/>
      <c r="W92" s="655"/>
      <c r="X92" s="655"/>
      <c r="Y92" s="655"/>
      <c r="Z92" s="655"/>
      <c r="AA92" s="655"/>
      <c r="AB92" s="655"/>
      <c r="AC92" s="655"/>
      <c r="AD92" s="655"/>
      <c r="AE92" s="655"/>
      <c r="AF92" s="655"/>
      <c r="AG92" s="655"/>
      <c r="AH92" s="655"/>
      <c r="AI92" s="655"/>
      <c r="AJ92" s="655"/>
      <c r="AK92" s="655"/>
      <c r="AL92" s="655"/>
      <c r="AM92" s="655"/>
      <c r="AN92" s="655"/>
      <c r="AO92" s="655"/>
      <c r="AP92" s="655"/>
      <c r="AQ92" s="655"/>
      <c r="AR92" s="655"/>
      <c r="AS92" s="655"/>
      <c r="AT92" s="655"/>
      <c r="AU92" s="655"/>
      <c r="AV92" s="523"/>
      <c r="AW92" s="496"/>
      <c r="AX92" s="85"/>
      <c r="AY92" s="494"/>
      <c r="AZ92" s="85"/>
      <c r="BA92" s="85"/>
    </row>
    <row r="93" spans="1:53" ht="15.6" x14ac:dyDescent="0.3">
      <c r="A93" s="497"/>
      <c r="B93" s="495"/>
      <c r="C93" s="524"/>
      <c r="D93" s="660"/>
      <c r="E93" s="660"/>
      <c r="F93" s="660"/>
      <c r="G93" s="660"/>
      <c r="H93" s="660"/>
      <c r="I93" s="660"/>
      <c r="J93" s="660"/>
      <c r="K93" s="660"/>
      <c r="L93" s="660"/>
      <c r="M93" s="660"/>
      <c r="N93" s="660"/>
      <c r="O93" s="660"/>
      <c r="P93" s="660"/>
      <c r="Q93" s="660"/>
      <c r="R93" s="660"/>
      <c r="S93" s="660"/>
      <c r="T93" s="660"/>
      <c r="U93" s="660"/>
      <c r="V93" s="660"/>
      <c r="W93" s="660"/>
      <c r="X93" s="660"/>
      <c r="Y93" s="660"/>
      <c r="Z93" s="660"/>
      <c r="AA93" s="660"/>
      <c r="AB93" s="660"/>
      <c r="AC93" s="660"/>
      <c r="AD93" s="660"/>
      <c r="AE93" s="660"/>
      <c r="AF93" s="660"/>
      <c r="AG93" s="660"/>
      <c r="AH93" s="660"/>
      <c r="AI93" s="660"/>
      <c r="AJ93" s="660"/>
      <c r="AK93" s="660"/>
      <c r="AL93" s="660"/>
      <c r="AM93" s="660"/>
      <c r="AN93" s="660"/>
      <c r="AO93" s="660"/>
      <c r="AP93" s="660"/>
      <c r="AQ93" s="660"/>
      <c r="AR93" s="660"/>
      <c r="AS93" s="660"/>
      <c r="AT93" s="660"/>
      <c r="AU93" s="660"/>
      <c r="AV93" s="525"/>
      <c r="AW93" s="496"/>
      <c r="AX93" s="85"/>
      <c r="AY93" s="494"/>
      <c r="AZ93" s="85"/>
      <c r="BA93" s="85"/>
    </row>
    <row r="94" spans="1:53" ht="15.6" x14ac:dyDescent="0.3">
      <c r="A94" s="497"/>
      <c r="B94" s="495"/>
      <c r="C94" s="526"/>
      <c r="D94" s="627"/>
      <c r="E94" s="627"/>
      <c r="F94" s="627"/>
      <c r="G94" s="627"/>
      <c r="H94" s="627"/>
      <c r="I94" s="627"/>
      <c r="J94" s="627"/>
      <c r="K94" s="627"/>
      <c r="L94" s="627"/>
      <c r="M94" s="627"/>
      <c r="N94" s="627"/>
      <c r="O94" s="627"/>
      <c r="P94" s="627"/>
      <c r="Q94" s="627"/>
      <c r="R94" s="627"/>
      <c r="S94" s="627"/>
      <c r="T94" s="627"/>
      <c r="U94" s="627"/>
      <c r="V94" s="627"/>
      <c r="W94" s="627"/>
      <c r="X94" s="627"/>
      <c r="Y94" s="627"/>
      <c r="Z94" s="627"/>
      <c r="AA94" s="627"/>
      <c r="AB94" s="627"/>
      <c r="AC94" s="627"/>
      <c r="AD94" s="627"/>
      <c r="AE94" s="627"/>
      <c r="AF94" s="627"/>
      <c r="AG94" s="527"/>
      <c r="AH94" s="628" t="str">
        <f>"Item    " &amp; E79 &amp; "    Página   1   de   1  "</f>
        <v xml:space="preserve">Item        Página   1   de   1  </v>
      </c>
      <c r="AI94" s="629"/>
      <c r="AJ94" s="629"/>
      <c r="AK94" s="629"/>
      <c r="AL94" s="629"/>
      <c r="AM94" s="629"/>
      <c r="AN94" s="629"/>
      <c r="AO94" s="629"/>
      <c r="AP94" s="629"/>
      <c r="AQ94" s="629"/>
      <c r="AR94" s="629"/>
      <c r="AS94" s="629"/>
      <c r="AT94" s="629"/>
      <c r="AU94" s="629"/>
      <c r="AV94" s="629"/>
      <c r="AW94" s="496"/>
      <c r="AX94" s="85"/>
      <c r="AY94" s="494"/>
      <c r="AZ94" s="85"/>
      <c r="BA94" s="85"/>
    </row>
    <row r="95" spans="1:53" ht="15.6" x14ac:dyDescent="0.3">
      <c r="A95" s="497"/>
      <c r="B95" s="495"/>
      <c r="C95" s="515"/>
      <c r="D95" s="515"/>
      <c r="E95" s="515"/>
      <c r="F95" s="515"/>
      <c r="G95" s="515"/>
      <c r="H95" s="515"/>
      <c r="I95" s="515"/>
      <c r="J95" s="528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  <c r="AG95" s="515"/>
      <c r="AH95" s="515"/>
      <c r="AI95" s="515"/>
      <c r="AJ95" s="515"/>
      <c r="AK95" s="515"/>
      <c r="AL95" s="515"/>
      <c r="AM95" s="528"/>
      <c r="AN95" s="528"/>
      <c r="AO95" s="528"/>
      <c r="AP95" s="528"/>
      <c r="AQ95" s="528"/>
      <c r="AR95" s="528"/>
      <c r="AS95" s="528"/>
      <c r="AT95" s="528"/>
      <c r="AU95" s="528"/>
      <c r="AV95" s="528"/>
      <c r="AW95" s="496"/>
      <c r="AX95" s="85"/>
      <c r="AY95" s="494"/>
      <c r="AZ95" s="85"/>
      <c r="BA95" s="85"/>
    </row>
    <row r="96" spans="1:53" ht="15.6" x14ac:dyDescent="0.3">
      <c r="A96" s="497"/>
      <c r="B96" s="495"/>
      <c r="C96" s="515"/>
      <c r="D96" s="515"/>
      <c r="E96" s="515"/>
      <c r="F96" s="515"/>
      <c r="G96" s="515"/>
      <c r="H96" s="515"/>
      <c r="I96" s="515"/>
      <c r="J96" s="528"/>
      <c r="K96" s="515"/>
      <c r="L96" s="515"/>
      <c r="M96" s="515"/>
      <c r="N96" s="515"/>
      <c r="O96" s="515"/>
      <c r="P96" s="515"/>
      <c r="Q96" s="515"/>
      <c r="R96" s="515"/>
      <c r="S96" s="515"/>
      <c r="T96" s="515"/>
      <c r="U96" s="515"/>
      <c r="V96" s="515"/>
      <c r="W96" s="515"/>
      <c r="X96" s="515"/>
      <c r="Y96" s="515"/>
      <c r="Z96" s="515"/>
      <c r="AA96" s="515"/>
      <c r="AB96" s="515"/>
      <c r="AC96" s="515"/>
      <c r="AD96" s="515"/>
      <c r="AE96" s="515"/>
      <c r="AF96" s="515"/>
      <c r="AG96" s="515"/>
      <c r="AH96" s="515"/>
      <c r="AI96" s="515"/>
      <c r="AJ96" s="515"/>
      <c r="AK96" s="515"/>
      <c r="AL96" s="515"/>
      <c r="AM96" s="528"/>
      <c r="AN96" s="528"/>
      <c r="AO96" s="528"/>
      <c r="AP96" s="528"/>
      <c r="AQ96" s="528"/>
      <c r="AR96" s="528"/>
      <c r="AS96" s="528"/>
      <c r="AT96" s="528"/>
      <c r="AU96" s="528"/>
      <c r="AV96" s="528"/>
      <c r="AW96" s="496"/>
      <c r="AX96" s="85"/>
      <c r="AY96" s="494"/>
      <c r="AZ96" s="85"/>
      <c r="BA96" s="85"/>
    </row>
    <row r="97" spans="1:53" ht="15.6" x14ac:dyDescent="0.3">
      <c r="A97" s="497"/>
      <c r="B97" s="495"/>
      <c r="C97" s="515"/>
      <c r="D97" s="515"/>
      <c r="E97" s="515"/>
      <c r="F97" s="515"/>
      <c r="G97" s="515"/>
      <c r="H97" s="515"/>
      <c r="I97" s="515"/>
      <c r="J97" s="528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  <c r="AG97" s="515"/>
      <c r="AH97" s="515"/>
      <c r="AI97" s="515"/>
      <c r="AJ97" s="515"/>
      <c r="AK97" s="515"/>
      <c r="AL97" s="515"/>
      <c r="AM97" s="528"/>
      <c r="AN97" s="528"/>
      <c r="AO97" s="528"/>
      <c r="AP97" s="528"/>
      <c r="AQ97" s="528"/>
      <c r="AR97" s="528"/>
      <c r="AS97" s="528"/>
      <c r="AT97" s="528"/>
      <c r="AU97" s="528"/>
      <c r="AV97" s="528"/>
      <c r="AW97" s="496"/>
      <c r="AX97" s="85"/>
      <c r="AY97" s="494"/>
      <c r="AZ97" s="85"/>
      <c r="BA97" s="85"/>
    </row>
    <row r="98" spans="1:53" ht="15.6" x14ac:dyDescent="0.3">
      <c r="A98" s="497"/>
      <c r="B98" s="495"/>
      <c r="C98" s="529"/>
      <c r="D98" s="530"/>
      <c r="E98" s="531"/>
      <c r="F98" s="532"/>
      <c r="G98" s="533"/>
      <c r="H98" s="530"/>
      <c r="I98" s="530"/>
      <c r="J98" s="534"/>
      <c r="K98" s="530"/>
      <c r="L98" s="529"/>
      <c r="M98" s="530"/>
      <c r="N98" s="530"/>
      <c r="O98" s="530"/>
      <c r="P98" s="530"/>
      <c r="Q98" s="530"/>
      <c r="R98" s="530"/>
      <c r="S98" s="530"/>
      <c r="T98" s="530"/>
      <c r="U98" s="530"/>
      <c r="V98" s="530"/>
      <c r="W98" s="530"/>
      <c r="X98" s="530"/>
      <c r="Y98" s="530"/>
      <c r="Z98" s="530"/>
      <c r="AA98" s="530"/>
      <c r="AB98" s="530"/>
      <c r="AC98" s="530"/>
      <c r="AD98" s="530"/>
      <c r="AE98" s="530"/>
      <c r="AF98" s="530"/>
      <c r="AG98" s="530"/>
      <c r="AH98" s="529"/>
      <c r="AI98" s="529"/>
      <c r="AJ98" s="529"/>
      <c r="AK98" s="529"/>
      <c r="AL98" s="529"/>
      <c r="AM98" s="535"/>
      <c r="AN98" s="535"/>
      <c r="AO98" s="535"/>
      <c r="AP98" s="535"/>
      <c r="AQ98" s="535"/>
      <c r="AR98" s="535"/>
      <c r="AS98" s="535"/>
      <c r="AT98" s="535"/>
      <c r="AU98" s="535"/>
      <c r="AV98" s="535"/>
      <c r="AW98" s="496"/>
      <c r="AX98" s="85"/>
      <c r="AY98" s="494"/>
      <c r="AZ98" s="85"/>
      <c r="BA98" s="85"/>
    </row>
    <row r="99" spans="1:53" ht="15.6" x14ac:dyDescent="0.3">
      <c r="A99" s="497"/>
      <c r="B99" s="495"/>
      <c r="C99" s="529"/>
      <c r="D99" s="536" t="s">
        <v>184</v>
      </c>
      <c r="E99" s="537"/>
      <c r="F99" s="537"/>
      <c r="G99" s="538"/>
      <c r="H99" s="538"/>
      <c r="I99" s="529"/>
      <c r="J99" s="535"/>
      <c r="K99" s="529"/>
      <c r="L99" s="539"/>
      <c r="M99" s="539"/>
      <c r="N99" s="539"/>
      <c r="O99" s="539"/>
      <c r="P99" s="539"/>
      <c r="Q99" s="539"/>
      <c r="R99" s="539" t="s">
        <v>211</v>
      </c>
      <c r="S99" s="539"/>
      <c r="T99" s="539"/>
      <c r="U99" s="539"/>
      <c r="V99" s="539"/>
      <c r="W99" s="539"/>
      <c r="X99" s="539"/>
      <c r="Y99" s="539"/>
      <c r="Z99" s="539"/>
      <c r="AA99" s="539"/>
      <c r="AB99" s="529"/>
      <c r="AC99" s="529"/>
      <c r="AD99" s="529"/>
      <c r="AE99" s="529"/>
      <c r="AF99" s="529"/>
      <c r="AG99" s="529"/>
      <c r="AH99" s="529"/>
      <c r="AI99" s="529"/>
      <c r="AJ99" s="529"/>
      <c r="AK99" s="529"/>
      <c r="AL99" s="529"/>
      <c r="AM99" s="529"/>
      <c r="AN99" s="529"/>
      <c r="AO99" s="529"/>
      <c r="AP99" s="529"/>
      <c r="AQ99" s="529"/>
      <c r="AR99" s="529"/>
      <c r="AS99" s="529"/>
      <c r="AT99" s="529"/>
      <c r="AU99" s="529"/>
      <c r="AV99" s="529"/>
      <c r="AW99" s="496"/>
      <c r="AX99" s="85"/>
      <c r="AY99" s="494"/>
      <c r="AZ99" s="85"/>
      <c r="BA99" s="85"/>
    </row>
    <row r="100" spans="1:53" ht="16.2" thickBot="1" x14ac:dyDescent="0.35">
      <c r="A100" s="482" t="s">
        <v>212</v>
      </c>
      <c r="B100" s="540"/>
      <c r="C100" s="541"/>
      <c r="D100" s="541"/>
      <c r="E100" s="542"/>
      <c r="F100" s="542"/>
      <c r="G100" s="542"/>
      <c r="H100" s="542"/>
      <c r="I100" s="541"/>
      <c r="J100" s="543"/>
      <c r="K100" s="541"/>
      <c r="L100" s="544"/>
      <c r="M100" s="544"/>
      <c r="N100" s="544"/>
      <c r="O100" s="544"/>
      <c r="P100" s="544"/>
      <c r="Q100" s="544"/>
      <c r="R100" s="544"/>
      <c r="S100" s="544"/>
      <c r="T100" s="544"/>
      <c r="U100" s="544"/>
      <c r="V100" s="544"/>
      <c r="W100" s="544"/>
      <c r="X100" s="544"/>
      <c r="Y100" s="544"/>
      <c r="Z100" s="544"/>
      <c r="AA100" s="544"/>
      <c r="AB100" s="541"/>
      <c r="AC100" s="541"/>
      <c r="AD100" s="541"/>
      <c r="AE100" s="541"/>
      <c r="AF100" s="541"/>
      <c r="AG100" s="541"/>
      <c r="AH100" s="541"/>
      <c r="AI100" s="541"/>
      <c r="AJ100" s="541"/>
      <c r="AK100" s="541"/>
      <c r="AL100" s="541"/>
      <c r="AM100" s="541"/>
      <c r="AN100" s="541"/>
      <c r="AO100" s="541"/>
      <c r="AP100" s="541"/>
      <c r="AQ100" s="541"/>
      <c r="AR100" s="541"/>
      <c r="AS100" s="541"/>
      <c r="AT100" s="541"/>
      <c r="AU100" s="541"/>
      <c r="AV100" s="541"/>
      <c r="AW100" s="545"/>
      <c r="AX100" s="85"/>
      <c r="AY100" s="494"/>
      <c r="AZ100" s="85"/>
      <c r="BA100" s="85"/>
    </row>
    <row r="101" spans="1:53" ht="16.2" thickTop="1" x14ac:dyDescent="0.3">
      <c r="A101" s="546"/>
      <c r="B101" s="546"/>
      <c r="C101" s="546"/>
      <c r="D101" s="546"/>
      <c r="E101" s="546"/>
      <c r="F101" s="546"/>
      <c r="G101" s="546"/>
      <c r="H101" s="546"/>
      <c r="I101" s="546"/>
      <c r="J101" s="546"/>
      <c r="K101" s="546"/>
      <c r="L101" s="546"/>
      <c r="M101" s="546"/>
      <c r="N101" s="546"/>
      <c r="O101" s="546"/>
      <c r="P101" s="546"/>
      <c r="Q101" s="546"/>
      <c r="R101" s="546"/>
      <c r="S101" s="546"/>
      <c r="T101" s="546"/>
      <c r="U101" s="546"/>
      <c r="V101" s="546"/>
      <c r="W101" s="546"/>
      <c r="X101" s="546"/>
      <c r="Y101" s="546"/>
      <c r="Z101" s="546"/>
      <c r="AA101" s="546"/>
      <c r="AB101" s="546"/>
      <c r="AC101" s="546"/>
      <c r="AD101" s="546"/>
      <c r="AE101" s="546"/>
      <c r="AF101" s="546"/>
      <c r="AG101" s="546"/>
      <c r="AH101" s="546"/>
      <c r="AI101" s="546"/>
      <c r="AJ101" s="546"/>
      <c r="AK101" s="546"/>
      <c r="AL101" s="546"/>
      <c r="AM101" s="546"/>
      <c r="AN101" s="546"/>
      <c r="AO101" s="546"/>
      <c r="AP101" s="546"/>
      <c r="AQ101" s="546"/>
      <c r="AR101" s="546"/>
      <c r="AS101" s="546"/>
      <c r="AT101" s="546"/>
      <c r="AU101" s="546"/>
      <c r="AV101" s="546"/>
      <c r="AW101" s="546"/>
      <c r="AX101" s="479"/>
      <c r="AY101" s="547"/>
      <c r="AZ101" s="479"/>
      <c r="BA101" s="479"/>
    </row>
    <row r="102" spans="1:53" ht="15.6" x14ac:dyDescent="0.3">
      <c r="A102" s="546"/>
      <c r="B102" s="546"/>
      <c r="C102" s="546"/>
      <c r="D102" s="546"/>
      <c r="E102" s="546"/>
      <c r="F102" s="546"/>
      <c r="G102" s="546"/>
      <c r="H102" s="546"/>
      <c r="I102" s="546"/>
      <c r="J102" s="546"/>
      <c r="K102" s="546"/>
      <c r="L102" s="546"/>
      <c r="M102" s="546"/>
      <c r="N102" s="546"/>
      <c r="O102" s="546"/>
      <c r="P102" s="546"/>
      <c r="Q102" s="546"/>
      <c r="R102" s="546"/>
      <c r="S102" s="546"/>
      <c r="T102" s="546"/>
      <c r="U102" s="546"/>
      <c r="V102" s="546"/>
      <c r="W102" s="546"/>
      <c r="X102" s="546"/>
      <c r="Y102" s="546"/>
      <c r="Z102" s="546"/>
      <c r="AA102" s="546"/>
      <c r="AB102" s="546"/>
      <c r="AC102" s="546"/>
      <c r="AD102" s="546"/>
      <c r="AE102" s="546"/>
      <c r="AF102" s="546"/>
      <c r="AG102" s="546"/>
      <c r="AH102" s="546"/>
      <c r="AI102" s="546"/>
      <c r="AJ102" s="546"/>
      <c r="AK102" s="546"/>
      <c r="AL102" s="546"/>
      <c r="AM102" s="546"/>
      <c r="AN102" s="546"/>
      <c r="AO102" s="546"/>
      <c r="AP102" s="546"/>
      <c r="AQ102" s="546"/>
      <c r="AR102" s="546"/>
      <c r="AS102" s="546"/>
      <c r="AT102" s="546"/>
      <c r="AU102" s="546"/>
      <c r="AV102" s="546"/>
      <c r="AW102" s="546"/>
      <c r="AX102" s="479"/>
      <c r="AY102" s="547"/>
      <c r="AZ102" s="479"/>
      <c r="BA102" s="479"/>
    </row>
    <row r="103" spans="1:53" ht="16.2" thickBot="1" x14ac:dyDescent="0.35">
      <c r="A103" s="546"/>
      <c r="B103" s="546"/>
      <c r="C103" s="546"/>
      <c r="D103" s="546"/>
      <c r="E103" s="546"/>
      <c r="F103" s="546"/>
      <c r="G103" s="546"/>
      <c r="H103" s="546"/>
      <c r="I103" s="546"/>
      <c r="J103" s="546"/>
      <c r="K103" s="546"/>
      <c r="L103" s="546"/>
      <c r="M103" s="546"/>
      <c r="N103" s="546"/>
      <c r="O103" s="546"/>
      <c r="P103" s="546"/>
      <c r="Q103" s="546"/>
      <c r="R103" s="546"/>
      <c r="S103" s="546"/>
      <c r="T103" s="546"/>
      <c r="U103" s="546"/>
      <c r="V103" s="546"/>
      <c r="W103" s="546"/>
      <c r="X103" s="546"/>
      <c r="Y103" s="546"/>
      <c r="Z103" s="546"/>
      <c r="AA103" s="546"/>
      <c r="AB103" s="546"/>
      <c r="AC103" s="546"/>
      <c r="AD103" s="546"/>
      <c r="AE103" s="546"/>
      <c r="AF103" s="546"/>
      <c r="AG103" s="546"/>
      <c r="AH103" s="546"/>
      <c r="AI103" s="546"/>
      <c r="AJ103" s="546"/>
      <c r="AK103" s="546"/>
      <c r="AL103" s="546"/>
      <c r="AM103" s="546"/>
      <c r="AN103" s="546"/>
      <c r="AO103" s="546"/>
      <c r="AP103" s="546"/>
      <c r="AQ103" s="546"/>
      <c r="AR103" s="546"/>
      <c r="AS103" s="546"/>
      <c r="AT103" s="546"/>
      <c r="AU103" s="546"/>
      <c r="AV103" s="546"/>
      <c r="AW103" s="546"/>
      <c r="AX103" s="479"/>
      <c r="AY103" s="547"/>
      <c r="AZ103" s="479"/>
      <c r="BA103" s="479"/>
    </row>
    <row r="104" spans="1:53" ht="18.600000000000001" thickTop="1" x14ac:dyDescent="0.35">
      <c r="A104" s="482" t="s">
        <v>189</v>
      </c>
      <c r="B104" s="483"/>
      <c r="C104" s="484" t="s">
        <v>190</v>
      </c>
      <c r="D104" s="485"/>
      <c r="E104" s="486"/>
      <c r="F104" s="487"/>
      <c r="G104" s="488"/>
      <c r="H104" s="488"/>
      <c r="I104" s="489"/>
      <c r="J104" s="490"/>
      <c r="K104" s="489"/>
      <c r="L104" s="491"/>
      <c r="M104" s="491"/>
      <c r="N104" s="491"/>
      <c r="O104" s="491"/>
      <c r="P104" s="491"/>
      <c r="Q104" s="491"/>
      <c r="R104" s="491"/>
      <c r="S104" s="491"/>
      <c r="T104" s="491"/>
      <c r="U104" s="491"/>
      <c r="V104" s="491"/>
      <c r="W104" s="491"/>
      <c r="X104" s="491"/>
      <c r="Y104" s="491"/>
      <c r="Z104" s="491"/>
      <c r="AA104" s="491"/>
      <c r="AB104" s="489"/>
      <c r="AC104" s="489"/>
      <c r="AD104" s="489"/>
      <c r="AE104" s="489"/>
      <c r="AF104" s="489"/>
      <c r="AG104" s="489"/>
      <c r="AH104" s="489"/>
      <c r="AI104" s="492"/>
      <c r="AJ104" s="492"/>
      <c r="AK104" s="492"/>
      <c r="AL104" s="492"/>
      <c r="AM104" s="492"/>
      <c r="AN104" s="492"/>
      <c r="AO104" s="492"/>
      <c r="AP104" s="492"/>
      <c r="AQ104" s="492"/>
      <c r="AR104" s="492"/>
      <c r="AS104" s="492"/>
      <c r="AT104" s="492"/>
      <c r="AU104" s="492"/>
      <c r="AV104" s="492"/>
      <c r="AW104" s="493"/>
      <c r="AX104" s="85"/>
      <c r="AY104" s="494" t="s">
        <v>98</v>
      </c>
      <c r="AZ104" s="85"/>
      <c r="BA104" s="85"/>
    </row>
    <row r="105" spans="1:53" ht="15.6" x14ac:dyDescent="0.3">
      <c r="A105" s="482" t="s">
        <v>191</v>
      </c>
      <c r="B105" s="495"/>
      <c r="C105" s="630" t="str">
        <f>PRESUPUESTO!AG20</f>
        <v>CAP. 1: ACUEDUCTO VEREDA LOS ZAINOS</v>
      </c>
      <c r="D105" s="631"/>
      <c r="E105" s="631"/>
      <c r="F105" s="631"/>
      <c r="G105" s="631"/>
      <c r="H105" s="631"/>
      <c r="I105" s="631"/>
      <c r="J105" s="632" t="str">
        <f>+PRESUPUESTO!C19</f>
        <v>DESVIACION TEMPORAL CAUCE ANCHOS 1 A 3 M</v>
      </c>
      <c r="K105" s="633"/>
      <c r="L105" s="633"/>
      <c r="M105" s="633"/>
      <c r="N105" s="633"/>
      <c r="O105" s="633"/>
      <c r="P105" s="633"/>
      <c r="Q105" s="633"/>
      <c r="R105" s="633"/>
      <c r="S105" s="633"/>
      <c r="T105" s="633"/>
      <c r="U105" s="633"/>
      <c r="V105" s="633"/>
      <c r="W105" s="633"/>
      <c r="X105" s="633"/>
      <c r="Y105" s="633"/>
      <c r="Z105" s="633"/>
      <c r="AA105" s="633"/>
      <c r="AB105" s="633"/>
      <c r="AC105" s="633"/>
      <c r="AD105" s="633"/>
      <c r="AE105" s="633"/>
      <c r="AF105" s="633"/>
      <c r="AG105" s="633"/>
      <c r="AH105" s="634"/>
      <c r="AI105" s="638" t="s">
        <v>192</v>
      </c>
      <c r="AJ105" s="639"/>
      <c r="AK105" s="639"/>
      <c r="AL105" s="639"/>
      <c r="AM105" s="639"/>
      <c r="AN105" s="639"/>
      <c r="AO105" s="640"/>
      <c r="AP105" s="641" t="s">
        <v>35</v>
      </c>
      <c r="AQ105" s="642"/>
      <c r="AR105" s="642"/>
      <c r="AS105" s="642"/>
      <c r="AT105" s="642"/>
      <c r="AU105" s="642"/>
      <c r="AV105" s="643"/>
      <c r="AW105" s="496"/>
      <c r="AX105" s="85"/>
      <c r="AY105" s="494"/>
      <c r="AZ105" s="85"/>
      <c r="BA105" s="85"/>
    </row>
    <row r="106" spans="1:53" ht="15.6" x14ac:dyDescent="0.3">
      <c r="A106" s="482" t="s">
        <v>214</v>
      </c>
      <c r="B106" s="495"/>
      <c r="C106" s="700"/>
      <c r="D106" s="701"/>
      <c r="E106" s="701"/>
      <c r="F106" s="701"/>
      <c r="G106" s="701"/>
      <c r="H106" s="701"/>
      <c r="I106" s="701"/>
      <c r="J106" s="635"/>
      <c r="K106" s="636"/>
      <c r="L106" s="636"/>
      <c r="M106" s="636"/>
      <c r="N106" s="636"/>
      <c r="O106" s="636"/>
      <c r="P106" s="636"/>
      <c r="Q106" s="636"/>
      <c r="R106" s="636"/>
      <c r="S106" s="636"/>
      <c r="T106" s="636"/>
      <c r="U106" s="636"/>
      <c r="V106" s="636"/>
      <c r="W106" s="636"/>
      <c r="X106" s="636"/>
      <c r="Y106" s="636"/>
      <c r="Z106" s="636"/>
      <c r="AA106" s="636"/>
      <c r="AB106" s="636"/>
      <c r="AC106" s="636"/>
      <c r="AD106" s="636"/>
      <c r="AE106" s="636"/>
      <c r="AF106" s="636"/>
      <c r="AG106" s="636"/>
      <c r="AH106" s="637"/>
      <c r="AI106" s="638" t="s">
        <v>194</v>
      </c>
      <c r="AJ106" s="639"/>
      <c r="AK106" s="639"/>
      <c r="AL106" s="639"/>
      <c r="AM106" s="639"/>
      <c r="AN106" s="639"/>
      <c r="AO106" s="640"/>
      <c r="AP106" s="641">
        <f>L116</f>
        <v>15</v>
      </c>
      <c r="AQ106" s="642"/>
      <c r="AR106" s="642"/>
      <c r="AS106" s="642"/>
      <c r="AT106" s="642"/>
      <c r="AU106" s="642"/>
      <c r="AV106" s="643"/>
      <c r="AW106" s="496"/>
      <c r="AX106" s="85"/>
      <c r="AY106" s="494"/>
      <c r="AZ106" s="85"/>
      <c r="BA106" s="85"/>
    </row>
    <row r="107" spans="1:53" ht="15.6" x14ac:dyDescent="0.3">
      <c r="A107" s="497" t="s">
        <v>195</v>
      </c>
      <c r="B107" s="495"/>
      <c r="C107" s="498"/>
      <c r="D107" s="498"/>
      <c r="E107" s="498"/>
      <c r="F107" s="498"/>
      <c r="G107" s="498"/>
      <c r="H107" s="498"/>
      <c r="I107" s="498"/>
      <c r="J107" s="499"/>
      <c r="K107" s="498"/>
      <c r="L107" s="498"/>
      <c r="M107" s="626"/>
      <c r="N107" s="626"/>
      <c r="O107" s="626"/>
      <c r="P107" s="626"/>
      <c r="Q107" s="626"/>
      <c r="R107" s="626"/>
      <c r="S107" s="626"/>
      <c r="T107" s="626"/>
      <c r="U107" s="626"/>
      <c r="V107" s="626"/>
      <c r="W107" s="626"/>
      <c r="X107" s="626"/>
      <c r="Y107" s="626"/>
      <c r="Z107" s="626"/>
      <c r="AA107" s="626"/>
      <c r="AB107" s="626"/>
      <c r="AC107" s="625"/>
      <c r="AD107" s="626"/>
      <c r="AE107" s="626"/>
      <c r="AF107" s="626"/>
      <c r="AG107" s="626"/>
      <c r="AH107" s="626"/>
      <c r="AI107" s="626"/>
      <c r="AJ107" s="626"/>
      <c r="AK107" s="626"/>
      <c r="AL107" s="626"/>
      <c r="AM107" s="626"/>
      <c r="AN107" s="626"/>
      <c r="AO107" s="626"/>
      <c r="AP107" s="626"/>
      <c r="AQ107" s="626"/>
      <c r="AR107" s="626"/>
      <c r="AS107" s="626"/>
      <c r="AT107" s="626"/>
      <c r="AU107" s="626"/>
      <c r="AV107" s="626"/>
      <c r="AW107" s="496"/>
      <c r="AX107" s="85"/>
      <c r="AY107" s="494"/>
      <c r="AZ107" s="85"/>
      <c r="BA107" s="85"/>
    </row>
    <row r="108" spans="1:53" ht="15.6" x14ac:dyDescent="0.3">
      <c r="A108" s="497" t="s">
        <v>196</v>
      </c>
      <c r="B108" s="495"/>
      <c r="C108" s="712" t="s">
        <v>197</v>
      </c>
      <c r="D108" s="713"/>
      <c r="E108" s="714" t="s">
        <v>198</v>
      </c>
      <c r="F108" s="714"/>
      <c r="G108" s="714"/>
      <c r="H108" s="714"/>
      <c r="I108" s="714" t="s">
        <v>199</v>
      </c>
      <c r="J108" s="715" t="s">
        <v>200</v>
      </c>
      <c r="K108" s="714" t="s">
        <v>182</v>
      </c>
      <c r="L108" s="714" t="s">
        <v>201</v>
      </c>
      <c r="M108" s="705"/>
      <c r="N108" s="705"/>
      <c r="O108" s="705"/>
      <c r="P108" s="705"/>
      <c r="Q108" s="705"/>
      <c r="R108" s="705"/>
      <c r="S108" s="705"/>
      <c r="T108" s="705"/>
      <c r="U108" s="705"/>
      <c r="V108" s="705"/>
      <c r="W108" s="705"/>
      <c r="X108" s="705"/>
      <c r="Y108" s="705"/>
      <c r="Z108" s="705"/>
      <c r="AA108" s="705"/>
      <c r="AB108" s="705"/>
      <c r="AC108" s="705"/>
      <c r="AD108" s="705"/>
      <c r="AE108" s="705"/>
      <c r="AF108" s="705"/>
      <c r="AG108" s="705"/>
      <c r="AH108" s="705"/>
      <c r="AI108" s="705"/>
      <c r="AJ108" s="705"/>
      <c r="AK108" s="705"/>
      <c r="AL108" s="705"/>
      <c r="AM108" s="705"/>
      <c r="AN108" s="705"/>
      <c r="AO108" s="705"/>
      <c r="AP108" s="705"/>
      <c r="AQ108" s="705"/>
      <c r="AR108" s="705"/>
      <c r="AS108" s="705"/>
      <c r="AT108" s="705"/>
      <c r="AU108" s="705"/>
      <c r="AV108" s="705"/>
      <c r="AW108" s="496"/>
      <c r="AX108" s="85"/>
      <c r="AY108" s="494"/>
      <c r="AZ108" s="85"/>
      <c r="BA108" s="85"/>
    </row>
    <row r="109" spans="1:53" ht="15.6" x14ac:dyDescent="0.3">
      <c r="A109" s="497"/>
      <c r="B109" s="495"/>
      <c r="C109" s="653"/>
      <c r="D109" s="654"/>
      <c r="E109" s="500" t="s">
        <v>202</v>
      </c>
      <c r="F109" s="500" t="s">
        <v>203</v>
      </c>
      <c r="G109" s="500" t="s">
        <v>204</v>
      </c>
      <c r="H109" s="500" t="s">
        <v>205</v>
      </c>
      <c r="I109" s="714"/>
      <c r="J109" s="716"/>
      <c r="K109" s="714"/>
      <c r="L109" s="714"/>
      <c r="M109" s="705"/>
      <c r="N109" s="705"/>
      <c r="O109" s="705"/>
      <c r="P109" s="705"/>
      <c r="Q109" s="705"/>
      <c r="R109" s="705"/>
      <c r="S109" s="705"/>
      <c r="T109" s="705"/>
      <c r="U109" s="705"/>
      <c r="V109" s="705"/>
      <c r="W109" s="705"/>
      <c r="X109" s="705"/>
      <c r="Y109" s="705"/>
      <c r="Z109" s="705"/>
      <c r="AA109" s="705"/>
      <c r="AB109" s="705"/>
      <c r="AC109" s="705"/>
      <c r="AD109" s="705"/>
      <c r="AE109" s="705"/>
      <c r="AF109" s="705"/>
      <c r="AG109" s="705"/>
      <c r="AH109" s="705"/>
      <c r="AI109" s="705"/>
      <c r="AJ109" s="705"/>
      <c r="AK109" s="705"/>
      <c r="AL109" s="705"/>
      <c r="AM109" s="705"/>
      <c r="AN109" s="705"/>
      <c r="AO109" s="705"/>
      <c r="AP109" s="705"/>
      <c r="AQ109" s="705"/>
      <c r="AR109" s="705"/>
      <c r="AS109" s="705"/>
      <c r="AT109" s="705"/>
      <c r="AU109" s="705"/>
      <c r="AV109" s="705"/>
      <c r="AW109" s="496"/>
      <c r="AX109" s="85"/>
      <c r="AY109" s="494"/>
      <c r="AZ109" s="85"/>
      <c r="BA109" s="85"/>
    </row>
    <row r="110" spans="1:53" ht="15.6" x14ac:dyDescent="0.3">
      <c r="A110" s="497" t="s">
        <v>206</v>
      </c>
      <c r="B110" s="495"/>
      <c r="C110" s="706"/>
      <c r="D110" s="707"/>
      <c r="E110" s="710"/>
      <c r="F110" s="710"/>
      <c r="G110" s="710"/>
      <c r="H110" s="710"/>
      <c r="I110" s="710"/>
      <c r="J110" s="710"/>
      <c r="K110" s="710"/>
      <c r="L110" s="710"/>
      <c r="M110" s="501"/>
      <c r="N110" s="502"/>
      <c r="O110" s="502"/>
      <c r="P110" s="502"/>
      <c r="Q110" s="502"/>
      <c r="R110" s="502"/>
      <c r="S110" s="502"/>
      <c r="T110" s="502"/>
      <c r="U110" s="502"/>
      <c r="V110" s="502"/>
      <c r="W110" s="502"/>
      <c r="X110" s="502"/>
      <c r="Y110" s="502"/>
      <c r="Z110" s="502"/>
      <c r="AA110" s="502"/>
      <c r="AB110" s="502"/>
      <c r="AC110" s="502"/>
      <c r="AD110" s="502"/>
      <c r="AE110" s="502"/>
      <c r="AF110" s="502"/>
      <c r="AG110" s="502"/>
      <c r="AH110" s="502"/>
      <c r="AI110" s="502"/>
      <c r="AJ110" s="502"/>
      <c r="AK110" s="502"/>
      <c r="AL110" s="502"/>
      <c r="AM110" s="502"/>
      <c r="AN110" s="502"/>
      <c r="AO110" s="502"/>
      <c r="AP110" s="502"/>
      <c r="AQ110" s="502"/>
      <c r="AR110" s="502"/>
      <c r="AS110" s="502"/>
      <c r="AT110" s="502"/>
      <c r="AU110" s="502"/>
      <c r="AV110" s="503"/>
      <c r="AW110" s="496"/>
      <c r="AX110" s="85"/>
      <c r="AY110" s="494"/>
      <c r="AZ110" s="85"/>
      <c r="BA110" s="85"/>
    </row>
    <row r="111" spans="1:53" ht="15.6" x14ac:dyDescent="0.3">
      <c r="A111" s="497"/>
      <c r="B111" s="495"/>
      <c r="C111" s="708"/>
      <c r="D111" s="709"/>
      <c r="E111" s="711"/>
      <c r="F111" s="711"/>
      <c r="G111" s="711"/>
      <c r="H111" s="711"/>
      <c r="I111" s="711"/>
      <c r="J111" s="711"/>
      <c r="K111" s="711"/>
      <c r="L111" s="711"/>
      <c r="M111" s="501"/>
      <c r="N111" s="502"/>
      <c r="O111" s="502"/>
      <c r="P111" s="502"/>
      <c r="Q111" s="502"/>
      <c r="R111" s="502"/>
      <c r="S111" s="502"/>
      <c r="T111" s="502"/>
      <c r="U111" s="502"/>
      <c r="V111" s="502"/>
      <c r="W111" s="502"/>
      <c r="X111" s="502"/>
      <c r="Y111" s="502"/>
      <c r="Z111" s="502"/>
      <c r="AA111" s="502"/>
      <c r="AB111" s="502"/>
      <c r="AC111" s="502"/>
      <c r="AD111" s="502"/>
      <c r="AE111" s="502"/>
      <c r="AF111" s="502"/>
      <c r="AG111" s="502"/>
      <c r="AH111" s="502"/>
      <c r="AI111" s="502"/>
      <c r="AJ111" s="502"/>
      <c r="AK111" s="502"/>
      <c r="AL111" s="502"/>
      <c r="AM111" s="502"/>
      <c r="AN111" s="502"/>
      <c r="AO111" s="502"/>
      <c r="AP111" s="502"/>
      <c r="AQ111" s="502"/>
      <c r="AR111" s="502"/>
      <c r="AS111" s="502"/>
      <c r="AT111" s="502"/>
      <c r="AU111" s="502"/>
      <c r="AV111" s="503"/>
      <c r="AW111" s="496"/>
      <c r="AX111" s="85"/>
      <c r="AY111" s="494"/>
      <c r="AZ111" s="85"/>
      <c r="BA111" s="85"/>
    </row>
    <row r="112" spans="1:53" ht="15.6" x14ac:dyDescent="0.3">
      <c r="A112" s="497" t="s">
        <v>207</v>
      </c>
      <c r="B112" s="495"/>
      <c r="C112" s="648" t="str">
        <f>+J105</f>
        <v>DESVIACION TEMPORAL CAUCE ANCHOS 1 A 3 M</v>
      </c>
      <c r="D112" s="649"/>
      <c r="E112" s="644">
        <v>15</v>
      </c>
      <c r="F112" s="644"/>
      <c r="G112" s="718"/>
      <c r="H112" s="644"/>
      <c r="I112" s="644">
        <f>+E112</f>
        <v>15</v>
      </c>
      <c r="J112" s="644">
        <v>1</v>
      </c>
      <c r="K112" s="644" t="s">
        <v>35</v>
      </c>
      <c r="L112" s="646">
        <f>+J112*I112</f>
        <v>15</v>
      </c>
      <c r="M112" s="501"/>
      <c r="N112" s="502"/>
      <c r="O112" s="502"/>
      <c r="P112" s="502"/>
      <c r="Q112" s="502"/>
      <c r="R112" s="502"/>
      <c r="S112" s="502"/>
      <c r="T112" s="502"/>
      <c r="U112" s="502"/>
      <c r="V112" s="502"/>
      <c r="W112" s="502"/>
      <c r="X112" s="502"/>
      <c r="Y112" s="502"/>
      <c r="Z112" s="502"/>
      <c r="AA112" s="502"/>
      <c r="AB112" s="502"/>
      <c r="AC112" s="502"/>
      <c r="AD112" s="502"/>
      <c r="AE112" s="502"/>
      <c r="AF112" s="502"/>
      <c r="AG112" s="502"/>
      <c r="AH112" s="502"/>
      <c r="AI112" s="502"/>
      <c r="AJ112" s="502"/>
      <c r="AK112" s="502"/>
      <c r="AL112" s="502"/>
      <c r="AM112" s="502"/>
      <c r="AN112" s="502"/>
      <c r="AO112" s="502"/>
      <c r="AP112" s="502"/>
      <c r="AQ112" s="502"/>
      <c r="AR112" s="502"/>
      <c r="AS112" s="502"/>
      <c r="AT112" s="502"/>
      <c r="AU112" s="502"/>
      <c r="AV112" s="503"/>
      <c r="AW112" s="496"/>
      <c r="AX112" s="85"/>
      <c r="AY112" s="494"/>
      <c r="AZ112" s="85"/>
      <c r="BA112" s="85"/>
    </row>
    <row r="113" spans="1:53" ht="15.6" x14ac:dyDescent="0.3">
      <c r="A113" s="497"/>
      <c r="B113" s="495"/>
      <c r="C113" s="650"/>
      <c r="D113" s="651"/>
      <c r="E113" s="645"/>
      <c r="F113" s="645"/>
      <c r="G113" s="659"/>
      <c r="H113" s="645"/>
      <c r="I113" s="645"/>
      <c r="J113" s="645"/>
      <c r="K113" s="645"/>
      <c r="L113" s="647"/>
      <c r="M113" s="501"/>
      <c r="N113" s="502"/>
      <c r="O113" s="502"/>
      <c r="P113" s="502"/>
      <c r="Q113" s="502"/>
      <c r="R113" s="502"/>
      <c r="S113" s="502"/>
      <c r="T113" s="502"/>
      <c r="U113" s="502"/>
      <c r="V113" s="502"/>
      <c r="W113" s="502"/>
      <c r="X113" s="502"/>
      <c r="Y113" s="502"/>
      <c r="Z113" s="502"/>
      <c r="AA113" s="502"/>
      <c r="AB113" s="502"/>
      <c r="AC113" s="502"/>
      <c r="AD113" s="502"/>
      <c r="AE113" s="502"/>
      <c r="AF113" s="502"/>
      <c r="AG113" s="502"/>
      <c r="AH113" s="502"/>
      <c r="AI113" s="502"/>
      <c r="AJ113" s="502"/>
      <c r="AK113" s="502"/>
      <c r="AL113" s="502"/>
      <c r="AM113" s="502"/>
      <c r="AN113" s="502"/>
      <c r="AO113" s="502"/>
      <c r="AP113" s="502"/>
      <c r="AQ113" s="502"/>
      <c r="AR113" s="502"/>
      <c r="AS113" s="502"/>
      <c r="AT113" s="502"/>
      <c r="AU113" s="502"/>
      <c r="AV113" s="503"/>
      <c r="AW113" s="496"/>
      <c r="AX113" s="85"/>
      <c r="AY113" s="494"/>
      <c r="AZ113" s="85"/>
      <c r="BA113" s="85"/>
    </row>
    <row r="114" spans="1:53" ht="15.6" x14ac:dyDescent="0.3">
      <c r="A114" s="497" t="s">
        <v>207</v>
      </c>
      <c r="B114" s="495"/>
      <c r="C114" s="650"/>
      <c r="D114" s="651"/>
      <c r="E114" s="645"/>
      <c r="F114" s="645"/>
      <c r="G114" s="658"/>
      <c r="H114" s="645"/>
      <c r="I114" s="644">
        <f>+G114*E114*F114</f>
        <v>0</v>
      </c>
      <c r="J114" s="645"/>
      <c r="K114" s="644" t="str">
        <f>AP105</f>
        <v>M</v>
      </c>
      <c r="L114" s="646">
        <f>I114*J114</f>
        <v>0</v>
      </c>
      <c r="M114" s="501"/>
      <c r="N114" s="502"/>
      <c r="O114" s="502"/>
      <c r="P114" s="502"/>
      <c r="Q114" s="502"/>
      <c r="R114" s="502"/>
      <c r="S114" s="502"/>
      <c r="T114" s="502"/>
      <c r="U114" s="502"/>
      <c r="V114" s="502"/>
      <c r="W114" s="502"/>
      <c r="X114" s="502"/>
      <c r="Y114" s="502"/>
      <c r="Z114" s="502"/>
      <c r="AA114" s="502"/>
      <c r="AB114" s="502"/>
      <c r="AC114" s="502"/>
      <c r="AD114" s="502"/>
      <c r="AE114" s="502"/>
      <c r="AF114" s="502"/>
      <c r="AG114" s="502"/>
      <c r="AH114" s="502"/>
      <c r="AI114" s="502"/>
      <c r="AJ114" s="502"/>
      <c r="AK114" s="502"/>
      <c r="AL114" s="502"/>
      <c r="AM114" s="502"/>
      <c r="AN114" s="502"/>
      <c r="AO114" s="502"/>
      <c r="AP114" s="502"/>
      <c r="AQ114" s="502"/>
      <c r="AR114" s="502"/>
      <c r="AS114" s="502"/>
      <c r="AT114" s="502"/>
      <c r="AU114" s="502"/>
      <c r="AV114" s="503"/>
      <c r="AW114" s="496"/>
      <c r="AX114" s="85"/>
      <c r="AY114" s="494"/>
      <c r="AZ114" s="85"/>
      <c r="BA114" s="85"/>
    </row>
    <row r="115" spans="1:53" ht="15.6" x14ac:dyDescent="0.3">
      <c r="A115" s="497"/>
      <c r="B115" s="495"/>
      <c r="C115" s="650"/>
      <c r="D115" s="651"/>
      <c r="E115" s="645"/>
      <c r="F115" s="645"/>
      <c r="G115" s="659"/>
      <c r="H115" s="645"/>
      <c r="I115" s="645"/>
      <c r="J115" s="645"/>
      <c r="K115" s="645"/>
      <c r="L115" s="647"/>
      <c r="M115" s="501"/>
      <c r="N115" s="502"/>
      <c r="O115" s="502"/>
      <c r="P115" s="502"/>
      <c r="Q115" s="502"/>
      <c r="R115" s="502"/>
      <c r="S115" s="502"/>
      <c r="T115" s="502"/>
      <c r="U115" s="502"/>
      <c r="V115" s="502"/>
      <c r="W115" s="502"/>
      <c r="X115" s="502"/>
      <c r="Y115" s="502"/>
      <c r="Z115" s="502"/>
      <c r="AA115" s="502"/>
      <c r="AB115" s="502"/>
      <c r="AC115" s="502"/>
      <c r="AD115" s="502"/>
      <c r="AE115" s="502"/>
      <c r="AF115" s="502"/>
      <c r="AG115" s="502"/>
      <c r="AH115" s="502"/>
      <c r="AI115" s="502"/>
      <c r="AJ115" s="502"/>
      <c r="AK115" s="502"/>
      <c r="AL115" s="502"/>
      <c r="AM115" s="502"/>
      <c r="AN115" s="502"/>
      <c r="AO115" s="502"/>
      <c r="AP115" s="502"/>
      <c r="AQ115" s="502"/>
      <c r="AR115" s="502"/>
      <c r="AS115" s="502"/>
      <c r="AT115" s="502"/>
      <c r="AU115" s="502"/>
      <c r="AV115" s="503"/>
      <c r="AW115" s="496"/>
      <c r="AX115" s="85"/>
      <c r="AY115" s="494"/>
      <c r="AZ115" s="85"/>
      <c r="BA115" s="85"/>
    </row>
    <row r="116" spans="1:53" ht="15.6" x14ac:dyDescent="0.3">
      <c r="A116" s="482" t="s">
        <v>208</v>
      </c>
      <c r="B116" s="495"/>
      <c r="C116" s="504"/>
      <c r="D116" s="505"/>
      <c r="E116" s="505"/>
      <c r="F116" s="505"/>
      <c r="G116" s="506" t="s">
        <v>209</v>
      </c>
      <c r="H116" s="507">
        <v>2</v>
      </c>
      <c r="I116" s="508" t="s">
        <v>5</v>
      </c>
      <c r="J116" s="509"/>
      <c r="K116" s="510" t="s">
        <v>201</v>
      </c>
      <c r="L116" s="511">
        <f>ROUND(SUM(L110:L115),H116)</f>
        <v>15</v>
      </c>
      <c r="M116" s="512"/>
      <c r="N116" s="513"/>
      <c r="O116" s="513"/>
      <c r="P116" s="513"/>
      <c r="Q116" s="513"/>
      <c r="R116" s="513"/>
      <c r="S116" s="502"/>
      <c r="T116" s="502"/>
      <c r="U116" s="502"/>
      <c r="V116" s="502"/>
      <c r="W116" s="502"/>
      <c r="X116" s="502"/>
      <c r="Y116" s="502"/>
      <c r="Z116" s="502"/>
      <c r="AA116" s="502"/>
      <c r="AB116" s="502"/>
      <c r="AC116" s="502"/>
      <c r="AD116" s="502"/>
      <c r="AE116" s="502"/>
      <c r="AF116" s="502"/>
      <c r="AG116" s="502"/>
      <c r="AH116" s="502"/>
      <c r="AI116" s="502"/>
      <c r="AJ116" s="502"/>
      <c r="AK116" s="502"/>
      <c r="AL116" s="502"/>
      <c r="AM116" s="502"/>
      <c r="AN116" s="502"/>
      <c r="AO116" s="502"/>
      <c r="AP116" s="502"/>
      <c r="AQ116" s="502"/>
      <c r="AR116" s="502"/>
      <c r="AS116" s="502"/>
      <c r="AT116" s="502"/>
      <c r="AU116" s="502"/>
      <c r="AV116" s="503"/>
      <c r="AW116" s="496"/>
      <c r="AX116" s="85"/>
      <c r="AY116" s="494"/>
      <c r="AZ116" s="85"/>
      <c r="BA116" s="85"/>
    </row>
    <row r="117" spans="1:53" ht="15.6" x14ac:dyDescent="0.3">
      <c r="A117" s="497"/>
      <c r="B117" s="495"/>
      <c r="C117" s="514"/>
      <c r="D117" s="515"/>
      <c r="E117" s="515"/>
      <c r="F117" s="515"/>
      <c r="G117" s="515"/>
      <c r="H117" s="515"/>
      <c r="I117" s="515"/>
      <c r="J117" s="515"/>
      <c r="K117" s="516"/>
      <c r="L117" s="515"/>
      <c r="M117" s="517"/>
      <c r="N117" s="518"/>
      <c r="O117" s="518"/>
      <c r="P117" s="518"/>
      <c r="Q117" s="518"/>
      <c r="R117" s="518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  <c r="AG117" s="519"/>
      <c r="AH117" s="519"/>
      <c r="AI117" s="519"/>
      <c r="AJ117" s="519"/>
      <c r="AK117" s="519"/>
      <c r="AL117" s="519"/>
      <c r="AM117" s="519"/>
      <c r="AN117" s="519"/>
      <c r="AO117" s="519"/>
      <c r="AP117" s="519"/>
      <c r="AQ117" s="519"/>
      <c r="AR117" s="519"/>
      <c r="AS117" s="519"/>
      <c r="AT117" s="519"/>
      <c r="AU117" s="519"/>
      <c r="AV117" s="520"/>
      <c r="AW117" s="496"/>
      <c r="AX117" s="85"/>
      <c r="AY117" s="494"/>
      <c r="AZ117" s="85"/>
      <c r="BA117" s="85"/>
    </row>
    <row r="118" spans="1:53" ht="15.6" x14ac:dyDescent="0.3">
      <c r="A118" s="497"/>
      <c r="B118" s="495"/>
      <c r="C118" s="653"/>
      <c r="D118" s="654"/>
      <c r="E118" s="654"/>
      <c r="F118" s="654"/>
      <c r="G118" s="654"/>
      <c r="H118" s="654"/>
      <c r="I118" s="654"/>
      <c r="J118" s="654"/>
      <c r="K118" s="654"/>
      <c r="L118" s="521"/>
      <c r="M118" s="517"/>
      <c r="N118" s="518"/>
      <c r="O118" s="518"/>
      <c r="P118" s="518"/>
      <c r="Q118" s="518"/>
      <c r="R118" s="518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G118" s="519"/>
      <c r="AH118" s="519"/>
      <c r="AI118" s="519"/>
      <c r="AJ118" s="519"/>
      <c r="AK118" s="519"/>
      <c r="AL118" s="519"/>
      <c r="AM118" s="519"/>
      <c r="AN118" s="519"/>
      <c r="AO118" s="519"/>
      <c r="AP118" s="519"/>
      <c r="AQ118" s="519"/>
      <c r="AR118" s="519"/>
      <c r="AS118" s="519"/>
      <c r="AT118" s="519"/>
      <c r="AU118" s="519"/>
      <c r="AV118" s="520"/>
      <c r="AW118" s="496"/>
      <c r="AX118" s="85"/>
      <c r="AY118" s="494"/>
      <c r="AZ118" s="85"/>
      <c r="BA118" s="85"/>
    </row>
    <row r="119" spans="1:53" ht="31.2" x14ac:dyDescent="0.3">
      <c r="A119" s="497"/>
      <c r="B119" s="495"/>
      <c r="C119" s="522" t="s">
        <v>210</v>
      </c>
      <c r="D119" s="655"/>
      <c r="E119" s="655"/>
      <c r="F119" s="655"/>
      <c r="G119" s="655"/>
      <c r="H119" s="655"/>
      <c r="I119" s="655"/>
      <c r="J119" s="655"/>
      <c r="K119" s="655"/>
      <c r="L119" s="655"/>
      <c r="M119" s="655"/>
      <c r="N119" s="655"/>
      <c r="O119" s="655"/>
      <c r="P119" s="655"/>
      <c r="Q119" s="655"/>
      <c r="R119" s="655"/>
      <c r="S119" s="655"/>
      <c r="T119" s="655"/>
      <c r="U119" s="655"/>
      <c r="V119" s="655"/>
      <c r="W119" s="655"/>
      <c r="X119" s="655"/>
      <c r="Y119" s="655"/>
      <c r="Z119" s="655"/>
      <c r="AA119" s="655"/>
      <c r="AB119" s="655"/>
      <c r="AC119" s="655"/>
      <c r="AD119" s="655"/>
      <c r="AE119" s="655"/>
      <c r="AF119" s="655"/>
      <c r="AG119" s="655"/>
      <c r="AH119" s="655"/>
      <c r="AI119" s="655"/>
      <c r="AJ119" s="655"/>
      <c r="AK119" s="655"/>
      <c r="AL119" s="655"/>
      <c r="AM119" s="655"/>
      <c r="AN119" s="655"/>
      <c r="AO119" s="655"/>
      <c r="AP119" s="655"/>
      <c r="AQ119" s="655"/>
      <c r="AR119" s="655"/>
      <c r="AS119" s="655"/>
      <c r="AT119" s="655"/>
      <c r="AU119" s="655"/>
      <c r="AV119" s="523"/>
      <c r="AW119" s="496"/>
      <c r="AX119" s="85"/>
      <c r="AY119" s="494"/>
      <c r="AZ119" s="85"/>
      <c r="BA119" s="85"/>
    </row>
    <row r="120" spans="1:53" ht="15.6" x14ac:dyDescent="0.3">
      <c r="A120" s="497"/>
      <c r="B120" s="495"/>
      <c r="C120" s="524"/>
      <c r="D120" s="660"/>
      <c r="E120" s="660"/>
      <c r="F120" s="660"/>
      <c r="G120" s="660"/>
      <c r="H120" s="660"/>
      <c r="I120" s="660"/>
      <c r="J120" s="660"/>
      <c r="K120" s="660"/>
      <c r="L120" s="660"/>
      <c r="M120" s="660"/>
      <c r="N120" s="660"/>
      <c r="O120" s="660"/>
      <c r="P120" s="660"/>
      <c r="Q120" s="660"/>
      <c r="R120" s="660"/>
      <c r="S120" s="660"/>
      <c r="T120" s="660"/>
      <c r="U120" s="660"/>
      <c r="V120" s="660"/>
      <c r="W120" s="660"/>
      <c r="X120" s="660"/>
      <c r="Y120" s="660"/>
      <c r="Z120" s="660"/>
      <c r="AA120" s="660"/>
      <c r="AB120" s="660"/>
      <c r="AC120" s="660"/>
      <c r="AD120" s="660"/>
      <c r="AE120" s="660"/>
      <c r="AF120" s="660"/>
      <c r="AG120" s="660"/>
      <c r="AH120" s="660"/>
      <c r="AI120" s="660"/>
      <c r="AJ120" s="660"/>
      <c r="AK120" s="660"/>
      <c r="AL120" s="660"/>
      <c r="AM120" s="660"/>
      <c r="AN120" s="660"/>
      <c r="AO120" s="660"/>
      <c r="AP120" s="660"/>
      <c r="AQ120" s="660"/>
      <c r="AR120" s="660"/>
      <c r="AS120" s="660"/>
      <c r="AT120" s="660"/>
      <c r="AU120" s="660"/>
      <c r="AV120" s="525"/>
      <c r="AW120" s="496"/>
      <c r="AX120" s="85"/>
      <c r="AY120" s="494"/>
      <c r="AZ120" s="85"/>
      <c r="BA120" s="85"/>
    </row>
    <row r="121" spans="1:53" ht="15.6" x14ac:dyDescent="0.3">
      <c r="A121" s="497"/>
      <c r="B121" s="495"/>
      <c r="C121" s="526"/>
      <c r="D121" s="627"/>
      <c r="E121" s="627"/>
      <c r="F121" s="627"/>
      <c r="G121" s="627"/>
      <c r="H121" s="627"/>
      <c r="I121" s="627"/>
      <c r="J121" s="627"/>
      <c r="K121" s="627"/>
      <c r="L121" s="627"/>
      <c r="M121" s="627"/>
      <c r="N121" s="627"/>
      <c r="O121" s="627"/>
      <c r="P121" s="627"/>
      <c r="Q121" s="627"/>
      <c r="R121" s="627"/>
      <c r="S121" s="627"/>
      <c r="T121" s="627"/>
      <c r="U121" s="627"/>
      <c r="V121" s="627"/>
      <c r="W121" s="627"/>
      <c r="X121" s="627"/>
      <c r="Y121" s="627"/>
      <c r="Z121" s="627"/>
      <c r="AA121" s="627"/>
      <c r="AB121" s="627"/>
      <c r="AC121" s="627"/>
      <c r="AD121" s="627"/>
      <c r="AE121" s="627"/>
      <c r="AF121" s="627"/>
      <c r="AG121" s="527"/>
      <c r="AH121" s="628" t="str">
        <f>"Item    " &amp; E106 &amp; "    Página   1   de   1  "</f>
        <v xml:space="preserve">Item        Página   1   de   1  </v>
      </c>
      <c r="AI121" s="629"/>
      <c r="AJ121" s="629"/>
      <c r="AK121" s="629"/>
      <c r="AL121" s="629"/>
      <c r="AM121" s="629"/>
      <c r="AN121" s="629"/>
      <c r="AO121" s="629"/>
      <c r="AP121" s="629"/>
      <c r="AQ121" s="629"/>
      <c r="AR121" s="629"/>
      <c r="AS121" s="629"/>
      <c r="AT121" s="629"/>
      <c r="AU121" s="629"/>
      <c r="AV121" s="629"/>
      <c r="AW121" s="496"/>
      <c r="AX121" s="85"/>
      <c r="AY121" s="494"/>
      <c r="AZ121" s="85"/>
      <c r="BA121" s="85"/>
    </row>
    <row r="122" spans="1:53" ht="15.6" x14ac:dyDescent="0.3">
      <c r="A122" s="497"/>
      <c r="B122" s="495"/>
      <c r="C122" s="515"/>
      <c r="D122" s="515"/>
      <c r="E122" s="515"/>
      <c r="F122" s="515"/>
      <c r="G122" s="515"/>
      <c r="H122" s="515"/>
      <c r="I122" s="515"/>
      <c r="J122" s="528"/>
      <c r="K122" s="515"/>
      <c r="L122" s="515"/>
      <c r="M122" s="515"/>
      <c r="N122" s="515"/>
      <c r="O122" s="515"/>
      <c r="P122" s="515"/>
      <c r="Q122" s="515"/>
      <c r="R122" s="515"/>
      <c r="S122" s="515"/>
      <c r="T122" s="515"/>
      <c r="U122" s="515"/>
      <c r="V122" s="515"/>
      <c r="W122" s="515"/>
      <c r="X122" s="515"/>
      <c r="Y122" s="515"/>
      <c r="Z122" s="515"/>
      <c r="AA122" s="515"/>
      <c r="AB122" s="515"/>
      <c r="AC122" s="515"/>
      <c r="AD122" s="515"/>
      <c r="AE122" s="515"/>
      <c r="AF122" s="515"/>
      <c r="AG122" s="515"/>
      <c r="AH122" s="515"/>
      <c r="AI122" s="515"/>
      <c r="AJ122" s="515"/>
      <c r="AK122" s="515"/>
      <c r="AL122" s="515"/>
      <c r="AM122" s="528"/>
      <c r="AN122" s="528"/>
      <c r="AO122" s="528"/>
      <c r="AP122" s="528"/>
      <c r="AQ122" s="528"/>
      <c r="AR122" s="528"/>
      <c r="AS122" s="528"/>
      <c r="AT122" s="528"/>
      <c r="AU122" s="528"/>
      <c r="AV122" s="528"/>
      <c r="AW122" s="496"/>
      <c r="AX122" s="85"/>
      <c r="AY122" s="494"/>
      <c r="AZ122" s="85"/>
      <c r="BA122" s="85"/>
    </row>
    <row r="123" spans="1:53" ht="15.6" x14ac:dyDescent="0.3">
      <c r="A123" s="497"/>
      <c r="B123" s="495"/>
      <c r="C123" s="515"/>
      <c r="D123" s="515"/>
      <c r="E123" s="515"/>
      <c r="F123" s="515"/>
      <c r="G123" s="515"/>
      <c r="H123" s="515"/>
      <c r="I123" s="515"/>
      <c r="J123" s="528"/>
      <c r="K123" s="515"/>
      <c r="L123" s="515"/>
      <c r="M123" s="515"/>
      <c r="N123" s="515"/>
      <c r="O123" s="515"/>
      <c r="P123" s="515"/>
      <c r="Q123" s="515"/>
      <c r="R123" s="515"/>
      <c r="S123" s="515"/>
      <c r="T123" s="515"/>
      <c r="U123" s="515"/>
      <c r="V123" s="515"/>
      <c r="W123" s="515"/>
      <c r="X123" s="515"/>
      <c r="Y123" s="515"/>
      <c r="Z123" s="515"/>
      <c r="AA123" s="515"/>
      <c r="AB123" s="515"/>
      <c r="AC123" s="515"/>
      <c r="AD123" s="515"/>
      <c r="AE123" s="515"/>
      <c r="AF123" s="515"/>
      <c r="AG123" s="515"/>
      <c r="AH123" s="515"/>
      <c r="AI123" s="515"/>
      <c r="AJ123" s="515"/>
      <c r="AK123" s="515"/>
      <c r="AL123" s="515"/>
      <c r="AM123" s="528"/>
      <c r="AN123" s="528"/>
      <c r="AO123" s="528"/>
      <c r="AP123" s="528"/>
      <c r="AQ123" s="528"/>
      <c r="AR123" s="528"/>
      <c r="AS123" s="528"/>
      <c r="AT123" s="528"/>
      <c r="AU123" s="528"/>
      <c r="AV123" s="528"/>
      <c r="AW123" s="496"/>
      <c r="AX123" s="85"/>
      <c r="AY123" s="494"/>
      <c r="AZ123" s="85"/>
      <c r="BA123" s="85"/>
    </row>
    <row r="124" spans="1:53" ht="15.6" x14ac:dyDescent="0.3">
      <c r="A124" s="497"/>
      <c r="B124" s="495"/>
      <c r="C124" s="515"/>
      <c r="D124" s="515"/>
      <c r="E124" s="515"/>
      <c r="F124" s="515"/>
      <c r="G124" s="515"/>
      <c r="H124" s="515"/>
      <c r="I124" s="515"/>
      <c r="J124" s="528"/>
      <c r="K124" s="515"/>
      <c r="L124" s="515"/>
      <c r="M124" s="515"/>
      <c r="N124" s="515"/>
      <c r="O124" s="515"/>
      <c r="P124" s="515"/>
      <c r="Q124" s="515"/>
      <c r="R124" s="515"/>
      <c r="S124" s="515"/>
      <c r="T124" s="515"/>
      <c r="U124" s="515"/>
      <c r="V124" s="515"/>
      <c r="W124" s="515"/>
      <c r="X124" s="515"/>
      <c r="Y124" s="515"/>
      <c r="Z124" s="515"/>
      <c r="AA124" s="515"/>
      <c r="AB124" s="515"/>
      <c r="AC124" s="515"/>
      <c r="AD124" s="515"/>
      <c r="AE124" s="515"/>
      <c r="AF124" s="515"/>
      <c r="AG124" s="515"/>
      <c r="AH124" s="515"/>
      <c r="AI124" s="515"/>
      <c r="AJ124" s="515"/>
      <c r="AK124" s="515"/>
      <c r="AL124" s="515"/>
      <c r="AM124" s="528"/>
      <c r="AN124" s="528"/>
      <c r="AO124" s="528"/>
      <c r="AP124" s="528"/>
      <c r="AQ124" s="528"/>
      <c r="AR124" s="528"/>
      <c r="AS124" s="528"/>
      <c r="AT124" s="528"/>
      <c r="AU124" s="528"/>
      <c r="AV124" s="528"/>
      <c r="AW124" s="496"/>
      <c r="AX124" s="85"/>
      <c r="AY124" s="494"/>
      <c r="AZ124" s="85"/>
      <c r="BA124" s="85"/>
    </row>
    <row r="125" spans="1:53" ht="15.6" x14ac:dyDescent="0.3">
      <c r="A125" s="497"/>
      <c r="B125" s="495"/>
      <c r="C125" s="529"/>
      <c r="D125" s="530"/>
      <c r="E125" s="531"/>
      <c r="F125" s="532"/>
      <c r="G125" s="533"/>
      <c r="H125" s="530"/>
      <c r="I125" s="530"/>
      <c r="J125" s="534"/>
      <c r="K125" s="530"/>
      <c r="L125" s="529"/>
      <c r="M125" s="530"/>
      <c r="N125" s="530"/>
      <c r="O125" s="530"/>
      <c r="P125" s="530"/>
      <c r="Q125" s="530"/>
      <c r="R125" s="530"/>
      <c r="S125" s="530"/>
      <c r="T125" s="530"/>
      <c r="U125" s="530"/>
      <c r="V125" s="530"/>
      <c r="W125" s="530"/>
      <c r="X125" s="530"/>
      <c r="Y125" s="530"/>
      <c r="Z125" s="530"/>
      <c r="AA125" s="530"/>
      <c r="AB125" s="530"/>
      <c r="AC125" s="530"/>
      <c r="AD125" s="530"/>
      <c r="AE125" s="530"/>
      <c r="AF125" s="530"/>
      <c r="AG125" s="530"/>
      <c r="AH125" s="529"/>
      <c r="AI125" s="529"/>
      <c r="AJ125" s="529"/>
      <c r="AK125" s="529"/>
      <c r="AL125" s="529"/>
      <c r="AM125" s="535"/>
      <c r="AN125" s="535"/>
      <c r="AO125" s="535"/>
      <c r="AP125" s="535"/>
      <c r="AQ125" s="535"/>
      <c r="AR125" s="535"/>
      <c r="AS125" s="535"/>
      <c r="AT125" s="535"/>
      <c r="AU125" s="535"/>
      <c r="AV125" s="535"/>
      <c r="AW125" s="496"/>
      <c r="AX125" s="85"/>
      <c r="AY125" s="494"/>
      <c r="AZ125" s="85"/>
      <c r="BA125" s="85"/>
    </row>
    <row r="126" spans="1:53" ht="15.6" x14ac:dyDescent="0.3">
      <c r="A126" s="497"/>
      <c r="B126" s="495"/>
      <c r="C126" s="529"/>
      <c r="D126" s="536" t="s">
        <v>184</v>
      </c>
      <c r="E126" s="537"/>
      <c r="F126" s="537"/>
      <c r="G126" s="538"/>
      <c r="H126" s="538"/>
      <c r="I126" s="529"/>
      <c r="J126" s="535"/>
      <c r="K126" s="529"/>
      <c r="L126" s="539"/>
      <c r="M126" s="539"/>
      <c r="N126" s="539"/>
      <c r="O126" s="539"/>
      <c r="P126" s="539"/>
      <c r="Q126" s="539"/>
      <c r="R126" s="539" t="s">
        <v>211</v>
      </c>
      <c r="S126" s="539"/>
      <c r="T126" s="539"/>
      <c r="U126" s="539"/>
      <c r="V126" s="539"/>
      <c r="W126" s="539"/>
      <c r="X126" s="539"/>
      <c r="Y126" s="539"/>
      <c r="Z126" s="539"/>
      <c r="AA126" s="539"/>
      <c r="AB126" s="529"/>
      <c r="AC126" s="529"/>
      <c r="AD126" s="529"/>
      <c r="AE126" s="529"/>
      <c r="AF126" s="529"/>
      <c r="AG126" s="529"/>
      <c r="AH126" s="529"/>
      <c r="AI126" s="529"/>
      <c r="AJ126" s="529"/>
      <c r="AK126" s="529"/>
      <c r="AL126" s="529"/>
      <c r="AM126" s="529"/>
      <c r="AN126" s="529"/>
      <c r="AO126" s="529"/>
      <c r="AP126" s="529"/>
      <c r="AQ126" s="529"/>
      <c r="AR126" s="529"/>
      <c r="AS126" s="529"/>
      <c r="AT126" s="529"/>
      <c r="AU126" s="529"/>
      <c r="AV126" s="529"/>
      <c r="AW126" s="496"/>
      <c r="AX126" s="85"/>
      <c r="AY126" s="494"/>
      <c r="AZ126" s="85"/>
      <c r="BA126" s="85"/>
    </row>
    <row r="127" spans="1:53" ht="16.2" thickBot="1" x14ac:dyDescent="0.35">
      <c r="A127" s="482" t="s">
        <v>212</v>
      </c>
      <c r="B127" s="540"/>
      <c r="C127" s="541"/>
      <c r="D127" s="541"/>
      <c r="E127" s="542"/>
      <c r="F127" s="542"/>
      <c r="G127" s="542"/>
      <c r="H127" s="542"/>
      <c r="I127" s="541"/>
      <c r="J127" s="543"/>
      <c r="K127" s="541"/>
      <c r="L127" s="544"/>
      <c r="M127" s="544"/>
      <c r="N127" s="544"/>
      <c r="O127" s="544"/>
      <c r="P127" s="544"/>
      <c r="Q127" s="544"/>
      <c r="R127" s="544"/>
      <c r="S127" s="544"/>
      <c r="T127" s="544"/>
      <c r="U127" s="544"/>
      <c r="V127" s="544"/>
      <c r="W127" s="544"/>
      <c r="X127" s="544"/>
      <c r="Y127" s="544"/>
      <c r="Z127" s="544"/>
      <c r="AA127" s="544"/>
      <c r="AB127" s="541"/>
      <c r="AC127" s="541"/>
      <c r="AD127" s="541"/>
      <c r="AE127" s="541"/>
      <c r="AF127" s="541"/>
      <c r="AG127" s="541"/>
      <c r="AH127" s="541"/>
      <c r="AI127" s="541"/>
      <c r="AJ127" s="541"/>
      <c r="AK127" s="541"/>
      <c r="AL127" s="541"/>
      <c r="AM127" s="541"/>
      <c r="AN127" s="541"/>
      <c r="AO127" s="541"/>
      <c r="AP127" s="541"/>
      <c r="AQ127" s="541"/>
      <c r="AR127" s="541"/>
      <c r="AS127" s="541"/>
      <c r="AT127" s="541"/>
      <c r="AU127" s="541"/>
      <c r="AV127" s="541"/>
      <c r="AW127" s="545"/>
      <c r="AX127" s="85"/>
      <c r="AY127" s="494"/>
      <c r="AZ127" s="85"/>
      <c r="BA127" s="85"/>
    </row>
    <row r="128" spans="1:53" ht="16.2" thickTop="1" x14ac:dyDescent="0.3">
      <c r="A128" s="546"/>
      <c r="B128" s="546"/>
      <c r="C128" s="546"/>
      <c r="D128" s="546"/>
      <c r="E128" s="546"/>
      <c r="F128" s="546"/>
      <c r="G128" s="546"/>
      <c r="H128" s="546"/>
      <c r="I128" s="546"/>
      <c r="J128" s="546"/>
      <c r="K128" s="546"/>
      <c r="L128" s="546"/>
      <c r="M128" s="546"/>
      <c r="N128" s="546"/>
      <c r="O128" s="546"/>
      <c r="P128" s="546"/>
      <c r="Q128" s="546"/>
      <c r="R128" s="546"/>
      <c r="S128" s="546"/>
      <c r="T128" s="546"/>
      <c r="U128" s="546"/>
      <c r="V128" s="546"/>
      <c r="W128" s="546"/>
      <c r="X128" s="546"/>
      <c r="Y128" s="546"/>
      <c r="Z128" s="546"/>
      <c r="AA128" s="546"/>
      <c r="AB128" s="546"/>
      <c r="AC128" s="546"/>
      <c r="AD128" s="546"/>
      <c r="AE128" s="546"/>
      <c r="AF128" s="546"/>
      <c r="AG128" s="546"/>
      <c r="AH128" s="546"/>
      <c r="AI128" s="546"/>
      <c r="AJ128" s="546"/>
      <c r="AK128" s="546"/>
      <c r="AL128" s="546"/>
      <c r="AM128" s="546"/>
      <c r="AN128" s="546"/>
      <c r="AO128" s="546"/>
      <c r="AP128" s="546"/>
      <c r="AQ128" s="546"/>
      <c r="AR128" s="546"/>
      <c r="AS128" s="546"/>
      <c r="AT128" s="546"/>
      <c r="AU128" s="546"/>
      <c r="AV128" s="546"/>
      <c r="AW128" s="546"/>
      <c r="AX128" s="479"/>
      <c r="AY128" s="547"/>
      <c r="AZ128" s="479"/>
      <c r="BA128" s="479"/>
    </row>
    <row r="129" spans="1:53" ht="15.6" x14ac:dyDescent="0.3">
      <c r="A129" s="546"/>
      <c r="B129" s="546"/>
      <c r="C129" s="546"/>
      <c r="D129" s="546"/>
      <c r="E129" s="546"/>
      <c r="F129" s="546"/>
      <c r="G129" s="546"/>
      <c r="H129" s="546"/>
      <c r="I129" s="546"/>
      <c r="J129" s="546"/>
      <c r="K129" s="546"/>
      <c r="L129" s="546"/>
      <c r="M129" s="546"/>
      <c r="N129" s="546"/>
      <c r="O129" s="546"/>
      <c r="P129" s="546"/>
      <c r="Q129" s="546"/>
      <c r="R129" s="546"/>
      <c r="S129" s="546"/>
      <c r="T129" s="546"/>
      <c r="U129" s="546"/>
      <c r="V129" s="546"/>
      <c r="W129" s="546"/>
      <c r="X129" s="546"/>
      <c r="Y129" s="546"/>
      <c r="Z129" s="546"/>
      <c r="AA129" s="546"/>
      <c r="AB129" s="546"/>
      <c r="AC129" s="546"/>
      <c r="AD129" s="546"/>
      <c r="AE129" s="546"/>
      <c r="AF129" s="546"/>
      <c r="AG129" s="546"/>
      <c r="AH129" s="546"/>
      <c r="AI129" s="546"/>
      <c r="AJ129" s="546"/>
      <c r="AK129" s="546"/>
      <c r="AL129" s="546"/>
      <c r="AM129" s="546"/>
      <c r="AN129" s="546"/>
      <c r="AO129" s="546"/>
      <c r="AP129" s="546"/>
      <c r="AQ129" s="546"/>
      <c r="AR129" s="546"/>
      <c r="AS129" s="546"/>
      <c r="AT129" s="546"/>
      <c r="AU129" s="546"/>
      <c r="AV129" s="546"/>
      <c r="AW129" s="546"/>
      <c r="AX129" s="479"/>
      <c r="AY129" s="547"/>
      <c r="AZ129" s="479"/>
      <c r="BA129" s="479"/>
    </row>
    <row r="130" spans="1:53" ht="16.2" thickBot="1" x14ac:dyDescent="0.35">
      <c r="A130" s="546"/>
      <c r="B130" s="546"/>
      <c r="C130" s="546"/>
      <c r="D130" s="546"/>
      <c r="E130" s="546"/>
      <c r="F130" s="546"/>
      <c r="G130" s="546"/>
      <c r="H130" s="546"/>
      <c r="I130" s="546"/>
      <c r="J130" s="546"/>
      <c r="K130" s="546"/>
      <c r="L130" s="546"/>
      <c r="M130" s="546"/>
      <c r="N130" s="546"/>
      <c r="O130" s="546"/>
      <c r="P130" s="546"/>
      <c r="Q130" s="546"/>
      <c r="R130" s="546"/>
      <c r="S130" s="546"/>
      <c r="T130" s="546"/>
      <c r="U130" s="546"/>
      <c r="V130" s="546"/>
      <c r="W130" s="546"/>
      <c r="X130" s="546"/>
      <c r="Y130" s="546"/>
      <c r="Z130" s="546"/>
      <c r="AA130" s="546"/>
      <c r="AB130" s="546"/>
      <c r="AC130" s="546"/>
      <c r="AD130" s="546"/>
      <c r="AE130" s="546"/>
      <c r="AF130" s="546"/>
      <c r="AG130" s="546"/>
      <c r="AH130" s="546"/>
      <c r="AI130" s="546"/>
      <c r="AJ130" s="546"/>
      <c r="AK130" s="546"/>
      <c r="AL130" s="546"/>
      <c r="AM130" s="546"/>
      <c r="AN130" s="546"/>
      <c r="AO130" s="546"/>
      <c r="AP130" s="546"/>
      <c r="AQ130" s="546"/>
      <c r="AR130" s="546"/>
      <c r="AS130" s="546"/>
      <c r="AT130" s="546"/>
      <c r="AU130" s="546"/>
      <c r="AV130" s="546"/>
      <c r="AW130" s="546"/>
      <c r="AX130" s="479"/>
      <c r="AY130" s="547"/>
      <c r="AZ130" s="479"/>
      <c r="BA130" s="479"/>
    </row>
    <row r="131" spans="1:53" ht="18.600000000000001" thickTop="1" x14ac:dyDescent="0.35">
      <c r="A131" s="482" t="s">
        <v>189</v>
      </c>
      <c r="B131" s="483"/>
      <c r="C131" s="484" t="s">
        <v>190</v>
      </c>
      <c r="D131" s="485"/>
      <c r="E131" s="486"/>
      <c r="F131" s="487"/>
      <c r="G131" s="488"/>
      <c r="H131" s="488"/>
      <c r="I131" s="489"/>
      <c r="J131" s="490"/>
      <c r="K131" s="489"/>
      <c r="L131" s="491"/>
      <c r="M131" s="491"/>
      <c r="N131" s="491"/>
      <c r="O131" s="491"/>
      <c r="P131" s="491"/>
      <c r="Q131" s="491"/>
      <c r="R131" s="491"/>
      <c r="S131" s="491"/>
      <c r="T131" s="491"/>
      <c r="U131" s="491"/>
      <c r="V131" s="491"/>
      <c r="W131" s="491"/>
      <c r="X131" s="491"/>
      <c r="Y131" s="491"/>
      <c r="Z131" s="491"/>
      <c r="AA131" s="491"/>
      <c r="AB131" s="489"/>
      <c r="AC131" s="489"/>
      <c r="AD131" s="489"/>
      <c r="AE131" s="489"/>
      <c r="AF131" s="489"/>
      <c r="AG131" s="489"/>
      <c r="AH131" s="489"/>
      <c r="AI131" s="492"/>
      <c r="AJ131" s="492"/>
      <c r="AK131" s="492"/>
      <c r="AL131" s="492"/>
      <c r="AM131" s="492"/>
      <c r="AN131" s="492"/>
      <c r="AO131" s="492"/>
      <c r="AP131" s="492"/>
      <c r="AQ131" s="492"/>
      <c r="AR131" s="492"/>
      <c r="AS131" s="492"/>
      <c r="AT131" s="492"/>
      <c r="AU131" s="492"/>
      <c r="AV131" s="492"/>
      <c r="AW131" s="493"/>
      <c r="AX131" s="85"/>
      <c r="AY131" s="494" t="s">
        <v>98</v>
      </c>
      <c r="AZ131" s="85"/>
      <c r="BA131" s="85"/>
    </row>
    <row r="132" spans="1:53" ht="15.6" x14ac:dyDescent="0.3">
      <c r="A132" s="482" t="s">
        <v>191</v>
      </c>
      <c r="B132" s="495"/>
      <c r="C132" s="630" t="str">
        <f>PRESUPUESTO!AG21</f>
        <v>CAP. 1: ACUEDUCTO VEREDA LOS ZAINOS</v>
      </c>
      <c r="D132" s="631"/>
      <c r="E132" s="631"/>
      <c r="F132" s="631"/>
      <c r="G132" s="631"/>
      <c r="H132" s="631"/>
      <c r="I132" s="631"/>
      <c r="J132" s="632" t="str">
        <f>+PRESUPUESTO!C20</f>
        <v>EXCAVACION TIERRA A MANO</v>
      </c>
      <c r="K132" s="633"/>
      <c r="L132" s="633"/>
      <c r="M132" s="633"/>
      <c r="N132" s="633"/>
      <c r="O132" s="633"/>
      <c r="P132" s="633"/>
      <c r="Q132" s="633"/>
      <c r="R132" s="633"/>
      <c r="S132" s="633"/>
      <c r="T132" s="633"/>
      <c r="U132" s="633"/>
      <c r="V132" s="633"/>
      <c r="W132" s="633"/>
      <c r="X132" s="633"/>
      <c r="Y132" s="633"/>
      <c r="Z132" s="633"/>
      <c r="AA132" s="633"/>
      <c r="AB132" s="633"/>
      <c r="AC132" s="633"/>
      <c r="AD132" s="633"/>
      <c r="AE132" s="633"/>
      <c r="AF132" s="633"/>
      <c r="AG132" s="633"/>
      <c r="AH132" s="634"/>
      <c r="AI132" s="638" t="s">
        <v>192</v>
      </c>
      <c r="AJ132" s="639"/>
      <c r="AK132" s="639"/>
      <c r="AL132" s="639"/>
      <c r="AM132" s="639"/>
      <c r="AN132" s="639"/>
      <c r="AO132" s="640"/>
      <c r="AP132" s="641" t="str">
        <f>PRESUPUESTO!$D$21</f>
        <v>M3</v>
      </c>
      <c r="AQ132" s="642"/>
      <c r="AR132" s="642"/>
      <c r="AS132" s="642"/>
      <c r="AT132" s="642"/>
      <c r="AU132" s="642"/>
      <c r="AV132" s="643"/>
      <c r="AW132" s="496"/>
      <c r="AX132" s="85"/>
      <c r="AY132" s="494"/>
      <c r="AZ132" s="85"/>
      <c r="BA132" s="85"/>
    </row>
    <row r="133" spans="1:53" ht="15.6" x14ac:dyDescent="0.3">
      <c r="A133" s="482" t="s">
        <v>215</v>
      </c>
      <c r="B133" s="495"/>
      <c r="C133" s="700"/>
      <c r="D133" s="701"/>
      <c r="E133" s="701"/>
      <c r="F133" s="701"/>
      <c r="G133" s="701"/>
      <c r="H133" s="701"/>
      <c r="I133" s="701"/>
      <c r="J133" s="635"/>
      <c r="K133" s="636"/>
      <c r="L133" s="636"/>
      <c r="M133" s="636"/>
      <c r="N133" s="636"/>
      <c r="O133" s="636"/>
      <c r="P133" s="636"/>
      <c r="Q133" s="636"/>
      <c r="R133" s="636"/>
      <c r="S133" s="636"/>
      <c r="T133" s="636"/>
      <c r="U133" s="636"/>
      <c r="V133" s="636"/>
      <c r="W133" s="636"/>
      <c r="X133" s="636"/>
      <c r="Y133" s="636"/>
      <c r="Z133" s="636"/>
      <c r="AA133" s="636"/>
      <c r="AB133" s="636"/>
      <c r="AC133" s="636"/>
      <c r="AD133" s="636"/>
      <c r="AE133" s="636"/>
      <c r="AF133" s="636"/>
      <c r="AG133" s="636"/>
      <c r="AH133" s="637"/>
      <c r="AI133" s="638" t="s">
        <v>194</v>
      </c>
      <c r="AJ133" s="639"/>
      <c r="AK133" s="639"/>
      <c r="AL133" s="639"/>
      <c r="AM133" s="639"/>
      <c r="AN133" s="639"/>
      <c r="AO133" s="640"/>
      <c r="AP133" s="641">
        <f>L143</f>
        <v>24</v>
      </c>
      <c r="AQ133" s="642"/>
      <c r="AR133" s="642"/>
      <c r="AS133" s="642"/>
      <c r="AT133" s="642"/>
      <c r="AU133" s="642"/>
      <c r="AV133" s="643"/>
      <c r="AW133" s="496"/>
      <c r="AX133" s="85"/>
      <c r="AY133" s="494"/>
      <c r="AZ133" s="85"/>
      <c r="BA133" s="85"/>
    </row>
    <row r="134" spans="1:53" ht="15.6" x14ac:dyDescent="0.3">
      <c r="A134" s="497" t="s">
        <v>195</v>
      </c>
      <c r="B134" s="495"/>
      <c r="C134" s="498"/>
      <c r="D134" s="498"/>
      <c r="E134" s="498"/>
      <c r="F134" s="498"/>
      <c r="G134" s="498"/>
      <c r="H134" s="498"/>
      <c r="I134" s="498"/>
      <c r="J134" s="499"/>
      <c r="K134" s="498"/>
      <c r="L134" s="498"/>
      <c r="M134" s="626"/>
      <c r="N134" s="626"/>
      <c r="O134" s="626"/>
      <c r="P134" s="626"/>
      <c r="Q134" s="626"/>
      <c r="R134" s="626"/>
      <c r="S134" s="626"/>
      <c r="T134" s="626"/>
      <c r="U134" s="626"/>
      <c r="V134" s="626"/>
      <c r="W134" s="626"/>
      <c r="X134" s="626"/>
      <c r="Y134" s="626"/>
      <c r="Z134" s="626"/>
      <c r="AA134" s="626"/>
      <c r="AB134" s="626"/>
      <c r="AC134" s="625"/>
      <c r="AD134" s="626"/>
      <c r="AE134" s="626"/>
      <c r="AF134" s="626"/>
      <c r="AG134" s="626"/>
      <c r="AH134" s="626"/>
      <c r="AI134" s="626"/>
      <c r="AJ134" s="626"/>
      <c r="AK134" s="626"/>
      <c r="AL134" s="626"/>
      <c r="AM134" s="626"/>
      <c r="AN134" s="626"/>
      <c r="AO134" s="626"/>
      <c r="AP134" s="626"/>
      <c r="AQ134" s="626"/>
      <c r="AR134" s="626"/>
      <c r="AS134" s="626"/>
      <c r="AT134" s="626"/>
      <c r="AU134" s="626"/>
      <c r="AV134" s="626"/>
      <c r="AW134" s="496"/>
      <c r="AX134" s="85"/>
      <c r="AY134" s="494"/>
      <c r="AZ134" s="85"/>
      <c r="BA134" s="85"/>
    </row>
    <row r="135" spans="1:53" ht="15.6" x14ac:dyDescent="0.3">
      <c r="A135" s="497" t="s">
        <v>196</v>
      </c>
      <c r="B135" s="495"/>
      <c r="C135" s="712" t="s">
        <v>197</v>
      </c>
      <c r="D135" s="713"/>
      <c r="E135" s="714" t="s">
        <v>198</v>
      </c>
      <c r="F135" s="714"/>
      <c r="G135" s="714"/>
      <c r="H135" s="714"/>
      <c r="I135" s="714" t="s">
        <v>199</v>
      </c>
      <c r="J135" s="715" t="s">
        <v>200</v>
      </c>
      <c r="K135" s="714" t="s">
        <v>182</v>
      </c>
      <c r="L135" s="714" t="s">
        <v>201</v>
      </c>
      <c r="M135" s="705"/>
      <c r="N135" s="705"/>
      <c r="O135" s="705"/>
      <c r="P135" s="705"/>
      <c r="Q135" s="705"/>
      <c r="R135" s="705"/>
      <c r="S135" s="705"/>
      <c r="T135" s="705"/>
      <c r="U135" s="705"/>
      <c r="V135" s="705"/>
      <c r="W135" s="705"/>
      <c r="X135" s="705"/>
      <c r="Y135" s="705"/>
      <c r="Z135" s="705"/>
      <c r="AA135" s="705"/>
      <c r="AB135" s="705"/>
      <c r="AC135" s="705"/>
      <c r="AD135" s="705"/>
      <c r="AE135" s="705"/>
      <c r="AF135" s="705"/>
      <c r="AG135" s="705"/>
      <c r="AH135" s="705"/>
      <c r="AI135" s="705"/>
      <c r="AJ135" s="705"/>
      <c r="AK135" s="705"/>
      <c r="AL135" s="705"/>
      <c r="AM135" s="705"/>
      <c r="AN135" s="705"/>
      <c r="AO135" s="705"/>
      <c r="AP135" s="705"/>
      <c r="AQ135" s="705"/>
      <c r="AR135" s="705"/>
      <c r="AS135" s="705"/>
      <c r="AT135" s="705"/>
      <c r="AU135" s="705"/>
      <c r="AV135" s="705"/>
      <c r="AW135" s="496"/>
      <c r="AX135" s="85"/>
      <c r="AY135" s="494"/>
      <c r="AZ135" s="85"/>
      <c r="BA135" s="85"/>
    </row>
    <row r="136" spans="1:53" ht="15.6" x14ac:dyDescent="0.3">
      <c r="A136" s="497"/>
      <c r="B136" s="495"/>
      <c r="C136" s="653"/>
      <c r="D136" s="654"/>
      <c r="E136" s="500" t="s">
        <v>241</v>
      </c>
      <c r="F136" s="500" t="s">
        <v>203</v>
      </c>
      <c r="G136" s="500" t="s">
        <v>204</v>
      </c>
      <c r="H136" s="500" t="s">
        <v>205</v>
      </c>
      <c r="I136" s="714"/>
      <c r="J136" s="716"/>
      <c r="K136" s="714"/>
      <c r="L136" s="714"/>
      <c r="M136" s="705"/>
      <c r="N136" s="705"/>
      <c r="O136" s="705"/>
      <c r="P136" s="705"/>
      <c r="Q136" s="705"/>
      <c r="R136" s="705"/>
      <c r="S136" s="705"/>
      <c r="T136" s="705"/>
      <c r="U136" s="705"/>
      <c r="V136" s="705"/>
      <c r="W136" s="705"/>
      <c r="X136" s="705"/>
      <c r="Y136" s="705"/>
      <c r="Z136" s="705"/>
      <c r="AA136" s="705"/>
      <c r="AB136" s="705"/>
      <c r="AC136" s="705"/>
      <c r="AD136" s="705"/>
      <c r="AE136" s="705"/>
      <c r="AF136" s="705"/>
      <c r="AG136" s="705"/>
      <c r="AH136" s="705"/>
      <c r="AI136" s="705"/>
      <c r="AJ136" s="705"/>
      <c r="AK136" s="705"/>
      <c r="AL136" s="705"/>
      <c r="AM136" s="705"/>
      <c r="AN136" s="705"/>
      <c r="AO136" s="705"/>
      <c r="AP136" s="705"/>
      <c r="AQ136" s="705"/>
      <c r="AR136" s="705"/>
      <c r="AS136" s="705"/>
      <c r="AT136" s="705"/>
      <c r="AU136" s="705"/>
      <c r="AV136" s="705"/>
      <c r="AW136" s="496"/>
      <c r="AX136" s="85"/>
      <c r="AY136" s="494"/>
      <c r="AZ136" s="85"/>
      <c r="BA136" s="85"/>
    </row>
    <row r="137" spans="1:53" ht="15.6" x14ac:dyDescent="0.3">
      <c r="A137" s="497" t="s">
        <v>206</v>
      </c>
      <c r="B137" s="495"/>
      <c r="C137" s="706"/>
      <c r="D137" s="707"/>
      <c r="E137" s="710"/>
      <c r="F137" s="710"/>
      <c r="G137" s="710"/>
      <c r="H137" s="710"/>
      <c r="I137" s="710"/>
      <c r="J137" s="710"/>
      <c r="K137" s="710"/>
      <c r="L137" s="710"/>
      <c r="M137" s="501"/>
      <c r="N137" s="502"/>
      <c r="O137" s="502"/>
      <c r="P137" s="502"/>
      <c r="Q137" s="502"/>
      <c r="R137" s="502"/>
      <c r="S137" s="502"/>
      <c r="T137" s="502"/>
      <c r="U137" s="502"/>
      <c r="V137" s="502"/>
      <c r="W137" s="502"/>
      <c r="X137" s="502"/>
      <c r="Y137" s="502"/>
      <c r="Z137" s="502"/>
      <c r="AA137" s="502"/>
      <c r="AB137" s="502"/>
      <c r="AC137" s="502"/>
      <c r="AD137" s="502"/>
      <c r="AE137" s="502"/>
      <c r="AF137" s="502"/>
      <c r="AG137" s="502"/>
      <c r="AH137" s="502"/>
      <c r="AI137" s="502"/>
      <c r="AJ137" s="502"/>
      <c r="AK137" s="502"/>
      <c r="AL137" s="502"/>
      <c r="AM137" s="502"/>
      <c r="AN137" s="502"/>
      <c r="AO137" s="502"/>
      <c r="AP137" s="502"/>
      <c r="AQ137" s="502"/>
      <c r="AR137" s="502"/>
      <c r="AS137" s="502"/>
      <c r="AT137" s="502"/>
      <c r="AU137" s="502"/>
      <c r="AV137" s="503"/>
      <c r="AW137" s="496"/>
      <c r="AX137" s="85"/>
      <c r="AY137" s="494"/>
      <c r="AZ137" s="85"/>
      <c r="BA137" s="85"/>
    </row>
    <row r="138" spans="1:53" ht="15.6" x14ac:dyDescent="0.3">
      <c r="A138" s="497"/>
      <c r="B138" s="495"/>
      <c r="C138" s="708"/>
      <c r="D138" s="709"/>
      <c r="E138" s="711"/>
      <c r="F138" s="711"/>
      <c r="G138" s="711"/>
      <c r="H138" s="711"/>
      <c r="I138" s="711"/>
      <c r="J138" s="711"/>
      <c r="K138" s="711"/>
      <c r="L138" s="711"/>
      <c r="M138" s="501"/>
      <c r="N138" s="502"/>
      <c r="O138" s="502"/>
      <c r="P138" s="502"/>
      <c r="Q138" s="502"/>
      <c r="R138" s="502"/>
      <c r="S138" s="502"/>
      <c r="T138" s="502"/>
      <c r="U138" s="502"/>
      <c r="V138" s="502"/>
      <c r="W138" s="502"/>
      <c r="X138" s="502"/>
      <c r="Y138" s="502"/>
      <c r="Z138" s="502"/>
      <c r="AA138" s="502"/>
      <c r="AB138" s="502"/>
      <c r="AC138" s="502"/>
      <c r="AD138" s="502"/>
      <c r="AE138" s="502"/>
      <c r="AF138" s="502"/>
      <c r="AG138" s="502"/>
      <c r="AH138" s="502"/>
      <c r="AI138" s="502"/>
      <c r="AJ138" s="502"/>
      <c r="AK138" s="502"/>
      <c r="AL138" s="502"/>
      <c r="AM138" s="502"/>
      <c r="AN138" s="502"/>
      <c r="AO138" s="502"/>
      <c r="AP138" s="502"/>
      <c r="AQ138" s="502"/>
      <c r="AR138" s="502"/>
      <c r="AS138" s="502"/>
      <c r="AT138" s="502"/>
      <c r="AU138" s="502"/>
      <c r="AV138" s="503"/>
      <c r="AW138" s="496"/>
      <c r="AX138" s="85"/>
      <c r="AY138" s="494"/>
      <c r="AZ138" s="85"/>
      <c r="BA138" s="85"/>
    </row>
    <row r="139" spans="1:53" ht="15.6" x14ac:dyDescent="0.3">
      <c r="A139" s="497" t="s">
        <v>207</v>
      </c>
      <c r="B139" s="495"/>
      <c r="C139" s="648" t="s">
        <v>240</v>
      </c>
      <c r="D139" s="649"/>
      <c r="E139" s="644">
        <v>4</v>
      </c>
      <c r="F139" s="644">
        <v>4</v>
      </c>
      <c r="G139" s="718">
        <v>1.5</v>
      </c>
      <c r="H139" s="644"/>
      <c r="I139" s="644">
        <f>+E139*F139*G139</f>
        <v>24</v>
      </c>
      <c r="J139" s="644">
        <v>1</v>
      </c>
      <c r="K139" s="644" t="str">
        <f>AP132</f>
        <v>M3</v>
      </c>
      <c r="L139" s="646">
        <f>I139*J139</f>
        <v>24</v>
      </c>
      <c r="M139" s="501"/>
      <c r="N139" s="502"/>
      <c r="O139" s="502"/>
      <c r="P139" s="502"/>
      <c r="Q139" s="502"/>
      <c r="R139" s="502"/>
      <c r="S139" s="502"/>
      <c r="T139" s="502"/>
      <c r="U139" s="502"/>
      <c r="V139" s="502"/>
      <c r="W139" s="502"/>
      <c r="X139" s="502"/>
      <c r="Y139" s="502"/>
      <c r="Z139" s="502"/>
      <c r="AA139" s="502"/>
      <c r="AB139" s="502"/>
      <c r="AC139" s="502"/>
      <c r="AD139" s="502"/>
      <c r="AE139" s="502"/>
      <c r="AF139" s="502"/>
      <c r="AG139" s="502"/>
      <c r="AH139" s="502"/>
      <c r="AI139" s="502"/>
      <c r="AJ139" s="502"/>
      <c r="AK139" s="502"/>
      <c r="AL139" s="502"/>
      <c r="AM139" s="502"/>
      <c r="AN139" s="502"/>
      <c r="AO139" s="502"/>
      <c r="AP139" s="502"/>
      <c r="AQ139" s="502"/>
      <c r="AR139" s="502"/>
      <c r="AS139" s="502"/>
      <c r="AT139" s="502"/>
      <c r="AU139" s="502"/>
      <c r="AV139" s="503"/>
      <c r="AW139" s="496"/>
      <c r="AX139" s="85"/>
      <c r="AY139" s="494"/>
      <c r="AZ139" s="85"/>
      <c r="BA139" s="85"/>
    </row>
    <row r="140" spans="1:53" ht="15.6" x14ac:dyDescent="0.3">
      <c r="A140" s="497"/>
      <c r="B140" s="495"/>
      <c r="C140" s="650"/>
      <c r="D140" s="651"/>
      <c r="E140" s="645"/>
      <c r="F140" s="645"/>
      <c r="G140" s="659"/>
      <c r="H140" s="645"/>
      <c r="I140" s="645"/>
      <c r="J140" s="645"/>
      <c r="K140" s="645"/>
      <c r="L140" s="647"/>
      <c r="M140" s="501"/>
      <c r="N140" s="502"/>
      <c r="O140" s="502"/>
      <c r="P140" s="502"/>
      <c r="Q140" s="502"/>
      <c r="R140" s="502"/>
      <c r="S140" s="502"/>
      <c r="T140" s="502"/>
      <c r="U140" s="502"/>
      <c r="V140" s="502"/>
      <c r="W140" s="502"/>
      <c r="X140" s="502"/>
      <c r="Y140" s="502"/>
      <c r="Z140" s="502"/>
      <c r="AA140" s="502"/>
      <c r="AB140" s="502"/>
      <c r="AC140" s="502"/>
      <c r="AD140" s="502"/>
      <c r="AE140" s="502"/>
      <c r="AF140" s="502"/>
      <c r="AG140" s="502"/>
      <c r="AH140" s="502"/>
      <c r="AI140" s="502"/>
      <c r="AJ140" s="502"/>
      <c r="AK140" s="502"/>
      <c r="AL140" s="502"/>
      <c r="AM140" s="502"/>
      <c r="AN140" s="502"/>
      <c r="AO140" s="502"/>
      <c r="AP140" s="502"/>
      <c r="AQ140" s="502"/>
      <c r="AR140" s="502"/>
      <c r="AS140" s="502"/>
      <c r="AT140" s="502"/>
      <c r="AU140" s="502"/>
      <c r="AV140" s="503"/>
      <c r="AW140" s="496"/>
      <c r="AX140" s="85"/>
      <c r="AY140" s="494"/>
      <c r="AZ140" s="85"/>
      <c r="BA140" s="85"/>
    </row>
    <row r="141" spans="1:53" ht="15.6" x14ac:dyDescent="0.3">
      <c r="A141" s="497" t="s">
        <v>207</v>
      </c>
      <c r="B141" s="495"/>
      <c r="C141" s="650"/>
      <c r="D141" s="651"/>
      <c r="E141" s="645"/>
      <c r="F141" s="645"/>
      <c r="G141" s="658"/>
      <c r="H141" s="645"/>
      <c r="I141" s="644"/>
      <c r="J141" s="645"/>
      <c r="K141" s="644"/>
      <c r="L141" s="646"/>
      <c r="M141" s="501"/>
      <c r="N141" s="502"/>
      <c r="O141" s="502"/>
      <c r="P141" s="502"/>
      <c r="Q141" s="502"/>
      <c r="R141" s="502"/>
      <c r="S141" s="502"/>
      <c r="T141" s="502"/>
      <c r="U141" s="502"/>
      <c r="V141" s="502"/>
      <c r="W141" s="502"/>
      <c r="X141" s="502"/>
      <c r="Y141" s="502"/>
      <c r="Z141" s="502"/>
      <c r="AA141" s="502"/>
      <c r="AB141" s="502"/>
      <c r="AC141" s="502"/>
      <c r="AD141" s="502"/>
      <c r="AE141" s="502"/>
      <c r="AF141" s="502"/>
      <c r="AG141" s="502"/>
      <c r="AH141" s="502"/>
      <c r="AI141" s="502"/>
      <c r="AJ141" s="502"/>
      <c r="AK141" s="502"/>
      <c r="AL141" s="502"/>
      <c r="AM141" s="502"/>
      <c r="AN141" s="502"/>
      <c r="AO141" s="502"/>
      <c r="AP141" s="502"/>
      <c r="AQ141" s="502"/>
      <c r="AR141" s="502"/>
      <c r="AS141" s="502"/>
      <c r="AT141" s="502"/>
      <c r="AU141" s="502"/>
      <c r="AV141" s="503"/>
      <c r="AW141" s="496"/>
      <c r="AX141" s="85"/>
      <c r="AY141" s="494"/>
      <c r="AZ141" s="85"/>
      <c r="BA141" s="85"/>
    </row>
    <row r="142" spans="1:53" ht="15.6" x14ac:dyDescent="0.3">
      <c r="A142" s="497"/>
      <c r="B142" s="495"/>
      <c r="C142" s="650"/>
      <c r="D142" s="651"/>
      <c r="E142" s="645"/>
      <c r="F142" s="645"/>
      <c r="G142" s="659"/>
      <c r="H142" s="645"/>
      <c r="I142" s="645"/>
      <c r="J142" s="645"/>
      <c r="K142" s="645"/>
      <c r="L142" s="647"/>
      <c r="M142" s="501"/>
      <c r="N142" s="502"/>
      <c r="O142" s="502"/>
      <c r="P142" s="502"/>
      <c r="Q142" s="502"/>
      <c r="R142" s="502"/>
      <c r="S142" s="502"/>
      <c r="T142" s="502"/>
      <c r="U142" s="502"/>
      <c r="V142" s="502"/>
      <c r="W142" s="502"/>
      <c r="X142" s="502"/>
      <c r="Y142" s="502"/>
      <c r="Z142" s="502"/>
      <c r="AA142" s="502"/>
      <c r="AB142" s="502"/>
      <c r="AC142" s="502"/>
      <c r="AD142" s="502"/>
      <c r="AE142" s="502"/>
      <c r="AF142" s="502"/>
      <c r="AG142" s="502"/>
      <c r="AH142" s="502"/>
      <c r="AI142" s="502"/>
      <c r="AJ142" s="502"/>
      <c r="AK142" s="502"/>
      <c r="AL142" s="502"/>
      <c r="AM142" s="502"/>
      <c r="AN142" s="502"/>
      <c r="AO142" s="502"/>
      <c r="AP142" s="502"/>
      <c r="AQ142" s="502"/>
      <c r="AR142" s="502"/>
      <c r="AS142" s="502"/>
      <c r="AT142" s="502"/>
      <c r="AU142" s="502"/>
      <c r="AV142" s="503"/>
      <c r="AW142" s="496"/>
      <c r="AX142" s="85"/>
      <c r="AY142" s="494"/>
      <c r="AZ142" s="85"/>
      <c r="BA142" s="85"/>
    </row>
    <row r="143" spans="1:53" ht="15.6" x14ac:dyDescent="0.3">
      <c r="A143" s="482" t="s">
        <v>208</v>
      </c>
      <c r="B143" s="495"/>
      <c r="C143" s="504"/>
      <c r="D143" s="505"/>
      <c r="E143" s="505"/>
      <c r="F143" s="505"/>
      <c r="G143" s="506" t="s">
        <v>209</v>
      </c>
      <c r="H143" s="507">
        <v>2</v>
      </c>
      <c r="I143" s="508" t="s">
        <v>5</v>
      </c>
      <c r="J143" s="509"/>
      <c r="K143" s="510" t="s">
        <v>201</v>
      </c>
      <c r="L143" s="511">
        <f>ROUND(SUM(L137:L142),H143)</f>
        <v>24</v>
      </c>
      <c r="M143" s="512"/>
      <c r="N143" s="513"/>
      <c r="O143" s="513"/>
      <c r="P143" s="513"/>
      <c r="Q143" s="513"/>
      <c r="R143" s="513"/>
      <c r="S143" s="502"/>
      <c r="T143" s="502"/>
      <c r="U143" s="502"/>
      <c r="V143" s="502"/>
      <c r="W143" s="502"/>
      <c r="X143" s="502"/>
      <c r="Y143" s="502"/>
      <c r="Z143" s="502"/>
      <c r="AA143" s="502"/>
      <c r="AB143" s="502"/>
      <c r="AC143" s="502"/>
      <c r="AD143" s="502"/>
      <c r="AE143" s="502"/>
      <c r="AF143" s="502"/>
      <c r="AG143" s="502"/>
      <c r="AH143" s="502"/>
      <c r="AI143" s="502"/>
      <c r="AJ143" s="502"/>
      <c r="AK143" s="502"/>
      <c r="AL143" s="502"/>
      <c r="AM143" s="502"/>
      <c r="AN143" s="502"/>
      <c r="AO143" s="502"/>
      <c r="AP143" s="502"/>
      <c r="AQ143" s="502"/>
      <c r="AR143" s="502"/>
      <c r="AS143" s="502"/>
      <c r="AT143" s="502"/>
      <c r="AU143" s="502"/>
      <c r="AV143" s="503"/>
      <c r="AW143" s="496"/>
      <c r="AX143" s="85"/>
      <c r="AY143" s="494"/>
      <c r="AZ143" s="85"/>
      <c r="BA143" s="85"/>
    </row>
    <row r="144" spans="1:53" ht="15.6" x14ac:dyDescent="0.3">
      <c r="A144" s="497"/>
      <c r="B144" s="495"/>
      <c r="C144" s="514"/>
      <c r="D144" s="515"/>
      <c r="E144" s="515"/>
      <c r="F144" s="515"/>
      <c r="G144" s="515"/>
      <c r="H144" s="515"/>
      <c r="I144" s="515"/>
      <c r="J144" s="515"/>
      <c r="K144" s="516"/>
      <c r="L144" s="515"/>
      <c r="M144" s="517"/>
      <c r="N144" s="518"/>
      <c r="O144" s="518"/>
      <c r="P144" s="518"/>
      <c r="Q144" s="518"/>
      <c r="R144" s="518"/>
      <c r="S144" s="519"/>
      <c r="T144" s="519"/>
      <c r="U144" s="519"/>
      <c r="V144" s="519"/>
      <c r="W144" s="519"/>
      <c r="X144" s="519"/>
      <c r="Y144" s="519"/>
      <c r="Z144" s="519"/>
      <c r="AA144" s="519"/>
      <c r="AB144" s="519"/>
      <c r="AC144" s="519"/>
      <c r="AD144" s="519"/>
      <c r="AE144" s="519"/>
      <c r="AF144" s="519"/>
      <c r="AG144" s="519"/>
      <c r="AH144" s="519"/>
      <c r="AI144" s="519"/>
      <c r="AJ144" s="519"/>
      <c r="AK144" s="519"/>
      <c r="AL144" s="519"/>
      <c r="AM144" s="519"/>
      <c r="AN144" s="519"/>
      <c r="AO144" s="519"/>
      <c r="AP144" s="519"/>
      <c r="AQ144" s="519"/>
      <c r="AR144" s="519"/>
      <c r="AS144" s="519"/>
      <c r="AT144" s="519"/>
      <c r="AU144" s="519"/>
      <c r="AV144" s="520"/>
      <c r="AW144" s="496"/>
      <c r="AX144" s="85"/>
      <c r="AY144" s="494"/>
      <c r="AZ144" s="85"/>
      <c r="BA144" s="85"/>
    </row>
    <row r="145" spans="1:53" ht="15.6" x14ac:dyDescent="0.3">
      <c r="A145" s="497"/>
      <c r="B145" s="495"/>
      <c r="C145" s="653"/>
      <c r="D145" s="654"/>
      <c r="E145" s="654"/>
      <c r="F145" s="654"/>
      <c r="G145" s="654"/>
      <c r="H145" s="654"/>
      <c r="I145" s="654"/>
      <c r="J145" s="654"/>
      <c r="K145" s="654"/>
      <c r="L145" s="521"/>
      <c r="M145" s="517"/>
      <c r="N145" s="518"/>
      <c r="O145" s="518"/>
      <c r="P145" s="518"/>
      <c r="Q145" s="518"/>
      <c r="R145" s="518"/>
      <c r="S145" s="519"/>
      <c r="T145" s="519"/>
      <c r="U145" s="519"/>
      <c r="V145" s="519"/>
      <c r="W145" s="519"/>
      <c r="X145" s="519"/>
      <c r="Y145" s="519"/>
      <c r="Z145" s="519"/>
      <c r="AA145" s="519"/>
      <c r="AB145" s="519"/>
      <c r="AC145" s="519"/>
      <c r="AD145" s="519"/>
      <c r="AE145" s="519"/>
      <c r="AF145" s="519"/>
      <c r="AG145" s="519"/>
      <c r="AH145" s="519"/>
      <c r="AI145" s="519"/>
      <c r="AJ145" s="519"/>
      <c r="AK145" s="519"/>
      <c r="AL145" s="519"/>
      <c r="AM145" s="519"/>
      <c r="AN145" s="519"/>
      <c r="AO145" s="519"/>
      <c r="AP145" s="519"/>
      <c r="AQ145" s="519"/>
      <c r="AR145" s="519"/>
      <c r="AS145" s="519"/>
      <c r="AT145" s="519"/>
      <c r="AU145" s="519"/>
      <c r="AV145" s="520"/>
      <c r="AW145" s="496"/>
      <c r="AX145" s="85"/>
      <c r="AY145" s="494"/>
      <c r="AZ145" s="85"/>
      <c r="BA145" s="85"/>
    </row>
    <row r="146" spans="1:53" ht="31.2" x14ac:dyDescent="0.3">
      <c r="A146" s="497"/>
      <c r="B146" s="495"/>
      <c r="C146" s="522" t="s">
        <v>210</v>
      </c>
      <c r="D146" s="655"/>
      <c r="E146" s="655"/>
      <c r="F146" s="655"/>
      <c r="G146" s="655"/>
      <c r="H146" s="655"/>
      <c r="I146" s="655"/>
      <c r="J146" s="655"/>
      <c r="K146" s="655"/>
      <c r="L146" s="655"/>
      <c r="M146" s="655"/>
      <c r="N146" s="655"/>
      <c r="O146" s="655"/>
      <c r="P146" s="655"/>
      <c r="Q146" s="655"/>
      <c r="R146" s="655"/>
      <c r="S146" s="655"/>
      <c r="T146" s="655"/>
      <c r="U146" s="655"/>
      <c r="V146" s="655"/>
      <c r="W146" s="655"/>
      <c r="X146" s="655"/>
      <c r="Y146" s="655"/>
      <c r="Z146" s="655"/>
      <c r="AA146" s="655"/>
      <c r="AB146" s="655"/>
      <c r="AC146" s="655"/>
      <c r="AD146" s="655"/>
      <c r="AE146" s="655"/>
      <c r="AF146" s="655"/>
      <c r="AG146" s="655"/>
      <c r="AH146" s="655"/>
      <c r="AI146" s="655"/>
      <c r="AJ146" s="655"/>
      <c r="AK146" s="655"/>
      <c r="AL146" s="655"/>
      <c r="AM146" s="655"/>
      <c r="AN146" s="655"/>
      <c r="AO146" s="655"/>
      <c r="AP146" s="655"/>
      <c r="AQ146" s="655"/>
      <c r="AR146" s="655"/>
      <c r="AS146" s="655"/>
      <c r="AT146" s="655"/>
      <c r="AU146" s="655"/>
      <c r="AV146" s="523"/>
      <c r="AW146" s="496"/>
      <c r="AX146" s="85"/>
      <c r="AY146" s="494"/>
      <c r="AZ146" s="85"/>
      <c r="BA146" s="85"/>
    </row>
    <row r="147" spans="1:53" ht="15.6" x14ac:dyDescent="0.3">
      <c r="A147" s="497"/>
      <c r="B147" s="495"/>
      <c r="C147" s="549"/>
      <c r="D147" s="719"/>
      <c r="E147" s="719"/>
      <c r="F147" s="719"/>
      <c r="G147" s="719"/>
      <c r="H147" s="719"/>
      <c r="I147" s="719"/>
      <c r="J147" s="719"/>
      <c r="K147" s="719"/>
      <c r="L147" s="719"/>
      <c r="M147" s="719"/>
      <c r="N147" s="719"/>
      <c r="O147" s="719"/>
      <c r="P147" s="719"/>
      <c r="Q147" s="719"/>
      <c r="R147" s="719"/>
      <c r="S147" s="719"/>
      <c r="T147" s="719"/>
      <c r="U147" s="719"/>
      <c r="V147" s="719"/>
      <c r="W147" s="719"/>
      <c r="X147" s="719"/>
      <c r="Y147" s="719"/>
      <c r="Z147" s="719"/>
      <c r="AA147" s="719"/>
      <c r="AB147" s="719"/>
      <c r="AC147" s="719"/>
      <c r="AD147" s="719"/>
      <c r="AE147" s="719"/>
      <c r="AF147" s="719"/>
      <c r="AG147" s="719"/>
      <c r="AH147" s="719"/>
      <c r="AI147" s="719"/>
      <c r="AJ147" s="719"/>
      <c r="AK147" s="719"/>
      <c r="AL147" s="719"/>
      <c r="AM147" s="719"/>
      <c r="AN147" s="719"/>
      <c r="AO147" s="719"/>
      <c r="AP147" s="719"/>
      <c r="AQ147" s="719"/>
      <c r="AR147" s="719"/>
      <c r="AS147" s="719"/>
      <c r="AT147" s="719"/>
      <c r="AU147" s="719"/>
      <c r="AV147" s="550"/>
      <c r="AW147" s="496"/>
      <c r="AX147" s="85"/>
      <c r="AY147" s="494"/>
      <c r="AZ147" s="85"/>
      <c r="BA147" s="85"/>
    </row>
    <row r="148" spans="1:53" ht="15.6" x14ac:dyDescent="0.3">
      <c r="A148" s="497"/>
      <c r="B148" s="495"/>
      <c r="C148" s="526"/>
      <c r="D148" s="627"/>
      <c r="E148" s="627"/>
      <c r="F148" s="627"/>
      <c r="G148" s="627"/>
      <c r="H148" s="627"/>
      <c r="I148" s="627"/>
      <c r="J148" s="627"/>
      <c r="K148" s="627"/>
      <c r="L148" s="627"/>
      <c r="M148" s="627"/>
      <c r="N148" s="627"/>
      <c r="O148" s="627"/>
      <c r="P148" s="627"/>
      <c r="Q148" s="627"/>
      <c r="R148" s="627"/>
      <c r="S148" s="627"/>
      <c r="T148" s="627"/>
      <c r="U148" s="627"/>
      <c r="V148" s="627"/>
      <c r="W148" s="627"/>
      <c r="X148" s="627"/>
      <c r="Y148" s="627"/>
      <c r="Z148" s="627"/>
      <c r="AA148" s="627"/>
      <c r="AB148" s="627"/>
      <c r="AC148" s="627"/>
      <c r="AD148" s="627"/>
      <c r="AE148" s="627"/>
      <c r="AF148" s="627"/>
      <c r="AG148" s="527"/>
      <c r="AH148" s="628" t="str">
        <f>"Item    " &amp; E133 &amp; "    Página   1   de   1  "</f>
        <v xml:space="preserve">Item        Página   1   de   1  </v>
      </c>
      <c r="AI148" s="629"/>
      <c r="AJ148" s="629"/>
      <c r="AK148" s="629"/>
      <c r="AL148" s="629"/>
      <c r="AM148" s="629"/>
      <c r="AN148" s="629"/>
      <c r="AO148" s="629"/>
      <c r="AP148" s="629"/>
      <c r="AQ148" s="629"/>
      <c r="AR148" s="629"/>
      <c r="AS148" s="629"/>
      <c r="AT148" s="629"/>
      <c r="AU148" s="629"/>
      <c r="AV148" s="629"/>
      <c r="AW148" s="496"/>
      <c r="AX148" s="85"/>
      <c r="AY148" s="494"/>
      <c r="AZ148" s="85"/>
      <c r="BA148" s="85"/>
    </row>
    <row r="149" spans="1:53" ht="15.6" x14ac:dyDescent="0.3">
      <c r="A149" s="497"/>
      <c r="B149" s="495"/>
      <c r="C149" s="515"/>
      <c r="D149" s="515"/>
      <c r="E149" s="515"/>
      <c r="F149" s="515"/>
      <c r="G149" s="515"/>
      <c r="H149" s="515"/>
      <c r="I149" s="515"/>
      <c r="J149" s="528"/>
      <c r="K149" s="515"/>
      <c r="L149" s="515"/>
      <c r="M149" s="515"/>
      <c r="N149" s="515"/>
      <c r="O149" s="515"/>
      <c r="P149" s="515"/>
      <c r="Q149" s="515"/>
      <c r="R149" s="515"/>
      <c r="S149" s="515"/>
      <c r="T149" s="515"/>
      <c r="U149" s="515"/>
      <c r="V149" s="515"/>
      <c r="W149" s="515"/>
      <c r="X149" s="515"/>
      <c r="Y149" s="515"/>
      <c r="Z149" s="515"/>
      <c r="AA149" s="515"/>
      <c r="AB149" s="515"/>
      <c r="AC149" s="515"/>
      <c r="AD149" s="515"/>
      <c r="AE149" s="515"/>
      <c r="AF149" s="515"/>
      <c r="AG149" s="515"/>
      <c r="AH149" s="515"/>
      <c r="AI149" s="515"/>
      <c r="AJ149" s="515"/>
      <c r="AK149" s="515"/>
      <c r="AL149" s="515"/>
      <c r="AM149" s="528"/>
      <c r="AN149" s="528"/>
      <c r="AO149" s="528"/>
      <c r="AP149" s="528"/>
      <c r="AQ149" s="528"/>
      <c r="AR149" s="528"/>
      <c r="AS149" s="528"/>
      <c r="AT149" s="528"/>
      <c r="AU149" s="528"/>
      <c r="AV149" s="528"/>
      <c r="AW149" s="496"/>
      <c r="AX149" s="85"/>
      <c r="AY149" s="494"/>
      <c r="AZ149" s="85"/>
      <c r="BA149" s="85"/>
    </row>
    <row r="150" spans="1:53" ht="15.6" x14ac:dyDescent="0.3">
      <c r="A150" s="497"/>
      <c r="B150" s="495"/>
      <c r="C150" s="515"/>
      <c r="D150" s="515"/>
      <c r="E150" s="515"/>
      <c r="F150" s="515"/>
      <c r="G150" s="515"/>
      <c r="H150" s="515"/>
      <c r="I150" s="515"/>
      <c r="J150" s="528"/>
      <c r="K150" s="515"/>
      <c r="L150" s="515"/>
      <c r="M150" s="515"/>
      <c r="N150" s="515"/>
      <c r="O150" s="515"/>
      <c r="P150" s="515"/>
      <c r="Q150" s="515"/>
      <c r="R150" s="515"/>
      <c r="S150" s="515"/>
      <c r="T150" s="515"/>
      <c r="U150" s="515"/>
      <c r="V150" s="515"/>
      <c r="W150" s="515"/>
      <c r="X150" s="515"/>
      <c r="Y150" s="515"/>
      <c r="Z150" s="515"/>
      <c r="AA150" s="515"/>
      <c r="AB150" s="515"/>
      <c r="AC150" s="515"/>
      <c r="AD150" s="515"/>
      <c r="AE150" s="515"/>
      <c r="AF150" s="515"/>
      <c r="AG150" s="515"/>
      <c r="AH150" s="515"/>
      <c r="AI150" s="515"/>
      <c r="AJ150" s="515"/>
      <c r="AK150" s="515"/>
      <c r="AL150" s="515"/>
      <c r="AM150" s="528"/>
      <c r="AN150" s="528"/>
      <c r="AO150" s="528"/>
      <c r="AP150" s="528"/>
      <c r="AQ150" s="528"/>
      <c r="AR150" s="528"/>
      <c r="AS150" s="528"/>
      <c r="AT150" s="528"/>
      <c r="AU150" s="528"/>
      <c r="AV150" s="528"/>
      <c r="AW150" s="496"/>
      <c r="AX150" s="85"/>
      <c r="AY150" s="494"/>
      <c r="AZ150" s="85"/>
      <c r="BA150" s="85"/>
    </row>
    <row r="151" spans="1:53" ht="15.6" x14ac:dyDescent="0.3">
      <c r="A151" s="497"/>
      <c r="B151" s="495"/>
      <c r="C151" s="515"/>
      <c r="D151" s="515"/>
      <c r="E151" s="515"/>
      <c r="F151" s="515"/>
      <c r="G151" s="515"/>
      <c r="H151" s="515"/>
      <c r="I151" s="515"/>
      <c r="J151" s="528"/>
      <c r="K151" s="515"/>
      <c r="L151" s="515"/>
      <c r="M151" s="515"/>
      <c r="N151" s="515"/>
      <c r="O151" s="515"/>
      <c r="P151" s="515"/>
      <c r="Q151" s="515"/>
      <c r="R151" s="515"/>
      <c r="S151" s="515"/>
      <c r="T151" s="515"/>
      <c r="U151" s="515"/>
      <c r="V151" s="515"/>
      <c r="W151" s="515"/>
      <c r="X151" s="515"/>
      <c r="Y151" s="515"/>
      <c r="Z151" s="515"/>
      <c r="AA151" s="515"/>
      <c r="AB151" s="515"/>
      <c r="AC151" s="515"/>
      <c r="AD151" s="515"/>
      <c r="AE151" s="515"/>
      <c r="AF151" s="515"/>
      <c r="AG151" s="515"/>
      <c r="AH151" s="515"/>
      <c r="AI151" s="515"/>
      <c r="AJ151" s="515"/>
      <c r="AK151" s="515"/>
      <c r="AL151" s="515"/>
      <c r="AM151" s="528"/>
      <c r="AN151" s="528"/>
      <c r="AO151" s="528"/>
      <c r="AP151" s="528"/>
      <c r="AQ151" s="528"/>
      <c r="AR151" s="528"/>
      <c r="AS151" s="528"/>
      <c r="AT151" s="528"/>
      <c r="AU151" s="528"/>
      <c r="AV151" s="528"/>
      <c r="AW151" s="496"/>
      <c r="AX151" s="85"/>
      <c r="AY151" s="494"/>
      <c r="AZ151" s="85"/>
      <c r="BA151" s="85"/>
    </row>
    <row r="152" spans="1:53" ht="15.6" x14ac:dyDescent="0.3">
      <c r="A152" s="497"/>
      <c r="B152" s="495"/>
      <c r="C152" s="529"/>
      <c r="D152" s="530"/>
      <c r="E152" s="531"/>
      <c r="F152" s="532"/>
      <c r="G152" s="533"/>
      <c r="H152" s="530"/>
      <c r="I152" s="530"/>
      <c r="J152" s="534"/>
      <c r="K152" s="530"/>
      <c r="L152" s="529"/>
      <c r="M152" s="530"/>
      <c r="N152" s="530"/>
      <c r="O152" s="530"/>
      <c r="P152" s="530"/>
      <c r="Q152" s="530"/>
      <c r="R152" s="530"/>
      <c r="S152" s="530"/>
      <c r="T152" s="530"/>
      <c r="U152" s="530"/>
      <c r="V152" s="530"/>
      <c r="W152" s="530"/>
      <c r="X152" s="530"/>
      <c r="Y152" s="530"/>
      <c r="Z152" s="530"/>
      <c r="AA152" s="530"/>
      <c r="AB152" s="530"/>
      <c r="AC152" s="530"/>
      <c r="AD152" s="530"/>
      <c r="AE152" s="530"/>
      <c r="AF152" s="530"/>
      <c r="AG152" s="530"/>
      <c r="AH152" s="529"/>
      <c r="AI152" s="529"/>
      <c r="AJ152" s="529"/>
      <c r="AK152" s="529"/>
      <c r="AL152" s="529"/>
      <c r="AM152" s="535"/>
      <c r="AN152" s="535"/>
      <c r="AO152" s="535"/>
      <c r="AP152" s="535"/>
      <c r="AQ152" s="535"/>
      <c r="AR152" s="535"/>
      <c r="AS152" s="535"/>
      <c r="AT152" s="535"/>
      <c r="AU152" s="535"/>
      <c r="AV152" s="535"/>
      <c r="AW152" s="496"/>
      <c r="AX152" s="85"/>
      <c r="AY152" s="494"/>
      <c r="AZ152" s="85"/>
      <c r="BA152" s="85"/>
    </row>
    <row r="153" spans="1:53" ht="15.6" x14ac:dyDescent="0.3">
      <c r="A153" s="497"/>
      <c r="B153" s="495"/>
      <c r="C153" s="529"/>
      <c r="D153" s="536" t="s">
        <v>184</v>
      </c>
      <c r="E153" s="537"/>
      <c r="F153" s="537"/>
      <c r="G153" s="538"/>
      <c r="H153" s="538"/>
      <c r="I153" s="529"/>
      <c r="J153" s="535"/>
      <c r="K153" s="529"/>
      <c r="L153" s="539"/>
      <c r="M153" s="539"/>
      <c r="N153" s="539"/>
      <c r="O153" s="539"/>
      <c r="P153" s="539"/>
      <c r="Q153" s="539"/>
      <c r="R153" s="539" t="s">
        <v>211</v>
      </c>
      <c r="S153" s="539"/>
      <c r="T153" s="539"/>
      <c r="U153" s="539"/>
      <c r="V153" s="539"/>
      <c r="W153" s="539"/>
      <c r="X153" s="539"/>
      <c r="Y153" s="539"/>
      <c r="Z153" s="539"/>
      <c r="AA153" s="539"/>
      <c r="AB153" s="529"/>
      <c r="AC153" s="529"/>
      <c r="AD153" s="529"/>
      <c r="AE153" s="529"/>
      <c r="AF153" s="529"/>
      <c r="AG153" s="529"/>
      <c r="AH153" s="529"/>
      <c r="AI153" s="529"/>
      <c r="AJ153" s="529"/>
      <c r="AK153" s="529"/>
      <c r="AL153" s="529"/>
      <c r="AM153" s="529"/>
      <c r="AN153" s="529"/>
      <c r="AO153" s="529"/>
      <c r="AP153" s="529"/>
      <c r="AQ153" s="529"/>
      <c r="AR153" s="529"/>
      <c r="AS153" s="529"/>
      <c r="AT153" s="529"/>
      <c r="AU153" s="529"/>
      <c r="AV153" s="529"/>
      <c r="AW153" s="496"/>
      <c r="AX153" s="85"/>
      <c r="AY153" s="494"/>
      <c r="AZ153" s="85"/>
      <c r="BA153" s="85"/>
    </row>
    <row r="154" spans="1:53" ht="16.2" thickBot="1" x14ac:dyDescent="0.35">
      <c r="A154" s="482" t="s">
        <v>212</v>
      </c>
      <c r="B154" s="540"/>
      <c r="C154" s="541"/>
      <c r="D154" s="541"/>
      <c r="E154" s="542"/>
      <c r="F154" s="542"/>
      <c r="G154" s="542"/>
      <c r="H154" s="542"/>
      <c r="I154" s="541"/>
      <c r="J154" s="543"/>
      <c r="K154" s="541"/>
      <c r="L154" s="544"/>
      <c r="M154" s="544"/>
      <c r="N154" s="544"/>
      <c r="O154" s="544"/>
      <c r="P154" s="544"/>
      <c r="Q154" s="544"/>
      <c r="R154" s="544"/>
      <c r="S154" s="544"/>
      <c r="T154" s="544"/>
      <c r="U154" s="544"/>
      <c r="V154" s="544"/>
      <c r="W154" s="544"/>
      <c r="X154" s="544"/>
      <c r="Y154" s="544"/>
      <c r="Z154" s="544"/>
      <c r="AA154" s="544"/>
      <c r="AB154" s="541"/>
      <c r="AC154" s="541"/>
      <c r="AD154" s="541"/>
      <c r="AE154" s="541"/>
      <c r="AF154" s="541"/>
      <c r="AG154" s="541"/>
      <c r="AH154" s="541"/>
      <c r="AI154" s="541"/>
      <c r="AJ154" s="541"/>
      <c r="AK154" s="541"/>
      <c r="AL154" s="541"/>
      <c r="AM154" s="541"/>
      <c r="AN154" s="541"/>
      <c r="AO154" s="541"/>
      <c r="AP154" s="541"/>
      <c r="AQ154" s="541"/>
      <c r="AR154" s="541"/>
      <c r="AS154" s="541"/>
      <c r="AT154" s="541"/>
      <c r="AU154" s="541"/>
      <c r="AV154" s="541"/>
      <c r="AW154" s="545"/>
      <c r="AX154" s="85"/>
      <c r="AY154" s="494"/>
      <c r="AZ154" s="85"/>
      <c r="BA154" s="85"/>
    </row>
    <row r="155" spans="1:53" ht="16.2" thickTop="1" x14ac:dyDescent="0.3">
      <c r="A155" s="546"/>
      <c r="B155" s="546"/>
      <c r="C155" s="546"/>
      <c r="D155" s="546"/>
      <c r="E155" s="546"/>
      <c r="F155" s="546"/>
      <c r="G155" s="546"/>
      <c r="H155" s="546"/>
      <c r="I155" s="546"/>
      <c r="J155" s="546"/>
      <c r="K155" s="546"/>
      <c r="L155" s="546"/>
      <c r="M155" s="546"/>
      <c r="N155" s="546"/>
      <c r="O155" s="546"/>
      <c r="P155" s="546"/>
      <c r="Q155" s="546"/>
      <c r="R155" s="546"/>
      <c r="S155" s="546"/>
      <c r="T155" s="546"/>
      <c r="U155" s="546"/>
      <c r="V155" s="546"/>
      <c r="W155" s="546"/>
      <c r="X155" s="546"/>
      <c r="Y155" s="546"/>
      <c r="Z155" s="546"/>
      <c r="AA155" s="546"/>
      <c r="AB155" s="546"/>
      <c r="AC155" s="546"/>
      <c r="AD155" s="546"/>
      <c r="AE155" s="546"/>
      <c r="AF155" s="546"/>
      <c r="AG155" s="546"/>
      <c r="AH155" s="546"/>
      <c r="AI155" s="546"/>
      <c r="AJ155" s="546"/>
      <c r="AK155" s="546"/>
      <c r="AL155" s="546"/>
      <c r="AM155" s="546"/>
      <c r="AN155" s="546"/>
      <c r="AO155" s="546"/>
      <c r="AP155" s="546"/>
      <c r="AQ155" s="546"/>
      <c r="AR155" s="546"/>
      <c r="AS155" s="546"/>
      <c r="AT155" s="546"/>
      <c r="AU155" s="546"/>
      <c r="AV155" s="546"/>
      <c r="AW155" s="546"/>
      <c r="AX155" s="479"/>
      <c r="AY155" s="547"/>
      <c r="AZ155" s="479"/>
      <c r="BA155" s="479"/>
    </row>
    <row r="156" spans="1:53" ht="15.6" x14ac:dyDescent="0.3">
      <c r="A156" s="546"/>
      <c r="B156" s="546"/>
      <c r="C156" s="546"/>
      <c r="D156" s="546"/>
      <c r="E156" s="546"/>
      <c r="F156" s="546"/>
      <c r="G156" s="546"/>
      <c r="H156" s="546"/>
      <c r="I156" s="546"/>
      <c r="J156" s="546"/>
      <c r="K156" s="546"/>
      <c r="L156" s="546"/>
      <c r="M156" s="546"/>
      <c r="N156" s="546"/>
      <c r="O156" s="546"/>
      <c r="P156" s="546"/>
      <c r="Q156" s="546"/>
      <c r="R156" s="546"/>
      <c r="S156" s="546"/>
      <c r="T156" s="546"/>
      <c r="U156" s="546"/>
      <c r="V156" s="546"/>
      <c r="W156" s="546"/>
      <c r="X156" s="546"/>
      <c r="Y156" s="546"/>
      <c r="Z156" s="546"/>
      <c r="AA156" s="546"/>
      <c r="AB156" s="546"/>
      <c r="AC156" s="546"/>
      <c r="AD156" s="546"/>
      <c r="AE156" s="546"/>
      <c r="AF156" s="546"/>
      <c r="AG156" s="546"/>
      <c r="AH156" s="546"/>
      <c r="AI156" s="546"/>
      <c r="AJ156" s="546"/>
      <c r="AK156" s="546"/>
      <c r="AL156" s="546"/>
      <c r="AM156" s="546"/>
      <c r="AN156" s="546"/>
      <c r="AO156" s="546"/>
      <c r="AP156" s="546"/>
      <c r="AQ156" s="546"/>
      <c r="AR156" s="546"/>
      <c r="AS156" s="546"/>
      <c r="AT156" s="546"/>
      <c r="AU156" s="546"/>
      <c r="AV156" s="546"/>
      <c r="AW156" s="546"/>
      <c r="AX156" s="479"/>
      <c r="AY156" s="547"/>
      <c r="AZ156" s="479"/>
      <c r="BA156" s="479"/>
    </row>
    <row r="157" spans="1:53" ht="16.2" thickBot="1" x14ac:dyDescent="0.35">
      <c r="A157" s="546"/>
      <c r="B157" s="546"/>
      <c r="C157" s="546"/>
      <c r="D157" s="546"/>
      <c r="E157" s="546"/>
      <c r="F157" s="546"/>
      <c r="G157" s="546"/>
      <c r="H157" s="546"/>
      <c r="I157" s="546"/>
      <c r="J157" s="546"/>
      <c r="K157" s="546"/>
      <c r="L157" s="546"/>
      <c r="M157" s="546"/>
      <c r="N157" s="546"/>
      <c r="O157" s="546"/>
      <c r="P157" s="546"/>
      <c r="Q157" s="546"/>
      <c r="R157" s="546"/>
      <c r="S157" s="546"/>
      <c r="T157" s="546"/>
      <c r="U157" s="546"/>
      <c r="V157" s="546"/>
      <c r="W157" s="546"/>
      <c r="X157" s="546"/>
      <c r="Y157" s="546"/>
      <c r="Z157" s="546"/>
      <c r="AA157" s="546"/>
      <c r="AB157" s="546"/>
      <c r="AC157" s="546"/>
      <c r="AD157" s="546"/>
      <c r="AE157" s="546"/>
      <c r="AF157" s="546"/>
      <c r="AG157" s="546"/>
      <c r="AH157" s="546"/>
      <c r="AI157" s="546"/>
      <c r="AJ157" s="546"/>
      <c r="AK157" s="546"/>
      <c r="AL157" s="546"/>
      <c r="AM157" s="546"/>
      <c r="AN157" s="546"/>
      <c r="AO157" s="546"/>
      <c r="AP157" s="546"/>
      <c r="AQ157" s="546"/>
      <c r="AR157" s="546"/>
      <c r="AS157" s="546"/>
      <c r="AT157" s="546"/>
      <c r="AU157" s="546"/>
      <c r="AV157" s="546"/>
      <c r="AW157" s="546"/>
      <c r="AX157" s="479"/>
      <c r="AY157" s="547"/>
      <c r="AZ157" s="479"/>
      <c r="BA157" s="479"/>
    </row>
    <row r="158" spans="1:53" ht="18.600000000000001" thickTop="1" x14ac:dyDescent="0.35">
      <c r="A158" s="482" t="s">
        <v>189</v>
      </c>
      <c r="B158" s="483"/>
      <c r="C158" s="484" t="s">
        <v>190</v>
      </c>
      <c r="D158" s="485"/>
      <c r="E158" s="486"/>
      <c r="F158" s="487"/>
      <c r="G158" s="488"/>
      <c r="H158" s="488"/>
      <c r="I158" s="489"/>
      <c r="J158" s="490"/>
      <c r="K158" s="489"/>
      <c r="L158" s="491"/>
      <c r="M158" s="491"/>
      <c r="N158" s="491"/>
      <c r="O158" s="491"/>
      <c r="P158" s="491"/>
      <c r="Q158" s="491"/>
      <c r="R158" s="491"/>
      <c r="S158" s="491"/>
      <c r="T158" s="491"/>
      <c r="U158" s="491"/>
      <c r="V158" s="491"/>
      <c r="W158" s="491"/>
      <c r="X158" s="491"/>
      <c r="Y158" s="491"/>
      <c r="Z158" s="491"/>
      <c r="AA158" s="491"/>
      <c r="AB158" s="489"/>
      <c r="AC158" s="489"/>
      <c r="AD158" s="489"/>
      <c r="AE158" s="489"/>
      <c r="AF158" s="489"/>
      <c r="AG158" s="489"/>
      <c r="AH158" s="489"/>
      <c r="AI158" s="492"/>
      <c r="AJ158" s="492"/>
      <c r="AK158" s="492"/>
      <c r="AL158" s="492"/>
      <c r="AM158" s="492"/>
      <c r="AN158" s="492"/>
      <c r="AO158" s="492"/>
      <c r="AP158" s="492"/>
      <c r="AQ158" s="492"/>
      <c r="AR158" s="492"/>
      <c r="AS158" s="492"/>
      <c r="AT158" s="492"/>
      <c r="AU158" s="492"/>
      <c r="AV158" s="492"/>
      <c r="AW158" s="493"/>
      <c r="AX158" s="85"/>
      <c r="AY158" s="494" t="s">
        <v>98</v>
      </c>
      <c r="AZ158" s="85"/>
      <c r="BA158" s="85"/>
    </row>
    <row r="159" spans="1:53" ht="15.6" x14ac:dyDescent="0.3">
      <c r="A159" s="482" t="s">
        <v>191</v>
      </c>
      <c r="B159" s="495"/>
      <c r="C159" s="630" t="str">
        <f>+C132</f>
        <v>CAP. 1: ACUEDUCTO VEREDA LOS ZAINOS</v>
      </c>
      <c r="D159" s="631"/>
      <c r="E159" s="631"/>
      <c r="F159" s="631"/>
      <c r="G159" s="631"/>
      <c r="H159" s="631"/>
      <c r="I159" s="631"/>
      <c r="J159" s="632" t="str">
        <f>+PRESUPUESTO!C21</f>
        <v>TANQUE ENTERRADO CONCRETO 3000 PSI</v>
      </c>
      <c r="K159" s="633"/>
      <c r="L159" s="633"/>
      <c r="M159" s="633"/>
      <c r="N159" s="633"/>
      <c r="O159" s="633"/>
      <c r="P159" s="633"/>
      <c r="Q159" s="633"/>
      <c r="R159" s="633"/>
      <c r="S159" s="633"/>
      <c r="T159" s="633"/>
      <c r="U159" s="633"/>
      <c r="V159" s="633"/>
      <c r="W159" s="633"/>
      <c r="X159" s="633"/>
      <c r="Y159" s="633"/>
      <c r="Z159" s="633"/>
      <c r="AA159" s="633"/>
      <c r="AB159" s="633"/>
      <c r="AC159" s="633"/>
      <c r="AD159" s="633"/>
      <c r="AE159" s="633"/>
      <c r="AF159" s="633"/>
      <c r="AG159" s="633"/>
      <c r="AH159" s="634"/>
      <c r="AI159" s="638" t="s">
        <v>192</v>
      </c>
      <c r="AJ159" s="639"/>
      <c r="AK159" s="639"/>
      <c r="AL159" s="639"/>
      <c r="AM159" s="639"/>
      <c r="AN159" s="639"/>
      <c r="AO159" s="640"/>
      <c r="AP159" s="641" t="str">
        <f>PRESUPUESTO!$D$33</f>
        <v>M</v>
      </c>
      <c r="AQ159" s="642"/>
      <c r="AR159" s="642"/>
      <c r="AS159" s="642"/>
      <c r="AT159" s="642"/>
      <c r="AU159" s="642"/>
      <c r="AV159" s="643"/>
      <c r="AW159" s="496"/>
      <c r="AX159" s="85"/>
      <c r="AY159" s="494"/>
      <c r="AZ159" s="85"/>
      <c r="BA159" s="85"/>
    </row>
    <row r="160" spans="1:53" ht="15.6" x14ac:dyDescent="0.3">
      <c r="A160" s="482" t="s">
        <v>216</v>
      </c>
      <c r="B160" s="495"/>
      <c r="C160" s="700"/>
      <c r="D160" s="701"/>
      <c r="E160" s="701"/>
      <c r="F160" s="701"/>
      <c r="G160" s="701"/>
      <c r="H160" s="701"/>
      <c r="I160" s="701"/>
      <c r="J160" s="635"/>
      <c r="K160" s="636"/>
      <c r="L160" s="636"/>
      <c r="M160" s="636"/>
      <c r="N160" s="636"/>
      <c r="O160" s="636"/>
      <c r="P160" s="636"/>
      <c r="Q160" s="636"/>
      <c r="R160" s="636"/>
      <c r="S160" s="636"/>
      <c r="T160" s="636"/>
      <c r="U160" s="636"/>
      <c r="V160" s="636"/>
      <c r="W160" s="636"/>
      <c r="X160" s="636"/>
      <c r="Y160" s="636"/>
      <c r="Z160" s="636"/>
      <c r="AA160" s="636"/>
      <c r="AB160" s="636"/>
      <c r="AC160" s="636"/>
      <c r="AD160" s="636"/>
      <c r="AE160" s="636"/>
      <c r="AF160" s="636"/>
      <c r="AG160" s="636"/>
      <c r="AH160" s="637"/>
      <c r="AI160" s="638" t="s">
        <v>194</v>
      </c>
      <c r="AJ160" s="639"/>
      <c r="AK160" s="639"/>
      <c r="AL160" s="639"/>
      <c r="AM160" s="639"/>
      <c r="AN160" s="639"/>
      <c r="AO160" s="640"/>
      <c r="AP160" s="641">
        <f>L170</f>
        <v>5.4</v>
      </c>
      <c r="AQ160" s="642"/>
      <c r="AR160" s="642"/>
      <c r="AS160" s="642"/>
      <c r="AT160" s="642"/>
      <c r="AU160" s="642"/>
      <c r="AV160" s="643"/>
      <c r="AW160" s="496"/>
      <c r="AX160" s="85"/>
      <c r="AY160" s="494"/>
      <c r="AZ160" s="85"/>
      <c r="BA160" s="85"/>
    </row>
    <row r="161" spans="1:53" ht="15.6" x14ac:dyDescent="0.3">
      <c r="A161" s="497" t="s">
        <v>195</v>
      </c>
      <c r="B161" s="495"/>
      <c r="C161" s="498"/>
      <c r="D161" s="498"/>
      <c r="E161" s="498"/>
      <c r="F161" s="498"/>
      <c r="G161" s="498"/>
      <c r="H161" s="498"/>
      <c r="I161" s="498"/>
      <c r="J161" s="499"/>
      <c r="K161" s="498"/>
      <c r="L161" s="498"/>
      <c r="M161" s="626"/>
      <c r="N161" s="626"/>
      <c r="O161" s="626"/>
      <c r="P161" s="626"/>
      <c r="Q161" s="626"/>
      <c r="R161" s="626"/>
      <c r="S161" s="626"/>
      <c r="T161" s="626"/>
      <c r="U161" s="626"/>
      <c r="V161" s="626"/>
      <c r="W161" s="626"/>
      <c r="X161" s="626"/>
      <c r="Y161" s="626"/>
      <c r="Z161" s="626"/>
      <c r="AA161" s="626"/>
      <c r="AB161" s="626"/>
      <c r="AC161" s="625"/>
      <c r="AD161" s="626"/>
      <c r="AE161" s="626"/>
      <c r="AF161" s="626"/>
      <c r="AG161" s="626"/>
      <c r="AH161" s="626"/>
      <c r="AI161" s="626"/>
      <c r="AJ161" s="626"/>
      <c r="AK161" s="626"/>
      <c r="AL161" s="626"/>
      <c r="AM161" s="626"/>
      <c r="AN161" s="626"/>
      <c r="AO161" s="626"/>
      <c r="AP161" s="626"/>
      <c r="AQ161" s="626"/>
      <c r="AR161" s="626"/>
      <c r="AS161" s="626"/>
      <c r="AT161" s="626"/>
      <c r="AU161" s="626"/>
      <c r="AV161" s="626"/>
      <c r="AW161" s="496"/>
      <c r="AX161" s="85"/>
      <c r="AY161" s="494"/>
      <c r="AZ161" s="85"/>
      <c r="BA161" s="85"/>
    </row>
    <row r="162" spans="1:53" ht="15.6" x14ac:dyDescent="0.3">
      <c r="A162" s="497" t="s">
        <v>196</v>
      </c>
      <c r="B162" s="495"/>
      <c r="C162" s="712" t="s">
        <v>197</v>
      </c>
      <c r="D162" s="713"/>
      <c r="E162" s="714" t="s">
        <v>198</v>
      </c>
      <c r="F162" s="714"/>
      <c r="G162" s="714"/>
      <c r="H162" s="714"/>
      <c r="I162" s="714" t="s">
        <v>199</v>
      </c>
      <c r="J162" s="715" t="s">
        <v>200</v>
      </c>
      <c r="K162" s="714" t="s">
        <v>182</v>
      </c>
      <c r="L162" s="714" t="s">
        <v>201</v>
      </c>
      <c r="M162" s="705"/>
      <c r="N162" s="705"/>
      <c r="O162" s="705"/>
      <c r="P162" s="705"/>
      <c r="Q162" s="705"/>
      <c r="R162" s="705"/>
      <c r="S162" s="705"/>
      <c r="T162" s="705"/>
      <c r="U162" s="705"/>
      <c r="V162" s="705"/>
      <c r="W162" s="705"/>
      <c r="X162" s="705"/>
      <c r="Y162" s="705"/>
      <c r="Z162" s="705"/>
      <c r="AA162" s="705"/>
      <c r="AB162" s="705"/>
      <c r="AC162" s="705"/>
      <c r="AD162" s="705"/>
      <c r="AE162" s="705"/>
      <c r="AF162" s="705"/>
      <c r="AG162" s="705"/>
      <c r="AH162" s="705"/>
      <c r="AI162" s="705"/>
      <c r="AJ162" s="705"/>
      <c r="AK162" s="705"/>
      <c r="AL162" s="705"/>
      <c r="AM162" s="705"/>
      <c r="AN162" s="705"/>
      <c r="AO162" s="705"/>
      <c r="AP162" s="705"/>
      <c r="AQ162" s="705"/>
      <c r="AR162" s="705"/>
      <c r="AS162" s="705"/>
      <c r="AT162" s="705"/>
      <c r="AU162" s="705"/>
      <c r="AV162" s="705"/>
      <c r="AW162" s="496"/>
      <c r="AX162" s="85"/>
      <c r="AY162" s="494"/>
      <c r="AZ162" s="85"/>
      <c r="BA162" s="85"/>
    </row>
    <row r="163" spans="1:53" ht="15.6" x14ac:dyDescent="0.3">
      <c r="A163" s="497"/>
      <c r="B163" s="495"/>
      <c r="C163" s="653"/>
      <c r="D163" s="654"/>
      <c r="E163" s="500" t="s">
        <v>242</v>
      </c>
      <c r="F163" s="500" t="s">
        <v>203</v>
      </c>
      <c r="G163" s="500" t="s">
        <v>204</v>
      </c>
      <c r="H163" s="500" t="s">
        <v>205</v>
      </c>
      <c r="I163" s="714"/>
      <c r="J163" s="716"/>
      <c r="K163" s="714"/>
      <c r="L163" s="714"/>
      <c r="M163" s="705"/>
      <c r="N163" s="705"/>
      <c r="O163" s="705"/>
      <c r="P163" s="705"/>
      <c r="Q163" s="705"/>
      <c r="R163" s="705"/>
      <c r="S163" s="705"/>
      <c r="T163" s="705"/>
      <c r="U163" s="705"/>
      <c r="V163" s="705"/>
      <c r="W163" s="705"/>
      <c r="X163" s="705"/>
      <c r="Y163" s="705"/>
      <c r="Z163" s="705"/>
      <c r="AA163" s="705"/>
      <c r="AB163" s="705"/>
      <c r="AC163" s="705"/>
      <c r="AD163" s="705"/>
      <c r="AE163" s="705"/>
      <c r="AF163" s="705"/>
      <c r="AG163" s="705"/>
      <c r="AH163" s="705"/>
      <c r="AI163" s="705"/>
      <c r="AJ163" s="705"/>
      <c r="AK163" s="705"/>
      <c r="AL163" s="705"/>
      <c r="AM163" s="705"/>
      <c r="AN163" s="705"/>
      <c r="AO163" s="705"/>
      <c r="AP163" s="705"/>
      <c r="AQ163" s="705"/>
      <c r="AR163" s="705"/>
      <c r="AS163" s="705"/>
      <c r="AT163" s="705"/>
      <c r="AU163" s="705"/>
      <c r="AV163" s="705"/>
      <c r="AW163" s="496"/>
      <c r="AX163" s="85"/>
      <c r="AY163" s="494"/>
      <c r="AZ163" s="85"/>
      <c r="BA163" s="85"/>
    </row>
    <row r="164" spans="1:53" ht="15.6" x14ac:dyDescent="0.3">
      <c r="A164" s="497" t="s">
        <v>206</v>
      </c>
      <c r="B164" s="495"/>
      <c r="C164" s="706"/>
      <c r="D164" s="707"/>
      <c r="E164" s="710"/>
      <c r="F164" s="710"/>
      <c r="G164" s="710"/>
      <c r="H164" s="710"/>
      <c r="I164" s="710"/>
      <c r="J164" s="710"/>
      <c r="K164" s="710"/>
      <c r="L164" s="710"/>
      <c r="M164" s="501"/>
      <c r="N164" s="502"/>
      <c r="O164" s="502"/>
      <c r="P164" s="502"/>
      <c r="Q164" s="502"/>
      <c r="R164" s="502"/>
      <c r="S164" s="502"/>
      <c r="T164" s="502"/>
      <c r="U164" s="502"/>
      <c r="V164" s="502"/>
      <c r="W164" s="502"/>
      <c r="X164" s="502"/>
      <c r="Y164" s="502"/>
      <c r="Z164" s="502"/>
      <c r="AA164" s="502"/>
      <c r="AB164" s="502"/>
      <c r="AC164" s="502"/>
      <c r="AD164" s="502"/>
      <c r="AE164" s="502"/>
      <c r="AF164" s="502"/>
      <c r="AG164" s="502"/>
      <c r="AH164" s="502"/>
      <c r="AI164" s="502"/>
      <c r="AJ164" s="502"/>
      <c r="AK164" s="502"/>
      <c r="AL164" s="502"/>
      <c r="AM164" s="502"/>
      <c r="AN164" s="502"/>
      <c r="AO164" s="502"/>
      <c r="AP164" s="502"/>
      <c r="AQ164" s="502"/>
      <c r="AR164" s="502"/>
      <c r="AS164" s="502"/>
      <c r="AT164" s="502"/>
      <c r="AU164" s="502"/>
      <c r="AV164" s="503"/>
      <c r="AW164" s="496"/>
      <c r="AX164" s="85"/>
      <c r="AY164" s="494"/>
      <c r="AZ164" s="85"/>
      <c r="BA164" s="85"/>
    </row>
    <row r="165" spans="1:53" ht="15.6" x14ac:dyDescent="0.3">
      <c r="A165" s="497"/>
      <c r="B165" s="495"/>
      <c r="C165" s="708"/>
      <c r="D165" s="709"/>
      <c r="E165" s="711"/>
      <c r="F165" s="711"/>
      <c r="G165" s="711"/>
      <c r="H165" s="711"/>
      <c r="I165" s="711"/>
      <c r="J165" s="711"/>
      <c r="K165" s="711"/>
      <c r="L165" s="711"/>
      <c r="M165" s="501"/>
      <c r="N165" s="502"/>
      <c r="O165" s="502"/>
      <c r="P165" s="502"/>
      <c r="Q165" s="502"/>
      <c r="R165" s="502"/>
      <c r="S165" s="502"/>
      <c r="T165" s="502"/>
      <c r="U165" s="502"/>
      <c r="V165" s="502"/>
      <c r="W165" s="502"/>
      <c r="X165" s="502"/>
      <c r="Y165" s="502"/>
      <c r="Z165" s="502"/>
      <c r="AA165" s="502"/>
      <c r="AB165" s="502"/>
      <c r="AC165" s="502"/>
      <c r="AD165" s="502"/>
      <c r="AE165" s="502"/>
      <c r="AF165" s="502"/>
      <c r="AG165" s="502"/>
      <c r="AH165" s="502"/>
      <c r="AI165" s="502"/>
      <c r="AJ165" s="502"/>
      <c r="AK165" s="502"/>
      <c r="AL165" s="502"/>
      <c r="AM165" s="502"/>
      <c r="AN165" s="502"/>
      <c r="AO165" s="502"/>
      <c r="AP165" s="502"/>
      <c r="AQ165" s="502"/>
      <c r="AR165" s="502"/>
      <c r="AS165" s="502"/>
      <c r="AT165" s="502"/>
      <c r="AU165" s="502"/>
      <c r="AV165" s="503"/>
      <c r="AW165" s="496"/>
      <c r="AX165" s="85"/>
      <c r="AY165" s="494"/>
      <c r="AZ165" s="85"/>
      <c r="BA165" s="85"/>
    </row>
    <row r="166" spans="1:53" ht="15.6" customHeight="1" x14ac:dyDescent="0.3">
      <c r="A166" s="497" t="s">
        <v>207</v>
      </c>
      <c r="B166" s="495"/>
      <c r="C166" s="648" t="s">
        <v>245</v>
      </c>
      <c r="D166" s="649"/>
      <c r="E166" s="644">
        <f>3+3+3+3</f>
        <v>12</v>
      </c>
      <c r="F166" s="644">
        <v>0.2</v>
      </c>
      <c r="G166" s="644">
        <v>1.5</v>
      </c>
      <c r="H166" s="644"/>
      <c r="I166" s="644">
        <f>+E166*F166*G166</f>
        <v>3.6000000000000005</v>
      </c>
      <c r="J166" s="644">
        <v>1</v>
      </c>
      <c r="K166" s="644" t="str">
        <f>+AP159</f>
        <v>M</v>
      </c>
      <c r="L166" s="646">
        <f>+I166*J166</f>
        <v>3.6000000000000005</v>
      </c>
      <c r="M166" s="501"/>
      <c r="N166" s="502"/>
      <c r="O166" s="502"/>
      <c r="P166" s="502"/>
      <c r="Q166" s="502"/>
      <c r="R166" s="502"/>
      <c r="S166" s="502"/>
      <c r="T166" s="502"/>
      <c r="U166" s="502"/>
      <c r="V166" s="502"/>
      <c r="W166" s="502"/>
      <c r="X166" s="502"/>
      <c r="Y166" s="502"/>
      <c r="Z166" s="502"/>
      <c r="AA166" s="502"/>
      <c r="AB166" s="502"/>
      <c r="AC166" s="502"/>
      <c r="AD166" s="502"/>
      <c r="AE166" s="502"/>
      <c r="AF166" s="502"/>
      <c r="AG166" s="502"/>
      <c r="AH166" s="502"/>
      <c r="AI166" s="502"/>
      <c r="AJ166" s="502"/>
      <c r="AK166" s="502"/>
      <c r="AL166" s="502"/>
      <c r="AM166" s="502"/>
      <c r="AN166" s="502"/>
      <c r="AO166" s="502"/>
      <c r="AP166" s="502"/>
      <c r="AQ166" s="502"/>
      <c r="AR166" s="502"/>
      <c r="AS166" s="502"/>
      <c r="AT166" s="502"/>
      <c r="AU166" s="502"/>
      <c r="AV166" s="503"/>
      <c r="AW166" s="496"/>
      <c r="AX166" s="85"/>
      <c r="AY166" s="494"/>
      <c r="AZ166" s="85"/>
      <c r="BA166" s="85"/>
    </row>
    <row r="167" spans="1:53" ht="15.6" x14ac:dyDescent="0.3">
      <c r="A167" s="497"/>
      <c r="B167" s="495"/>
      <c r="C167" s="650"/>
      <c r="D167" s="651"/>
      <c r="E167" s="645"/>
      <c r="F167" s="645"/>
      <c r="G167" s="645"/>
      <c r="H167" s="645"/>
      <c r="I167" s="645"/>
      <c r="J167" s="645"/>
      <c r="K167" s="645"/>
      <c r="L167" s="647"/>
      <c r="M167" s="501"/>
      <c r="N167" s="502"/>
      <c r="O167" s="502"/>
      <c r="P167" s="502"/>
      <c r="Q167" s="502"/>
      <c r="R167" s="502"/>
      <c r="S167" s="502"/>
      <c r="T167" s="502"/>
      <c r="U167" s="502"/>
      <c r="V167" s="502"/>
      <c r="W167" s="502"/>
      <c r="X167" s="502"/>
      <c r="Y167" s="502"/>
      <c r="Z167" s="502"/>
      <c r="AA167" s="502"/>
      <c r="AB167" s="502"/>
      <c r="AC167" s="502"/>
      <c r="AD167" s="502"/>
      <c r="AE167" s="502"/>
      <c r="AF167" s="502"/>
      <c r="AG167" s="502"/>
      <c r="AH167" s="502"/>
      <c r="AI167" s="502"/>
      <c r="AJ167" s="502"/>
      <c r="AK167" s="502"/>
      <c r="AL167" s="502"/>
      <c r="AM167" s="502"/>
      <c r="AN167" s="502"/>
      <c r="AO167" s="502"/>
      <c r="AP167" s="502"/>
      <c r="AQ167" s="502"/>
      <c r="AR167" s="502"/>
      <c r="AS167" s="502"/>
      <c r="AT167" s="502"/>
      <c r="AU167" s="502"/>
      <c r="AV167" s="503"/>
      <c r="AW167" s="496"/>
      <c r="AX167" s="85"/>
      <c r="AY167" s="494"/>
      <c r="AZ167" s="85"/>
      <c r="BA167" s="85"/>
    </row>
    <row r="168" spans="1:53" ht="15.6" x14ac:dyDescent="0.3">
      <c r="A168" s="497"/>
      <c r="B168" s="495"/>
      <c r="C168" s="650" t="s">
        <v>246</v>
      </c>
      <c r="D168" s="651"/>
      <c r="E168" s="645" t="s">
        <v>247</v>
      </c>
      <c r="F168" s="645">
        <f>3*3</f>
        <v>9</v>
      </c>
      <c r="G168" s="658">
        <v>0.2</v>
      </c>
      <c r="H168" s="645"/>
      <c r="I168" s="644">
        <f>+F168*G168</f>
        <v>1.8</v>
      </c>
      <c r="J168" s="644">
        <v>1</v>
      </c>
      <c r="K168" s="644" t="s">
        <v>106</v>
      </c>
      <c r="L168" s="646">
        <f>+I168*J168</f>
        <v>1.8</v>
      </c>
      <c r="M168" s="501"/>
      <c r="N168" s="502"/>
      <c r="O168" s="502"/>
      <c r="P168" s="502"/>
      <c r="Q168" s="502"/>
      <c r="R168" s="502"/>
      <c r="S168" s="502"/>
      <c r="T168" s="502"/>
      <c r="U168" s="502"/>
      <c r="V168" s="502"/>
      <c r="W168" s="502"/>
      <c r="X168" s="502"/>
      <c r="Y168" s="502"/>
      <c r="Z168" s="502"/>
      <c r="AA168" s="502"/>
      <c r="AB168" s="502"/>
      <c r="AC168" s="502"/>
      <c r="AD168" s="502"/>
      <c r="AE168" s="502"/>
      <c r="AF168" s="502"/>
      <c r="AG168" s="502"/>
      <c r="AH168" s="502"/>
      <c r="AI168" s="502"/>
      <c r="AJ168" s="502"/>
      <c r="AK168" s="502"/>
      <c r="AL168" s="502"/>
      <c r="AM168" s="502"/>
      <c r="AN168" s="502"/>
      <c r="AO168" s="502"/>
      <c r="AP168" s="502"/>
      <c r="AQ168" s="502"/>
      <c r="AR168" s="502"/>
      <c r="AS168" s="502"/>
      <c r="AT168" s="502"/>
      <c r="AU168" s="502"/>
      <c r="AV168" s="503"/>
      <c r="AW168" s="496"/>
      <c r="AX168" s="85"/>
      <c r="AY168" s="494"/>
      <c r="AZ168" s="85"/>
      <c r="BA168" s="85"/>
    </row>
    <row r="169" spans="1:53" ht="15.6" x14ac:dyDescent="0.3">
      <c r="A169" s="497"/>
      <c r="B169" s="495"/>
      <c r="C169" s="650"/>
      <c r="D169" s="651"/>
      <c r="E169" s="645"/>
      <c r="F169" s="645"/>
      <c r="G169" s="659"/>
      <c r="H169" s="645"/>
      <c r="I169" s="645"/>
      <c r="J169" s="645"/>
      <c r="K169" s="645"/>
      <c r="L169" s="647"/>
      <c r="M169" s="501"/>
      <c r="N169" s="502"/>
      <c r="O169" s="502"/>
      <c r="P169" s="502"/>
      <c r="Q169" s="502"/>
      <c r="R169" s="502"/>
      <c r="S169" s="502"/>
      <c r="T169" s="502"/>
      <c r="U169" s="502"/>
      <c r="V169" s="502"/>
      <c r="W169" s="502"/>
      <c r="X169" s="502"/>
      <c r="Y169" s="502"/>
      <c r="Z169" s="502"/>
      <c r="AA169" s="502"/>
      <c r="AB169" s="502"/>
      <c r="AC169" s="502"/>
      <c r="AD169" s="502"/>
      <c r="AE169" s="502"/>
      <c r="AF169" s="502"/>
      <c r="AG169" s="502"/>
      <c r="AH169" s="502"/>
      <c r="AI169" s="502"/>
      <c r="AJ169" s="502"/>
      <c r="AK169" s="502"/>
      <c r="AL169" s="502"/>
      <c r="AM169" s="502"/>
      <c r="AN169" s="502"/>
      <c r="AO169" s="502"/>
      <c r="AP169" s="502"/>
      <c r="AQ169" s="502"/>
      <c r="AR169" s="502"/>
      <c r="AS169" s="502"/>
      <c r="AT169" s="502"/>
      <c r="AU169" s="502"/>
      <c r="AV169" s="503"/>
      <c r="AW169" s="496"/>
      <c r="AX169" s="85"/>
      <c r="AY169" s="494"/>
      <c r="AZ169" s="85"/>
      <c r="BA169" s="85"/>
    </row>
    <row r="170" spans="1:53" ht="15.6" x14ac:dyDescent="0.3">
      <c r="A170" s="482" t="s">
        <v>208</v>
      </c>
      <c r="B170" s="495"/>
      <c r="C170" s="504"/>
      <c r="D170" s="505"/>
      <c r="E170" s="505"/>
      <c r="F170" s="505"/>
      <c r="G170" s="506" t="s">
        <v>209</v>
      </c>
      <c r="H170" s="507">
        <v>2</v>
      </c>
      <c r="I170" s="508" t="s">
        <v>5</v>
      </c>
      <c r="J170" s="509"/>
      <c r="K170" s="510" t="s">
        <v>201</v>
      </c>
      <c r="L170" s="511">
        <f>ROUND(SUM(L164:L169),H170)</f>
        <v>5.4</v>
      </c>
      <c r="M170" s="512"/>
      <c r="N170" s="513"/>
      <c r="O170" s="513"/>
      <c r="P170" s="513"/>
      <c r="Q170" s="513"/>
      <c r="R170" s="513"/>
      <c r="S170" s="502"/>
      <c r="T170" s="502"/>
      <c r="U170" s="502"/>
      <c r="V170" s="502"/>
      <c r="W170" s="502"/>
      <c r="X170" s="502"/>
      <c r="Y170" s="502"/>
      <c r="Z170" s="502"/>
      <c r="AA170" s="502"/>
      <c r="AB170" s="502"/>
      <c r="AC170" s="502"/>
      <c r="AD170" s="502"/>
      <c r="AE170" s="502"/>
      <c r="AF170" s="502"/>
      <c r="AG170" s="502"/>
      <c r="AH170" s="502"/>
      <c r="AI170" s="502"/>
      <c r="AJ170" s="502"/>
      <c r="AK170" s="502"/>
      <c r="AL170" s="502"/>
      <c r="AM170" s="502"/>
      <c r="AN170" s="502"/>
      <c r="AO170" s="502"/>
      <c r="AP170" s="502"/>
      <c r="AQ170" s="502"/>
      <c r="AR170" s="502"/>
      <c r="AS170" s="502"/>
      <c r="AT170" s="502"/>
      <c r="AU170" s="502"/>
      <c r="AV170" s="503"/>
      <c r="AW170" s="496"/>
      <c r="AX170" s="85"/>
      <c r="AY170" s="494"/>
      <c r="AZ170" s="85"/>
      <c r="BA170" s="85"/>
    </row>
    <row r="171" spans="1:53" ht="15.6" x14ac:dyDescent="0.3">
      <c r="A171" s="497"/>
      <c r="B171" s="495"/>
      <c r="C171" s="514"/>
      <c r="D171" s="515"/>
      <c r="E171" s="515"/>
      <c r="F171" s="515"/>
      <c r="G171" s="515"/>
      <c r="H171" s="515"/>
      <c r="I171" s="515"/>
      <c r="J171" s="515"/>
      <c r="K171" s="516"/>
      <c r="L171" s="515"/>
      <c r="M171" s="517"/>
      <c r="N171" s="518"/>
      <c r="O171" s="518"/>
      <c r="P171" s="518"/>
      <c r="Q171" s="518"/>
      <c r="R171" s="518"/>
      <c r="S171" s="519"/>
      <c r="T171" s="519"/>
      <c r="U171" s="519"/>
      <c r="V171" s="519"/>
      <c r="W171" s="519"/>
      <c r="X171" s="519"/>
      <c r="Y171" s="519"/>
      <c r="Z171" s="519"/>
      <c r="AA171" s="519"/>
      <c r="AB171" s="519"/>
      <c r="AC171" s="519"/>
      <c r="AD171" s="519"/>
      <c r="AE171" s="519"/>
      <c r="AF171" s="519"/>
      <c r="AG171" s="519"/>
      <c r="AH171" s="519"/>
      <c r="AI171" s="519"/>
      <c r="AJ171" s="519"/>
      <c r="AK171" s="519"/>
      <c r="AL171" s="519"/>
      <c r="AM171" s="519"/>
      <c r="AN171" s="519"/>
      <c r="AO171" s="519"/>
      <c r="AP171" s="519"/>
      <c r="AQ171" s="519"/>
      <c r="AR171" s="519"/>
      <c r="AS171" s="519"/>
      <c r="AT171" s="519"/>
      <c r="AU171" s="519"/>
      <c r="AV171" s="520"/>
      <c r="AW171" s="496"/>
      <c r="AX171" s="85"/>
      <c r="AY171" s="494"/>
      <c r="AZ171" s="85"/>
      <c r="BA171" s="85"/>
    </row>
    <row r="172" spans="1:53" ht="15.6" x14ac:dyDescent="0.3">
      <c r="A172" s="497"/>
      <c r="B172" s="495"/>
      <c r="C172" s="653"/>
      <c r="D172" s="654"/>
      <c r="E172" s="654"/>
      <c r="F172" s="654"/>
      <c r="G172" s="654"/>
      <c r="H172" s="654"/>
      <c r="I172" s="654"/>
      <c r="J172" s="654"/>
      <c r="K172" s="654"/>
      <c r="L172" s="521"/>
      <c r="M172" s="517"/>
      <c r="N172" s="518"/>
      <c r="O172" s="518"/>
      <c r="P172" s="518"/>
      <c r="Q172" s="518"/>
      <c r="R172" s="518"/>
      <c r="S172" s="519"/>
      <c r="T172" s="519"/>
      <c r="U172" s="519"/>
      <c r="V172" s="519"/>
      <c r="W172" s="519"/>
      <c r="X172" s="519"/>
      <c r="Y172" s="519"/>
      <c r="Z172" s="519"/>
      <c r="AA172" s="519"/>
      <c r="AB172" s="519"/>
      <c r="AC172" s="519"/>
      <c r="AD172" s="519"/>
      <c r="AE172" s="519"/>
      <c r="AF172" s="519"/>
      <c r="AG172" s="519"/>
      <c r="AH172" s="519"/>
      <c r="AI172" s="519"/>
      <c r="AJ172" s="519"/>
      <c r="AK172" s="519"/>
      <c r="AL172" s="519"/>
      <c r="AM172" s="519"/>
      <c r="AN172" s="519"/>
      <c r="AO172" s="519"/>
      <c r="AP172" s="519"/>
      <c r="AQ172" s="519"/>
      <c r="AR172" s="519"/>
      <c r="AS172" s="519"/>
      <c r="AT172" s="519"/>
      <c r="AU172" s="519"/>
      <c r="AV172" s="520"/>
      <c r="AW172" s="496"/>
      <c r="AX172" s="85"/>
      <c r="AY172" s="494"/>
      <c r="AZ172" s="85"/>
      <c r="BA172" s="85"/>
    </row>
    <row r="173" spans="1:53" ht="31.2" x14ac:dyDescent="0.3">
      <c r="A173" s="497"/>
      <c r="B173" s="495"/>
      <c r="C173" s="522" t="s">
        <v>210</v>
      </c>
      <c r="D173" s="655"/>
      <c r="E173" s="655"/>
      <c r="F173" s="655"/>
      <c r="G173" s="655"/>
      <c r="H173" s="655"/>
      <c r="I173" s="655"/>
      <c r="J173" s="655"/>
      <c r="K173" s="655"/>
      <c r="L173" s="655"/>
      <c r="M173" s="655"/>
      <c r="N173" s="655"/>
      <c r="O173" s="655"/>
      <c r="P173" s="655"/>
      <c r="Q173" s="655"/>
      <c r="R173" s="655"/>
      <c r="S173" s="655"/>
      <c r="T173" s="655"/>
      <c r="U173" s="655"/>
      <c r="V173" s="655"/>
      <c r="W173" s="655"/>
      <c r="X173" s="655"/>
      <c r="Y173" s="655"/>
      <c r="Z173" s="655"/>
      <c r="AA173" s="655"/>
      <c r="AB173" s="655"/>
      <c r="AC173" s="655"/>
      <c r="AD173" s="655"/>
      <c r="AE173" s="655"/>
      <c r="AF173" s="655"/>
      <c r="AG173" s="655"/>
      <c r="AH173" s="655"/>
      <c r="AI173" s="655"/>
      <c r="AJ173" s="655"/>
      <c r="AK173" s="655"/>
      <c r="AL173" s="655"/>
      <c r="AM173" s="655"/>
      <c r="AN173" s="655"/>
      <c r="AO173" s="655"/>
      <c r="AP173" s="655"/>
      <c r="AQ173" s="655"/>
      <c r="AR173" s="655"/>
      <c r="AS173" s="655"/>
      <c r="AT173" s="655"/>
      <c r="AU173" s="655"/>
      <c r="AV173" s="523"/>
      <c r="AW173" s="496"/>
      <c r="AX173" s="85"/>
      <c r="AY173" s="494"/>
      <c r="AZ173" s="85"/>
      <c r="BA173" s="85"/>
    </row>
    <row r="174" spans="1:53" ht="15.6" x14ac:dyDescent="0.3">
      <c r="A174" s="497"/>
      <c r="B174" s="495"/>
      <c r="C174" s="549"/>
      <c r="D174" s="719"/>
      <c r="E174" s="719"/>
      <c r="F174" s="719"/>
      <c r="G174" s="719"/>
      <c r="H174" s="719"/>
      <c r="I174" s="719"/>
      <c r="J174" s="719"/>
      <c r="K174" s="719"/>
      <c r="L174" s="719"/>
      <c r="M174" s="719"/>
      <c r="N174" s="719"/>
      <c r="O174" s="719"/>
      <c r="P174" s="719"/>
      <c r="Q174" s="719"/>
      <c r="R174" s="719"/>
      <c r="S174" s="719"/>
      <c r="T174" s="719"/>
      <c r="U174" s="719"/>
      <c r="V174" s="719"/>
      <c r="W174" s="719"/>
      <c r="X174" s="719"/>
      <c r="Y174" s="719"/>
      <c r="Z174" s="719"/>
      <c r="AA174" s="719"/>
      <c r="AB174" s="719"/>
      <c r="AC174" s="719"/>
      <c r="AD174" s="719"/>
      <c r="AE174" s="719"/>
      <c r="AF174" s="719"/>
      <c r="AG174" s="719"/>
      <c r="AH174" s="719"/>
      <c r="AI174" s="719"/>
      <c r="AJ174" s="719"/>
      <c r="AK174" s="719"/>
      <c r="AL174" s="719"/>
      <c r="AM174" s="719"/>
      <c r="AN174" s="719"/>
      <c r="AO174" s="719"/>
      <c r="AP174" s="719"/>
      <c r="AQ174" s="719"/>
      <c r="AR174" s="719"/>
      <c r="AS174" s="719"/>
      <c r="AT174" s="719"/>
      <c r="AU174" s="719"/>
      <c r="AV174" s="550"/>
      <c r="AW174" s="496"/>
      <c r="AX174" s="85"/>
      <c r="AY174" s="494"/>
      <c r="AZ174" s="85"/>
      <c r="BA174" s="85"/>
    </row>
    <row r="175" spans="1:53" ht="15.6" x14ac:dyDescent="0.3">
      <c r="A175" s="497"/>
      <c r="B175" s="495"/>
      <c r="C175" s="526"/>
      <c r="D175" s="627"/>
      <c r="E175" s="627"/>
      <c r="F175" s="627"/>
      <c r="G175" s="627"/>
      <c r="H175" s="627"/>
      <c r="I175" s="627"/>
      <c r="J175" s="627"/>
      <c r="K175" s="627"/>
      <c r="L175" s="627"/>
      <c r="M175" s="627"/>
      <c r="N175" s="627"/>
      <c r="O175" s="627"/>
      <c r="P175" s="627"/>
      <c r="Q175" s="627"/>
      <c r="R175" s="627"/>
      <c r="S175" s="627"/>
      <c r="T175" s="627"/>
      <c r="U175" s="627"/>
      <c r="V175" s="627"/>
      <c r="W175" s="627"/>
      <c r="X175" s="627"/>
      <c r="Y175" s="627"/>
      <c r="Z175" s="627"/>
      <c r="AA175" s="627"/>
      <c r="AB175" s="627"/>
      <c r="AC175" s="627"/>
      <c r="AD175" s="627"/>
      <c r="AE175" s="627"/>
      <c r="AF175" s="627"/>
      <c r="AG175" s="527"/>
      <c r="AH175" s="628" t="str">
        <f>"Item    " &amp; E160 &amp; "    Página   1   de   1  "</f>
        <v xml:space="preserve">Item        Página   1   de   1  </v>
      </c>
      <c r="AI175" s="629"/>
      <c r="AJ175" s="629"/>
      <c r="AK175" s="629"/>
      <c r="AL175" s="629"/>
      <c r="AM175" s="629"/>
      <c r="AN175" s="629"/>
      <c r="AO175" s="629"/>
      <c r="AP175" s="629"/>
      <c r="AQ175" s="629"/>
      <c r="AR175" s="629"/>
      <c r="AS175" s="629"/>
      <c r="AT175" s="629"/>
      <c r="AU175" s="629"/>
      <c r="AV175" s="629"/>
      <c r="AW175" s="496"/>
      <c r="AX175" s="85"/>
      <c r="AY175" s="494"/>
      <c r="AZ175" s="85"/>
      <c r="BA175" s="85"/>
    </row>
    <row r="176" spans="1:53" ht="15.6" x14ac:dyDescent="0.3">
      <c r="A176" s="497"/>
      <c r="B176" s="495"/>
      <c r="C176" s="515"/>
      <c r="D176" s="515"/>
      <c r="E176" s="515"/>
      <c r="F176" s="515"/>
      <c r="G176" s="515"/>
      <c r="H176" s="515"/>
      <c r="I176" s="515"/>
      <c r="J176" s="528"/>
      <c r="K176" s="515"/>
      <c r="L176" s="515"/>
      <c r="M176" s="515"/>
      <c r="N176" s="515"/>
      <c r="O176" s="515"/>
      <c r="P176" s="515"/>
      <c r="Q176" s="515"/>
      <c r="R176" s="515"/>
      <c r="S176" s="515"/>
      <c r="T176" s="515"/>
      <c r="U176" s="515"/>
      <c r="V176" s="515"/>
      <c r="W176" s="515"/>
      <c r="X176" s="515"/>
      <c r="Y176" s="515"/>
      <c r="Z176" s="515"/>
      <c r="AA176" s="515"/>
      <c r="AB176" s="515"/>
      <c r="AC176" s="515"/>
      <c r="AD176" s="515"/>
      <c r="AE176" s="515"/>
      <c r="AF176" s="515"/>
      <c r="AG176" s="515"/>
      <c r="AH176" s="515"/>
      <c r="AI176" s="515"/>
      <c r="AJ176" s="515"/>
      <c r="AK176" s="515"/>
      <c r="AL176" s="515"/>
      <c r="AM176" s="528"/>
      <c r="AN176" s="528"/>
      <c r="AO176" s="528"/>
      <c r="AP176" s="528"/>
      <c r="AQ176" s="528"/>
      <c r="AR176" s="528"/>
      <c r="AS176" s="528"/>
      <c r="AT176" s="528"/>
      <c r="AU176" s="528"/>
      <c r="AV176" s="528"/>
      <c r="AW176" s="496"/>
      <c r="AX176" s="85"/>
      <c r="AY176" s="494"/>
      <c r="AZ176" s="85"/>
      <c r="BA176" s="85"/>
    </row>
    <row r="177" spans="1:53" ht="15.6" x14ac:dyDescent="0.3">
      <c r="A177" s="497"/>
      <c r="B177" s="495"/>
      <c r="C177" s="515"/>
      <c r="D177" s="515"/>
      <c r="E177" s="515"/>
      <c r="F177" s="515"/>
      <c r="G177" s="515"/>
      <c r="H177" s="515"/>
      <c r="I177" s="515"/>
      <c r="J177" s="528"/>
      <c r="K177" s="515"/>
      <c r="L177" s="515"/>
      <c r="M177" s="515"/>
      <c r="N177" s="515"/>
      <c r="O177" s="515"/>
      <c r="P177" s="515"/>
      <c r="Q177" s="515"/>
      <c r="R177" s="515"/>
      <c r="S177" s="515"/>
      <c r="T177" s="515"/>
      <c r="U177" s="515"/>
      <c r="V177" s="515"/>
      <c r="W177" s="515"/>
      <c r="X177" s="515"/>
      <c r="Y177" s="515"/>
      <c r="Z177" s="515"/>
      <c r="AA177" s="515"/>
      <c r="AB177" s="515"/>
      <c r="AC177" s="515"/>
      <c r="AD177" s="515"/>
      <c r="AE177" s="515"/>
      <c r="AF177" s="515"/>
      <c r="AG177" s="515"/>
      <c r="AH177" s="515"/>
      <c r="AI177" s="515"/>
      <c r="AJ177" s="515"/>
      <c r="AK177" s="515"/>
      <c r="AL177" s="515"/>
      <c r="AM177" s="528"/>
      <c r="AN177" s="528"/>
      <c r="AO177" s="528"/>
      <c r="AP177" s="528"/>
      <c r="AQ177" s="528"/>
      <c r="AR177" s="528"/>
      <c r="AS177" s="528"/>
      <c r="AT177" s="528"/>
      <c r="AU177" s="528"/>
      <c r="AV177" s="528"/>
      <c r="AW177" s="496"/>
      <c r="AX177" s="85"/>
      <c r="AY177" s="494"/>
      <c r="AZ177" s="85"/>
      <c r="BA177" s="85"/>
    </row>
    <row r="178" spans="1:53" ht="15.6" x14ac:dyDescent="0.3">
      <c r="A178" s="497"/>
      <c r="B178" s="495"/>
      <c r="C178" s="515"/>
      <c r="D178" s="515"/>
      <c r="E178" s="515"/>
      <c r="F178" s="515"/>
      <c r="G178" s="515"/>
      <c r="H178" s="515"/>
      <c r="I178" s="515"/>
      <c r="J178" s="528"/>
      <c r="K178" s="515"/>
      <c r="L178" s="515"/>
      <c r="M178" s="515"/>
      <c r="N178" s="515"/>
      <c r="O178" s="515"/>
      <c r="P178" s="515"/>
      <c r="Q178" s="515"/>
      <c r="R178" s="515"/>
      <c r="S178" s="515"/>
      <c r="T178" s="515"/>
      <c r="U178" s="515"/>
      <c r="V178" s="515"/>
      <c r="W178" s="515"/>
      <c r="X178" s="515"/>
      <c r="Y178" s="515"/>
      <c r="Z178" s="515"/>
      <c r="AA178" s="515"/>
      <c r="AB178" s="515"/>
      <c r="AC178" s="515"/>
      <c r="AD178" s="515"/>
      <c r="AE178" s="515"/>
      <c r="AF178" s="515"/>
      <c r="AG178" s="515"/>
      <c r="AH178" s="515"/>
      <c r="AI178" s="515"/>
      <c r="AJ178" s="515"/>
      <c r="AK178" s="515"/>
      <c r="AL178" s="515"/>
      <c r="AM178" s="528"/>
      <c r="AN178" s="528"/>
      <c r="AO178" s="528"/>
      <c r="AP178" s="528"/>
      <c r="AQ178" s="528"/>
      <c r="AR178" s="528"/>
      <c r="AS178" s="528"/>
      <c r="AT178" s="528"/>
      <c r="AU178" s="528"/>
      <c r="AV178" s="528"/>
      <c r="AW178" s="496"/>
      <c r="AX178" s="85"/>
      <c r="AY178" s="494"/>
      <c r="AZ178" s="85"/>
      <c r="BA178" s="85"/>
    </row>
    <row r="179" spans="1:53" ht="15.6" x14ac:dyDescent="0.3">
      <c r="A179" s="497"/>
      <c r="B179" s="495"/>
      <c r="C179" s="529"/>
      <c r="D179" s="530"/>
      <c r="E179" s="531"/>
      <c r="F179" s="532"/>
      <c r="G179" s="533"/>
      <c r="H179" s="530"/>
      <c r="I179" s="530"/>
      <c r="J179" s="534"/>
      <c r="K179" s="530"/>
      <c r="L179" s="529"/>
      <c r="M179" s="530"/>
      <c r="N179" s="530"/>
      <c r="O179" s="530"/>
      <c r="P179" s="530"/>
      <c r="Q179" s="530"/>
      <c r="R179" s="530"/>
      <c r="S179" s="530"/>
      <c r="T179" s="530"/>
      <c r="U179" s="530"/>
      <c r="V179" s="530"/>
      <c r="W179" s="530"/>
      <c r="X179" s="530"/>
      <c r="Y179" s="530"/>
      <c r="Z179" s="530"/>
      <c r="AA179" s="530"/>
      <c r="AB179" s="530"/>
      <c r="AC179" s="530"/>
      <c r="AD179" s="530"/>
      <c r="AE179" s="530"/>
      <c r="AF179" s="530"/>
      <c r="AG179" s="530"/>
      <c r="AH179" s="529"/>
      <c r="AI179" s="529"/>
      <c r="AJ179" s="529"/>
      <c r="AK179" s="529"/>
      <c r="AL179" s="529"/>
      <c r="AM179" s="535"/>
      <c r="AN179" s="535"/>
      <c r="AO179" s="535"/>
      <c r="AP179" s="535"/>
      <c r="AQ179" s="535"/>
      <c r="AR179" s="535"/>
      <c r="AS179" s="535"/>
      <c r="AT179" s="535"/>
      <c r="AU179" s="535"/>
      <c r="AV179" s="535"/>
      <c r="AW179" s="496"/>
      <c r="AX179" s="85"/>
      <c r="AY179" s="494"/>
      <c r="AZ179" s="85"/>
      <c r="BA179" s="85"/>
    </row>
    <row r="180" spans="1:53" ht="15.6" x14ac:dyDescent="0.3">
      <c r="A180" s="497"/>
      <c r="B180" s="495"/>
      <c r="C180" s="529"/>
      <c r="D180" s="536" t="s">
        <v>184</v>
      </c>
      <c r="E180" s="537"/>
      <c r="F180" s="537"/>
      <c r="G180" s="538"/>
      <c r="H180" s="538"/>
      <c r="I180" s="529"/>
      <c r="J180" s="535"/>
      <c r="K180" s="529"/>
      <c r="L180" s="539"/>
      <c r="M180" s="539"/>
      <c r="N180" s="539"/>
      <c r="O180" s="539"/>
      <c r="P180" s="539"/>
      <c r="Q180" s="539"/>
      <c r="R180" s="539" t="s">
        <v>211</v>
      </c>
      <c r="S180" s="539"/>
      <c r="T180" s="539"/>
      <c r="U180" s="539"/>
      <c r="V180" s="539"/>
      <c r="W180" s="539"/>
      <c r="X180" s="539"/>
      <c r="Y180" s="539"/>
      <c r="Z180" s="539"/>
      <c r="AA180" s="539"/>
      <c r="AB180" s="529"/>
      <c r="AC180" s="529"/>
      <c r="AD180" s="529"/>
      <c r="AE180" s="529"/>
      <c r="AF180" s="529"/>
      <c r="AG180" s="529"/>
      <c r="AH180" s="529"/>
      <c r="AI180" s="529"/>
      <c r="AJ180" s="529"/>
      <c r="AK180" s="529"/>
      <c r="AL180" s="529"/>
      <c r="AM180" s="529"/>
      <c r="AN180" s="529"/>
      <c r="AO180" s="529"/>
      <c r="AP180" s="529"/>
      <c r="AQ180" s="529"/>
      <c r="AR180" s="529"/>
      <c r="AS180" s="529"/>
      <c r="AT180" s="529"/>
      <c r="AU180" s="529"/>
      <c r="AV180" s="529"/>
      <c r="AW180" s="496"/>
      <c r="AX180" s="85"/>
      <c r="AY180" s="494"/>
      <c r="AZ180" s="85"/>
      <c r="BA180" s="85"/>
    </row>
    <row r="181" spans="1:53" ht="16.2" thickBot="1" x14ac:dyDescent="0.35">
      <c r="A181" s="482" t="s">
        <v>212</v>
      </c>
      <c r="B181" s="540"/>
      <c r="C181" s="541"/>
      <c r="D181" s="541"/>
      <c r="E181" s="542"/>
      <c r="F181" s="542"/>
      <c r="G181" s="542"/>
      <c r="H181" s="542"/>
      <c r="I181" s="541"/>
      <c r="J181" s="543"/>
      <c r="K181" s="541"/>
      <c r="L181" s="544"/>
      <c r="M181" s="544"/>
      <c r="N181" s="544"/>
      <c r="O181" s="544"/>
      <c r="P181" s="544"/>
      <c r="Q181" s="544"/>
      <c r="R181" s="544"/>
      <c r="S181" s="544"/>
      <c r="T181" s="544"/>
      <c r="U181" s="544"/>
      <c r="V181" s="544"/>
      <c r="W181" s="544"/>
      <c r="X181" s="544"/>
      <c r="Y181" s="544"/>
      <c r="Z181" s="544"/>
      <c r="AA181" s="544"/>
      <c r="AB181" s="541"/>
      <c r="AC181" s="541"/>
      <c r="AD181" s="541"/>
      <c r="AE181" s="541"/>
      <c r="AF181" s="541"/>
      <c r="AG181" s="541"/>
      <c r="AH181" s="541"/>
      <c r="AI181" s="541"/>
      <c r="AJ181" s="541"/>
      <c r="AK181" s="541"/>
      <c r="AL181" s="541"/>
      <c r="AM181" s="541"/>
      <c r="AN181" s="541"/>
      <c r="AO181" s="541"/>
      <c r="AP181" s="541"/>
      <c r="AQ181" s="541"/>
      <c r="AR181" s="541"/>
      <c r="AS181" s="541"/>
      <c r="AT181" s="541"/>
      <c r="AU181" s="541"/>
      <c r="AV181" s="541"/>
      <c r="AW181" s="545"/>
      <c r="AX181" s="85"/>
      <c r="AY181" s="494"/>
      <c r="AZ181" s="85"/>
      <c r="BA181" s="85"/>
    </row>
    <row r="182" spans="1:53" ht="16.2" thickTop="1" x14ac:dyDescent="0.3">
      <c r="A182" s="546"/>
      <c r="B182" s="546"/>
      <c r="C182" s="546"/>
      <c r="D182" s="546"/>
      <c r="E182" s="546"/>
      <c r="F182" s="546"/>
      <c r="G182" s="546"/>
      <c r="H182" s="546"/>
      <c r="I182" s="546"/>
      <c r="J182" s="546"/>
      <c r="K182" s="546"/>
      <c r="L182" s="546"/>
      <c r="M182" s="546"/>
      <c r="N182" s="546"/>
      <c r="O182" s="546"/>
      <c r="P182" s="546"/>
      <c r="Q182" s="546"/>
      <c r="R182" s="546"/>
      <c r="S182" s="546"/>
      <c r="T182" s="546"/>
      <c r="U182" s="546"/>
      <c r="V182" s="546"/>
      <c r="W182" s="546"/>
      <c r="X182" s="546"/>
      <c r="Y182" s="546"/>
      <c r="Z182" s="546"/>
      <c r="AA182" s="546"/>
      <c r="AB182" s="546"/>
      <c r="AC182" s="546"/>
      <c r="AD182" s="546"/>
      <c r="AE182" s="546"/>
      <c r="AF182" s="546"/>
      <c r="AG182" s="546"/>
      <c r="AH182" s="546"/>
      <c r="AI182" s="546"/>
      <c r="AJ182" s="546"/>
      <c r="AK182" s="546"/>
      <c r="AL182" s="546"/>
      <c r="AM182" s="546"/>
      <c r="AN182" s="546"/>
      <c r="AO182" s="546"/>
      <c r="AP182" s="546"/>
      <c r="AQ182" s="546"/>
      <c r="AR182" s="546"/>
      <c r="AS182" s="546"/>
      <c r="AT182" s="546"/>
      <c r="AU182" s="546"/>
      <c r="AV182" s="546"/>
      <c r="AW182" s="546"/>
      <c r="AX182" s="479"/>
      <c r="AY182" s="547"/>
      <c r="AZ182" s="479"/>
      <c r="BA182" s="479"/>
    </row>
    <row r="183" spans="1:53" ht="15.6" x14ac:dyDescent="0.3">
      <c r="A183" s="546"/>
      <c r="B183" s="546"/>
      <c r="C183" s="546"/>
      <c r="D183" s="546"/>
      <c r="E183" s="546"/>
      <c r="F183" s="546"/>
      <c r="G183" s="546"/>
      <c r="H183" s="546"/>
      <c r="I183" s="546"/>
      <c r="J183" s="546"/>
      <c r="K183" s="546"/>
      <c r="L183" s="546"/>
      <c r="M183" s="546"/>
      <c r="N183" s="546"/>
      <c r="O183" s="546"/>
      <c r="P183" s="546"/>
      <c r="Q183" s="546"/>
      <c r="R183" s="546"/>
      <c r="S183" s="546"/>
      <c r="T183" s="546"/>
      <c r="U183" s="546"/>
      <c r="V183" s="546"/>
      <c r="W183" s="546"/>
      <c r="X183" s="546"/>
      <c r="Y183" s="546"/>
      <c r="Z183" s="546"/>
      <c r="AA183" s="546"/>
      <c r="AB183" s="546"/>
      <c r="AC183" s="546"/>
      <c r="AD183" s="546"/>
      <c r="AE183" s="546"/>
      <c r="AF183" s="546"/>
      <c r="AG183" s="546"/>
      <c r="AH183" s="546"/>
      <c r="AI183" s="546"/>
      <c r="AJ183" s="546"/>
      <c r="AK183" s="546"/>
      <c r="AL183" s="546"/>
      <c r="AM183" s="546"/>
      <c r="AN183" s="546"/>
      <c r="AO183" s="546"/>
      <c r="AP183" s="546"/>
      <c r="AQ183" s="546"/>
      <c r="AR183" s="546"/>
      <c r="AS183" s="546"/>
      <c r="AT183" s="546"/>
      <c r="AU183" s="546"/>
      <c r="AV183" s="546"/>
      <c r="AW183" s="546"/>
      <c r="AX183" s="479"/>
      <c r="AY183" s="547"/>
      <c r="AZ183" s="479"/>
      <c r="BA183" s="479"/>
    </row>
    <row r="184" spans="1:53" ht="16.2" thickBot="1" x14ac:dyDescent="0.35">
      <c r="A184" s="546"/>
      <c r="B184" s="546"/>
      <c r="C184" s="546"/>
      <c r="D184" s="546"/>
      <c r="E184" s="546"/>
      <c r="F184" s="546"/>
      <c r="G184" s="546"/>
      <c r="H184" s="546"/>
      <c r="I184" s="546"/>
      <c r="J184" s="546"/>
      <c r="K184" s="546"/>
      <c r="L184" s="546"/>
      <c r="M184" s="546"/>
      <c r="N184" s="546"/>
      <c r="O184" s="546"/>
      <c r="P184" s="546"/>
      <c r="Q184" s="546"/>
      <c r="R184" s="546"/>
      <c r="S184" s="546"/>
      <c r="T184" s="546"/>
      <c r="U184" s="546"/>
      <c r="V184" s="546"/>
      <c r="W184" s="546"/>
      <c r="X184" s="546"/>
      <c r="Y184" s="546"/>
      <c r="Z184" s="546"/>
      <c r="AA184" s="546"/>
      <c r="AB184" s="546"/>
      <c r="AC184" s="546"/>
      <c r="AD184" s="546"/>
      <c r="AE184" s="546"/>
      <c r="AF184" s="546"/>
      <c r="AG184" s="546"/>
      <c r="AH184" s="546"/>
      <c r="AI184" s="546"/>
      <c r="AJ184" s="546"/>
      <c r="AK184" s="546"/>
      <c r="AL184" s="546"/>
      <c r="AM184" s="546"/>
      <c r="AN184" s="546"/>
      <c r="AO184" s="546"/>
      <c r="AP184" s="546"/>
      <c r="AQ184" s="546"/>
      <c r="AR184" s="546"/>
      <c r="AS184" s="546"/>
      <c r="AT184" s="546"/>
      <c r="AU184" s="546"/>
      <c r="AV184" s="546"/>
      <c r="AW184" s="546"/>
      <c r="AX184" s="479"/>
      <c r="AY184" s="547"/>
      <c r="AZ184" s="479"/>
      <c r="BA184" s="479"/>
    </row>
    <row r="185" spans="1:53" ht="18.600000000000001" thickTop="1" x14ac:dyDescent="0.35">
      <c r="A185" s="482" t="s">
        <v>189</v>
      </c>
      <c r="B185" s="483"/>
      <c r="C185" s="484" t="s">
        <v>190</v>
      </c>
      <c r="D185" s="485"/>
      <c r="E185" s="486"/>
      <c r="F185" s="487"/>
      <c r="G185" s="488"/>
      <c r="H185" s="488"/>
      <c r="I185" s="489"/>
      <c r="J185" s="490"/>
      <c r="K185" s="489"/>
      <c r="L185" s="491"/>
      <c r="M185" s="491"/>
      <c r="N185" s="491"/>
      <c r="O185" s="491"/>
      <c r="P185" s="491"/>
      <c r="Q185" s="491"/>
      <c r="R185" s="491"/>
      <c r="S185" s="491"/>
      <c r="T185" s="491"/>
      <c r="U185" s="491"/>
      <c r="V185" s="491"/>
      <c r="W185" s="491"/>
      <c r="X185" s="491"/>
      <c r="Y185" s="491"/>
      <c r="Z185" s="491"/>
      <c r="AA185" s="491"/>
      <c r="AB185" s="489"/>
      <c r="AC185" s="489"/>
      <c r="AD185" s="489"/>
      <c r="AE185" s="489"/>
      <c r="AF185" s="489"/>
      <c r="AG185" s="489"/>
      <c r="AH185" s="489"/>
      <c r="AI185" s="492"/>
      <c r="AJ185" s="492"/>
      <c r="AK185" s="492"/>
      <c r="AL185" s="492"/>
      <c r="AM185" s="492"/>
      <c r="AN185" s="492"/>
      <c r="AO185" s="492"/>
      <c r="AP185" s="492"/>
      <c r="AQ185" s="492"/>
      <c r="AR185" s="492"/>
      <c r="AS185" s="492"/>
      <c r="AT185" s="492"/>
      <c r="AU185" s="492"/>
      <c r="AV185" s="492"/>
      <c r="AW185" s="493"/>
      <c r="AX185" s="85"/>
      <c r="AY185" s="494" t="s">
        <v>98</v>
      </c>
      <c r="AZ185" s="85"/>
      <c r="BA185" s="85"/>
    </row>
    <row r="186" spans="1:53" ht="15.6" x14ac:dyDescent="0.3">
      <c r="A186" s="482" t="s">
        <v>191</v>
      </c>
      <c r="B186" s="495"/>
      <c r="C186" s="630" t="str">
        <f>+C159</f>
        <v>CAP. 1: ACUEDUCTO VEREDA LOS ZAINOS</v>
      </c>
      <c r="D186" s="631"/>
      <c r="E186" s="631"/>
      <c r="F186" s="631"/>
      <c r="G186" s="631"/>
      <c r="H186" s="631"/>
      <c r="I186" s="631"/>
      <c r="J186" s="632" t="str">
        <f>+PRESUPUESTO!C22</f>
        <v>ACERO REFUERZO FLEJADO 60000 PSI 420Mpa</v>
      </c>
      <c r="K186" s="633"/>
      <c r="L186" s="633"/>
      <c r="M186" s="633"/>
      <c r="N186" s="633"/>
      <c r="O186" s="633"/>
      <c r="P186" s="633"/>
      <c r="Q186" s="633"/>
      <c r="R186" s="633"/>
      <c r="S186" s="633"/>
      <c r="T186" s="633"/>
      <c r="U186" s="633"/>
      <c r="V186" s="633"/>
      <c r="W186" s="633"/>
      <c r="X186" s="633"/>
      <c r="Y186" s="633"/>
      <c r="Z186" s="633"/>
      <c r="AA186" s="633"/>
      <c r="AB186" s="633"/>
      <c r="AC186" s="633"/>
      <c r="AD186" s="633"/>
      <c r="AE186" s="633"/>
      <c r="AF186" s="633"/>
      <c r="AG186" s="633"/>
      <c r="AH186" s="634"/>
      <c r="AI186" s="638" t="s">
        <v>192</v>
      </c>
      <c r="AJ186" s="639"/>
      <c r="AK186" s="639"/>
      <c r="AL186" s="639"/>
      <c r="AM186" s="639"/>
      <c r="AN186" s="639"/>
      <c r="AO186" s="640"/>
      <c r="AP186" s="641" t="s">
        <v>183</v>
      </c>
      <c r="AQ186" s="642"/>
      <c r="AR186" s="642"/>
      <c r="AS186" s="642"/>
      <c r="AT186" s="642"/>
      <c r="AU186" s="642"/>
      <c r="AV186" s="643"/>
      <c r="AW186" s="496"/>
      <c r="AX186" s="85"/>
      <c r="AY186" s="494"/>
      <c r="AZ186" s="85"/>
      <c r="BA186" s="85"/>
    </row>
    <row r="187" spans="1:53" ht="15.6" x14ac:dyDescent="0.3">
      <c r="A187" s="482" t="s">
        <v>217</v>
      </c>
      <c r="B187" s="495"/>
      <c r="C187" s="700">
        <f>PRESUPUESTO!AI34</f>
        <v>0</v>
      </c>
      <c r="D187" s="701"/>
      <c r="E187" s="701"/>
      <c r="F187" s="701"/>
      <c r="G187" s="701"/>
      <c r="H187" s="701"/>
      <c r="I187" s="701"/>
      <c r="J187" s="635"/>
      <c r="K187" s="636"/>
      <c r="L187" s="636"/>
      <c r="M187" s="636"/>
      <c r="N187" s="636"/>
      <c r="O187" s="636"/>
      <c r="P187" s="636"/>
      <c r="Q187" s="636"/>
      <c r="R187" s="636"/>
      <c r="S187" s="636"/>
      <c r="T187" s="636"/>
      <c r="U187" s="636"/>
      <c r="V187" s="636"/>
      <c r="W187" s="636"/>
      <c r="X187" s="636"/>
      <c r="Y187" s="636"/>
      <c r="Z187" s="636"/>
      <c r="AA187" s="636"/>
      <c r="AB187" s="636"/>
      <c r="AC187" s="636"/>
      <c r="AD187" s="636"/>
      <c r="AE187" s="636"/>
      <c r="AF187" s="636"/>
      <c r="AG187" s="636"/>
      <c r="AH187" s="637"/>
      <c r="AI187" s="638" t="s">
        <v>194</v>
      </c>
      <c r="AJ187" s="639"/>
      <c r="AK187" s="639"/>
      <c r="AL187" s="639"/>
      <c r="AM187" s="639"/>
      <c r="AN187" s="639"/>
      <c r="AO187" s="640"/>
      <c r="AP187" s="641">
        <f>L199</f>
        <v>239.04</v>
      </c>
      <c r="AQ187" s="642"/>
      <c r="AR187" s="642"/>
      <c r="AS187" s="642"/>
      <c r="AT187" s="642"/>
      <c r="AU187" s="642"/>
      <c r="AV187" s="643"/>
      <c r="AW187" s="496"/>
      <c r="AX187" s="85"/>
      <c r="AY187" s="494"/>
      <c r="AZ187" s="85"/>
      <c r="BA187" s="85"/>
    </row>
    <row r="188" spans="1:53" ht="15.6" x14ac:dyDescent="0.3">
      <c r="A188" s="497" t="s">
        <v>195</v>
      </c>
      <c r="B188" s="495"/>
      <c r="C188" s="498"/>
      <c r="D188" s="498"/>
      <c r="E188" s="498"/>
      <c r="F188" s="498"/>
      <c r="G188" s="498"/>
      <c r="H188" s="498"/>
      <c r="I188" s="498"/>
      <c r="J188" s="499"/>
      <c r="K188" s="498"/>
      <c r="L188" s="498"/>
      <c r="M188" s="626"/>
      <c r="N188" s="626"/>
      <c r="O188" s="626"/>
      <c r="P188" s="626"/>
      <c r="Q188" s="626"/>
      <c r="R188" s="626"/>
      <c r="S188" s="626"/>
      <c r="T188" s="626"/>
      <c r="U188" s="626"/>
      <c r="V188" s="626"/>
      <c r="W188" s="626"/>
      <c r="X188" s="626"/>
      <c r="Y188" s="626"/>
      <c r="Z188" s="626"/>
      <c r="AA188" s="626"/>
      <c r="AB188" s="626"/>
      <c r="AC188" s="625"/>
      <c r="AD188" s="626"/>
      <c r="AE188" s="626"/>
      <c r="AF188" s="626"/>
      <c r="AG188" s="626"/>
      <c r="AH188" s="626"/>
      <c r="AI188" s="626"/>
      <c r="AJ188" s="626"/>
      <c r="AK188" s="626"/>
      <c r="AL188" s="626"/>
      <c r="AM188" s="626"/>
      <c r="AN188" s="626"/>
      <c r="AO188" s="626"/>
      <c r="AP188" s="626"/>
      <c r="AQ188" s="626"/>
      <c r="AR188" s="626"/>
      <c r="AS188" s="626"/>
      <c r="AT188" s="626"/>
      <c r="AU188" s="626"/>
      <c r="AV188" s="626"/>
      <c r="AW188" s="496"/>
      <c r="AX188" s="85"/>
      <c r="AY188" s="494"/>
      <c r="AZ188" s="85"/>
      <c r="BA188" s="85"/>
    </row>
    <row r="189" spans="1:53" ht="15.6" x14ac:dyDescent="0.3">
      <c r="A189" s="497" t="s">
        <v>196</v>
      </c>
      <c r="B189" s="495"/>
      <c r="C189" s="712" t="s">
        <v>197</v>
      </c>
      <c r="D189" s="713"/>
      <c r="E189" s="714" t="s">
        <v>198</v>
      </c>
      <c r="F189" s="714"/>
      <c r="G189" s="714"/>
      <c r="H189" s="714"/>
      <c r="I189" s="714" t="s">
        <v>199</v>
      </c>
      <c r="J189" s="715" t="s">
        <v>200</v>
      </c>
      <c r="K189" s="714" t="s">
        <v>182</v>
      </c>
      <c r="L189" s="714" t="s">
        <v>201</v>
      </c>
      <c r="M189" s="705"/>
      <c r="N189" s="705"/>
      <c r="O189" s="705"/>
      <c r="P189" s="705"/>
      <c r="Q189" s="705"/>
      <c r="R189" s="705"/>
      <c r="S189" s="705"/>
      <c r="T189" s="705"/>
      <c r="U189" s="705"/>
      <c r="V189" s="705"/>
      <c r="W189" s="705"/>
      <c r="X189" s="705"/>
      <c r="Y189" s="705"/>
      <c r="Z189" s="705"/>
      <c r="AA189" s="705"/>
      <c r="AB189" s="705"/>
      <c r="AC189" s="705"/>
      <c r="AD189" s="705"/>
      <c r="AE189" s="705"/>
      <c r="AF189" s="705"/>
      <c r="AG189" s="705"/>
      <c r="AH189" s="705"/>
      <c r="AI189" s="705"/>
      <c r="AJ189" s="705"/>
      <c r="AK189" s="705"/>
      <c r="AL189" s="705"/>
      <c r="AM189" s="705"/>
      <c r="AN189" s="705"/>
      <c r="AO189" s="705"/>
      <c r="AP189" s="705"/>
      <c r="AQ189" s="705"/>
      <c r="AR189" s="705"/>
      <c r="AS189" s="705"/>
      <c r="AT189" s="705"/>
      <c r="AU189" s="705"/>
      <c r="AV189" s="705"/>
      <c r="AW189" s="496"/>
      <c r="AX189" s="85"/>
      <c r="AY189" s="494"/>
      <c r="AZ189" s="85"/>
      <c r="BA189" s="85"/>
    </row>
    <row r="190" spans="1:53" ht="15.6" x14ac:dyDescent="0.3">
      <c r="A190" s="497"/>
      <c r="B190" s="495"/>
      <c r="C190" s="653"/>
      <c r="D190" s="654"/>
      <c r="E190" s="500" t="s">
        <v>202</v>
      </c>
      <c r="F190" s="500" t="s">
        <v>203</v>
      </c>
      <c r="G190" s="500" t="s">
        <v>204</v>
      </c>
      <c r="H190" s="500" t="s">
        <v>205</v>
      </c>
      <c r="I190" s="714"/>
      <c r="J190" s="716"/>
      <c r="K190" s="714"/>
      <c r="L190" s="714"/>
      <c r="M190" s="705"/>
      <c r="N190" s="705"/>
      <c r="O190" s="705"/>
      <c r="P190" s="705"/>
      <c r="Q190" s="705"/>
      <c r="R190" s="705"/>
      <c r="S190" s="705"/>
      <c r="T190" s="705"/>
      <c r="U190" s="705"/>
      <c r="V190" s="705"/>
      <c r="W190" s="705"/>
      <c r="X190" s="705"/>
      <c r="Y190" s="705"/>
      <c r="Z190" s="705"/>
      <c r="AA190" s="705"/>
      <c r="AB190" s="705"/>
      <c r="AC190" s="705"/>
      <c r="AD190" s="705"/>
      <c r="AE190" s="705"/>
      <c r="AF190" s="705"/>
      <c r="AG190" s="705"/>
      <c r="AH190" s="705"/>
      <c r="AI190" s="705"/>
      <c r="AJ190" s="705"/>
      <c r="AK190" s="705"/>
      <c r="AL190" s="705"/>
      <c r="AM190" s="705"/>
      <c r="AN190" s="705"/>
      <c r="AO190" s="705"/>
      <c r="AP190" s="705"/>
      <c r="AQ190" s="705"/>
      <c r="AR190" s="705"/>
      <c r="AS190" s="705"/>
      <c r="AT190" s="705"/>
      <c r="AU190" s="705"/>
      <c r="AV190" s="705"/>
      <c r="AW190" s="496"/>
      <c r="AX190" s="85"/>
      <c r="AY190" s="494"/>
      <c r="AZ190" s="85"/>
      <c r="BA190" s="85"/>
    </row>
    <row r="191" spans="1:53" ht="15.6" x14ac:dyDescent="0.3">
      <c r="A191" s="497" t="s">
        <v>206</v>
      </c>
      <c r="B191" s="495"/>
      <c r="C191" s="706"/>
      <c r="D191" s="707"/>
      <c r="E191" s="710"/>
      <c r="F191" s="710"/>
      <c r="G191" s="710"/>
      <c r="H191" s="710"/>
      <c r="I191" s="710"/>
      <c r="J191" s="710"/>
      <c r="K191" s="710"/>
      <c r="L191" s="710"/>
      <c r="M191" s="501"/>
      <c r="N191" s="502"/>
      <c r="O191" s="502"/>
      <c r="P191" s="502"/>
      <c r="Q191" s="502"/>
      <c r="R191" s="502"/>
      <c r="S191" s="502"/>
      <c r="T191" s="502"/>
      <c r="U191" s="502"/>
      <c r="V191" s="502"/>
      <c r="W191" s="502"/>
      <c r="X191" s="502"/>
      <c r="Y191" s="502"/>
      <c r="Z191" s="502"/>
      <c r="AA191" s="502"/>
      <c r="AB191" s="502"/>
      <c r="AC191" s="502"/>
      <c r="AD191" s="502"/>
      <c r="AE191" s="502"/>
      <c r="AF191" s="502"/>
      <c r="AG191" s="502"/>
      <c r="AH191" s="502"/>
      <c r="AI191" s="502"/>
      <c r="AJ191" s="502"/>
      <c r="AK191" s="502"/>
      <c r="AL191" s="502"/>
      <c r="AM191" s="502"/>
      <c r="AN191" s="502"/>
      <c r="AO191" s="502"/>
      <c r="AP191" s="502"/>
      <c r="AQ191" s="502"/>
      <c r="AR191" s="502"/>
      <c r="AS191" s="502"/>
      <c r="AT191" s="502"/>
      <c r="AU191" s="502"/>
      <c r="AV191" s="503"/>
      <c r="AW191" s="496"/>
      <c r="AX191" s="85"/>
      <c r="AY191" s="494"/>
      <c r="AZ191" s="85"/>
      <c r="BA191" s="85"/>
    </row>
    <row r="192" spans="1:53" ht="15.6" x14ac:dyDescent="0.3">
      <c r="A192" s="497"/>
      <c r="B192" s="495"/>
      <c r="C192" s="708"/>
      <c r="D192" s="709"/>
      <c r="E192" s="711"/>
      <c r="F192" s="711"/>
      <c r="G192" s="711"/>
      <c r="H192" s="711"/>
      <c r="I192" s="711"/>
      <c r="J192" s="711"/>
      <c r="K192" s="711"/>
      <c r="L192" s="711"/>
      <c r="M192" s="501"/>
      <c r="N192" s="502"/>
      <c r="O192" s="502"/>
      <c r="P192" s="502"/>
      <c r="Q192" s="502"/>
      <c r="R192" s="502"/>
      <c r="S192" s="502"/>
      <c r="T192" s="502"/>
      <c r="U192" s="502"/>
      <c r="V192" s="502"/>
      <c r="W192" s="502"/>
      <c r="X192" s="502"/>
      <c r="Y192" s="502"/>
      <c r="Z192" s="502"/>
      <c r="AA192" s="502"/>
      <c r="AB192" s="502"/>
      <c r="AC192" s="502"/>
      <c r="AD192" s="502"/>
      <c r="AE192" s="502"/>
      <c r="AF192" s="502"/>
      <c r="AG192" s="502"/>
      <c r="AH192" s="502"/>
      <c r="AI192" s="502"/>
      <c r="AJ192" s="502"/>
      <c r="AK192" s="502"/>
      <c r="AL192" s="502"/>
      <c r="AM192" s="502"/>
      <c r="AN192" s="502"/>
      <c r="AO192" s="502"/>
      <c r="AP192" s="502"/>
      <c r="AQ192" s="502"/>
      <c r="AR192" s="502"/>
      <c r="AS192" s="502"/>
      <c r="AT192" s="502"/>
      <c r="AU192" s="502"/>
      <c r="AV192" s="503"/>
      <c r="AW192" s="496"/>
      <c r="AX192" s="85"/>
      <c r="AY192" s="494"/>
      <c r="AZ192" s="85"/>
      <c r="BA192" s="85"/>
    </row>
    <row r="193" spans="1:53" ht="15.6" customHeight="1" x14ac:dyDescent="0.3">
      <c r="A193" s="497" t="s">
        <v>207</v>
      </c>
      <c r="B193" s="495"/>
      <c r="C193" s="648" t="s">
        <v>243</v>
      </c>
      <c r="D193" s="649"/>
      <c r="E193" s="644">
        <f>1.3+3.2+1.3+0.2</f>
        <v>6</v>
      </c>
      <c r="F193" s="644"/>
      <c r="G193" s="644"/>
      <c r="H193" s="754">
        <v>0.996</v>
      </c>
      <c r="I193" s="644">
        <f>+E193*H193</f>
        <v>5.976</v>
      </c>
      <c r="J193" s="644">
        <f>3/0.15</f>
        <v>20</v>
      </c>
      <c r="K193" s="644" t="s">
        <v>183</v>
      </c>
      <c r="L193" s="646">
        <f>+I193*J193</f>
        <v>119.52</v>
      </c>
      <c r="M193" s="501"/>
      <c r="N193" s="502"/>
      <c r="O193" s="502"/>
      <c r="P193" s="502"/>
      <c r="Q193" s="502"/>
      <c r="R193" s="502"/>
      <c r="S193" s="502"/>
      <c r="T193" s="502"/>
      <c r="U193" s="502"/>
      <c r="V193" s="502"/>
      <c r="W193" s="502"/>
      <c r="X193" s="502"/>
      <c r="Y193" s="502"/>
      <c r="Z193" s="502"/>
      <c r="AA193" s="502"/>
      <c r="AB193" s="502"/>
      <c r="AC193" s="502"/>
      <c r="AD193" s="502"/>
      <c r="AE193" s="502"/>
      <c r="AF193" s="502"/>
      <c r="AG193" s="502"/>
      <c r="AH193" s="502"/>
      <c r="AI193" s="502"/>
      <c r="AJ193" s="502"/>
      <c r="AK193" s="502"/>
      <c r="AL193" s="502"/>
      <c r="AM193" s="502"/>
      <c r="AN193" s="502"/>
      <c r="AO193" s="502"/>
      <c r="AP193" s="502"/>
      <c r="AQ193" s="502"/>
      <c r="AR193" s="502"/>
      <c r="AS193" s="502"/>
      <c r="AT193" s="502"/>
      <c r="AU193" s="502"/>
      <c r="AV193" s="503"/>
      <c r="AW193" s="496"/>
      <c r="AX193" s="85"/>
      <c r="AY193" s="494"/>
      <c r="AZ193" s="85"/>
      <c r="BA193" s="85"/>
    </row>
    <row r="194" spans="1:53" ht="15.6" x14ac:dyDescent="0.3">
      <c r="A194" s="497"/>
      <c r="B194" s="495"/>
      <c r="C194" s="650"/>
      <c r="D194" s="651"/>
      <c r="E194" s="645"/>
      <c r="F194" s="645"/>
      <c r="G194" s="645"/>
      <c r="H194" s="755"/>
      <c r="I194" s="645"/>
      <c r="J194" s="645"/>
      <c r="K194" s="645"/>
      <c r="L194" s="647"/>
      <c r="M194" s="501"/>
      <c r="N194" s="502"/>
      <c r="O194" s="502"/>
      <c r="P194" s="502"/>
      <c r="Q194" s="502"/>
      <c r="R194" s="502"/>
      <c r="S194" s="502"/>
      <c r="T194" s="502"/>
      <c r="U194" s="502"/>
      <c r="V194" s="502"/>
      <c r="W194" s="502"/>
      <c r="X194" s="502"/>
      <c r="Y194" s="502"/>
      <c r="Z194" s="502"/>
      <c r="AA194" s="502"/>
      <c r="AB194" s="502"/>
      <c r="AC194" s="502"/>
      <c r="AD194" s="502"/>
      <c r="AE194" s="502"/>
      <c r="AF194" s="502"/>
      <c r="AG194" s="502"/>
      <c r="AH194" s="502"/>
      <c r="AI194" s="502"/>
      <c r="AJ194" s="502"/>
      <c r="AK194" s="502"/>
      <c r="AL194" s="502"/>
      <c r="AM194" s="502"/>
      <c r="AN194" s="502"/>
      <c r="AO194" s="502"/>
      <c r="AP194" s="502"/>
      <c r="AQ194" s="502"/>
      <c r="AR194" s="502"/>
      <c r="AS194" s="502"/>
      <c r="AT194" s="502"/>
      <c r="AU194" s="502"/>
      <c r="AV194" s="503"/>
      <c r="AW194" s="496"/>
      <c r="AX194" s="85"/>
      <c r="AY194" s="494"/>
      <c r="AZ194" s="85"/>
      <c r="BA194" s="85"/>
    </row>
    <row r="195" spans="1:53" ht="15.6" x14ac:dyDescent="0.3">
      <c r="A195" s="497"/>
      <c r="B195" s="495"/>
      <c r="C195" s="648" t="s">
        <v>244</v>
      </c>
      <c r="D195" s="649"/>
      <c r="E195" s="644">
        <v>6</v>
      </c>
      <c r="F195" s="644"/>
      <c r="G195" s="644"/>
      <c r="H195" s="644">
        <v>0.996</v>
      </c>
      <c r="I195" s="644">
        <v>5.976</v>
      </c>
      <c r="J195" s="644">
        <v>20</v>
      </c>
      <c r="K195" s="644" t="s">
        <v>183</v>
      </c>
      <c r="L195" s="646">
        <v>119.52</v>
      </c>
      <c r="M195" s="553"/>
      <c r="N195" s="554"/>
      <c r="O195" s="554"/>
      <c r="P195" s="554"/>
      <c r="Q195" s="554"/>
      <c r="R195" s="554"/>
      <c r="S195" s="554"/>
      <c r="T195" s="554"/>
      <c r="U195" s="554"/>
      <c r="V195" s="554"/>
      <c r="W195" s="554"/>
      <c r="X195" s="554"/>
      <c r="Y195" s="554"/>
      <c r="Z195" s="554"/>
      <c r="AA195" s="554"/>
      <c r="AB195" s="554"/>
      <c r="AC195" s="554"/>
      <c r="AD195" s="554"/>
      <c r="AE195" s="554"/>
      <c r="AF195" s="554"/>
      <c r="AG195" s="554"/>
      <c r="AH195" s="554"/>
      <c r="AI195" s="554"/>
      <c r="AJ195" s="554"/>
      <c r="AK195" s="554"/>
      <c r="AL195" s="554"/>
      <c r="AM195" s="554"/>
      <c r="AN195" s="554"/>
      <c r="AO195" s="554"/>
      <c r="AP195" s="554"/>
      <c r="AQ195" s="554"/>
      <c r="AR195" s="554"/>
      <c r="AS195" s="554"/>
      <c r="AT195" s="554"/>
      <c r="AU195" s="554"/>
      <c r="AV195" s="555"/>
      <c r="AW195" s="496"/>
      <c r="AX195" s="85"/>
      <c r="AY195" s="494"/>
      <c r="AZ195" s="85"/>
      <c r="BA195" s="85"/>
    </row>
    <row r="196" spans="1:53" ht="15.6" x14ac:dyDescent="0.3">
      <c r="A196" s="497"/>
      <c r="B196" s="495"/>
      <c r="C196" s="650"/>
      <c r="D196" s="651"/>
      <c r="E196" s="645"/>
      <c r="F196" s="645"/>
      <c r="G196" s="645"/>
      <c r="H196" s="645"/>
      <c r="I196" s="645"/>
      <c r="J196" s="645"/>
      <c r="K196" s="645"/>
      <c r="L196" s="647"/>
      <c r="M196" s="553"/>
      <c r="N196" s="554"/>
      <c r="O196" s="554"/>
      <c r="P196" s="554"/>
      <c r="Q196" s="554"/>
      <c r="R196" s="554"/>
      <c r="S196" s="554"/>
      <c r="T196" s="554"/>
      <c r="U196" s="554"/>
      <c r="V196" s="554"/>
      <c r="W196" s="554"/>
      <c r="X196" s="554"/>
      <c r="Y196" s="554"/>
      <c r="Z196" s="554"/>
      <c r="AA196" s="554"/>
      <c r="AB196" s="554"/>
      <c r="AC196" s="554"/>
      <c r="AD196" s="554"/>
      <c r="AE196" s="554"/>
      <c r="AF196" s="554"/>
      <c r="AG196" s="554"/>
      <c r="AH196" s="554"/>
      <c r="AI196" s="554"/>
      <c r="AJ196" s="554"/>
      <c r="AK196" s="554"/>
      <c r="AL196" s="554"/>
      <c r="AM196" s="554"/>
      <c r="AN196" s="554"/>
      <c r="AO196" s="554"/>
      <c r="AP196" s="554"/>
      <c r="AQ196" s="554"/>
      <c r="AR196" s="554"/>
      <c r="AS196" s="554"/>
      <c r="AT196" s="554"/>
      <c r="AU196" s="554"/>
      <c r="AV196" s="555"/>
      <c r="AW196" s="496"/>
      <c r="AX196" s="85"/>
      <c r="AY196" s="494"/>
      <c r="AZ196" s="85"/>
      <c r="BA196" s="85"/>
    </row>
    <row r="197" spans="1:53" ht="15.6" x14ac:dyDescent="0.3">
      <c r="A197" s="497"/>
      <c r="B197" s="495"/>
      <c r="C197" s="648"/>
      <c r="D197" s="649"/>
      <c r="E197" s="644"/>
      <c r="F197" s="644"/>
      <c r="G197" s="644"/>
      <c r="H197" s="644"/>
      <c r="I197" s="644"/>
      <c r="J197" s="644"/>
      <c r="K197" s="644"/>
      <c r="L197" s="646"/>
      <c r="M197" s="553"/>
      <c r="N197" s="554"/>
      <c r="O197" s="554"/>
      <c r="P197" s="554"/>
      <c r="Q197" s="554"/>
      <c r="R197" s="554"/>
      <c r="S197" s="554"/>
      <c r="T197" s="554"/>
      <c r="U197" s="554"/>
      <c r="V197" s="554"/>
      <c r="W197" s="554"/>
      <c r="X197" s="554"/>
      <c r="Y197" s="554"/>
      <c r="Z197" s="554"/>
      <c r="AA197" s="554"/>
      <c r="AB197" s="554"/>
      <c r="AC197" s="554"/>
      <c r="AD197" s="554"/>
      <c r="AE197" s="554"/>
      <c r="AF197" s="554"/>
      <c r="AG197" s="554"/>
      <c r="AH197" s="554"/>
      <c r="AI197" s="554"/>
      <c r="AJ197" s="554"/>
      <c r="AK197" s="554"/>
      <c r="AL197" s="554"/>
      <c r="AM197" s="554"/>
      <c r="AN197" s="554"/>
      <c r="AO197" s="554"/>
      <c r="AP197" s="554"/>
      <c r="AQ197" s="554"/>
      <c r="AR197" s="554"/>
      <c r="AS197" s="554"/>
      <c r="AT197" s="554"/>
      <c r="AU197" s="554"/>
      <c r="AV197" s="555"/>
      <c r="AW197" s="496"/>
      <c r="AX197" s="85"/>
      <c r="AY197" s="494"/>
      <c r="AZ197" s="85"/>
      <c r="BA197" s="85"/>
    </row>
    <row r="198" spans="1:53" ht="15.6" x14ac:dyDescent="0.3">
      <c r="A198" s="497"/>
      <c r="B198" s="495"/>
      <c r="C198" s="650"/>
      <c r="D198" s="651"/>
      <c r="E198" s="645"/>
      <c r="F198" s="645"/>
      <c r="G198" s="645"/>
      <c r="H198" s="645"/>
      <c r="I198" s="645"/>
      <c r="J198" s="645"/>
      <c r="K198" s="645"/>
      <c r="L198" s="647"/>
      <c r="M198" s="553"/>
      <c r="N198" s="554"/>
      <c r="O198" s="554"/>
      <c r="P198" s="554"/>
      <c r="Q198" s="554"/>
      <c r="R198" s="554"/>
      <c r="S198" s="554"/>
      <c r="T198" s="554"/>
      <c r="U198" s="554"/>
      <c r="V198" s="554"/>
      <c r="W198" s="554"/>
      <c r="X198" s="554"/>
      <c r="Y198" s="554"/>
      <c r="Z198" s="554"/>
      <c r="AA198" s="554"/>
      <c r="AB198" s="554"/>
      <c r="AC198" s="554"/>
      <c r="AD198" s="554"/>
      <c r="AE198" s="554"/>
      <c r="AF198" s="554"/>
      <c r="AG198" s="554"/>
      <c r="AH198" s="554"/>
      <c r="AI198" s="554"/>
      <c r="AJ198" s="554"/>
      <c r="AK198" s="554"/>
      <c r="AL198" s="554"/>
      <c r="AM198" s="554"/>
      <c r="AN198" s="554"/>
      <c r="AO198" s="554"/>
      <c r="AP198" s="554"/>
      <c r="AQ198" s="554"/>
      <c r="AR198" s="554"/>
      <c r="AS198" s="554"/>
      <c r="AT198" s="554"/>
      <c r="AU198" s="554"/>
      <c r="AV198" s="555"/>
      <c r="AW198" s="496"/>
      <c r="AX198" s="85"/>
      <c r="AY198" s="494"/>
      <c r="AZ198" s="85"/>
      <c r="BA198" s="85"/>
    </row>
    <row r="199" spans="1:53" ht="15.6" x14ac:dyDescent="0.3">
      <c r="A199" s="482" t="s">
        <v>208</v>
      </c>
      <c r="B199" s="495"/>
      <c r="C199" s="504"/>
      <c r="D199" s="505"/>
      <c r="E199" s="505"/>
      <c r="F199" s="505"/>
      <c r="G199" s="506" t="s">
        <v>209</v>
      </c>
      <c r="H199" s="507">
        <v>2</v>
      </c>
      <c r="I199" s="508" t="s">
        <v>5</v>
      </c>
      <c r="J199" s="509"/>
      <c r="K199" s="510" t="s">
        <v>201</v>
      </c>
      <c r="L199" s="511">
        <f>ROUND(SUM(L191:L198),H199)</f>
        <v>239.04</v>
      </c>
      <c r="M199" s="512"/>
      <c r="N199" s="513"/>
      <c r="O199" s="513"/>
      <c r="P199" s="513"/>
      <c r="Q199" s="513"/>
      <c r="R199" s="513"/>
      <c r="S199" s="502"/>
      <c r="T199" s="502"/>
      <c r="U199" s="502"/>
      <c r="V199" s="502"/>
      <c r="W199" s="502"/>
      <c r="X199" s="502"/>
      <c r="Y199" s="502"/>
      <c r="Z199" s="502"/>
      <c r="AA199" s="502"/>
      <c r="AB199" s="502"/>
      <c r="AC199" s="502"/>
      <c r="AD199" s="502"/>
      <c r="AE199" s="502"/>
      <c r="AF199" s="502"/>
      <c r="AG199" s="502"/>
      <c r="AH199" s="502"/>
      <c r="AI199" s="502"/>
      <c r="AJ199" s="502"/>
      <c r="AK199" s="502"/>
      <c r="AL199" s="502"/>
      <c r="AM199" s="502"/>
      <c r="AN199" s="502"/>
      <c r="AO199" s="502"/>
      <c r="AP199" s="502"/>
      <c r="AQ199" s="502"/>
      <c r="AR199" s="502"/>
      <c r="AS199" s="502"/>
      <c r="AT199" s="502"/>
      <c r="AU199" s="502"/>
      <c r="AV199" s="503"/>
      <c r="AW199" s="496"/>
      <c r="AX199" s="85"/>
      <c r="AY199" s="494"/>
      <c r="AZ199" s="85"/>
      <c r="BA199" s="85"/>
    </row>
    <row r="200" spans="1:53" ht="15.6" x14ac:dyDescent="0.3">
      <c r="A200" s="497"/>
      <c r="B200" s="495"/>
      <c r="C200" s="514"/>
      <c r="D200" s="515"/>
      <c r="E200" s="515"/>
      <c r="F200" s="515"/>
      <c r="G200" s="515"/>
      <c r="H200" s="515"/>
      <c r="I200" s="515"/>
      <c r="J200" s="515"/>
      <c r="K200" s="516"/>
      <c r="L200" s="515"/>
      <c r="M200" s="517"/>
      <c r="N200" s="518"/>
      <c r="O200" s="518"/>
      <c r="P200" s="518"/>
      <c r="Q200" s="518"/>
      <c r="R200" s="518"/>
      <c r="S200" s="519"/>
      <c r="T200" s="519"/>
      <c r="U200" s="519"/>
      <c r="V200" s="519"/>
      <c r="W200" s="519"/>
      <c r="X200" s="519"/>
      <c r="Y200" s="519"/>
      <c r="Z200" s="519"/>
      <c r="AA200" s="519"/>
      <c r="AB200" s="519"/>
      <c r="AC200" s="519"/>
      <c r="AD200" s="519"/>
      <c r="AE200" s="519"/>
      <c r="AF200" s="519"/>
      <c r="AG200" s="519"/>
      <c r="AH200" s="519"/>
      <c r="AI200" s="519"/>
      <c r="AJ200" s="519"/>
      <c r="AK200" s="519"/>
      <c r="AL200" s="519"/>
      <c r="AM200" s="519"/>
      <c r="AN200" s="519"/>
      <c r="AO200" s="519"/>
      <c r="AP200" s="519"/>
      <c r="AQ200" s="519"/>
      <c r="AR200" s="519"/>
      <c r="AS200" s="519"/>
      <c r="AT200" s="519"/>
      <c r="AU200" s="519"/>
      <c r="AV200" s="520"/>
      <c r="AW200" s="496"/>
      <c r="AX200" s="85"/>
      <c r="AY200" s="494"/>
      <c r="AZ200" s="85"/>
      <c r="BA200" s="85"/>
    </row>
    <row r="201" spans="1:53" ht="15.6" x14ac:dyDescent="0.3">
      <c r="A201" s="497"/>
      <c r="B201" s="495"/>
      <c r="C201" s="653"/>
      <c r="D201" s="654"/>
      <c r="E201" s="654"/>
      <c r="F201" s="654"/>
      <c r="G201" s="654"/>
      <c r="H201" s="654"/>
      <c r="I201" s="654"/>
      <c r="J201" s="654"/>
      <c r="K201" s="654"/>
      <c r="L201" s="521"/>
      <c r="M201" s="517"/>
      <c r="N201" s="518"/>
      <c r="O201" s="518"/>
      <c r="P201" s="518"/>
      <c r="Q201" s="518"/>
      <c r="R201" s="518"/>
      <c r="S201" s="519"/>
      <c r="T201" s="519"/>
      <c r="U201" s="519"/>
      <c r="V201" s="519"/>
      <c r="W201" s="519"/>
      <c r="X201" s="519"/>
      <c r="Y201" s="519"/>
      <c r="Z201" s="519"/>
      <c r="AA201" s="519"/>
      <c r="AB201" s="519"/>
      <c r="AC201" s="519"/>
      <c r="AD201" s="519"/>
      <c r="AE201" s="519"/>
      <c r="AF201" s="519"/>
      <c r="AG201" s="519"/>
      <c r="AH201" s="519"/>
      <c r="AI201" s="519"/>
      <c r="AJ201" s="519"/>
      <c r="AK201" s="519"/>
      <c r="AL201" s="519"/>
      <c r="AM201" s="519"/>
      <c r="AN201" s="519"/>
      <c r="AO201" s="519"/>
      <c r="AP201" s="519"/>
      <c r="AQ201" s="519"/>
      <c r="AR201" s="519"/>
      <c r="AS201" s="519"/>
      <c r="AT201" s="519"/>
      <c r="AU201" s="519"/>
      <c r="AV201" s="520"/>
      <c r="AW201" s="496"/>
      <c r="AX201" s="85"/>
      <c r="AY201" s="494"/>
      <c r="AZ201" s="85"/>
      <c r="BA201" s="85"/>
    </row>
    <row r="202" spans="1:53" ht="31.2" x14ac:dyDescent="0.3">
      <c r="A202" s="497"/>
      <c r="B202" s="495"/>
      <c r="C202" s="522" t="s">
        <v>210</v>
      </c>
      <c r="D202" s="655"/>
      <c r="E202" s="655"/>
      <c r="F202" s="655"/>
      <c r="G202" s="655"/>
      <c r="H202" s="655"/>
      <c r="I202" s="655"/>
      <c r="J202" s="655"/>
      <c r="K202" s="655"/>
      <c r="L202" s="655"/>
      <c r="M202" s="655"/>
      <c r="N202" s="655"/>
      <c r="O202" s="655"/>
      <c r="P202" s="655"/>
      <c r="Q202" s="655"/>
      <c r="R202" s="655"/>
      <c r="S202" s="655"/>
      <c r="T202" s="655"/>
      <c r="U202" s="655"/>
      <c r="V202" s="655"/>
      <c r="W202" s="655"/>
      <c r="X202" s="655"/>
      <c r="Y202" s="655"/>
      <c r="Z202" s="655"/>
      <c r="AA202" s="655"/>
      <c r="AB202" s="655"/>
      <c r="AC202" s="655"/>
      <c r="AD202" s="655"/>
      <c r="AE202" s="655"/>
      <c r="AF202" s="655"/>
      <c r="AG202" s="655"/>
      <c r="AH202" s="655"/>
      <c r="AI202" s="655"/>
      <c r="AJ202" s="655"/>
      <c r="AK202" s="655"/>
      <c r="AL202" s="655"/>
      <c r="AM202" s="655"/>
      <c r="AN202" s="655"/>
      <c r="AO202" s="655"/>
      <c r="AP202" s="655"/>
      <c r="AQ202" s="655"/>
      <c r="AR202" s="655"/>
      <c r="AS202" s="655"/>
      <c r="AT202" s="655"/>
      <c r="AU202" s="655"/>
      <c r="AV202" s="523"/>
      <c r="AW202" s="496"/>
      <c r="AX202" s="85"/>
      <c r="AY202" s="494"/>
      <c r="AZ202" s="85"/>
      <c r="BA202" s="85"/>
    </row>
    <row r="203" spans="1:53" ht="15.6" x14ac:dyDescent="0.3">
      <c r="A203" s="497"/>
      <c r="B203" s="495"/>
      <c r="C203" s="524"/>
      <c r="D203" s="660"/>
      <c r="E203" s="660"/>
      <c r="F203" s="660"/>
      <c r="G203" s="660"/>
      <c r="H203" s="660"/>
      <c r="I203" s="660"/>
      <c r="J203" s="660"/>
      <c r="K203" s="660"/>
      <c r="L203" s="660"/>
      <c r="M203" s="660"/>
      <c r="N203" s="660"/>
      <c r="O203" s="660"/>
      <c r="P203" s="660"/>
      <c r="Q203" s="660"/>
      <c r="R203" s="660"/>
      <c r="S203" s="660"/>
      <c r="T203" s="660"/>
      <c r="U203" s="660"/>
      <c r="V203" s="660"/>
      <c r="W203" s="660"/>
      <c r="X203" s="660"/>
      <c r="Y203" s="660"/>
      <c r="Z203" s="660"/>
      <c r="AA203" s="660"/>
      <c r="AB203" s="660"/>
      <c r="AC203" s="660"/>
      <c r="AD203" s="660"/>
      <c r="AE203" s="660"/>
      <c r="AF203" s="660"/>
      <c r="AG203" s="660"/>
      <c r="AH203" s="660"/>
      <c r="AI203" s="660"/>
      <c r="AJ203" s="660"/>
      <c r="AK203" s="660"/>
      <c r="AL203" s="660"/>
      <c r="AM203" s="660"/>
      <c r="AN203" s="660"/>
      <c r="AO203" s="660"/>
      <c r="AP203" s="660"/>
      <c r="AQ203" s="660"/>
      <c r="AR203" s="660"/>
      <c r="AS203" s="660"/>
      <c r="AT203" s="660"/>
      <c r="AU203" s="660"/>
      <c r="AV203" s="525"/>
      <c r="AW203" s="496"/>
      <c r="AX203" s="85"/>
      <c r="AY203" s="494"/>
      <c r="AZ203" s="85"/>
      <c r="BA203" s="85"/>
    </row>
    <row r="204" spans="1:53" ht="15.6" x14ac:dyDescent="0.3">
      <c r="A204" s="497"/>
      <c r="B204" s="495"/>
      <c r="C204" s="526"/>
      <c r="D204" s="627"/>
      <c r="E204" s="627"/>
      <c r="F204" s="627"/>
      <c r="G204" s="627"/>
      <c r="H204" s="627"/>
      <c r="I204" s="627"/>
      <c r="J204" s="627"/>
      <c r="K204" s="627"/>
      <c r="L204" s="627"/>
      <c r="M204" s="627"/>
      <c r="N204" s="627"/>
      <c r="O204" s="627"/>
      <c r="P204" s="627"/>
      <c r="Q204" s="627"/>
      <c r="R204" s="627"/>
      <c r="S204" s="627"/>
      <c r="T204" s="627"/>
      <c r="U204" s="627"/>
      <c r="V204" s="627"/>
      <c r="W204" s="627"/>
      <c r="X204" s="627"/>
      <c r="Y204" s="627"/>
      <c r="Z204" s="627"/>
      <c r="AA204" s="627"/>
      <c r="AB204" s="627"/>
      <c r="AC204" s="627"/>
      <c r="AD204" s="627"/>
      <c r="AE204" s="627"/>
      <c r="AF204" s="627"/>
      <c r="AG204" s="527"/>
      <c r="AH204" s="628" t="str">
        <f>"Item    " &amp; E187 &amp; "    Página   1   de   1  "</f>
        <v xml:space="preserve">Item        Página   1   de   1  </v>
      </c>
      <c r="AI204" s="629"/>
      <c r="AJ204" s="629"/>
      <c r="AK204" s="629"/>
      <c r="AL204" s="629"/>
      <c r="AM204" s="629"/>
      <c r="AN204" s="629"/>
      <c r="AO204" s="629"/>
      <c r="AP204" s="629"/>
      <c r="AQ204" s="629"/>
      <c r="AR204" s="629"/>
      <c r="AS204" s="629"/>
      <c r="AT204" s="629"/>
      <c r="AU204" s="629"/>
      <c r="AV204" s="629"/>
      <c r="AW204" s="496"/>
      <c r="AX204" s="85"/>
      <c r="AY204" s="494"/>
      <c r="AZ204" s="85"/>
      <c r="BA204" s="85"/>
    </row>
    <row r="205" spans="1:53" ht="15.6" x14ac:dyDescent="0.3">
      <c r="A205" s="497"/>
      <c r="B205" s="495"/>
      <c r="C205" s="515"/>
      <c r="D205" s="515"/>
      <c r="E205" s="515"/>
      <c r="F205" s="515"/>
      <c r="G205" s="515"/>
      <c r="H205" s="515"/>
      <c r="I205" s="515"/>
      <c r="J205" s="528"/>
      <c r="K205" s="515"/>
      <c r="L205" s="515"/>
      <c r="M205" s="515"/>
      <c r="N205" s="515"/>
      <c r="O205" s="515"/>
      <c r="P205" s="515"/>
      <c r="Q205" s="515"/>
      <c r="R205" s="515"/>
      <c r="S205" s="515"/>
      <c r="T205" s="515"/>
      <c r="U205" s="515"/>
      <c r="V205" s="515"/>
      <c r="W205" s="515"/>
      <c r="X205" s="515"/>
      <c r="Y205" s="515"/>
      <c r="Z205" s="515"/>
      <c r="AA205" s="515"/>
      <c r="AB205" s="515"/>
      <c r="AC205" s="515"/>
      <c r="AD205" s="515"/>
      <c r="AE205" s="515"/>
      <c r="AF205" s="515"/>
      <c r="AG205" s="515"/>
      <c r="AH205" s="515"/>
      <c r="AI205" s="515"/>
      <c r="AJ205" s="515"/>
      <c r="AK205" s="515"/>
      <c r="AL205" s="515"/>
      <c r="AM205" s="528"/>
      <c r="AN205" s="528"/>
      <c r="AO205" s="528"/>
      <c r="AP205" s="528"/>
      <c r="AQ205" s="528"/>
      <c r="AR205" s="528"/>
      <c r="AS205" s="528"/>
      <c r="AT205" s="528"/>
      <c r="AU205" s="528"/>
      <c r="AV205" s="528"/>
      <c r="AW205" s="496"/>
      <c r="AX205" s="85"/>
      <c r="AY205" s="494"/>
      <c r="AZ205" s="85"/>
      <c r="BA205" s="85"/>
    </row>
    <row r="206" spans="1:53" ht="15.6" x14ac:dyDescent="0.3">
      <c r="A206" s="497"/>
      <c r="B206" s="495"/>
      <c r="C206" s="515"/>
      <c r="D206" s="515"/>
      <c r="E206" s="515"/>
      <c r="F206" s="515"/>
      <c r="G206" s="515"/>
      <c r="H206" s="515"/>
      <c r="I206" s="515"/>
      <c r="J206" s="528"/>
      <c r="K206" s="515"/>
      <c r="L206" s="515"/>
      <c r="M206" s="515"/>
      <c r="N206" s="515"/>
      <c r="O206" s="515"/>
      <c r="P206" s="515"/>
      <c r="Q206" s="515"/>
      <c r="R206" s="515"/>
      <c r="S206" s="515"/>
      <c r="T206" s="515"/>
      <c r="U206" s="515"/>
      <c r="V206" s="515"/>
      <c r="W206" s="515"/>
      <c r="X206" s="515"/>
      <c r="Y206" s="515"/>
      <c r="Z206" s="515"/>
      <c r="AA206" s="515"/>
      <c r="AB206" s="515"/>
      <c r="AC206" s="515"/>
      <c r="AD206" s="515"/>
      <c r="AE206" s="515"/>
      <c r="AF206" s="515"/>
      <c r="AG206" s="515"/>
      <c r="AH206" s="515"/>
      <c r="AI206" s="515"/>
      <c r="AJ206" s="515"/>
      <c r="AK206" s="515"/>
      <c r="AL206" s="515"/>
      <c r="AM206" s="528"/>
      <c r="AN206" s="528"/>
      <c r="AO206" s="528"/>
      <c r="AP206" s="528"/>
      <c r="AQ206" s="528"/>
      <c r="AR206" s="528"/>
      <c r="AS206" s="528"/>
      <c r="AT206" s="528"/>
      <c r="AU206" s="528"/>
      <c r="AV206" s="528"/>
      <c r="AW206" s="496"/>
      <c r="AX206" s="85"/>
      <c r="AY206" s="494"/>
      <c r="AZ206" s="85"/>
      <c r="BA206" s="85"/>
    </row>
    <row r="207" spans="1:53" ht="15.6" x14ac:dyDescent="0.3">
      <c r="A207" s="497"/>
      <c r="B207" s="495"/>
      <c r="C207" s="515"/>
      <c r="D207" s="515"/>
      <c r="E207" s="515"/>
      <c r="F207" s="515"/>
      <c r="G207" s="515"/>
      <c r="H207" s="515"/>
      <c r="I207" s="515"/>
      <c r="J207" s="528"/>
      <c r="K207" s="515"/>
      <c r="L207" s="515"/>
      <c r="M207" s="515"/>
      <c r="N207" s="515"/>
      <c r="O207" s="515"/>
      <c r="P207" s="515"/>
      <c r="Q207" s="515"/>
      <c r="R207" s="515"/>
      <c r="S207" s="515"/>
      <c r="T207" s="515"/>
      <c r="U207" s="515"/>
      <c r="V207" s="515"/>
      <c r="W207" s="515"/>
      <c r="X207" s="515"/>
      <c r="Y207" s="515"/>
      <c r="Z207" s="515"/>
      <c r="AA207" s="515"/>
      <c r="AB207" s="515"/>
      <c r="AC207" s="515"/>
      <c r="AD207" s="515"/>
      <c r="AE207" s="515"/>
      <c r="AF207" s="515"/>
      <c r="AG207" s="515"/>
      <c r="AH207" s="515"/>
      <c r="AI207" s="515"/>
      <c r="AJ207" s="515"/>
      <c r="AK207" s="515"/>
      <c r="AL207" s="515"/>
      <c r="AM207" s="528"/>
      <c r="AN207" s="528"/>
      <c r="AO207" s="528"/>
      <c r="AP207" s="528"/>
      <c r="AQ207" s="528"/>
      <c r="AR207" s="528"/>
      <c r="AS207" s="528"/>
      <c r="AT207" s="528"/>
      <c r="AU207" s="528"/>
      <c r="AV207" s="528"/>
      <c r="AW207" s="496"/>
      <c r="AX207" s="85"/>
      <c r="AY207" s="494"/>
      <c r="AZ207" s="85"/>
      <c r="BA207" s="85"/>
    </row>
    <row r="208" spans="1:53" ht="15.6" x14ac:dyDescent="0.3">
      <c r="A208" s="497"/>
      <c r="B208" s="495"/>
      <c r="C208" s="529"/>
      <c r="D208" s="530"/>
      <c r="E208" s="531"/>
      <c r="F208" s="532"/>
      <c r="G208" s="533"/>
      <c r="H208" s="530"/>
      <c r="I208" s="530"/>
      <c r="J208" s="534"/>
      <c r="K208" s="530"/>
      <c r="L208" s="529"/>
      <c r="M208" s="530"/>
      <c r="N208" s="530"/>
      <c r="O208" s="530"/>
      <c r="P208" s="530"/>
      <c r="Q208" s="530"/>
      <c r="R208" s="530"/>
      <c r="S208" s="530"/>
      <c r="T208" s="530"/>
      <c r="U208" s="530"/>
      <c r="V208" s="530"/>
      <c r="W208" s="530"/>
      <c r="X208" s="530"/>
      <c r="Y208" s="530"/>
      <c r="Z208" s="530"/>
      <c r="AA208" s="530"/>
      <c r="AB208" s="530"/>
      <c r="AC208" s="530"/>
      <c r="AD208" s="530"/>
      <c r="AE208" s="530"/>
      <c r="AF208" s="530"/>
      <c r="AG208" s="530"/>
      <c r="AH208" s="529"/>
      <c r="AI208" s="529"/>
      <c r="AJ208" s="529"/>
      <c r="AK208" s="529"/>
      <c r="AL208" s="529"/>
      <c r="AM208" s="535"/>
      <c r="AN208" s="535"/>
      <c r="AO208" s="535"/>
      <c r="AP208" s="535"/>
      <c r="AQ208" s="535"/>
      <c r="AR208" s="535"/>
      <c r="AS208" s="535"/>
      <c r="AT208" s="535"/>
      <c r="AU208" s="535"/>
      <c r="AV208" s="535"/>
      <c r="AW208" s="496"/>
      <c r="AX208" s="85"/>
      <c r="AY208" s="494"/>
      <c r="AZ208" s="85"/>
      <c r="BA208" s="85"/>
    </row>
    <row r="209" spans="1:53" ht="15.6" x14ac:dyDescent="0.3">
      <c r="A209" s="497"/>
      <c r="B209" s="495"/>
      <c r="C209" s="529"/>
      <c r="D209" s="536" t="s">
        <v>184</v>
      </c>
      <c r="E209" s="537"/>
      <c r="F209" s="537"/>
      <c r="G209" s="538"/>
      <c r="H209" s="538"/>
      <c r="I209" s="529"/>
      <c r="J209" s="535"/>
      <c r="K209" s="529"/>
      <c r="L209" s="539"/>
      <c r="M209" s="539"/>
      <c r="N209" s="539"/>
      <c r="O209" s="539"/>
      <c r="P209" s="539"/>
      <c r="Q209" s="539"/>
      <c r="R209" s="539" t="s">
        <v>211</v>
      </c>
      <c r="S209" s="539"/>
      <c r="T209" s="539"/>
      <c r="U209" s="539"/>
      <c r="V209" s="539"/>
      <c r="W209" s="539"/>
      <c r="X209" s="539"/>
      <c r="Y209" s="539"/>
      <c r="Z209" s="539"/>
      <c r="AA209" s="539"/>
      <c r="AB209" s="529"/>
      <c r="AC209" s="529"/>
      <c r="AD209" s="529"/>
      <c r="AE209" s="529"/>
      <c r="AF209" s="529"/>
      <c r="AG209" s="529"/>
      <c r="AH209" s="529"/>
      <c r="AI209" s="529"/>
      <c r="AJ209" s="529"/>
      <c r="AK209" s="529"/>
      <c r="AL209" s="529"/>
      <c r="AM209" s="529"/>
      <c r="AN209" s="529"/>
      <c r="AO209" s="529"/>
      <c r="AP209" s="529"/>
      <c r="AQ209" s="529"/>
      <c r="AR209" s="529"/>
      <c r="AS209" s="529"/>
      <c r="AT209" s="529"/>
      <c r="AU209" s="529"/>
      <c r="AV209" s="529"/>
      <c r="AW209" s="496"/>
      <c r="AX209" s="85"/>
      <c r="AY209" s="494"/>
      <c r="AZ209" s="85"/>
      <c r="BA209" s="85"/>
    </row>
    <row r="210" spans="1:53" ht="16.2" thickBot="1" x14ac:dyDescent="0.35">
      <c r="A210" s="482" t="s">
        <v>212</v>
      </c>
      <c r="B210" s="540"/>
      <c r="C210" s="541"/>
      <c r="D210" s="541"/>
      <c r="E210" s="542"/>
      <c r="F210" s="542"/>
      <c r="G210" s="542"/>
      <c r="H210" s="542"/>
      <c r="I210" s="541"/>
      <c r="J210" s="543"/>
      <c r="K210" s="541"/>
      <c r="L210" s="544"/>
      <c r="M210" s="544"/>
      <c r="N210" s="544"/>
      <c r="O210" s="544"/>
      <c r="P210" s="544"/>
      <c r="Q210" s="544"/>
      <c r="R210" s="544"/>
      <c r="S210" s="544"/>
      <c r="T210" s="544"/>
      <c r="U210" s="544"/>
      <c r="V210" s="544"/>
      <c r="W210" s="544"/>
      <c r="X210" s="544"/>
      <c r="Y210" s="544"/>
      <c r="Z210" s="544"/>
      <c r="AA210" s="544"/>
      <c r="AB210" s="541"/>
      <c r="AC210" s="541"/>
      <c r="AD210" s="541"/>
      <c r="AE210" s="541"/>
      <c r="AF210" s="541"/>
      <c r="AG210" s="541"/>
      <c r="AH210" s="541"/>
      <c r="AI210" s="541"/>
      <c r="AJ210" s="541"/>
      <c r="AK210" s="541"/>
      <c r="AL210" s="541"/>
      <c r="AM210" s="541"/>
      <c r="AN210" s="541"/>
      <c r="AO210" s="541"/>
      <c r="AP210" s="541"/>
      <c r="AQ210" s="541"/>
      <c r="AR210" s="541"/>
      <c r="AS210" s="541"/>
      <c r="AT210" s="541"/>
      <c r="AU210" s="541"/>
      <c r="AV210" s="541"/>
      <c r="AW210" s="545"/>
      <c r="AX210" s="85"/>
      <c r="AY210" s="494"/>
      <c r="AZ210" s="85"/>
      <c r="BA210" s="85"/>
    </row>
    <row r="211" spans="1:53" ht="16.2" thickTop="1" x14ac:dyDescent="0.3">
      <c r="A211" s="548"/>
      <c r="B211" s="546"/>
      <c r="C211" s="546"/>
      <c r="D211" s="546"/>
      <c r="E211" s="546"/>
      <c r="F211" s="546"/>
      <c r="G211" s="546"/>
      <c r="H211" s="546"/>
      <c r="I211" s="546"/>
      <c r="J211" s="546"/>
      <c r="K211" s="546"/>
      <c r="L211" s="546"/>
      <c r="M211" s="546"/>
      <c r="N211" s="546"/>
      <c r="O211" s="546"/>
      <c r="P211" s="546"/>
      <c r="Q211" s="546"/>
      <c r="R211" s="546"/>
      <c r="S211" s="546"/>
      <c r="T211" s="546"/>
      <c r="U211" s="546"/>
      <c r="V211" s="546"/>
      <c r="W211" s="546"/>
      <c r="X211" s="546"/>
      <c r="Y211" s="546"/>
      <c r="Z211" s="546"/>
      <c r="AA211" s="546"/>
      <c r="AB211" s="546"/>
      <c r="AC211" s="546"/>
      <c r="AD211" s="546"/>
      <c r="AE211" s="546"/>
      <c r="AF211" s="546"/>
      <c r="AG211" s="546"/>
      <c r="AH211" s="546"/>
      <c r="AI211" s="546"/>
      <c r="AJ211" s="546"/>
      <c r="AK211" s="546"/>
      <c r="AL211" s="546"/>
      <c r="AM211" s="546"/>
      <c r="AN211" s="546"/>
      <c r="AO211" s="546"/>
      <c r="AP211" s="546"/>
      <c r="AQ211" s="546"/>
      <c r="AR211" s="546"/>
      <c r="AS211" s="546"/>
      <c r="AT211" s="546"/>
      <c r="AU211" s="546"/>
      <c r="AV211" s="546"/>
      <c r="AW211" s="546"/>
      <c r="AX211" s="479"/>
      <c r="AY211" s="547"/>
      <c r="AZ211" s="479"/>
      <c r="BA211" s="479"/>
    </row>
    <row r="212" spans="1:53" ht="15.6" x14ac:dyDescent="0.3">
      <c r="A212" s="548"/>
      <c r="B212" s="546"/>
      <c r="C212" s="546"/>
      <c r="D212" s="546"/>
      <c r="E212" s="546"/>
      <c r="F212" s="546"/>
      <c r="G212" s="546"/>
      <c r="H212" s="546"/>
      <c r="I212" s="546"/>
      <c r="J212" s="546"/>
      <c r="K212" s="546"/>
      <c r="L212" s="546"/>
      <c r="M212" s="546"/>
      <c r="N212" s="546"/>
      <c r="O212" s="546"/>
      <c r="P212" s="546"/>
      <c r="Q212" s="546"/>
      <c r="R212" s="546"/>
      <c r="S212" s="546"/>
      <c r="T212" s="546"/>
      <c r="U212" s="546"/>
      <c r="V212" s="546"/>
      <c r="W212" s="546"/>
      <c r="X212" s="546"/>
      <c r="Y212" s="546"/>
      <c r="Z212" s="546"/>
      <c r="AA212" s="546"/>
      <c r="AB212" s="546"/>
      <c r="AC212" s="546"/>
      <c r="AD212" s="546"/>
      <c r="AE212" s="546"/>
      <c r="AF212" s="546"/>
      <c r="AG212" s="546"/>
      <c r="AH212" s="546"/>
      <c r="AI212" s="546"/>
      <c r="AJ212" s="546"/>
      <c r="AK212" s="546"/>
      <c r="AL212" s="546"/>
      <c r="AM212" s="546"/>
      <c r="AN212" s="546"/>
      <c r="AO212" s="546"/>
      <c r="AP212" s="546"/>
      <c r="AQ212" s="546"/>
      <c r="AR212" s="546"/>
      <c r="AS212" s="546"/>
      <c r="AT212" s="546"/>
      <c r="AU212" s="546"/>
      <c r="AV212" s="546"/>
      <c r="AW212" s="546"/>
      <c r="AX212" s="479"/>
      <c r="AY212" s="547"/>
      <c r="AZ212" s="479"/>
      <c r="BA212" s="479"/>
    </row>
    <row r="213" spans="1:53" ht="16.2" thickBot="1" x14ac:dyDescent="0.35">
      <c r="A213" s="548"/>
      <c r="B213" s="546"/>
      <c r="C213" s="546"/>
      <c r="D213" s="546"/>
      <c r="E213" s="546"/>
      <c r="F213" s="546"/>
      <c r="G213" s="546"/>
      <c r="H213" s="546"/>
      <c r="I213" s="546"/>
      <c r="J213" s="546"/>
      <c r="K213" s="546"/>
      <c r="L213" s="546"/>
      <c r="M213" s="546"/>
      <c r="N213" s="546"/>
      <c r="O213" s="546"/>
      <c r="P213" s="546"/>
      <c r="Q213" s="546"/>
      <c r="R213" s="546"/>
      <c r="S213" s="546"/>
      <c r="T213" s="546"/>
      <c r="U213" s="546"/>
      <c r="V213" s="546"/>
      <c r="W213" s="546"/>
      <c r="X213" s="546"/>
      <c r="Y213" s="546"/>
      <c r="Z213" s="546"/>
      <c r="AA213" s="546"/>
      <c r="AB213" s="546"/>
      <c r="AC213" s="546"/>
      <c r="AD213" s="546"/>
      <c r="AE213" s="546"/>
      <c r="AF213" s="546"/>
      <c r="AG213" s="546"/>
      <c r="AH213" s="546"/>
      <c r="AI213" s="546"/>
      <c r="AJ213" s="546"/>
      <c r="AK213" s="546"/>
      <c r="AL213" s="546"/>
      <c r="AM213" s="546"/>
      <c r="AN213" s="546"/>
      <c r="AO213" s="546"/>
      <c r="AP213" s="546"/>
      <c r="AQ213" s="546"/>
      <c r="AR213" s="546"/>
      <c r="AS213" s="546"/>
      <c r="AT213" s="546"/>
      <c r="AU213" s="546"/>
      <c r="AV213" s="546"/>
      <c r="AW213" s="546"/>
      <c r="AX213" s="479"/>
      <c r="AY213" s="547"/>
      <c r="AZ213" s="479"/>
      <c r="BA213" s="479"/>
    </row>
    <row r="214" spans="1:53" ht="18.600000000000001" thickTop="1" x14ac:dyDescent="0.35">
      <c r="A214" s="482" t="s">
        <v>189</v>
      </c>
      <c r="B214" s="483"/>
      <c r="C214" s="484" t="s">
        <v>190</v>
      </c>
      <c r="D214" s="485"/>
      <c r="E214" s="486"/>
      <c r="F214" s="487"/>
      <c r="G214" s="488"/>
      <c r="H214" s="488"/>
      <c r="I214" s="489"/>
      <c r="J214" s="490"/>
      <c r="K214" s="489"/>
      <c r="L214" s="491"/>
      <c r="M214" s="491"/>
      <c r="N214" s="491"/>
      <c r="O214" s="491"/>
      <c r="P214" s="491"/>
      <c r="Q214" s="491"/>
      <c r="R214" s="491"/>
      <c r="S214" s="491"/>
      <c r="T214" s="491"/>
      <c r="U214" s="491"/>
      <c r="V214" s="491"/>
      <c r="W214" s="491"/>
      <c r="X214" s="491"/>
      <c r="Y214" s="491"/>
      <c r="Z214" s="491"/>
      <c r="AA214" s="491"/>
      <c r="AB214" s="489"/>
      <c r="AC214" s="489"/>
      <c r="AD214" s="489"/>
      <c r="AE214" s="489"/>
      <c r="AF214" s="489"/>
      <c r="AG214" s="489"/>
      <c r="AH214" s="489"/>
      <c r="AI214" s="492"/>
      <c r="AJ214" s="492"/>
      <c r="AK214" s="492"/>
      <c r="AL214" s="492"/>
      <c r="AM214" s="492"/>
      <c r="AN214" s="492"/>
      <c r="AO214" s="492"/>
      <c r="AP214" s="492"/>
      <c r="AQ214" s="492"/>
      <c r="AR214" s="492"/>
      <c r="AS214" s="492"/>
      <c r="AT214" s="492"/>
      <c r="AU214" s="492"/>
      <c r="AV214" s="492"/>
      <c r="AW214" s="493"/>
      <c r="AX214" s="85"/>
      <c r="AY214" s="494" t="s">
        <v>98</v>
      </c>
      <c r="AZ214" s="85"/>
      <c r="BA214" s="85"/>
    </row>
    <row r="215" spans="1:53" ht="15.6" x14ac:dyDescent="0.3">
      <c r="A215" s="482" t="s">
        <v>191</v>
      </c>
      <c r="B215" s="495"/>
      <c r="C215" s="630" t="str">
        <f>+C186</f>
        <v>CAP. 1: ACUEDUCTO VEREDA LOS ZAINOS</v>
      </c>
      <c r="D215" s="631"/>
      <c r="E215" s="631"/>
      <c r="F215" s="631"/>
      <c r="G215" s="631"/>
      <c r="H215" s="631"/>
      <c r="I215" s="631"/>
      <c r="J215" s="632" t="str">
        <f>+PRESUPUESTO!C23</f>
        <v>FLEJADO HIERRO 60000 PSI 420 Mpa</v>
      </c>
      <c r="K215" s="633"/>
      <c r="L215" s="633"/>
      <c r="M215" s="633"/>
      <c r="N215" s="633"/>
      <c r="O215" s="633"/>
      <c r="P215" s="633"/>
      <c r="Q215" s="633"/>
      <c r="R215" s="633"/>
      <c r="S215" s="633"/>
      <c r="T215" s="633"/>
      <c r="U215" s="633"/>
      <c r="V215" s="633"/>
      <c r="W215" s="633"/>
      <c r="X215" s="633"/>
      <c r="Y215" s="633"/>
      <c r="Z215" s="633"/>
      <c r="AA215" s="633"/>
      <c r="AB215" s="633"/>
      <c r="AC215" s="633"/>
      <c r="AD215" s="633"/>
      <c r="AE215" s="633"/>
      <c r="AF215" s="633"/>
      <c r="AG215" s="633"/>
      <c r="AH215" s="634"/>
      <c r="AI215" s="638" t="s">
        <v>192</v>
      </c>
      <c r="AJ215" s="639"/>
      <c r="AK215" s="639"/>
      <c r="AL215" s="639"/>
      <c r="AM215" s="639"/>
      <c r="AN215" s="639"/>
      <c r="AO215" s="640"/>
      <c r="AP215" s="641" t="s">
        <v>106</v>
      </c>
      <c r="AQ215" s="642"/>
      <c r="AR215" s="642"/>
      <c r="AS215" s="642"/>
      <c r="AT215" s="642"/>
      <c r="AU215" s="642"/>
      <c r="AV215" s="643"/>
      <c r="AW215" s="496"/>
      <c r="AX215" s="85"/>
      <c r="AY215" s="494"/>
      <c r="AZ215" s="85"/>
      <c r="BA215" s="85"/>
    </row>
    <row r="216" spans="1:53" ht="15.6" x14ac:dyDescent="0.3">
      <c r="A216" s="482" t="s">
        <v>218</v>
      </c>
      <c r="B216" s="495"/>
      <c r="C216" s="700"/>
      <c r="D216" s="701"/>
      <c r="E216" s="701"/>
      <c r="F216" s="701"/>
      <c r="G216" s="701"/>
      <c r="H216" s="701"/>
      <c r="I216" s="701"/>
      <c r="J216" s="635"/>
      <c r="K216" s="636"/>
      <c r="L216" s="636"/>
      <c r="M216" s="636"/>
      <c r="N216" s="636"/>
      <c r="O216" s="636"/>
      <c r="P216" s="636"/>
      <c r="Q216" s="636"/>
      <c r="R216" s="636"/>
      <c r="S216" s="636"/>
      <c r="T216" s="636"/>
      <c r="U216" s="636"/>
      <c r="V216" s="636"/>
      <c r="W216" s="636"/>
      <c r="X216" s="636"/>
      <c r="Y216" s="636"/>
      <c r="Z216" s="636"/>
      <c r="AA216" s="636"/>
      <c r="AB216" s="636"/>
      <c r="AC216" s="636"/>
      <c r="AD216" s="636"/>
      <c r="AE216" s="636"/>
      <c r="AF216" s="636"/>
      <c r="AG216" s="636"/>
      <c r="AH216" s="637"/>
      <c r="AI216" s="638" t="s">
        <v>194</v>
      </c>
      <c r="AJ216" s="639"/>
      <c r="AK216" s="639"/>
      <c r="AL216" s="639"/>
      <c r="AM216" s="639"/>
      <c r="AN216" s="639"/>
      <c r="AO216" s="640"/>
      <c r="AP216" s="641">
        <f>L226</f>
        <v>239.04</v>
      </c>
      <c r="AQ216" s="642"/>
      <c r="AR216" s="642"/>
      <c r="AS216" s="642"/>
      <c r="AT216" s="642"/>
      <c r="AU216" s="642"/>
      <c r="AV216" s="643"/>
      <c r="AW216" s="496"/>
      <c r="AX216" s="85"/>
      <c r="AY216" s="494"/>
      <c r="AZ216" s="85"/>
      <c r="BA216" s="85"/>
    </row>
    <row r="217" spans="1:53" ht="15.6" x14ac:dyDescent="0.3">
      <c r="A217" s="497" t="s">
        <v>195</v>
      </c>
      <c r="B217" s="495"/>
      <c r="C217" s="498"/>
      <c r="D217" s="498"/>
      <c r="E217" s="498"/>
      <c r="F217" s="498"/>
      <c r="G217" s="498"/>
      <c r="H217" s="498"/>
      <c r="I217" s="498"/>
      <c r="J217" s="499"/>
      <c r="K217" s="498"/>
      <c r="L217" s="498"/>
      <c r="M217" s="626"/>
      <c r="N217" s="626"/>
      <c r="O217" s="626"/>
      <c r="P217" s="626"/>
      <c r="Q217" s="626"/>
      <c r="R217" s="626"/>
      <c r="S217" s="626"/>
      <c r="T217" s="626"/>
      <c r="U217" s="626"/>
      <c r="V217" s="626"/>
      <c r="W217" s="626"/>
      <c r="X217" s="626"/>
      <c r="Y217" s="626"/>
      <c r="Z217" s="626"/>
      <c r="AA217" s="626"/>
      <c r="AB217" s="626"/>
      <c r="AC217" s="625"/>
      <c r="AD217" s="626"/>
      <c r="AE217" s="626"/>
      <c r="AF217" s="626"/>
      <c r="AG217" s="626"/>
      <c r="AH217" s="626"/>
      <c r="AI217" s="626"/>
      <c r="AJ217" s="626"/>
      <c r="AK217" s="626"/>
      <c r="AL217" s="626"/>
      <c r="AM217" s="626"/>
      <c r="AN217" s="626"/>
      <c r="AO217" s="626"/>
      <c r="AP217" s="626"/>
      <c r="AQ217" s="626"/>
      <c r="AR217" s="626"/>
      <c r="AS217" s="626"/>
      <c r="AT217" s="626"/>
      <c r="AU217" s="626"/>
      <c r="AV217" s="626"/>
      <c r="AW217" s="496"/>
      <c r="AX217" s="85"/>
      <c r="AY217" s="494"/>
      <c r="AZ217" s="85"/>
      <c r="BA217" s="85"/>
    </row>
    <row r="218" spans="1:53" ht="15.6" x14ac:dyDescent="0.3">
      <c r="A218" s="497" t="s">
        <v>196</v>
      </c>
      <c r="B218" s="495"/>
      <c r="C218" s="712" t="s">
        <v>197</v>
      </c>
      <c r="D218" s="713"/>
      <c r="E218" s="714" t="s">
        <v>198</v>
      </c>
      <c r="F218" s="714"/>
      <c r="G218" s="714"/>
      <c r="H218" s="714"/>
      <c r="I218" s="714" t="s">
        <v>199</v>
      </c>
      <c r="J218" s="715" t="s">
        <v>200</v>
      </c>
      <c r="K218" s="714" t="s">
        <v>182</v>
      </c>
      <c r="L218" s="714" t="s">
        <v>201</v>
      </c>
      <c r="M218" s="705"/>
      <c r="N218" s="705"/>
      <c r="O218" s="705"/>
      <c r="P218" s="705"/>
      <c r="Q218" s="705"/>
      <c r="R218" s="705"/>
      <c r="S218" s="705"/>
      <c r="T218" s="705"/>
      <c r="U218" s="705"/>
      <c r="V218" s="705"/>
      <c r="W218" s="705"/>
      <c r="X218" s="705"/>
      <c r="Y218" s="705"/>
      <c r="Z218" s="705"/>
      <c r="AA218" s="705"/>
      <c r="AB218" s="705"/>
      <c r="AC218" s="705"/>
      <c r="AD218" s="705"/>
      <c r="AE218" s="705"/>
      <c r="AF218" s="705"/>
      <c r="AG218" s="705"/>
      <c r="AH218" s="705"/>
      <c r="AI218" s="705"/>
      <c r="AJ218" s="705"/>
      <c r="AK218" s="705"/>
      <c r="AL218" s="705"/>
      <c r="AM218" s="705"/>
      <c r="AN218" s="705"/>
      <c r="AO218" s="705"/>
      <c r="AP218" s="705"/>
      <c r="AQ218" s="705"/>
      <c r="AR218" s="705"/>
      <c r="AS218" s="705"/>
      <c r="AT218" s="705"/>
      <c r="AU218" s="705"/>
      <c r="AV218" s="705"/>
      <c r="AW218" s="496"/>
      <c r="AX218" s="85"/>
      <c r="AY218" s="494"/>
      <c r="AZ218" s="85"/>
      <c r="BA218" s="85"/>
    </row>
    <row r="219" spans="1:53" ht="15.6" x14ac:dyDescent="0.3">
      <c r="A219" s="497"/>
      <c r="B219" s="495"/>
      <c r="C219" s="653"/>
      <c r="D219" s="654"/>
      <c r="E219" s="500" t="s">
        <v>205</v>
      </c>
      <c r="F219" s="500" t="s">
        <v>203</v>
      </c>
      <c r="G219" s="500" t="s">
        <v>204</v>
      </c>
      <c r="H219" s="500" t="s">
        <v>205</v>
      </c>
      <c r="I219" s="714"/>
      <c r="J219" s="716"/>
      <c r="K219" s="714"/>
      <c r="L219" s="714"/>
      <c r="M219" s="705"/>
      <c r="N219" s="705"/>
      <c r="O219" s="705"/>
      <c r="P219" s="705"/>
      <c r="Q219" s="705"/>
      <c r="R219" s="705"/>
      <c r="S219" s="705"/>
      <c r="T219" s="705"/>
      <c r="U219" s="705"/>
      <c r="V219" s="705"/>
      <c r="W219" s="705"/>
      <c r="X219" s="705"/>
      <c r="Y219" s="705"/>
      <c r="Z219" s="705"/>
      <c r="AA219" s="705"/>
      <c r="AB219" s="705"/>
      <c r="AC219" s="705"/>
      <c r="AD219" s="705"/>
      <c r="AE219" s="705"/>
      <c r="AF219" s="705"/>
      <c r="AG219" s="705"/>
      <c r="AH219" s="705"/>
      <c r="AI219" s="705"/>
      <c r="AJ219" s="705"/>
      <c r="AK219" s="705"/>
      <c r="AL219" s="705"/>
      <c r="AM219" s="705"/>
      <c r="AN219" s="705"/>
      <c r="AO219" s="705"/>
      <c r="AP219" s="705"/>
      <c r="AQ219" s="705"/>
      <c r="AR219" s="705"/>
      <c r="AS219" s="705"/>
      <c r="AT219" s="705"/>
      <c r="AU219" s="705"/>
      <c r="AV219" s="705"/>
      <c r="AW219" s="496"/>
      <c r="AX219" s="85"/>
      <c r="AY219" s="494"/>
      <c r="AZ219" s="85"/>
      <c r="BA219" s="85"/>
    </row>
    <row r="220" spans="1:53" ht="15.6" x14ac:dyDescent="0.3">
      <c r="A220" s="497" t="s">
        <v>206</v>
      </c>
      <c r="B220" s="495"/>
      <c r="C220" s="706"/>
      <c r="D220" s="707"/>
      <c r="E220" s="710"/>
      <c r="F220" s="710"/>
      <c r="G220" s="710"/>
      <c r="H220" s="710"/>
      <c r="I220" s="710"/>
      <c r="J220" s="710"/>
      <c r="K220" s="710"/>
      <c r="L220" s="710"/>
      <c r="M220" s="501"/>
      <c r="N220" s="502"/>
      <c r="O220" s="502"/>
      <c r="P220" s="502"/>
      <c r="Q220" s="502"/>
      <c r="R220" s="502"/>
      <c r="S220" s="502"/>
      <c r="T220" s="502"/>
      <c r="U220" s="502"/>
      <c r="V220" s="502"/>
      <c r="W220" s="502"/>
      <c r="X220" s="502"/>
      <c r="Y220" s="502"/>
      <c r="Z220" s="502"/>
      <c r="AA220" s="502"/>
      <c r="AB220" s="502"/>
      <c r="AC220" s="502"/>
      <c r="AD220" s="502"/>
      <c r="AE220" s="502"/>
      <c r="AF220" s="502"/>
      <c r="AG220" s="502"/>
      <c r="AH220" s="502"/>
      <c r="AI220" s="502"/>
      <c r="AJ220" s="502"/>
      <c r="AK220" s="502"/>
      <c r="AL220" s="502"/>
      <c r="AM220" s="502"/>
      <c r="AN220" s="502"/>
      <c r="AO220" s="502"/>
      <c r="AP220" s="502"/>
      <c r="AQ220" s="502"/>
      <c r="AR220" s="502"/>
      <c r="AS220" s="502"/>
      <c r="AT220" s="502"/>
      <c r="AU220" s="502"/>
      <c r="AV220" s="503"/>
      <c r="AW220" s="496"/>
      <c r="AX220" s="85"/>
      <c r="AY220" s="494"/>
      <c r="AZ220" s="85"/>
      <c r="BA220" s="85"/>
    </row>
    <row r="221" spans="1:53" ht="15.6" x14ac:dyDescent="0.3">
      <c r="A221" s="497"/>
      <c r="B221" s="495"/>
      <c r="C221" s="708"/>
      <c r="D221" s="709"/>
      <c r="E221" s="711"/>
      <c r="F221" s="711"/>
      <c r="G221" s="711"/>
      <c r="H221" s="711"/>
      <c r="I221" s="711"/>
      <c r="J221" s="711"/>
      <c r="K221" s="711"/>
      <c r="L221" s="711"/>
      <c r="M221" s="501"/>
      <c r="N221" s="502"/>
      <c r="O221" s="502"/>
      <c r="P221" s="502"/>
      <c r="Q221" s="502"/>
      <c r="R221" s="502"/>
      <c r="S221" s="502"/>
      <c r="T221" s="502"/>
      <c r="U221" s="502"/>
      <c r="V221" s="502"/>
      <c r="W221" s="502"/>
      <c r="X221" s="502"/>
      <c r="Y221" s="502"/>
      <c r="Z221" s="502"/>
      <c r="AA221" s="502"/>
      <c r="AB221" s="502"/>
      <c r="AC221" s="502"/>
      <c r="AD221" s="502"/>
      <c r="AE221" s="502"/>
      <c r="AF221" s="502"/>
      <c r="AG221" s="502"/>
      <c r="AH221" s="502"/>
      <c r="AI221" s="502"/>
      <c r="AJ221" s="502"/>
      <c r="AK221" s="502"/>
      <c r="AL221" s="502"/>
      <c r="AM221" s="502"/>
      <c r="AN221" s="502"/>
      <c r="AO221" s="502"/>
      <c r="AP221" s="502"/>
      <c r="AQ221" s="502"/>
      <c r="AR221" s="502"/>
      <c r="AS221" s="502"/>
      <c r="AT221" s="502"/>
      <c r="AU221" s="502"/>
      <c r="AV221" s="503"/>
      <c r="AW221" s="496"/>
      <c r="AX221" s="85"/>
      <c r="AY221" s="494"/>
      <c r="AZ221" s="85"/>
      <c r="BA221" s="85"/>
    </row>
    <row r="222" spans="1:53" ht="15.6" customHeight="1" x14ac:dyDescent="0.3">
      <c r="A222" s="497" t="s">
        <v>207</v>
      </c>
      <c r="B222" s="495"/>
      <c r="C222" s="648" t="s">
        <v>248</v>
      </c>
      <c r="D222" s="649"/>
      <c r="E222" s="644">
        <f>+L199</f>
        <v>239.04</v>
      </c>
      <c r="F222" s="644"/>
      <c r="G222" s="644"/>
      <c r="H222" s="644"/>
      <c r="I222" s="644">
        <f>+E222</f>
        <v>239.04</v>
      </c>
      <c r="J222" s="644">
        <v>1</v>
      </c>
      <c r="K222" s="644" t="s">
        <v>101</v>
      </c>
      <c r="L222" s="646">
        <f>+I222*J222</f>
        <v>239.04</v>
      </c>
      <c r="M222" s="501"/>
      <c r="N222" s="502"/>
      <c r="O222" s="502"/>
      <c r="P222" s="502"/>
      <c r="Q222" s="502"/>
      <c r="R222" s="502"/>
      <c r="S222" s="502"/>
      <c r="T222" s="502"/>
      <c r="U222" s="502"/>
      <c r="V222" s="502"/>
      <c r="W222" s="502"/>
      <c r="X222" s="502"/>
      <c r="Y222" s="502"/>
      <c r="Z222" s="502"/>
      <c r="AA222" s="502"/>
      <c r="AB222" s="502"/>
      <c r="AC222" s="502"/>
      <c r="AD222" s="502"/>
      <c r="AE222" s="502"/>
      <c r="AF222" s="502"/>
      <c r="AG222" s="502"/>
      <c r="AH222" s="502"/>
      <c r="AI222" s="502"/>
      <c r="AJ222" s="502"/>
      <c r="AK222" s="502"/>
      <c r="AL222" s="502"/>
      <c r="AM222" s="502"/>
      <c r="AN222" s="502"/>
      <c r="AO222" s="502"/>
      <c r="AP222" s="502"/>
      <c r="AQ222" s="502"/>
      <c r="AR222" s="502"/>
      <c r="AS222" s="502"/>
      <c r="AT222" s="502"/>
      <c r="AU222" s="502"/>
      <c r="AV222" s="503"/>
      <c r="AW222" s="496"/>
      <c r="AX222" s="85"/>
      <c r="AY222" s="494"/>
      <c r="AZ222" s="85"/>
      <c r="BA222" s="85"/>
    </row>
    <row r="223" spans="1:53" ht="15.6" x14ac:dyDescent="0.3">
      <c r="A223" s="497"/>
      <c r="B223" s="495"/>
      <c r="C223" s="650"/>
      <c r="D223" s="651"/>
      <c r="E223" s="645"/>
      <c r="F223" s="645"/>
      <c r="G223" s="645"/>
      <c r="H223" s="645"/>
      <c r="I223" s="645"/>
      <c r="J223" s="645"/>
      <c r="K223" s="645"/>
      <c r="L223" s="647"/>
      <c r="M223" s="501"/>
      <c r="N223" s="502"/>
      <c r="O223" s="502"/>
      <c r="P223" s="502"/>
      <c r="Q223" s="502"/>
      <c r="R223" s="502"/>
      <c r="S223" s="502"/>
      <c r="T223" s="502"/>
      <c r="U223" s="502"/>
      <c r="V223" s="502"/>
      <c r="W223" s="502"/>
      <c r="X223" s="502"/>
      <c r="Y223" s="502"/>
      <c r="Z223" s="502"/>
      <c r="AA223" s="502"/>
      <c r="AB223" s="502"/>
      <c r="AC223" s="502"/>
      <c r="AD223" s="502"/>
      <c r="AE223" s="502"/>
      <c r="AF223" s="502"/>
      <c r="AG223" s="502"/>
      <c r="AH223" s="502"/>
      <c r="AI223" s="502"/>
      <c r="AJ223" s="502"/>
      <c r="AK223" s="502"/>
      <c r="AL223" s="502"/>
      <c r="AM223" s="502"/>
      <c r="AN223" s="502"/>
      <c r="AO223" s="502"/>
      <c r="AP223" s="502"/>
      <c r="AQ223" s="502"/>
      <c r="AR223" s="502"/>
      <c r="AS223" s="502"/>
      <c r="AT223" s="502"/>
      <c r="AU223" s="502"/>
      <c r="AV223" s="503"/>
      <c r="AW223" s="496"/>
      <c r="AX223" s="85"/>
      <c r="AY223" s="494"/>
      <c r="AZ223" s="85"/>
      <c r="BA223" s="85"/>
    </row>
    <row r="224" spans="1:53" ht="15.6" x14ac:dyDescent="0.3">
      <c r="A224" s="497"/>
      <c r="B224" s="495"/>
      <c r="C224" s="650"/>
      <c r="D224" s="651"/>
      <c r="E224" s="645"/>
      <c r="F224" s="645"/>
      <c r="G224" s="658"/>
      <c r="H224" s="645"/>
      <c r="I224" s="644"/>
      <c r="J224" s="645"/>
      <c r="K224" s="644"/>
      <c r="L224" s="646"/>
      <c r="M224" s="501"/>
      <c r="N224" s="502"/>
      <c r="O224" s="502"/>
      <c r="P224" s="502"/>
      <c r="Q224" s="502"/>
      <c r="R224" s="502"/>
      <c r="S224" s="502"/>
      <c r="T224" s="502"/>
      <c r="U224" s="502"/>
      <c r="V224" s="502"/>
      <c r="W224" s="502"/>
      <c r="X224" s="502"/>
      <c r="Y224" s="502"/>
      <c r="Z224" s="502"/>
      <c r="AA224" s="502"/>
      <c r="AB224" s="502"/>
      <c r="AC224" s="502"/>
      <c r="AD224" s="502"/>
      <c r="AE224" s="502"/>
      <c r="AF224" s="502"/>
      <c r="AG224" s="502"/>
      <c r="AH224" s="502"/>
      <c r="AI224" s="502"/>
      <c r="AJ224" s="502"/>
      <c r="AK224" s="502"/>
      <c r="AL224" s="502"/>
      <c r="AM224" s="502"/>
      <c r="AN224" s="502"/>
      <c r="AO224" s="502"/>
      <c r="AP224" s="502"/>
      <c r="AQ224" s="502"/>
      <c r="AR224" s="502"/>
      <c r="AS224" s="502"/>
      <c r="AT224" s="502"/>
      <c r="AU224" s="502"/>
      <c r="AV224" s="503"/>
      <c r="AW224" s="496"/>
      <c r="AX224" s="85"/>
      <c r="AY224" s="494"/>
      <c r="AZ224" s="85"/>
      <c r="BA224" s="85"/>
    </row>
    <row r="225" spans="1:53" ht="15.6" x14ac:dyDescent="0.3">
      <c r="A225" s="497"/>
      <c r="B225" s="495"/>
      <c r="C225" s="650"/>
      <c r="D225" s="651"/>
      <c r="E225" s="645"/>
      <c r="F225" s="645"/>
      <c r="G225" s="659"/>
      <c r="H225" s="645"/>
      <c r="I225" s="645"/>
      <c r="J225" s="645"/>
      <c r="K225" s="645"/>
      <c r="L225" s="647"/>
      <c r="M225" s="501"/>
      <c r="N225" s="502"/>
      <c r="O225" s="502"/>
      <c r="P225" s="502"/>
      <c r="Q225" s="502"/>
      <c r="R225" s="502"/>
      <c r="S225" s="502"/>
      <c r="T225" s="502"/>
      <c r="U225" s="502"/>
      <c r="V225" s="502"/>
      <c r="W225" s="502"/>
      <c r="X225" s="502"/>
      <c r="Y225" s="502"/>
      <c r="Z225" s="502"/>
      <c r="AA225" s="502"/>
      <c r="AB225" s="502"/>
      <c r="AC225" s="502"/>
      <c r="AD225" s="502"/>
      <c r="AE225" s="502"/>
      <c r="AF225" s="502"/>
      <c r="AG225" s="502"/>
      <c r="AH225" s="502"/>
      <c r="AI225" s="502"/>
      <c r="AJ225" s="502"/>
      <c r="AK225" s="502"/>
      <c r="AL225" s="502"/>
      <c r="AM225" s="502"/>
      <c r="AN225" s="502"/>
      <c r="AO225" s="502"/>
      <c r="AP225" s="502"/>
      <c r="AQ225" s="502"/>
      <c r="AR225" s="502"/>
      <c r="AS225" s="502"/>
      <c r="AT225" s="502"/>
      <c r="AU225" s="502"/>
      <c r="AV225" s="503"/>
      <c r="AW225" s="496"/>
      <c r="AX225" s="85"/>
      <c r="AY225" s="494"/>
      <c r="AZ225" s="85"/>
      <c r="BA225" s="85"/>
    </row>
    <row r="226" spans="1:53" ht="15.6" x14ac:dyDescent="0.3">
      <c r="A226" s="482" t="s">
        <v>208</v>
      </c>
      <c r="B226" s="495"/>
      <c r="C226" s="504"/>
      <c r="D226" s="505"/>
      <c r="E226" s="505"/>
      <c r="F226" s="505"/>
      <c r="G226" s="506" t="s">
        <v>209</v>
      </c>
      <c r="H226" s="507">
        <v>2</v>
      </c>
      <c r="I226" s="508" t="s">
        <v>5</v>
      </c>
      <c r="J226" s="509"/>
      <c r="K226" s="510" t="s">
        <v>201</v>
      </c>
      <c r="L226" s="511">
        <f>ROUND(SUM(L220:L225),H226)</f>
        <v>239.04</v>
      </c>
      <c r="M226" s="512"/>
      <c r="N226" s="513"/>
      <c r="O226" s="513"/>
      <c r="P226" s="513"/>
      <c r="Q226" s="513"/>
      <c r="R226" s="513"/>
      <c r="S226" s="502"/>
      <c r="T226" s="502"/>
      <c r="U226" s="502"/>
      <c r="V226" s="502"/>
      <c r="W226" s="502"/>
      <c r="X226" s="502"/>
      <c r="Y226" s="502"/>
      <c r="Z226" s="502"/>
      <c r="AA226" s="502"/>
      <c r="AB226" s="502"/>
      <c r="AC226" s="502"/>
      <c r="AD226" s="502"/>
      <c r="AE226" s="502"/>
      <c r="AF226" s="502"/>
      <c r="AG226" s="502"/>
      <c r="AH226" s="502"/>
      <c r="AI226" s="502"/>
      <c r="AJ226" s="502"/>
      <c r="AK226" s="502"/>
      <c r="AL226" s="502"/>
      <c r="AM226" s="502"/>
      <c r="AN226" s="502"/>
      <c r="AO226" s="502"/>
      <c r="AP226" s="502"/>
      <c r="AQ226" s="502"/>
      <c r="AR226" s="502"/>
      <c r="AS226" s="502"/>
      <c r="AT226" s="502"/>
      <c r="AU226" s="502"/>
      <c r="AV226" s="503"/>
      <c r="AW226" s="496"/>
      <c r="AX226" s="85"/>
      <c r="AY226" s="494"/>
      <c r="AZ226" s="85"/>
      <c r="BA226" s="85"/>
    </row>
    <row r="227" spans="1:53" ht="15.6" x14ac:dyDescent="0.3">
      <c r="A227" s="497"/>
      <c r="B227" s="495"/>
      <c r="C227" s="514"/>
      <c r="D227" s="515"/>
      <c r="E227" s="515"/>
      <c r="F227" s="515"/>
      <c r="G227" s="515"/>
      <c r="H227" s="515"/>
      <c r="I227" s="515"/>
      <c r="J227" s="515"/>
      <c r="K227" s="516"/>
      <c r="L227" s="515"/>
      <c r="M227" s="517"/>
      <c r="N227" s="518"/>
      <c r="O227" s="518"/>
      <c r="P227" s="518"/>
      <c r="Q227" s="518"/>
      <c r="R227" s="518"/>
      <c r="S227" s="519"/>
      <c r="T227" s="519"/>
      <c r="U227" s="519"/>
      <c r="V227" s="519"/>
      <c r="W227" s="519"/>
      <c r="X227" s="519"/>
      <c r="Y227" s="519"/>
      <c r="Z227" s="519"/>
      <c r="AA227" s="519"/>
      <c r="AB227" s="519"/>
      <c r="AC227" s="519"/>
      <c r="AD227" s="519"/>
      <c r="AE227" s="519"/>
      <c r="AF227" s="519"/>
      <c r="AG227" s="519"/>
      <c r="AH227" s="519"/>
      <c r="AI227" s="519"/>
      <c r="AJ227" s="519"/>
      <c r="AK227" s="519"/>
      <c r="AL227" s="519"/>
      <c r="AM227" s="519"/>
      <c r="AN227" s="519"/>
      <c r="AO227" s="519"/>
      <c r="AP227" s="519"/>
      <c r="AQ227" s="519"/>
      <c r="AR227" s="519"/>
      <c r="AS227" s="519"/>
      <c r="AT227" s="519"/>
      <c r="AU227" s="519"/>
      <c r="AV227" s="520"/>
      <c r="AW227" s="496"/>
      <c r="AX227" s="85"/>
      <c r="AY227" s="494"/>
      <c r="AZ227" s="85"/>
      <c r="BA227" s="85"/>
    </row>
    <row r="228" spans="1:53" ht="15.6" x14ac:dyDescent="0.3">
      <c r="A228" s="497"/>
      <c r="B228" s="495"/>
      <c r="C228" s="653"/>
      <c r="D228" s="654"/>
      <c r="E228" s="654"/>
      <c r="F228" s="654"/>
      <c r="G228" s="654"/>
      <c r="H228" s="654"/>
      <c r="I228" s="654"/>
      <c r="J228" s="654"/>
      <c r="K228" s="654"/>
      <c r="L228" s="521"/>
      <c r="M228" s="517"/>
      <c r="N228" s="518"/>
      <c r="O228" s="518"/>
      <c r="P228" s="518"/>
      <c r="Q228" s="518"/>
      <c r="R228" s="518"/>
      <c r="S228" s="519"/>
      <c r="T228" s="519"/>
      <c r="U228" s="519"/>
      <c r="V228" s="519"/>
      <c r="W228" s="519"/>
      <c r="X228" s="519"/>
      <c r="Y228" s="519"/>
      <c r="Z228" s="519"/>
      <c r="AA228" s="519"/>
      <c r="AB228" s="519"/>
      <c r="AC228" s="519"/>
      <c r="AD228" s="519"/>
      <c r="AE228" s="519"/>
      <c r="AF228" s="519"/>
      <c r="AG228" s="519"/>
      <c r="AH228" s="519"/>
      <c r="AI228" s="519"/>
      <c r="AJ228" s="519"/>
      <c r="AK228" s="519"/>
      <c r="AL228" s="519"/>
      <c r="AM228" s="519"/>
      <c r="AN228" s="519"/>
      <c r="AO228" s="519"/>
      <c r="AP228" s="519"/>
      <c r="AQ228" s="519"/>
      <c r="AR228" s="519"/>
      <c r="AS228" s="519"/>
      <c r="AT228" s="519"/>
      <c r="AU228" s="519"/>
      <c r="AV228" s="520"/>
      <c r="AW228" s="496"/>
      <c r="AX228" s="85"/>
      <c r="AY228" s="494"/>
      <c r="AZ228" s="85"/>
      <c r="BA228" s="85"/>
    </row>
    <row r="229" spans="1:53" ht="31.2" x14ac:dyDescent="0.3">
      <c r="A229" s="497"/>
      <c r="B229" s="495"/>
      <c r="C229" s="522" t="s">
        <v>210</v>
      </c>
      <c r="D229" s="655"/>
      <c r="E229" s="655"/>
      <c r="F229" s="655"/>
      <c r="G229" s="655"/>
      <c r="H229" s="655"/>
      <c r="I229" s="655"/>
      <c r="J229" s="655"/>
      <c r="K229" s="655"/>
      <c r="L229" s="655"/>
      <c r="M229" s="655"/>
      <c r="N229" s="655"/>
      <c r="O229" s="655"/>
      <c r="P229" s="655"/>
      <c r="Q229" s="655"/>
      <c r="R229" s="655"/>
      <c r="S229" s="655"/>
      <c r="T229" s="655"/>
      <c r="U229" s="655"/>
      <c r="V229" s="655"/>
      <c r="W229" s="655"/>
      <c r="X229" s="655"/>
      <c r="Y229" s="655"/>
      <c r="Z229" s="655"/>
      <c r="AA229" s="655"/>
      <c r="AB229" s="655"/>
      <c r="AC229" s="655"/>
      <c r="AD229" s="655"/>
      <c r="AE229" s="655"/>
      <c r="AF229" s="655"/>
      <c r="AG229" s="655"/>
      <c r="AH229" s="655"/>
      <c r="AI229" s="655"/>
      <c r="AJ229" s="655"/>
      <c r="AK229" s="655"/>
      <c r="AL229" s="655"/>
      <c r="AM229" s="655"/>
      <c r="AN229" s="655"/>
      <c r="AO229" s="655"/>
      <c r="AP229" s="655"/>
      <c r="AQ229" s="655"/>
      <c r="AR229" s="655"/>
      <c r="AS229" s="655"/>
      <c r="AT229" s="655"/>
      <c r="AU229" s="655"/>
      <c r="AV229" s="523"/>
      <c r="AW229" s="496"/>
      <c r="AX229" s="85"/>
      <c r="AY229" s="494"/>
      <c r="AZ229" s="85"/>
      <c r="BA229" s="85"/>
    </row>
    <row r="230" spans="1:53" ht="15.6" x14ac:dyDescent="0.3">
      <c r="A230" s="497"/>
      <c r="B230" s="495"/>
      <c r="C230" s="524"/>
      <c r="D230" s="660"/>
      <c r="E230" s="660"/>
      <c r="F230" s="660"/>
      <c r="G230" s="660"/>
      <c r="H230" s="660"/>
      <c r="I230" s="660"/>
      <c r="J230" s="660"/>
      <c r="K230" s="660"/>
      <c r="L230" s="660"/>
      <c r="M230" s="660"/>
      <c r="N230" s="660"/>
      <c r="O230" s="660"/>
      <c r="P230" s="660"/>
      <c r="Q230" s="660"/>
      <c r="R230" s="660"/>
      <c r="S230" s="660"/>
      <c r="T230" s="660"/>
      <c r="U230" s="660"/>
      <c r="V230" s="660"/>
      <c r="W230" s="660"/>
      <c r="X230" s="660"/>
      <c r="Y230" s="660"/>
      <c r="Z230" s="660"/>
      <c r="AA230" s="660"/>
      <c r="AB230" s="660"/>
      <c r="AC230" s="660"/>
      <c r="AD230" s="660"/>
      <c r="AE230" s="660"/>
      <c r="AF230" s="660"/>
      <c r="AG230" s="660"/>
      <c r="AH230" s="660"/>
      <c r="AI230" s="660"/>
      <c r="AJ230" s="660"/>
      <c r="AK230" s="660"/>
      <c r="AL230" s="660"/>
      <c r="AM230" s="660"/>
      <c r="AN230" s="660"/>
      <c r="AO230" s="660"/>
      <c r="AP230" s="660"/>
      <c r="AQ230" s="660"/>
      <c r="AR230" s="660"/>
      <c r="AS230" s="660"/>
      <c r="AT230" s="660"/>
      <c r="AU230" s="660"/>
      <c r="AV230" s="525"/>
      <c r="AW230" s="496"/>
      <c r="AX230" s="85"/>
      <c r="AY230" s="494"/>
      <c r="AZ230" s="85"/>
      <c r="BA230" s="85"/>
    </row>
    <row r="231" spans="1:53" ht="15.6" x14ac:dyDescent="0.3">
      <c r="A231" s="497"/>
      <c r="B231" s="495"/>
      <c r="C231" s="526"/>
      <c r="D231" s="627"/>
      <c r="E231" s="627"/>
      <c r="F231" s="627"/>
      <c r="G231" s="627"/>
      <c r="H231" s="627"/>
      <c r="I231" s="627"/>
      <c r="J231" s="627"/>
      <c r="K231" s="627"/>
      <c r="L231" s="627"/>
      <c r="M231" s="627"/>
      <c r="N231" s="627"/>
      <c r="O231" s="627"/>
      <c r="P231" s="627"/>
      <c r="Q231" s="627"/>
      <c r="R231" s="627"/>
      <c r="S231" s="627"/>
      <c r="T231" s="627"/>
      <c r="U231" s="627"/>
      <c r="V231" s="627"/>
      <c r="W231" s="627"/>
      <c r="X231" s="627"/>
      <c r="Y231" s="627"/>
      <c r="Z231" s="627"/>
      <c r="AA231" s="627"/>
      <c r="AB231" s="627"/>
      <c r="AC231" s="627"/>
      <c r="AD231" s="627"/>
      <c r="AE231" s="627"/>
      <c r="AF231" s="627"/>
      <c r="AG231" s="527"/>
      <c r="AH231" s="628" t="str">
        <f>"Item    " &amp; E216 &amp; "    Página   1   de   1  "</f>
        <v xml:space="preserve">Item        Página   1   de   1  </v>
      </c>
      <c r="AI231" s="629"/>
      <c r="AJ231" s="629"/>
      <c r="AK231" s="629"/>
      <c r="AL231" s="629"/>
      <c r="AM231" s="629"/>
      <c r="AN231" s="629"/>
      <c r="AO231" s="629"/>
      <c r="AP231" s="629"/>
      <c r="AQ231" s="629"/>
      <c r="AR231" s="629"/>
      <c r="AS231" s="629"/>
      <c r="AT231" s="629"/>
      <c r="AU231" s="629"/>
      <c r="AV231" s="629"/>
      <c r="AW231" s="496"/>
      <c r="AX231" s="85"/>
      <c r="AY231" s="494"/>
      <c r="AZ231" s="85"/>
      <c r="BA231" s="85"/>
    </row>
    <row r="232" spans="1:53" ht="15.6" x14ac:dyDescent="0.3">
      <c r="A232" s="497"/>
      <c r="B232" s="495"/>
      <c r="C232" s="515"/>
      <c r="D232" s="515"/>
      <c r="E232" s="515"/>
      <c r="F232" s="515"/>
      <c r="G232" s="515"/>
      <c r="H232" s="515"/>
      <c r="I232" s="515"/>
      <c r="J232" s="528"/>
      <c r="K232" s="515"/>
      <c r="L232" s="515"/>
      <c r="M232" s="515"/>
      <c r="N232" s="515"/>
      <c r="O232" s="515"/>
      <c r="P232" s="515"/>
      <c r="Q232" s="515"/>
      <c r="R232" s="515"/>
      <c r="S232" s="515"/>
      <c r="T232" s="515"/>
      <c r="U232" s="515"/>
      <c r="V232" s="515"/>
      <c r="W232" s="515"/>
      <c r="X232" s="515"/>
      <c r="Y232" s="515"/>
      <c r="Z232" s="515"/>
      <c r="AA232" s="515"/>
      <c r="AB232" s="515"/>
      <c r="AC232" s="515"/>
      <c r="AD232" s="515"/>
      <c r="AE232" s="515"/>
      <c r="AF232" s="515"/>
      <c r="AG232" s="515"/>
      <c r="AH232" s="515"/>
      <c r="AI232" s="515"/>
      <c r="AJ232" s="515"/>
      <c r="AK232" s="515"/>
      <c r="AL232" s="515"/>
      <c r="AM232" s="528"/>
      <c r="AN232" s="528"/>
      <c r="AO232" s="528"/>
      <c r="AP232" s="528"/>
      <c r="AQ232" s="528"/>
      <c r="AR232" s="528"/>
      <c r="AS232" s="528"/>
      <c r="AT232" s="528"/>
      <c r="AU232" s="528"/>
      <c r="AV232" s="528"/>
      <c r="AW232" s="496"/>
      <c r="AX232" s="85"/>
      <c r="AY232" s="494"/>
      <c r="AZ232" s="85"/>
      <c r="BA232" s="85"/>
    </row>
    <row r="233" spans="1:53" ht="15.6" x14ac:dyDescent="0.3">
      <c r="A233" s="497"/>
      <c r="B233" s="495"/>
      <c r="C233" s="515"/>
      <c r="D233" s="515"/>
      <c r="E233" s="515"/>
      <c r="F233" s="515"/>
      <c r="G233" s="515"/>
      <c r="H233" s="515"/>
      <c r="I233" s="515"/>
      <c r="J233" s="528"/>
      <c r="K233" s="515"/>
      <c r="L233" s="515"/>
      <c r="M233" s="515"/>
      <c r="N233" s="515"/>
      <c r="O233" s="515"/>
      <c r="P233" s="515"/>
      <c r="Q233" s="515"/>
      <c r="R233" s="515"/>
      <c r="S233" s="515"/>
      <c r="T233" s="515"/>
      <c r="U233" s="515"/>
      <c r="V233" s="515"/>
      <c r="W233" s="515"/>
      <c r="X233" s="515"/>
      <c r="Y233" s="515"/>
      <c r="Z233" s="515"/>
      <c r="AA233" s="515"/>
      <c r="AB233" s="515"/>
      <c r="AC233" s="515"/>
      <c r="AD233" s="515"/>
      <c r="AE233" s="515"/>
      <c r="AF233" s="515"/>
      <c r="AG233" s="515"/>
      <c r="AH233" s="515"/>
      <c r="AI233" s="515"/>
      <c r="AJ233" s="515"/>
      <c r="AK233" s="515"/>
      <c r="AL233" s="515"/>
      <c r="AM233" s="528"/>
      <c r="AN233" s="528"/>
      <c r="AO233" s="528"/>
      <c r="AP233" s="528"/>
      <c r="AQ233" s="528"/>
      <c r="AR233" s="528"/>
      <c r="AS233" s="528"/>
      <c r="AT233" s="528"/>
      <c r="AU233" s="528"/>
      <c r="AV233" s="528"/>
      <c r="AW233" s="496"/>
      <c r="AX233" s="85"/>
      <c r="AY233" s="494"/>
      <c r="AZ233" s="85"/>
      <c r="BA233" s="85"/>
    </row>
    <row r="234" spans="1:53" ht="15.6" x14ac:dyDescent="0.3">
      <c r="A234" s="497"/>
      <c r="B234" s="495"/>
      <c r="C234" s="515"/>
      <c r="D234" s="515"/>
      <c r="E234" s="515"/>
      <c r="F234" s="515"/>
      <c r="G234" s="515"/>
      <c r="H234" s="515"/>
      <c r="I234" s="515"/>
      <c r="J234" s="528"/>
      <c r="K234" s="515"/>
      <c r="L234" s="515"/>
      <c r="M234" s="515"/>
      <c r="N234" s="515"/>
      <c r="O234" s="515"/>
      <c r="P234" s="515"/>
      <c r="Q234" s="515"/>
      <c r="R234" s="515"/>
      <c r="S234" s="515"/>
      <c r="T234" s="515"/>
      <c r="U234" s="515"/>
      <c r="V234" s="515"/>
      <c r="W234" s="515"/>
      <c r="X234" s="515"/>
      <c r="Y234" s="515"/>
      <c r="Z234" s="515"/>
      <c r="AA234" s="515"/>
      <c r="AB234" s="515"/>
      <c r="AC234" s="515"/>
      <c r="AD234" s="515"/>
      <c r="AE234" s="515"/>
      <c r="AF234" s="515"/>
      <c r="AG234" s="515"/>
      <c r="AH234" s="515"/>
      <c r="AI234" s="515"/>
      <c r="AJ234" s="515"/>
      <c r="AK234" s="515"/>
      <c r="AL234" s="515"/>
      <c r="AM234" s="528"/>
      <c r="AN234" s="528"/>
      <c r="AO234" s="528"/>
      <c r="AP234" s="528"/>
      <c r="AQ234" s="528"/>
      <c r="AR234" s="528"/>
      <c r="AS234" s="528"/>
      <c r="AT234" s="528"/>
      <c r="AU234" s="528"/>
      <c r="AV234" s="528"/>
      <c r="AW234" s="496"/>
      <c r="AX234" s="85"/>
      <c r="AY234" s="494"/>
      <c r="AZ234" s="85"/>
      <c r="BA234" s="85"/>
    </row>
    <row r="235" spans="1:53" ht="15.6" x14ac:dyDescent="0.3">
      <c r="A235" s="497"/>
      <c r="B235" s="495"/>
      <c r="C235" s="529"/>
      <c r="D235" s="530"/>
      <c r="E235" s="531"/>
      <c r="F235" s="532"/>
      <c r="G235" s="533"/>
      <c r="H235" s="530"/>
      <c r="I235" s="530"/>
      <c r="J235" s="534"/>
      <c r="K235" s="530"/>
      <c r="L235" s="529"/>
      <c r="M235" s="530"/>
      <c r="N235" s="530"/>
      <c r="O235" s="530"/>
      <c r="P235" s="530"/>
      <c r="Q235" s="530"/>
      <c r="R235" s="530"/>
      <c r="S235" s="530"/>
      <c r="T235" s="530"/>
      <c r="U235" s="530"/>
      <c r="V235" s="530"/>
      <c r="W235" s="530"/>
      <c r="X235" s="530"/>
      <c r="Y235" s="530"/>
      <c r="Z235" s="530"/>
      <c r="AA235" s="530"/>
      <c r="AB235" s="530"/>
      <c r="AC235" s="530"/>
      <c r="AD235" s="530"/>
      <c r="AE235" s="530"/>
      <c r="AF235" s="530"/>
      <c r="AG235" s="530"/>
      <c r="AH235" s="529"/>
      <c r="AI235" s="529"/>
      <c r="AJ235" s="529"/>
      <c r="AK235" s="529"/>
      <c r="AL235" s="529"/>
      <c r="AM235" s="535"/>
      <c r="AN235" s="535"/>
      <c r="AO235" s="535"/>
      <c r="AP235" s="535"/>
      <c r="AQ235" s="535"/>
      <c r="AR235" s="535"/>
      <c r="AS235" s="535"/>
      <c r="AT235" s="535"/>
      <c r="AU235" s="535"/>
      <c r="AV235" s="535"/>
      <c r="AW235" s="496"/>
      <c r="AX235" s="85"/>
      <c r="AY235" s="494"/>
      <c r="AZ235" s="85"/>
      <c r="BA235" s="85"/>
    </row>
    <row r="236" spans="1:53" ht="15.6" x14ac:dyDescent="0.3">
      <c r="A236" s="497"/>
      <c r="B236" s="495"/>
      <c r="C236" s="529"/>
      <c r="D236" s="536" t="s">
        <v>184</v>
      </c>
      <c r="E236" s="537"/>
      <c r="F236" s="537"/>
      <c r="G236" s="538"/>
      <c r="H236" s="538"/>
      <c r="I236" s="529"/>
      <c r="J236" s="535"/>
      <c r="K236" s="529"/>
      <c r="L236" s="539"/>
      <c r="M236" s="539"/>
      <c r="N236" s="539"/>
      <c r="O236" s="539"/>
      <c r="P236" s="539"/>
      <c r="Q236" s="539"/>
      <c r="R236" s="539" t="s">
        <v>211</v>
      </c>
      <c r="S236" s="539"/>
      <c r="T236" s="539"/>
      <c r="U236" s="539"/>
      <c r="V236" s="539"/>
      <c r="W236" s="539"/>
      <c r="X236" s="539"/>
      <c r="Y236" s="539"/>
      <c r="Z236" s="539"/>
      <c r="AA236" s="539"/>
      <c r="AB236" s="529"/>
      <c r="AC236" s="529"/>
      <c r="AD236" s="529"/>
      <c r="AE236" s="529"/>
      <c r="AF236" s="529"/>
      <c r="AG236" s="529"/>
      <c r="AH236" s="529"/>
      <c r="AI236" s="529"/>
      <c r="AJ236" s="529"/>
      <c r="AK236" s="529"/>
      <c r="AL236" s="529"/>
      <c r="AM236" s="529"/>
      <c r="AN236" s="529"/>
      <c r="AO236" s="529"/>
      <c r="AP236" s="529"/>
      <c r="AQ236" s="529"/>
      <c r="AR236" s="529"/>
      <c r="AS236" s="529"/>
      <c r="AT236" s="529"/>
      <c r="AU236" s="529"/>
      <c r="AV236" s="529"/>
      <c r="AW236" s="496"/>
      <c r="AX236" s="85"/>
      <c r="AY236" s="494"/>
      <c r="AZ236" s="85"/>
      <c r="BA236" s="85"/>
    </row>
    <row r="237" spans="1:53" ht="16.2" thickBot="1" x14ac:dyDescent="0.35">
      <c r="A237" s="482" t="s">
        <v>212</v>
      </c>
      <c r="B237" s="540"/>
      <c r="C237" s="541"/>
      <c r="D237" s="541"/>
      <c r="E237" s="542"/>
      <c r="F237" s="542"/>
      <c r="G237" s="542"/>
      <c r="H237" s="542"/>
      <c r="I237" s="541"/>
      <c r="J237" s="543"/>
      <c r="K237" s="541"/>
      <c r="L237" s="544"/>
      <c r="M237" s="544"/>
      <c r="N237" s="544"/>
      <c r="O237" s="544"/>
      <c r="P237" s="544"/>
      <c r="Q237" s="544"/>
      <c r="R237" s="544"/>
      <c r="S237" s="544"/>
      <c r="T237" s="544"/>
      <c r="U237" s="544"/>
      <c r="V237" s="544"/>
      <c r="W237" s="544"/>
      <c r="X237" s="544"/>
      <c r="Y237" s="544"/>
      <c r="Z237" s="544"/>
      <c r="AA237" s="544"/>
      <c r="AB237" s="541"/>
      <c r="AC237" s="541"/>
      <c r="AD237" s="541"/>
      <c r="AE237" s="541"/>
      <c r="AF237" s="541"/>
      <c r="AG237" s="541"/>
      <c r="AH237" s="541"/>
      <c r="AI237" s="541"/>
      <c r="AJ237" s="541"/>
      <c r="AK237" s="541"/>
      <c r="AL237" s="541"/>
      <c r="AM237" s="541"/>
      <c r="AN237" s="541"/>
      <c r="AO237" s="541"/>
      <c r="AP237" s="541"/>
      <c r="AQ237" s="541"/>
      <c r="AR237" s="541"/>
      <c r="AS237" s="541"/>
      <c r="AT237" s="541"/>
      <c r="AU237" s="541"/>
      <c r="AV237" s="541"/>
      <c r="AW237" s="545"/>
      <c r="AX237" s="85"/>
      <c r="AY237" s="494"/>
      <c r="AZ237" s="85"/>
      <c r="BA237" s="85"/>
    </row>
    <row r="238" spans="1:53" ht="16.2" thickTop="1" x14ac:dyDescent="0.3">
      <c r="A238" s="546"/>
      <c r="B238" s="546"/>
      <c r="C238" s="546"/>
      <c r="D238" s="546"/>
      <c r="E238" s="546"/>
      <c r="F238" s="546"/>
      <c r="G238" s="546"/>
      <c r="H238" s="546"/>
      <c r="I238" s="546"/>
      <c r="J238" s="546"/>
      <c r="K238" s="546"/>
      <c r="L238" s="546"/>
      <c r="M238" s="546"/>
      <c r="N238" s="546"/>
      <c r="O238" s="546"/>
      <c r="P238" s="546"/>
      <c r="Q238" s="546"/>
      <c r="R238" s="546"/>
      <c r="S238" s="546"/>
      <c r="T238" s="546"/>
      <c r="U238" s="546"/>
      <c r="V238" s="546"/>
      <c r="W238" s="546"/>
      <c r="X238" s="546"/>
      <c r="Y238" s="546"/>
      <c r="Z238" s="546"/>
      <c r="AA238" s="546"/>
      <c r="AB238" s="546"/>
      <c r="AC238" s="546"/>
      <c r="AD238" s="546"/>
      <c r="AE238" s="546"/>
      <c r="AF238" s="546"/>
      <c r="AG238" s="546"/>
      <c r="AH238" s="546"/>
      <c r="AI238" s="546"/>
      <c r="AJ238" s="546"/>
      <c r="AK238" s="546"/>
      <c r="AL238" s="546"/>
      <c r="AM238" s="546"/>
      <c r="AN238" s="546"/>
      <c r="AO238" s="546"/>
      <c r="AP238" s="546"/>
      <c r="AQ238" s="546"/>
      <c r="AR238" s="546"/>
      <c r="AS238" s="546"/>
      <c r="AT238" s="546"/>
      <c r="AU238" s="546"/>
      <c r="AV238" s="546"/>
      <c r="AW238" s="546"/>
      <c r="AX238" s="479"/>
      <c r="AY238" s="547"/>
      <c r="AZ238" s="479"/>
      <c r="BA238" s="479"/>
    </row>
    <row r="239" spans="1:53" ht="15.6" x14ac:dyDescent="0.3">
      <c r="A239" s="546"/>
      <c r="B239" s="546"/>
      <c r="C239" s="546"/>
      <c r="D239" s="546"/>
      <c r="E239" s="546"/>
      <c r="F239" s="546"/>
      <c r="G239" s="546"/>
      <c r="H239" s="546"/>
      <c r="I239" s="546"/>
      <c r="J239" s="546"/>
      <c r="K239" s="546"/>
      <c r="L239" s="546"/>
      <c r="M239" s="546"/>
      <c r="N239" s="546"/>
      <c r="O239" s="546"/>
      <c r="P239" s="546"/>
      <c r="Q239" s="546"/>
      <c r="R239" s="546"/>
      <c r="S239" s="546"/>
      <c r="T239" s="546"/>
      <c r="U239" s="546"/>
      <c r="V239" s="546"/>
      <c r="W239" s="546"/>
      <c r="X239" s="546"/>
      <c r="Y239" s="546"/>
      <c r="Z239" s="546"/>
      <c r="AA239" s="546"/>
      <c r="AB239" s="546"/>
      <c r="AC239" s="546"/>
      <c r="AD239" s="546"/>
      <c r="AE239" s="546"/>
      <c r="AF239" s="546"/>
      <c r="AG239" s="546"/>
      <c r="AH239" s="546"/>
      <c r="AI239" s="546"/>
      <c r="AJ239" s="546"/>
      <c r="AK239" s="546"/>
      <c r="AL239" s="546"/>
      <c r="AM239" s="546"/>
      <c r="AN239" s="546"/>
      <c r="AO239" s="546"/>
      <c r="AP239" s="546"/>
      <c r="AQ239" s="546"/>
      <c r="AR239" s="546"/>
      <c r="AS239" s="546"/>
      <c r="AT239" s="546"/>
      <c r="AU239" s="546"/>
      <c r="AV239" s="546"/>
      <c r="AW239" s="546"/>
      <c r="AX239" s="479"/>
      <c r="AY239" s="547"/>
      <c r="AZ239" s="479"/>
      <c r="BA239" s="479"/>
    </row>
    <row r="240" spans="1:53" ht="16.2" thickBot="1" x14ac:dyDescent="0.35">
      <c r="A240" s="546"/>
      <c r="B240" s="546"/>
      <c r="C240" s="546"/>
      <c r="D240" s="546"/>
      <c r="E240" s="546"/>
      <c r="F240" s="546"/>
      <c r="G240" s="546"/>
      <c r="H240" s="546"/>
      <c r="I240" s="546"/>
      <c r="J240" s="546"/>
      <c r="K240" s="546"/>
      <c r="L240" s="546"/>
      <c r="M240" s="546"/>
      <c r="N240" s="546"/>
      <c r="O240" s="546"/>
      <c r="P240" s="546"/>
      <c r="Q240" s="546"/>
      <c r="R240" s="546"/>
      <c r="S240" s="546"/>
      <c r="T240" s="546"/>
      <c r="U240" s="546"/>
      <c r="V240" s="546"/>
      <c r="W240" s="546"/>
      <c r="X240" s="546"/>
      <c r="Y240" s="546"/>
      <c r="Z240" s="546"/>
      <c r="AA240" s="546"/>
      <c r="AB240" s="546"/>
      <c r="AC240" s="546"/>
      <c r="AD240" s="546"/>
      <c r="AE240" s="546"/>
      <c r="AF240" s="546"/>
      <c r="AG240" s="546"/>
      <c r="AH240" s="546"/>
      <c r="AI240" s="546"/>
      <c r="AJ240" s="546"/>
      <c r="AK240" s="546"/>
      <c r="AL240" s="546"/>
      <c r="AM240" s="546"/>
      <c r="AN240" s="546"/>
      <c r="AO240" s="546"/>
      <c r="AP240" s="546"/>
      <c r="AQ240" s="546"/>
      <c r="AR240" s="546"/>
      <c r="AS240" s="546"/>
      <c r="AT240" s="546"/>
      <c r="AU240" s="546"/>
      <c r="AV240" s="546"/>
      <c r="AW240" s="546"/>
      <c r="AX240" s="479"/>
      <c r="AY240" s="547"/>
      <c r="AZ240" s="479"/>
      <c r="BA240" s="479"/>
    </row>
    <row r="241" spans="1:53" ht="18.600000000000001" thickTop="1" x14ac:dyDescent="0.35">
      <c r="A241" s="482" t="s">
        <v>189</v>
      </c>
      <c r="B241" s="483"/>
      <c r="C241" s="484" t="s">
        <v>190</v>
      </c>
      <c r="D241" s="485"/>
      <c r="E241" s="486"/>
      <c r="F241" s="487"/>
      <c r="G241" s="488"/>
      <c r="H241" s="488"/>
      <c r="I241" s="489"/>
      <c r="J241" s="490"/>
      <c r="K241" s="489"/>
      <c r="L241" s="491"/>
      <c r="M241" s="491"/>
      <c r="N241" s="491"/>
      <c r="O241" s="491"/>
      <c r="P241" s="491"/>
      <c r="Q241" s="491"/>
      <c r="R241" s="491"/>
      <c r="S241" s="491"/>
      <c r="T241" s="491"/>
      <c r="U241" s="491"/>
      <c r="V241" s="491"/>
      <c r="W241" s="491"/>
      <c r="X241" s="491"/>
      <c r="Y241" s="491"/>
      <c r="Z241" s="491"/>
      <c r="AA241" s="491"/>
      <c r="AB241" s="489"/>
      <c r="AC241" s="489"/>
      <c r="AD241" s="489"/>
      <c r="AE241" s="489"/>
      <c r="AF241" s="489"/>
      <c r="AG241" s="489"/>
      <c r="AH241" s="489"/>
      <c r="AI241" s="492"/>
      <c r="AJ241" s="492"/>
      <c r="AK241" s="492"/>
      <c r="AL241" s="492"/>
      <c r="AM241" s="492"/>
      <c r="AN241" s="492"/>
      <c r="AO241" s="492"/>
      <c r="AP241" s="492"/>
      <c r="AQ241" s="492"/>
      <c r="AR241" s="492"/>
      <c r="AS241" s="492"/>
      <c r="AT241" s="492"/>
      <c r="AU241" s="492"/>
      <c r="AV241" s="492"/>
      <c r="AW241" s="493"/>
      <c r="AX241" s="85"/>
      <c r="AY241" s="494" t="s">
        <v>98</v>
      </c>
      <c r="AZ241" s="85"/>
      <c r="BA241" s="85"/>
    </row>
    <row r="242" spans="1:53" ht="15.6" x14ac:dyDescent="0.3">
      <c r="A242" s="482" t="s">
        <v>191</v>
      </c>
      <c r="B242" s="495"/>
      <c r="C242" s="630" t="str">
        <f>+C215</f>
        <v>CAP. 1: ACUEDUCTO VEREDA LOS ZAINOS</v>
      </c>
      <c r="D242" s="631"/>
      <c r="E242" s="631"/>
      <c r="F242" s="631"/>
      <c r="G242" s="631"/>
      <c r="H242" s="631"/>
      <c r="I242" s="631"/>
      <c r="J242" s="632" t="str">
        <f>+PRESUPUESTO!C24</f>
        <v>TUBERIA PVC 3"</v>
      </c>
      <c r="K242" s="633"/>
      <c r="L242" s="633"/>
      <c r="M242" s="633"/>
      <c r="N242" s="633"/>
      <c r="O242" s="633"/>
      <c r="P242" s="633"/>
      <c r="Q242" s="633"/>
      <c r="R242" s="633"/>
      <c r="S242" s="633"/>
      <c r="T242" s="633"/>
      <c r="U242" s="633"/>
      <c r="V242" s="633"/>
      <c r="W242" s="633"/>
      <c r="X242" s="633"/>
      <c r="Y242" s="633"/>
      <c r="Z242" s="633"/>
      <c r="AA242" s="633"/>
      <c r="AB242" s="633"/>
      <c r="AC242" s="633"/>
      <c r="AD242" s="633"/>
      <c r="AE242" s="633"/>
      <c r="AF242" s="633"/>
      <c r="AG242" s="633"/>
      <c r="AH242" s="634"/>
      <c r="AI242" s="638" t="s">
        <v>192</v>
      </c>
      <c r="AJ242" s="639"/>
      <c r="AK242" s="639"/>
      <c r="AL242" s="639"/>
      <c r="AM242" s="639"/>
      <c r="AN242" s="639"/>
      <c r="AO242" s="640"/>
      <c r="AP242" s="641" t="s">
        <v>35</v>
      </c>
      <c r="AQ242" s="642"/>
      <c r="AR242" s="642"/>
      <c r="AS242" s="642"/>
      <c r="AT242" s="642"/>
      <c r="AU242" s="642"/>
      <c r="AV242" s="643"/>
      <c r="AW242" s="496"/>
      <c r="AX242" s="85"/>
      <c r="AY242" s="494"/>
      <c r="AZ242" s="85"/>
      <c r="BA242" s="85"/>
    </row>
    <row r="243" spans="1:53" ht="15.6" x14ac:dyDescent="0.3">
      <c r="A243" s="482" t="s">
        <v>219</v>
      </c>
      <c r="B243" s="495"/>
      <c r="C243" s="700"/>
      <c r="D243" s="701"/>
      <c r="E243" s="701"/>
      <c r="F243" s="701"/>
      <c r="G243" s="701"/>
      <c r="H243" s="701"/>
      <c r="I243" s="701"/>
      <c r="J243" s="635"/>
      <c r="K243" s="636"/>
      <c r="L243" s="636"/>
      <c r="M243" s="636"/>
      <c r="N243" s="636"/>
      <c r="O243" s="636"/>
      <c r="P243" s="636"/>
      <c r="Q243" s="636"/>
      <c r="R243" s="636"/>
      <c r="S243" s="636"/>
      <c r="T243" s="636"/>
      <c r="U243" s="636"/>
      <c r="V243" s="636"/>
      <c r="W243" s="636"/>
      <c r="X243" s="636"/>
      <c r="Y243" s="636"/>
      <c r="Z243" s="636"/>
      <c r="AA243" s="636"/>
      <c r="AB243" s="636"/>
      <c r="AC243" s="636"/>
      <c r="AD243" s="636"/>
      <c r="AE243" s="636"/>
      <c r="AF243" s="636"/>
      <c r="AG243" s="636"/>
      <c r="AH243" s="637"/>
      <c r="AI243" s="638" t="s">
        <v>194</v>
      </c>
      <c r="AJ243" s="639"/>
      <c r="AK243" s="639"/>
      <c r="AL243" s="639"/>
      <c r="AM243" s="639"/>
      <c r="AN243" s="639"/>
      <c r="AO243" s="640"/>
      <c r="AP243" s="641">
        <f>L257</f>
        <v>198</v>
      </c>
      <c r="AQ243" s="642"/>
      <c r="AR243" s="642"/>
      <c r="AS243" s="642"/>
      <c r="AT243" s="642"/>
      <c r="AU243" s="642"/>
      <c r="AV243" s="643"/>
      <c r="AW243" s="496"/>
      <c r="AX243" s="85"/>
      <c r="AY243" s="494"/>
      <c r="AZ243" s="85"/>
      <c r="BA243" s="85"/>
    </row>
    <row r="244" spans="1:53" ht="15.6" x14ac:dyDescent="0.3">
      <c r="A244" s="497" t="s">
        <v>195</v>
      </c>
      <c r="B244" s="495"/>
      <c r="C244" s="498"/>
      <c r="D244" s="498"/>
      <c r="E244" s="498"/>
      <c r="F244" s="498"/>
      <c r="G244" s="498"/>
      <c r="H244" s="498"/>
      <c r="I244" s="498"/>
      <c r="J244" s="499"/>
      <c r="K244" s="498"/>
      <c r="L244" s="498"/>
      <c r="M244" s="626"/>
      <c r="N244" s="626"/>
      <c r="O244" s="626"/>
      <c r="P244" s="626"/>
      <c r="Q244" s="626"/>
      <c r="R244" s="626"/>
      <c r="S244" s="626"/>
      <c r="T244" s="626"/>
      <c r="U244" s="626"/>
      <c r="V244" s="626"/>
      <c r="W244" s="626"/>
      <c r="X244" s="626"/>
      <c r="Y244" s="626"/>
      <c r="Z244" s="626"/>
      <c r="AA244" s="626"/>
      <c r="AB244" s="626"/>
      <c r="AC244" s="625"/>
      <c r="AD244" s="626"/>
      <c r="AE244" s="626"/>
      <c r="AF244" s="626"/>
      <c r="AG244" s="626"/>
      <c r="AH244" s="626"/>
      <c r="AI244" s="626"/>
      <c r="AJ244" s="626"/>
      <c r="AK244" s="626"/>
      <c r="AL244" s="626"/>
      <c r="AM244" s="626"/>
      <c r="AN244" s="626"/>
      <c r="AO244" s="626"/>
      <c r="AP244" s="626"/>
      <c r="AQ244" s="626"/>
      <c r="AR244" s="626"/>
      <c r="AS244" s="626"/>
      <c r="AT244" s="626"/>
      <c r="AU244" s="626"/>
      <c r="AV244" s="626"/>
      <c r="AW244" s="496"/>
      <c r="AX244" s="85"/>
      <c r="AY244" s="494"/>
      <c r="AZ244" s="85"/>
      <c r="BA244" s="85"/>
    </row>
    <row r="245" spans="1:53" ht="15.6" x14ac:dyDescent="0.3">
      <c r="A245" s="497" t="s">
        <v>196</v>
      </c>
      <c r="B245" s="495"/>
      <c r="C245" s="712" t="s">
        <v>197</v>
      </c>
      <c r="D245" s="713"/>
      <c r="E245" s="714" t="s">
        <v>198</v>
      </c>
      <c r="F245" s="714"/>
      <c r="G245" s="714"/>
      <c r="H245" s="714"/>
      <c r="I245" s="714" t="s">
        <v>199</v>
      </c>
      <c r="J245" s="715" t="s">
        <v>200</v>
      </c>
      <c r="K245" s="714" t="s">
        <v>182</v>
      </c>
      <c r="L245" s="714" t="s">
        <v>201</v>
      </c>
      <c r="M245" s="705"/>
      <c r="N245" s="705"/>
      <c r="O245" s="705"/>
      <c r="P245" s="705"/>
      <c r="Q245" s="705"/>
      <c r="R245" s="705"/>
      <c r="S245" s="705"/>
      <c r="T245" s="705"/>
      <c r="U245" s="705"/>
      <c r="V245" s="705"/>
      <c r="W245" s="705"/>
      <c r="X245" s="705"/>
      <c r="Y245" s="705"/>
      <c r="Z245" s="705"/>
      <c r="AA245" s="705"/>
      <c r="AB245" s="705"/>
      <c r="AC245" s="705"/>
      <c r="AD245" s="705"/>
      <c r="AE245" s="705"/>
      <c r="AF245" s="705"/>
      <c r="AG245" s="705"/>
      <c r="AH245" s="705"/>
      <c r="AI245" s="705"/>
      <c r="AJ245" s="705"/>
      <c r="AK245" s="705"/>
      <c r="AL245" s="705"/>
      <c r="AM245" s="705"/>
      <c r="AN245" s="705"/>
      <c r="AO245" s="705"/>
      <c r="AP245" s="705"/>
      <c r="AQ245" s="705"/>
      <c r="AR245" s="705"/>
      <c r="AS245" s="705"/>
      <c r="AT245" s="705"/>
      <c r="AU245" s="705"/>
      <c r="AV245" s="705"/>
      <c r="AW245" s="496"/>
      <c r="AX245" s="85"/>
      <c r="AY245" s="494"/>
      <c r="AZ245" s="85"/>
      <c r="BA245" s="85"/>
    </row>
    <row r="246" spans="1:53" ht="15.6" x14ac:dyDescent="0.3">
      <c r="A246" s="497"/>
      <c r="B246" s="495"/>
      <c r="C246" s="653"/>
      <c r="D246" s="654"/>
      <c r="E246" s="500" t="s">
        <v>241</v>
      </c>
      <c r="F246" s="500" t="s">
        <v>203</v>
      </c>
      <c r="G246" s="500" t="s">
        <v>204</v>
      </c>
      <c r="H246" s="500" t="s">
        <v>205</v>
      </c>
      <c r="I246" s="714"/>
      <c r="J246" s="716"/>
      <c r="K246" s="714"/>
      <c r="L246" s="714"/>
      <c r="M246" s="705"/>
      <c r="N246" s="705"/>
      <c r="O246" s="705"/>
      <c r="P246" s="705"/>
      <c r="Q246" s="705"/>
      <c r="R246" s="705"/>
      <c r="S246" s="705"/>
      <c r="T246" s="705"/>
      <c r="U246" s="705"/>
      <c r="V246" s="705"/>
      <c r="W246" s="705"/>
      <c r="X246" s="705"/>
      <c r="Y246" s="705"/>
      <c r="Z246" s="705"/>
      <c r="AA246" s="705"/>
      <c r="AB246" s="705"/>
      <c r="AC246" s="705"/>
      <c r="AD246" s="705"/>
      <c r="AE246" s="705"/>
      <c r="AF246" s="705"/>
      <c r="AG246" s="705"/>
      <c r="AH246" s="705"/>
      <c r="AI246" s="705"/>
      <c r="AJ246" s="705"/>
      <c r="AK246" s="705"/>
      <c r="AL246" s="705"/>
      <c r="AM246" s="705"/>
      <c r="AN246" s="705"/>
      <c r="AO246" s="705"/>
      <c r="AP246" s="705"/>
      <c r="AQ246" s="705"/>
      <c r="AR246" s="705"/>
      <c r="AS246" s="705"/>
      <c r="AT246" s="705"/>
      <c r="AU246" s="705"/>
      <c r="AV246" s="705"/>
      <c r="AW246" s="496"/>
      <c r="AX246" s="85"/>
      <c r="AY246" s="494"/>
      <c r="AZ246" s="85"/>
      <c r="BA246" s="85"/>
    </row>
    <row r="247" spans="1:53" ht="15.6" x14ac:dyDescent="0.3">
      <c r="A247" s="497" t="s">
        <v>206</v>
      </c>
      <c r="B247" s="495"/>
      <c r="C247" s="706"/>
      <c r="D247" s="707"/>
      <c r="E247" s="710"/>
      <c r="F247" s="710"/>
      <c r="G247" s="710"/>
      <c r="H247" s="710"/>
      <c r="I247" s="710"/>
      <c r="J247" s="710"/>
      <c r="K247" s="710"/>
      <c r="L247" s="710"/>
      <c r="M247" s="501"/>
      <c r="N247" s="502"/>
      <c r="O247" s="502"/>
      <c r="P247" s="502"/>
      <c r="Q247" s="502"/>
      <c r="R247" s="502"/>
      <c r="S247" s="502"/>
      <c r="T247" s="502"/>
      <c r="U247" s="502"/>
      <c r="V247" s="502"/>
      <c r="W247" s="502"/>
      <c r="X247" s="502"/>
      <c r="Y247" s="502"/>
      <c r="Z247" s="502"/>
      <c r="AA247" s="502"/>
      <c r="AB247" s="502"/>
      <c r="AC247" s="502"/>
      <c r="AD247" s="502"/>
      <c r="AE247" s="502"/>
      <c r="AF247" s="502"/>
      <c r="AG247" s="502"/>
      <c r="AH247" s="502"/>
      <c r="AI247" s="502"/>
      <c r="AJ247" s="502"/>
      <c r="AK247" s="502"/>
      <c r="AL247" s="502"/>
      <c r="AM247" s="502"/>
      <c r="AN247" s="502"/>
      <c r="AO247" s="502"/>
      <c r="AP247" s="502"/>
      <c r="AQ247" s="502"/>
      <c r="AR247" s="502"/>
      <c r="AS247" s="502"/>
      <c r="AT247" s="502"/>
      <c r="AU247" s="502"/>
      <c r="AV247" s="503"/>
      <c r="AW247" s="496"/>
      <c r="AX247" s="85"/>
      <c r="AY247" s="494"/>
      <c r="AZ247" s="85"/>
      <c r="BA247" s="85"/>
    </row>
    <row r="248" spans="1:53" ht="15.6" x14ac:dyDescent="0.3">
      <c r="A248" s="497"/>
      <c r="B248" s="495"/>
      <c r="C248" s="708"/>
      <c r="D248" s="709"/>
      <c r="E248" s="711"/>
      <c r="F248" s="711"/>
      <c r="G248" s="711"/>
      <c r="H248" s="711"/>
      <c r="I248" s="711"/>
      <c r="J248" s="711"/>
      <c r="K248" s="711"/>
      <c r="L248" s="711"/>
      <c r="M248" s="501"/>
      <c r="N248" s="502"/>
      <c r="O248" s="502"/>
      <c r="P248" s="502"/>
      <c r="Q248" s="502"/>
      <c r="R248" s="502"/>
      <c r="S248" s="502"/>
      <c r="T248" s="502"/>
      <c r="U248" s="502"/>
      <c r="V248" s="502"/>
      <c r="W248" s="502"/>
      <c r="X248" s="502"/>
      <c r="Y248" s="502"/>
      <c r="Z248" s="502"/>
      <c r="AA248" s="502"/>
      <c r="AB248" s="502"/>
      <c r="AC248" s="502"/>
      <c r="AD248" s="502"/>
      <c r="AE248" s="502"/>
      <c r="AF248" s="502"/>
      <c r="AG248" s="502"/>
      <c r="AH248" s="502"/>
      <c r="AI248" s="502"/>
      <c r="AJ248" s="502"/>
      <c r="AK248" s="502"/>
      <c r="AL248" s="502"/>
      <c r="AM248" s="502"/>
      <c r="AN248" s="502"/>
      <c r="AO248" s="502"/>
      <c r="AP248" s="502"/>
      <c r="AQ248" s="502"/>
      <c r="AR248" s="502"/>
      <c r="AS248" s="502"/>
      <c r="AT248" s="502"/>
      <c r="AU248" s="502"/>
      <c r="AV248" s="503"/>
      <c r="AW248" s="496"/>
      <c r="AX248" s="85"/>
      <c r="AY248" s="494"/>
      <c r="AZ248" s="85"/>
      <c r="BA248" s="85"/>
    </row>
    <row r="249" spans="1:53" ht="15.6" customHeight="1" x14ac:dyDescent="0.3">
      <c r="A249" s="497" t="s">
        <v>207</v>
      </c>
      <c r="B249" s="495"/>
      <c r="C249" s="648" t="s">
        <v>250</v>
      </c>
      <c r="D249" s="649"/>
      <c r="E249" s="644">
        <f>+E31</f>
        <v>19</v>
      </c>
      <c r="F249" s="644"/>
      <c r="G249" s="644"/>
      <c r="H249" s="644"/>
      <c r="I249" s="644">
        <f>+E249</f>
        <v>19</v>
      </c>
      <c r="J249" s="644">
        <v>1</v>
      </c>
      <c r="K249" s="644" t="s">
        <v>35</v>
      </c>
      <c r="L249" s="646">
        <f>+I249*J249</f>
        <v>19</v>
      </c>
      <c r="M249" s="501"/>
      <c r="N249" s="502"/>
      <c r="O249" s="502"/>
      <c r="P249" s="502"/>
      <c r="Q249" s="502"/>
      <c r="R249" s="502"/>
      <c r="S249" s="502"/>
      <c r="T249" s="502"/>
      <c r="U249" s="502"/>
      <c r="V249" s="502"/>
      <c r="W249" s="502"/>
      <c r="X249" s="502"/>
      <c r="Y249" s="502"/>
      <c r="Z249" s="502"/>
      <c r="AA249" s="502"/>
      <c r="AB249" s="502"/>
      <c r="AC249" s="502"/>
      <c r="AD249" s="502"/>
      <c r="AE249" s="502"/>
      <c r="AF249" s="502"/>
      <c r="AG249" s="502"/>
      <c r="AH249" s="502"/>
      <c r="AI249" s="502"/>
      <c r="AJ249" s="502"/>
      <c r="AK249" s="502"/>
      <c r="AL249" s="502"/>
      <c r="AM249" s="502"/>
      <c r="AN249" s="502"/>
      <c r="AO249" s="502"/>
      <c r="AP249" s="502"/>
      <c r="AQ249" s="502"/>
      <c r="AR249" s="502"/>
      <c r="AS249" s="502"/>
      <c r="AT249" s="502"/>
      <c r="AU249" s="502"/>
      <c r="AV249" s="503"/>
      <c r="AW249" s="496"/>
      <c r="AX249" s="85"/>
      <c r="AY249" s="494"/>
      <c r="AZ249" s="85"/>
      <c r="BA249" s="85"/>
    </row>
    <row r="250" spans="1:53" ht="15.6" x14ac:dyDescent="0.3">
      <c r="A250" s="497"/>
      <c r="B250" s="495"/>
      <c r="C250" s="650"/>
      <c r="D250" s="651"/>
      <c r="E250" s="645"/>
      <c r="F250" s="645"/>
      <c r="G250" s="645"/>
      <c r="H250" s="645"/>
      <c r="I250" s="645"/>
      <c r="J250" s="645"/>
      <c r="K250" s="645"/>
      <c r="L250" s="647"/>
      <c r="M250" s="501"/>
      <c r="N250" s="502"/>
      <c r="O250" s="502"/>
      <c r="P250" s="502"/>
      <c r="Q250" s="502"/>
      <c r="R250" s="502"/>
      <c r="S250" s="502"/>
      <c r="T250" s="502"/>
      <c r="U250" s="502"/>
      <c r="V250" s="502"/>
      <c r="W250" s="502"/>
      <c r="X250" s="502"/>
      <c r="Y250" s="502"/>
      <c r="Z250" s="502"/>
      <c r="AA250" s="502"/>
      <c r="AB250" s="502"/>
      <c r="AC250" s="502"/>
      <c r="AD250" s="502"/>
      <c r="AE250" s="502"/>
      <c r="AF250" s="502"/>
      <c r="AG250" s="502"/>
      <c r="AH250" s="502"/>
      <c r="AI250" s="502"/>
      <c r="AJ250" s="502"/>
      <c r="AK250" s="502"/>
      <c r="AL250" s="502"/>
      <c r="AM250" s="502"/>
      <c r="AN250" s="502"/>
      <c r="AO250" s="502"/>
      <c r="AP250" s="502"/>
      <c r="AQ250" s="502"/>
      <c r="AR250" s="502"/>
      <c r="AS250" s="502"/>
      <c r="AT250" s="502"/>
      <c r="AU250" s="502"/>
      <c r="AV250" s="503"/>
      <c r="AW250" s="496"/>
      <c r="AX250" s="85"/>
      <c r="AY250" s="494"/>
      <c r="AZ250" s="85"/>
      <c r="BA250" s="85"/>
    </row>
    <row r="251" spans="1:53" ht="15.6" x14ac:dyDescent="0.3">
      <c r="A251" s="497"/>
      <c r="B251" s="495"/>
      <c r="C251" s="648" t="s">
        <v>251</v>
      </c>
      <c r="D251" s="649"/>
      <c r="E251" s="644">
        <f t="shared" ref="E251" si="8">+E33</f>
        <v>29</v>
      </c>
      <c r="F251" s="644"/>
      <c r="G251" s="644"/>
      <c r="H251" s="644"/>
      <c r="I251" s="644">
        <f t="shared" ref="I251:I254" si="9">+E251</f>
        <v>29</v>
      </c>
      <c r="J251" s="644">
        <v>1</v>
      </c>
      <c r="K251" s="644" t="s">
        <v>35</v>
      </c>
      <c r="L251" s="646">
        <f t="shared" ref="L251:L254" si="10">+I251*J251</f>
        <v>29</v>
      </c>
      <c r="M251" s="553"/>
      <c r="N251" s="554"/>
      <c r="O251" s="554"/>
      <c r="P251" s="554"/>
      <c r="Q251" s="554"/>
      <c r="R251" s="554"/>
      <c r="S251" s="554"/>
      <c r="T251" s="554"/>
      <c r="U251" s="554"/>
      <c r="V251" s="554"/>
      <c r="W251" s="554"/>
      <c r="X251" s="554"/>
      <c r="Y251" s="554"/>
      <c r="Z251" s="554"/>
      <c r="AA251" s="554"/>
      <c r="AB251" s="554"/>
      <c r="AC251" s="554"/>
      <c r="AD251" s="554"/>
      <c r="AE251" s="554"/>
      <c r="AF251" s="554"/>
      <c r="AG251" s="554"/>
      <c r="AH251" s="554"/>
      <c r="AI251" s="554"/>
      <c r="AJ251" s="554"/>
      <c r="AK251" s="554"/>
      <c r="AL251" s="554"/>
      <c r="AM251" s="554"/>
      <c r="AN251" s="554"/>
      <c r="AO251" s="554"/>
      <c r="AP251" s="554"/>
      <c r="AQ251" s="554"/>
      <c r="AR251" s="554"/>
      <c r="AS251" s="554"/>
      <c r="AT251" s="554"/>
      <c r="AU251" s="554"/>
      <c r="AV251" s="555"/>
      <c r="AW251" s="496"/>
      <c r="AX251" s="85"/>
      <c r="AY251" s="494"/>
      <c r="AZ251" s="85"/>
      <c r="BA251" s="85"/>
    </row>
    <row r="252" spans="1:53" ht="15.6" x14ac:dyDescent="0.3">
      <c r="A252" s="497"/>
      <c r="B252" s="495"/>
      <c r="C252" s="650"/>
      <c r="D252" s="651"/>
      <c r="E252" s="645"/>
      <c r="F252" s="645"/>
      <c r="G252" s="645"/>
      <c r="H252" s="645"/>
      <c r="I252" s="645"/>
      <c r="J252" s="645"/>
      <c r="K252" s="645"/>
      <c r="L252" s="647"/>
      <c r="M252" s="553"/>
      <c r="N252" s="554"/>
      <c r="O252" s="554"/>
      <c r="P252" s="554"/>
      <c r="Q252" s="554"/>
      <c r="R252" s="554"/>
      <c r="S252" s="554"/>
      <c r="T252" s="554"/>
      <c r="U252" s="554"/>
      <c r="V252" s="554"/>
      <c r="W252" s="554"/>
      <c r="X252" s="554"/>
      <c r="Y252" s="554"/>
      <c r="Z252" s="554"/>
      <c r="AA252" s="554"/>
      <c r="AB252" s="554"/>
      <c r="AC252" s="554"/>
      <c r="AD252" s="554"/>
      <c r="AE252" s="554"/>
      <c r="AF252" s="554"/>
      <c r="AG252" s="554"/>
      <c r="AH252" s="554"/>
      <c r="AI252" s="554"/>
      <c r="AJ252" s="554"/>
      <c r="AK252" s="554"/>
      <c r="AL252" s="554"/>
      <c r="AM252" s="554"/>
      <c r="AN252" s="554"/>
      <c r="AO252" s="554"/>
      <c r="AP252" s="554"/>
      <c r="AQ252" s="554"/>
      <c r="AR252" s="554"/>
      <c r="AS252" s="554"/>
      <c r="AT252" s="554"/>
      <c r="AU252" s="554"/>
      <c r="AV252" s="555"/>
      <c r="AW252" s="496"/>
      <c r="AX252" s="85"/>
      <c r="AY252" s="494"/>
      <c r="AZ252" s="85"/>
      <c r="BA252" s="85"/>
    </row>
    <row r="253" spans="1:53" ht="15.6" x14ac:dyDescent="0.3">
      <c r="A253" s="497"/>
      <c r="B253" s="495"/>
      <c r="C253" s="648" t="s">
        <v>252</v>
      </c>
      <c r="D253" s="649"/>
      <c r="E253" s="644">
        <f t="shared" ref="E253" si="11">+E35</f>
        <v>150</v>
      </c>
      <c r="F253" s="644"/>
      <c r="G253" s="644"/>
      <c r="H253" s="644"/>
      <c r="I253" s="644">
        <f t="shared" ref="I253:I254" si="12">+E253</f>
        <v>150</v>
      </c>
      <c r="J253" s="644">
        <v>1</v>
      </c>
      <c r="K253" s="644" t="s">
        <v>35</v>
      </c>
      <c r="L253" s="646">
        <f t="shared" ref="L253:L254" si="13">+I253*J253</f>
        <v>150</v>
      </c>
      <c r="M253" s="553"/>
      <c r="N253" s="554"/>
      <c r="O253" s="554"/>
      <c r="P253" s="554"/>
      <c r="Q253" s="554"/>
      <c r="R253" s="554"/>
      <c r="S253" s="554"/>
      <c r="T253" s="554"/>
      <c r="U253" s="554"/>
      <c r="V253" s="554"/>
      <c r="W253" s="554"/>
      <c r="X253" s="554"/>
      <c r="Y253" s="554"/>
      <c r="Z253" s="554"/>
      <c r="AA253" s="554"/>
      <c r="AB253" s="554"/>
      <c r="AC253" s="554"/>
      <c r="AD253" s="554"/>
      <c r="AE253" s="554"/>
      <c r="AF253" s="554"/>
      <c r="AG253" s="554"/>
      <c r="AH253" s="554"/>
      <c r="AI253" s="554"/>
      <c r="AJ253" s="554"/>
      <c r="AK253" s="554"/>
      <c r="AL253" s="554"/>
      <c r="AM253" s="554"/>
      <c r="AN253" s="554"/>
      <c r="AO253" s="554"/>
      <c r="AP253" s="554"/>
      <c r="AQ253" s="554"/>
      <c r="AR253" s="554"/>
      <c r="AS253" s="554"/>
      <c r="AT253" s="554"/>
      <c r="AU253" s="554"/>
      <c r="AV253" s="555"/>
      <c r="AW253" s="496"/>
      <c r="AX253" s="85"/>
      <c r="AY253" s="494"/>
      <c r="AZ253" s="85"/>
      <c r="BA253" s="85"/>
    </row>
    <row r="254" spans="1:53" ht="15.6" x14ac:dyDescent="0.3">
      <c r="A254" s="497"/>
      <c r="B254" s="495"/>
      <c r="C254" s="650"/>
      <c r="D254" s="651"/>
      <c r="E254" s="645"/>
      <c r="F254" s="645"/>
      <c r="G254" s="645"/>
      <c r="H254" s="645"/>
      <c r="I254" s="645"/>
      <c r="J254" s="645"/>
      <c r="K254" s="645"/>
      <c r="L254" s="647"/>
      <c r="M254" s="553"/>
      <c r="N254" s="554"/>
      <c r="O254" s="554"/>
      <c r="P254" s="554"/>
      <c r="Q254" s="554"/>
      <c r="R254" s="554"/>
      <c r="S254" s="554"/>
      <c r="T254" s="554"/>
      <c r="U254" s="554"/>
      <c r="V254" s="554"/>
      <c r="W254" s="554"/>
      <c r="X254" s="554"/>
      <c r="Y254" s="554"/>
      <c r="Z254" s="554"/>
      <c r="AA254" s="554"/>
      <c r="AB254" s="554"/>
      <c r="AC254" s="554"/>
      <c r="AD254" s="554"/>
      <c r="AE254" s="554"/>
      <c r="AF254" s="554"/>
      <c r="AG254" s="554"/>
      <c r="AH254" s="554"/>
      <c r="AI254" s="554"/>
      <c r="AJ254" s="554"/>
      <c r="AK254" s="554"/>
      <c r="AL254" s="554"/>
      <c r="AM254" s="554"/>
      <c r="AN254" s="554"/>
      <c r="AO254" s="554"/>
      <c r="AP254" s="554"/>
      <c r="AQ254" s="554"/>
      <c r="AR254" s="554"/>
      <c r="AS254" s="554"/>
      <c r="AT254" s="554"/>
      <c r="AU254" s="554"/>
      <c r="AV254" s="555"/>
      <c r="AW254" s="496"/>
      <c r="AX254" s="85"/>
      <c r="AY254" s="494"/>
      <c r="AZ254" s="85"/>
      <c r="BA254" s="85"/>
    </row>
    <row r="255" spans="1:53" ht="15.6" x14ac:dyDescent="0.3">
      <c r="A255" s="497"/>
      <c r="B255" s="495"/>
      <c r="C255" s="650"/>
      <c r="D255" s="651"/>
      <c r="E255" s="645"/>
      <c r="F255" s="645"/>
      <c r="G255" s="658"/>
      <c r="H255" s="645"/>
      <c r="I255" s="644"/>
      <c r="J255" s="644"/>
      <c r="K255" s="644"/>
      <c r="L255" s="646"/>
      <c r="M255" s="501"/>
      <c r="N255" s="502"/>
      <c r="O255" s="502"/>
      <c r="P255" s="502"/>
      <c r="Q255" s="502"/>
      <c r="R255" s="502"/>
      <c r="S255" s="502"/>
      <c r="T255" s="502"/>
      <c r="U255" s="502"/>
      <c r="V255" s="502"/>
      <c r="W255" s="502"/>
      <c r="X255" s="502"/>
      <c r="Y255" s="502"/>
      <c r="Z255" s="502"/>
      <c r="AA255" s="502"/>
      <c r="AB255" s="502"/>
      <c r="AC255" s="502"/>
      <c r="AD255" s="502"/>
      <c r="AE255" s="502"/>
      <c r="AF255" s="502"/>
      <c r="AG255" s="502"/>
      <c r="AH255" s="502"/>
      <c r="AI255" s="502"/>
      <c r="AJ255" s="502"/>
      <c r="AK255" s="502"/>
      <c r="AL255" s="502"/>
      <c r="AM255" s="502"/>
      <c r="AN255" s="502"/>
      <c r="AO255" s="502"/>
      <c r="AP255" s="502"/>
      <c r="AQ255" s="502"/>
      <c r="AR255" s="502"/>
      <c r="AS255" s="502"/>
      <c r="AT255" s="502"/>
      <c r="AU255" s="502"/>
      <c r="AV255" s="503"/>
      <c r="AW255" s="496"/>
      <c r="AX255" s="85"/>
      <c r="AY255" s="494"/>
      <c r="AZ255" s="85"/>
      <c r="BA255" s="85"/>
    </row>
    <row r="256" spans="1:53" ht="15.6" x14ac:dyDescent="0.3">
      <c r="A256" s="497"/>
      <c r="B256" s="495"/>
      <c r="C256" s="650"/>
      <c r="D256" s="651"/>
      <c r="E256" s="645"/>
      <c r="F256" s="645"/>
      <c r="G256" s="659"/>
      <c r="H256" s="645"/>
      <c r="I256" s="645"/>
      <c r="J256" s="645"/>
      <c r="K256" s="645"/>
      <c r="L256" s="647"/>
      <c r="M256" s="501"/>
      <c r="N256" s="502"/>
      <c r="O256" s="502"/>
      <c r="P256" s="502"/>
      <c r="Q256" s="502"/>
      <c r="R256" s="502"/>
      <c r="S256" s="502"/>
      <c r="T256" s="502"/>
      <c r="U256" s="502"/>
      <c r="V256" s="502"/>
      <c r="W256" s="502"/>
      <c r="X256" s="502"/>
      <c r="Y256" s="502"/>
      <c r="Z256" s="502"/>
      <c r="AA256" s="502"/>
      <c r="AB256" s="502"/>
      <c r="AC256" s="502"/>
      <c r="AD256" s="502"/>
      <c r="AE256" s="502"/>
      <c r="AF256" s="502"/>
      <c r="AG256" s="502"/>
      <c r="AH256" s="502"/>
      <c r="AI256" s="502"/>
      <c r="AJ256" s="502"/>
      <c r="AK256" s="502"/>
      <c r="AL256" s="502"/>
      <c r="AM256" s="502"/>
      <c r="AN256" s="502"/>
      <c r="AO256" s="502"/>
      <c r="AP256" s="502"/>
      <c r="AQ256" s="502"/>
      <c r="AR256" s="502"/>
      <c r="AS256" s="502"/>
      <c r="AT256" s="502"/>
      <c r="AU256" s="502"/>
      <c r="AV256" s="503"/>
      <c r="AW256" s="496"/>
      <c r="AX256" s="85"/>
      <c r="AY256" s="494"/>
      <c r="AZ256" s="85"/>
      <c r="BA256" s="85"/>
    </row>
    <row r="257" spans="1:53" ht="15.6" x14ac:dyDescent="0.3">
      <c r="A257" s="482" t="s">
        <v>208</v>
      </c>
      <c r="B257" s="495"/>
      <c r="C257" s="504"/>
      <c r="D257" s="505"/>
      <c r="E257" s="505"/>
      <c r="F257" s="505"/>
      <c r="G257" s="506" t="s">
        <v>209</v>
      </c>
      <c r="H257" s="507">
        <v>2</v>
      </c>
      <c r="I257" s="508" t="s">
        <v>5</v>
      </c>
      <c r="J257" s="509"/>
      <c r="K257" s="510" t="s">
        <v>201</v>
      </c>
      <c r="L257" s="511">
        <f>ROUND(SUM(L247:L256),H257)</f>
        <v>198</v>
      </c>
      <c r="M257" s="512"/>
      <c r="N257" s="513"/>
      <c r="O257" s="513"/>
      <c r="P257" s="513"/>
      <c r="Q257" s="513"/>
      <c r="R257" s="513"/>
      <c r="S257" s="502"/>
      <c r="T257" s="502"/>
      <c r="U257" s="502"/>
      <c r="V257" s="502"/>
      <c r="W257" s="502"/>
      <c r="X257" s="502"/>
      <c r="Y257" s="502"/>
      <c r="Z257" s="502"/>
      <c r="AA257" s="502"/>
      <c r="AB257" s="502"/>
      <c r="AC257" s="502"/>
      <c r="AD257" s="502"/>
      <c r="AE257" s="502"/>
      <c r="AF257" s="502"/>
      <c r="AG257" s="502"/>
      <c r="AH257" s="502"/>
      <c r="AI257" s="502"/>
      <c r="AJ257" s="502"/>
      <c r="AK257" s="502"/>
      <c r="AL257" s="502"/>
      <c r="AM257" s="502"/>
      <c r="AN257" s="502"/>
      <c r="AO257" s="502"/>
      <c r="AP257" s="502"/>
      <c r="AQ257" s="502"/>
      <c r="AR257" s="502"/>
      <c r="AS257" s="502"/>
      <c r="AT257" s="502"/>
      <c r="AU257" s="502"/>
      <c r="AV257" s="503"/>
      <c r="AW257" s="496"/>
      <c r="AX257" s="85"/>
      <c r="AY257" s="494"/>
      <c r="AZ257" s="85"/>
      <c r="BA257" s="85"/>
    </row>
    <row r="258" spans="1:53" ht="15.6" x14ac:dyDescent="0.3">
      <c r="A258" s="497"/>
      <c r="B258" s="495"/>
      <c r="C258" s="514"/>
      <c r="D258" s="515"/>
      <c r="E258" s="515"/>
      <c r="F258" s="515"/>
      <c r="G258" s="515"/>
      <c r="H258" s="515"/>
      <c r="I258" s="515"/>
      <c r="J258" s="515"/>
      <c r="K258" s="516"/>
      <c r="L258" s="515"/>
      <c r="M258" s="517"/>
      <c r="N258" s="518"/>
      <c r="O258" s="518"/>
      <c r="P258" s="518"/>
      <c r="Q258" s="518"/>
      <c r="R258" s="518"/>
      <c r="S258" s="519"/>
      <c r="T258" s="519"/>
      <c r="U258" s="519"/>
      <c r="V258" s="519"/>
      <c r="W258" s="519"/>
      <c r="X258" s="519"/>
      <c r="Y258" s="519"/>
      <c r="Z258" s="519"/>
      <c r="AA258" s="519"/>
      <c r="AB258" s="519"/>
      <c r="AC258" s="519"/>
      <c r="AD258" s="519"/>
      <c r="AE258" s="519"/>
      <c r="AF258" s="519"/>
      <c r="AG258" s="519"/>
      <c r="AH258" s="519"/>
      <c r="AI258" s="519"/>
      <c r="AJ258" s="519"/>
      <c r="AK258" s="519"/>
      <c r="AL258" s="519"/>
      <c r="AM258" s="519"/>
      <c r="AN258" s="519"/>
      <c r="AO258" s="519"/>
      <c r="AP258" s="519"/>
      <c r="AQ258" s="519"/>
      <c r="AR258" s="519"/>
      <c r="AS258" s="519"/>
      <c r="AT258" s="519"/>
      <c r="AU258" s="519"/>
      <c r="AV258" s="520"/>
      <c r="AW258" s="496"/>
      <c r="AX258" s="85"/>
      <c r="AY258" s="494"/>
      <c r="AZ258" s="85"/>
      <c r="BA258" s="85"/>
    </row>
    <row r="259" spans="1:53" ht="15.6" x14ac:dyDescent="0.3">
      <c r="A259" s="497"/>
      <c r="B259" s="495"/>
      <c r="C259" s="653"/>
      <c r="D259" s="654"/>
      <c r="E259" s="654"/>
      <c r="F259" s="654"/>
      <c r="G259" s="654"/>
      <c r="H259" s="654"/>
      <c r="I259" s="654"/>
      <c r="J259" s="654"/>
      <c r="K259" s="654"/>
      <c r="L259" s="521"/>
      <c r="M259" s="517"/>
      <c r="N259" s="518"/>
      <c r="O259" s="518"/>
      <c r="P259" s="518"/>
      <c r="Q259" s="518"/>
      <c r="R259" s="518"/>
      <c r="S259" s="519"/>
      <c r="T259" s="519"/>
      <c r="U259" s="519"/>
      <c r="V259" s="519"/>
      <c r="W259" s="519"/>
      <c r="X259" s="519"/>
      <c r="Y259" s="519"/>
      <c r="Z259" s="519"/>
      <c r="AA259" s="519"/>
      <c r="AB259" s="519"/>
      <c r="AC259" s="519"/>
      <c r="AD259" s="519"/>
      <c r="AE259" s="519"/>
      <c r="AF259" s="519"/>
      <c r="AG259" s="519"/>
      <c r="AH259" s="519"/>
      <c r="AI259" s="519"/>
      <c r="AJ259" s="519"/>
      <c r="AK259" s="519"/>
      <c r="AL259" s="519"/>
      <c r="AM259" s="519"/>
      <c r="AN259" s="519"/>
      <c r="AO259" s="519"/>
      <c r="AP259" s="519"/>
      <c r="AQ259" s="519"/>
      <c r="AR259" s="519"/>
      <c r="AS259" s="519"/>
      <c r="AT259" s="519"/>
      <c r="AU259" s="519"/>
      <c r="AV259" s="520"/>
      <c r="AW259" s="496"/>
      <c r="AX259" s="85"/>
      <c r="AY259" s="494"/>
      <c r="AZ259" s="85"/>
      <c r="BA259" s="85"/>
    </row>
    <row r="260" spans="1:53" ht="31.2" x14ac:dyDescent="0.3">
      <c r="A260" s="497"/>
      <c r="B260" s="495"/>
      <c r="C260" s="522" t="s">
        <v>210</v>
      </c>
      <c r="D260" s="655"/>
      <c r="E260" s="655"/>
      <c r="F260" s="655"/>
      <c r="G260" s="655"/>
      <c r="H260" s="655"/>
      <c r="I260" s="655"/>
      <c r="J260" s="655"/>
      <c r="K260" s="655"/>
      <c r="L260" s="655"/>
      <c r="M260" s="655"/>
      <c r="N260" s="655"/>
      <c r="O260" s="655"/>
      <c r="P260" s="655"/>
      <c r="Q260" s="655"/>
      <c r="R260" s="655"/>
      <c r="S260" s="655"/>
      <c r="T260" s="655"/>
      <c r="U260" s="655"/>
      <c r="V260" s="655"/>
      <c r="W260" s="655"/>
      <c r="X260" s="655"/>
      <c r="Y260" s="655"/>
      <c r="Z260" s="655"/>
      <c r="AA260" s="655"/>
      <c r="AB260" s="655"/>
      <c r="AC260" s="655"/>
      <c r="AD260" s="655"/>
      <c r="AE260" s="655"/>
      <c r="AF260" s="655"/>
      <c r="AG260" s="655"/>
      <c r="AH260" s="655"/>
      <c r="AI260" s="655"/>
      <c r="AJ260" s="655"/>
      <c r="AK260" s="655"/>
      <c r="AL260" s="655"/>
      <c r="AM260" s="655"/>
      <c r="AN260" s="655"/>
      <c r="AO260" s="655"/>
      <c r="AP260" s="655"/>
      <c r="AQ260" s="655"/>
      <c r="AR260" s="655"/>
      <c r="AS260" s="655"/>
      <c r="AT260" s="655"/>
      <c r="AU260" s="655"/>
      <c r="AV260" s="523"/>
      <c r="AW260" s="496"/>
      <c r="AX260" s="85"/>
      <c r="AY260" s="494"/>
      <c r="AZ260" s="85"/>
      <c r="BA260" s="85"/>
    </row>
    <row r="261" spans="1:53" ht="15.6" x14ac:dyDescent="0.3">
      <c r="A261" s="497"/>
      <c r="B261" s="495"/>
      <c r="C261" s="524"/>
      <c r="D261" s="660"/>
      <c r="E261" s="660"/>
      <c r="F261" s="660"/>
      <c r="G261" s="660"/>
      <c r="H261" s="660"/>
      <c r="I261" s="660"/>
      <c r="J261" s="660"/>
      <c r="K261" s="660"/>
      <c r="L261" s="660"/>
      <c r="M261" s="660"/>
      <c r="N261" s="660"/>
      <c r="O261" s="660"/>
      <c r="P261" s="660"/>
      <c r="Q261" s="660"/>
      <c r="R261" s="660"/>
      <c r="S261" s="660"/>
      <c r="T261" s="660"/>
      <c r="U261" s="660"/>
      <c r="V261" s="660"/>
      <c r="W261" s="660"/>
      <c r="X261" s="660"/>
      <c r="Y261" s="660"/>
      <c r="Z261" s="660"/>
      <c r="AA261" s="660"/>
      <c r="AB261" s="660"/>
      <c r="AC261" s="660"/>
      <c r="AD261" s="660"/>
      <c r="AE261" s="660"/>
      <c r="AF261" s="660"/>
      <c r="AG261" s="660"/>
      <c r="AH261" s="660"/>
      <c r="AI261" s="660"/>
      <c r="AJ261" s="660"/>
      <c r="AK261" s="660"/>
      <c r="AL261" s="660"/>
      <c r="AM261" s="660"/>
      <c r="AN261" s="660"/>
      <c r="AO261" s="660"/>
      <c r="AP261" s="660"/>
      <c r="AQ261" s="660"/>
      <c r="AR261" s="660"/>
      <c r="AS261" s="660"/>
      <c r="AT261" s="660"/>
      <c r="AU261" s="660"/>
      <c r="AV261" s="525"/>
      <c r="AW261" s="496"/>
      <c r="AX261" s="85"/>
      <c r="AY261" s="494"/>
      <c r="AZ261" s="85"/>
      <c r="BA261" s="85"/>
    </row>
    <row r="262" spans="1:53" ht="15.6" x14ac:dyDescent="0.3">
      <c r="A262" s="497"/>
      <c r="B262" s="495"/>
      <c r="C262" s="526"/>
      <c r="D262" s="627"/>
      <c r="E262" s="627"/>
      <c r="F262" s="627"/>
      <c r="G262" s="627"/>
      <c r="H262" s="627"/>
      <c r="I262" s="627"/>
      <c r="J262" s="627"/>
      <c r="K262" s="627"/>
      <c r="L262" s="627"/>
      <c r="M262" s="627"/>
      <c r="N262" s="627"/>
      <c r="O262" s="627"/>
      <c r="P262" s="627"/>
      <c r="Q262" s="627"/>
      <c r="R262" s="627"/>
      <c r="S262" s="627"/>
      <c r="T262" s="627"/>
      <c r="U262" s="627"/>
      <c r="V262" s="627"/>
      <c r="W262" s="627"/>
      <c r="X262" s="627"/>
      <c r="Y262" s="627"/>
      <c r="Z262" s="627"/>
      <c r="AA262" s="627"/>
      <c r="AB262" s="627"/>
      <c r="AC262" s="627"/>
      <c r="AD262" s="627"/>
      <c r="AE262" s="627"/>
      <c r="AF262" s="627"/>
      <c r="AG262" s="527"/>
      <c r="AH262" s="628" t="str">
        <f>"Item    " &amp; E243 &amp; "    Página   1   de   1  "</f>
        <v xml:space="preserve">Item        Página   1   de   1  </v>
      </c>
      <c r="AI262" s="629"/>
      <c r="AJ262" s="629"/>
      <c r="AK262" s="629"/>
      <c r="AL262" s="629"/>
      <c r="AM262" s="629"/>
      <c r="AN262" s="629"/>
      <c r="AO262" s="629"/>
      <c r="AP262" s="629"/>
      <c r="AQ262" s="629"/>
      <c r="AR262" s="629"/>
      <c r="AS262" s="629"/>
      <c r="AT262" s="629"/>
      <c r="AU262" s="629"/>
      <c r="AV262" s="629"/>
      <c r="AW262" s="496"/>
      <c r="AX262" s="85"/>
      <c r="AY262" s="494"/>
      <c r="AZ262" s="85"/>
      <c r="BA262" s="85"/>
    </row>
    <row r="263" spans="1:53" ht="15.6" x14ac:dyDescent="0.3">
      <c r="A263" s="497"/>
      <c r="B263" s="495"/>
      <c r="C263" s="515"/>
      <c r="D263" s="515"/>
      <c r="E263" s="515"/>
      <c r="F263" s="515"/>
      <c r="G263" s="515"/>
      <c r="H263" s="515"/>
      <c r="I263" s="515"/>
      <c r="J263" s="528"/>
      <c r="K263" s="515"/>
      <c r="L263" s="515"/>
      <c r="M263" s="515"/>
      <c r="N263" s="515"/>
      <c r="O263" s="515"/>
      <c r="P263" s="515"/>
      <c r="Q263" s="515"/>
      <c r="R263" s="515"/>
      <c r="S263" s="515"/>
      <c r="T263" s="515"/>
      <c r="U263" s="515"/>
      <c r="V263" s="515"/>
      <c r="W263" s="515"/>
      <c r="X263" s="515"/>
      <c r="Y263" s="515"/>
      <c r="Z263" s="515"/>
      <c r="AA263" s="515"/>
      <c r="AB263" s="515"/>
      <c r="AC263" s="515"/>
      <c r="AD263" s="515"/>
      <c r="AE263" s="515"/>
      <c r="AF263" s="515"/>
      <c r="AG263" s="515"/>
      <c r="AH263" s="515"/>
      <c r="AI263" s="515"/>
      <c r="AJ263" s="515"/>
      <c r="AK263" s="515"/>
      <c r="AL263" s="515"/>
      <c r="AM263" s="528"/>
      <c r="AN263" s="528"/>
      <c r="AO263" s="528"/>
      <c r="AP263" s="528"/>
      <c r="AQ263" s="528"/>
      <c r="AR263" s="528"/>
      <c r="AS263" s="528"/>
      <c r="AT263" s="528"/>
      <c r="AU263" s="528"/>
      <c r="AV263" s="528"/>
      <c r="AW263" s="496"/>
      <c r="AX263" s="85"/>
      <c r="AY263" s="494"/>
      <c r="AZ263" s="85"/>
      <c r="BA263" s="85"/>
    </row>
    <row r="264" spans="1:53" ht="15.6" x14ac:dyDescent="0.3">
      <c r="A264" s="497"/>
      <c r="B264" s="495"/>
      <c r="C264" s="515"/>
      <c r="D264" s="515"/>
      <c r="E264" s="515"/>
      <c r="F264" s="515"/>
      <c r="G264" s="515"/>
      <c r="H264" s="515"/>
      <c r="I264" s="515"/>
      <c r="J264" s="528"/>
      <c r="K264" s="515"/>
      <c r="L264" s="515"/>
      <c r="M264" s="515"/>
      <c r="N264" s="515"/>
      <c r="O264" s="515"/>
      <c r="P264" s="515"/>
      <c r="Q264" s="515"/>
      <c r="R264" s="515"/>
      <c r="S264" s="515"/>
      <c r="T264" s="515"/>
      <c r="U264" s="515"/>
      <c r="V264" s="515"/>
      <c r="W264" s="515"/>
      <c r="X264" s="515"/>
      <c r="Y264" s="515"/>
      <c r="Z264" s="515"/>
      <c r="AA264" s="515"/>
      <c r="AB264" s="515"/>
      <c r="AC264" s="515"/>
      <c r="AD264" s="515"/>
      <c r="AE264" s="515"/>
      <c r="AF264" s="515"/>
      <c r="AG264" s="515"/>
      <c r="AH264" s="515"/>
      <c r="AI264" s="515"/>
      <c r="AJ264" s="515"/>
      <c r="AK264" s="515"/>
      <c r="AL264" s="515"/>
      <c r="AM264" s="528"/>
      <c r="AN264" s="528"/>
      <c r="AO264" s="528"/>
      <c r="AP264" s="528"/>
      <c r="AQ264" s="528"/>
      <c r="AR264" s="528"/>
      <c r="AS264" s="528"/>
      <c r="AT264" s="528"/>
      <c r="AU264" s="528"/>
      <c r="AV264" s="528"/>
      <c r="AW264" s="496"/>
      <c r="AX264" s="85"/>
      <c r="AY264" s="494"/>
      <c r="AZ264" s="85"/>
      <c r="BA264" s="85"/>
    </row>
    <row r="265" spans="1:53" ht="15.6" x14ac:dyDescent="0.3">
      <c r="A265" s="497"/>
      <c r="B265" s="495"/>
      <c r="C265" s="515"/>
      <c r="D265" s="515"/>
      <c r="E265" s="515"/>
      <c r="F265" s="515"/>
      <c r="G265" s="515"/>
      <c r="H265" s="515"/>
      <c r="I265" s="515"/>
      <c r="J265" s="528"/>
      <c r="K265" s="515"/>
      <c r="L265" s="515"/>
      <c r="M265" s="515"/>
      <c r="N265" s="515"/>
      <c r="O265" s="515"/>
      <c r="P265" s="515"/>
      <c r="Q265" s="515"/>
      <c r="R265" s="515"/>
      <c r="S265" s="515"/>
      <c r="T265" s="515"/>
      <c r="U265" s="515"/>
      <c r="V265" s="515"/>
      <c r="W265" s="515"/>
      <c r="X265" s="515"/>
      <c r="Y265" s="515"/>
      <c r="Z265" s="515"/>
      <c r="AA265" s="515"/>
      <c r="AB265" s="515"/>
      <c r="AC265" s="515"/>
      <c r="AD265" s="515"/>
      <c r="AE265" s="515"/>
      <c r="AF265" s="515"/>
      <c r="AG265" s="515"/>
      <c r="AH265" s="515"/>
      <c r="AI265" s="515"/>
      <c r="AJ265" s="515"/>
      <c r="AK265" s="515"/>
      <c r="AL265" s="515"/>
      <c r="AM265" s="528"/>
      <c r="AN265" s="528"/>
      <c r="AO265" s="528"/>
      <c r="AP265" s="528"/>
      <c r="AQ265" s="528"/>
      <c r="AR265" s="528"/>
      <c r="AS265" s="528"/>
      <c r="AT265" s="528"/>
      <c r="AU265" s="528"/>
      <c r="AV265" s="528"/>
      <c r="AW265" s="496"/>
      <c r="AX265" s="85"/>
      <c r="AY265" s="494"/>
      <c r="AZ265" s="85"/>
      <c r="BA265" s="85"/>
    </row>
    <row r="266" spans="1:53" ht="15.6" x14ac:dyDescent="0.3">
      <c r="A266" s="497"/>
      <c r="B266" s="495"/>
      <c r="C266" s="529"/>
      <c r="D266" s="530"/>
      <c r="E266" s="531"/>
      <c r="F266" s="532"/>
      <c r="G266" s="533"/>
      <c r="H266" s="530"/>
      <c r="I266" s="530"/>
      <c r="J266" s="534"/>
      <c r="K266" s="530"/>
      <c r="L266" s="529"/>
      <c r="M266" s="530"/>
      <c r="N266" s="530"/>
      <c r="O266" s="530"/>
      <c r="P266" s="530"/>
      <c r="Q266" s="530"/>
      <c r="R266" s="530"/>
      <c r="S266" s="530"/>
      <c r="T266" s="530"/>
      <c r="U266" s="530"/>
      <c r="V266" s="530"/>
      <c r="W266" s="530"/>
      <c r="X266" s="530"/>
      <c r="Y266" s="530"/>
      <c r="Z266" s="530"/>
      <c r="AA266" s="530"/>
      <c r="AB266" s="530"/>
      <c r="AC266" s="530"/>
      <c r="AD266" s="530"/>
      <c r="AE266" s="530"/>
      <c r="AF266" s="530"/>
      <c r="AG266" s="530"/>
      <c r="AH266" s="529"/>
      <c r="AI266" s="529"/>
      <c r="AJ266" s="529"/>
      <c r="AK266" s="529"/>
      <c r="AL266" s="529"/>
      <c r="AM266" s="535"/>
      <c r="AN266" s="535"/>
      <c r="AO266" s="535"/>
      <c r="AP266" s="535"/>
      <c r="AQ266" s="535"/>
      <c r="AR266" s="535"/>
      <c r="AS266" s="535"/>
      <c r="AT266" s="535"/>
      <c r="AU266" s="535"/>
      <c r="AV266" s="535"/>
      <c r="AW266" s="496"/>
      <c r="AX266" s="85"/>
      <c r="AY266" s="494"/>
      <c r="AZ266" s="85"/>
      <c r="BA266" s="85"/>
    </row>
    <row r="267" spans="1:53" ht="15.6" x14ac:dyDescent="0.3">
      <c r="A267" s="497"/>
      <c r="B267" s="495"/>
      <c r="C267" s="529"/>
      <c r="D267" s="536" t="s">
        <v>184</v>
      </c>
      <c r="E267" s="537"/>
      <c r="F267" s="537"/>
      <c r="G267" s="538"/>
      <c r="H267" s="538"/>
      <c r="I267" s="529"/>
      <c r="J267" s="535"/>
      <c r="K267" s="529"/>
      <c r="L267" s="539"/>
      <c r="M267" s="539"/>
      <c r="N267" s="539"/>
      <c r="O267" s="539"/>
      <c r="P267" s="539"/>
      <c r="Q267" s="539"/>
      <c r="R267" s="539" t="s">
        <v>211</v>
      </c>
      <c r="S267" s="539"/>
      <c r="T267" s="539"/>
      <c r="U267" s="539"/>
      <c r="V267" s="539"/>
      <c r="W267" s="539"/>
      <c r="X267" s="539"/>
      <c r="Y267" s="539"/>
      <c r="Z267" s="539"/>
      <c r="AA267" s="539"/>
      <c r="AB267" s="529"/>
      <c r="AC267" s="529"/>
      <c r="AD267" s="529"/>
      <c r="AE267" s="529"/>
      <c r="AF267" s="529"/>
      <c r="AG267" s="529"/>
      <c r="AH267" s="529"/>
      <c r="AI267" s="529"/>
      <c r="AJ267" s="529"/>
      <c r="AK267" s="529"/>
      <c r="AL267" s="529"/>
      <c r="AM267" s="529"/>
      <c r="AN267" s="529"/>
      <c r="AO267" s="529"/>
      <c r="AP267" s="529"/>
      <c r="AQ267" s="529"/>
      <c r="AR267" s="529"/>
      <c r="AS267" s="529"/>
      <c r="AT267" s="529"/>
      <c r="AU267" s="529"/>
      <c r="AV267" s="529"/>
      <c r="AW267" s="496"/>
      <c r="AX267" s="85"/>
      <c r="AY267" s="494"/>
      <c r="AZ267" s="85"/>
      <c r="BA267" s="85"/>
    </row>
    <row r="268" spans="1:53" ht="16.2" thickBot="1" x14ac:dyDescent="0.35">
      <c r="A268" s="482" t="s">
        <v>212</v>
      </c>
      <c r="B268" s="540"/>
      <c r="C268" s="541"/>
      <c r="D268" s="541"/>
      <c r="E268" s="542"/>
      <c r="F268" s="542"/>
      <c r="G268" s="542"/>
      <c r="H268" s="542"/>
      <c r="I268" s="541"/>
      <c r="J268" s="543"/>
      <c r="K268" s="541"/>
      <c r="L268" s="544"/>
      <c r="M268" s="544"/>
      <c r="N268" s="544"/>
      <c r="O268" s="544"/>
      <c r="P268" s="544"/>
      <c r="Q268" s="544"/>
      <c r="R268" s="544"/>
      <c r="S268" s="544"/>
      <c r="T268" s="544"/>
      <c r="U268" s="544"/>
      <c r="V268" s="544"/>
      <c r="W268" s="544"/>
      <c r="X268" s="544"/>
      <c r="Y268" s="544"/>
      <c r="Z268" s="544"/>
      <c r="AA268" s="544"/>
      <c r="AB268" s="541"/>
      <c r="AC268" s="541"/>
      <c r="AD268" s="541"/>
      <c r="AE268" s="541"/>
      <c r="AF268" s="541"/>
      <c r="AG268" s="541"/>
      <c r="AH268" s="541"/>
      <c r="AI268" s="541"/>
      <c r="AJ268" s="541"/>
      <c r="AK268" s="541"/>
      <c r="AL268" s="541"/>
      <c r="AM268" s="541"/>
      <c r="AN268" s="541"/>
      <c r="AO268" s="541"/>
      <c r="AP268" s="541"/>
      <c r="AQ268" s="541"/>
      <c r="AR268" s="541"/>
      <c r="AS268" s="541"/>
      <c r="AT268" s="541"/>
      <c r="AU268" s="541"/>
      <c r="AV268" s="541"/>
      <c r="AW268" s="545"/>
      <c r="AX268" s="85"/>
      <c r="AY268" s="494"/>
      <c r="AZ268" s="85"/>
      <c r="BA268" s="85"/>
    </row>
    <row r="269" spans="1:53" ht="16.2" thickTop="1" x14ac:dyDescent="0.3">
      <c r="A269" s="546"/>
      <c r="B269" s="546"/>
      <c r="C269" s="546"/>
      <c r="D269" s="546"/>
      <c r="E269" s="546"/>
      <c r="F269" s="546"/>
      <c r="G269" s="546"/>
      <c r="H269" s="546"/>
      <c r="I269" s="546"/>
      <c r="J269" s="546"/>
      <c r="K269" s="546"/>
      <c r="L269" s="546"/>
      <c r="M269" s="546"/>
      <c r="N269" s="546"/>
      <c r="O269" s="546"/>
      <c r="P269" s="546"/>
      <c r="Q269" s="546"/>
      <c r="R269" s="546"/>
      <c r="S269" s="546"/>
      <c r="T269" s="546"/>
      <c r="U269" s="546"/>
      <c r="V269" s="546"/>
      <c r="W269" s="546"/>
      <c r="X269" s="546"/>
      <c r="Y269" s="546"/>
      <c r="Z269" s="546"/>
      <c r="AA269" s="546"/>
      <c r="AB269" s="546"/>
      <c r="AC269" s="546"/>
      <c r="AD269" s="546"/>
      <c r="AE269" s="546"/>
      <c r="AF269" s="546"/>
      <c r="AG269" s="546"/>
      <c r="AH269" s="546"/>
      <c r="AI269" s="546"/>
      <c r="AJ269" s="546"/>
      <c r="AK269" s="546"/>
      <c r="AL269" s="546"/>
      <c r="AM269" s="546"/>
      <c r="AN269" s="546"/>
      <c r="AO269" s="546"/>
      <c r="AP269" s="546"/>
      <c r="AQ269" s="546"/>
      <c r="AR269" s="546"/>
      <c r="AS269" s="546"/>
      <c r="AT269" s="546"/>
      <c r="AU269" s="546"/>
      <c r="AV269" s="546"/>
      <c r="AW269" s="546"/>
      <c r="AX269" s="479"/>
      <c r="AY269" s="547"/>
      <c r="AZ269" s="479"/>
      <c r="BA269" s="479"/>
    </row>
    <row r="270" spans="1:53" ht="15.6" x14ac:dyDescent="0.3">
      <c r="A270" s="546"/>
      <c r="B270" s="546"/>
      <c r="C270" s="546"/>
      <c r="D270" s="546"/>
      <c r="E270" s="546"/>
      <c r="F270" s="546"/>
      <c r="G270" s="546"/>
      <c r="H270" s="546"/>
      <c r="I270" s="546"/>
      <c r="J270" s="546"/>
      <c r="K270" s="546"/>
      <c r="L270" s="546"/>
      <c r="M270" s="546"/>
      <c r="N270" s="546"/>
      <c r="O270" s="546"/>
      <c r="P270" s="546"/>
      <c r="Q270" s="546"/>
      <c r="R270" s="546"/>
      <c r="S270" s="546"/>
      <c r="T270" s="546"/>
      <c r="U270" s="546"/>
      <c r="V270" s="546"/>
      <c r="W270" s="546"/>
      <c r="X270" s="546"/>
      <c r="Y270" s="546"/>
      <c r="Z270" s="546"/>
      <c r="AA270" s="546"/>
      <c r="AB270" s="546"/>
      <c r="AC270" s="546"/>
      <c r="AD270" s="546"/>
      <c r="AE270" s="546"/>
      <c r="AF270" s="546"/>
      <c r="AG270" s="546"/>
      <c r="AH270" s="546"/>
      <c r="AI270" s="546"/>
      <c r="AJ270" s="546"/>
      <c r="AK270" s="546"/>
      <c r="AL270" s="546"/>
      <c r="AM270" s="546"/>
      <c r="AN270" s="546"/>
      <c r="AO270" s="546"/>
      <c r="AP270" s="546"/>
      <c r="AQ270" s="546"/>
      <c r="AR270" s="546"/>
      <c r="AS270" s="546"/>
      <c r="AT270" s="546"/>
      <c r="AU270" s="546"/>
      <c r="AV270" s="546"/>
      <c r="AW270" s="546"/>
      <c r="AX270" s="479"/>
      <c r="AY270" s="547"/>
      <c r="AZ270" s="479"/>
      <c r="BA270" s="479"/>
    </row>
    <row r="271" spans="1:53" ht="16.2" thickBot="1" x14ac:dyDescent="0.35">
      <c r="A271" s="546"/>
      <c r="B271" s="546"/>
      <c r="C271" s="546"/>
      <c r="D271" s="546"/>
      <c r="E271" s="546"/>
      <c r="F271" s="546"/>
      <c r="G271" s="546"/>
      <c r="H271" s="546"/>
      <c r="I271" s="546"/>
      <c r="J271" s="546"/>
      <c r="K271" s="546"/>
      <c r="L271" s="546"/>
      <c r="M271" s="546"/>
      <c r="N271" s="546"/>
      <c r="O271" s="546"/>
      <c r="P271" s="546"/>
      <c r="Q271" s="546"/>
      <c r="R271" s="546"/>
      <c r="S271" s="546"/>
      <c r="T271" s="546"/>
      <c r="U271" s="546"/>
      <c r="V271" s="546"/>
      <c r="W271" s="546"/>
      <c r="X271" s="546"/>
      <c r="Y271" s="546"/>
      <c r="Z271" s="546"/>
      <c r="AA271" s="546"/>
      <c r="AB271" s="546"/>
      <c r="AC271" s="546"/>
      <c r="AD271" s="546"/>
      <c r="AE271" s="546"/>
      <c r="AF271" s="546"/>
      <c r="AG271" s="546"/>
      <c r="AH271" s="546"/>
      <c r="AI271" s="546"/>
      <c r="AJ271" s="546"/>
      <c r="AK271" s="546"/>
      <c r="AL271" s="546"/>
      <c r="AM271" s="546"/>
      <c r="AN271" s="546"/>
      <c r="AO271" s="546"/>
      <c r="AP271" s="546"/>
      <c r="AQ271" s="546"/>
      <c r="AR271" s="546"/>
      <c r="AS271" s="546"/>
      <c r="AT271" s="546"/>
      <c r="AU271" s="546"/>
      <c r="AV271" s="546"/>
      <c r="AW271" s="546"/>
      <c r="AX271" s="479"/>
      <c r="AY271" s="547"/>
      <c r="AZ271" s="479"/>
      <c r="BA271" s="479"/>
    </row>
    <row r="272" spans="1:53" ht="18.600000000000001" thickTop="1" x14ac:dyDescent="0.35">
      <c r="A272" s="482" t="s">
        <v>189</v>
      </c>
      <c r="B272" s="483"/>
      <c r="C272" s="484" t="s">
        <v>190</v>
      </c>
      <c r="D272" s="485"/>
      <c r="E272" s="486"/>
      <c r="F272" s="487"/>
      <c r="G272" s="488"/>
      <c r="H272" s="488"/>
      <c r="I272" s="489"/>
      <c r="J272" s="490"/>
      <c r="K272" s="489"/>
      <c r="L272" s="491"/>
      <c r="M272" s="491"/>
      <c r="N272" s="491"/>
      <c r="O272" s="491"/>
      <c r="P272" s="491"/>
      <c r="Q272" s="491"/>
      <c r="R272" s="491"/>
      <c r="S272" s="491"/>
      <c r="T272" s="491"/>
      <c r="U272" s="491"/>
      <c r="V272" s="491"/>
      <c r="W272" s="491"/>
      <c r="X272" s="491"/>
      <c r="Y272" s="491"/>
      <c r="Z272" s="491"/>
      <c r="AA272" s="491"/>
      <c r="AB272" s="489"/>
      <c r="AC272" s="489"/>
      <c r="AD272" s="489"/>
      <c r="AE272" s="489"/>
      <c r="AF272" s="489"/>
      <c r="AG272" s="489"/>
      <c r="AH272" s="489"/>
      <c r="AI272" s="492"/>
      <c r="AJ272" s="492"/>
      <c r="AK272" s="492"/>
      <c r="AL272" s="492"/>
      <c r="AM272" s="492"/>
      <c r="AN272" s="492"/>
      <c r="AO272" s="492"/>
      <c r="AP272" s="492"/>
      <c r="AQ272" s="492"/>
      <c r="AR272" s="492"/>
      <c r="AS272" s="492"/>
      <c r="AT272" s="492"/>
      <c r="AU272" s="492"/>
      <c r="AV272" s="492"/>
      <c r="AW272" s="493"/>
      <c r="AX272" s="85"/>
      <c r="AY272" s="494" t="s">
        <v>98</v>
      </c>
      <c r="AZ272" s="85"/>
      <c r="BA272" s="85"/>
    </row>
    <row r="273" spans="1:53" ht="15.6" x14ac:dyDescent="0.3">
      <c r="A273" s="482" t="s">
        <v>191</v>
      </c>
      <c r="B273" s="495"/>
      <c r="C273" s="630" t="str">
        <f>+C242</f>
        <v>CAP. 1: ACUEDUCTO VEREDA LOS ZAINOS</v>
      </c>
      <c r="D273" s="631"/>
      <c r="E273" s="631"/>
      <c r="F273" s="631"/>
      <c r="G273" s="631"/>
      <c r="H273" s="631"/>
      <c r="I273" s="631"/>
      <c r="J273" s="632" t="str">
        <f>+PRESUPUESTO!C25</f>
        <v>ANCLAJE-SOPORTE TUBERIA ANG 1 1/2"X1/8"</v>
      </c>
      <c r="K273" s="633"/>
      <c r="L273" s="633"/>
      <c r="M273" s="633"/>
      <c r="N273" s="633"/>
      <c r="O273" s="633"/>
      <c r="P273" s="633"/>
      <c r="Q273" s="633"/>
      <c r="R273" s="633"/>
      <c r="S273" s="633"/>
      <c r="T273" s="633"/>
      <c r="U273" s="633"/>
      <c r="V273" s="633"/>
      <c r="W273" s="633"/>
      <c r="X273" s="633"/>
      <c r="Y273" s="633"/>
      <c r="Z273" s="633"/>
      <c r="AA273" s="633"/>
      <c r="AB273" s="633"/>
      <c r="AC273" s="633"/>
      <c r="AD273" s="633"/>
      <c r="AE273" s="633"/>
      <c r="AF273" s="633"/>
      <c r="AG273" s="633"/>
      <c r="AH273" s="634"/>
      <c r="AI273" s="638" t="s">
        <v>192</v>
      </c>
      <c r="AJ273" s="639"/>
      <c r="AK273" s="639"/>
      <c r="AL273" s="639"/>
      <c r="AM273" s="639"/>
      <c r="AN273" s="639"/>
      <c r="AO273" s="640"/>
      <c r="AP273" s="641" t="s">
        <v>183</v>
      </c>
      <c r="AQ273" s="642"/>
      <c r="AR273" s="642"/>
      <c r="AS273" s="642"/>
      <c r="AT273" s="642"/>
      <c r="AU273" s="642"/>
      <c r="AV273" s="643"/>
      <c r="AW273" s="496"/>
      <c r="AX273" s="85"/>
      <c r="AY273" s="494"/>
      <c r="AZ273" s="85"/>
      <c r="BA273" s="85"/>
    </row>
    <row r="274" spans="1:53" ht="15.6" x14ac:dyDescent="0.3">
      <c r="A274" s="482" t="s">
        <v>220</v>
      </c>
      <c r="B274" s="495"/>
      <c r="C274" s="700">
        <f>PRESUPUESTO!AI98</f>
        <v>0</v>
      </c>
      <c r="D274" s="701"/>
      <c r="E274" s="701"/>
      <c r="F274" s="701"/>
      <c r="G274" s="701"/>
      <c r="H274" s="701"/>
      <c r="I274" s="701"/>
      <c r="J274" s="635"/>
      <c r="K274" s="636"/>
      <c r="L274" s="636"/>
      <c r="M274" s="636"/>
      <c r="N274" s="636"/>
      <c r="O274" s="636"/>
      <c r="P274" s="636"/>
      <c r="Q274" s="636"/>
      <c r="R274" s="636"/>
      <c r="S274" s="636"/>
      <c r="T274" s="636"/>
      <c r="U274" s="636"/>
      <c r="V274" s="636"/>
      <c r="W274" s="636"/>
      <c r="X274" s="636"/>
      <c r="Y274" s="636"/>
      <c r="Z274" s="636"/>
      <c r="AA274" s="636"/>
      <c r="AB274" s="636"/>
      <c r="AC274" s="636"/>
      <c r="AD274" s="636"/>
      <c r="AE274" s="636"/>
      <c r="AF274" s="636"/>
      <c r="AG274" s="636"/>
      <c r="AH274" s="637"/>
      <c r="AI274" s="638" t="s">
        <v>194</v>
      </c>
      <c r="AJ274" s="639"/>
      <c r="AK274" s="639"/>
      <c r="AL274" s="639"/>
      <c r="AM274" s="639"/>
      <c r="AN274" s="639"/>
      <c r="AO274" s="640"/>
      <c r="AP274" s="641">
        <f>L286</f>
        <v>99</v>
      </c>
      <c r="AQ274" s="642"/>
      <c r="AR274" s="642"/>
      <c r="AS274" s="642"/>
      <c r="AT274" s="642"/>
      <c r="AU274" s="642"/>
      <c r="AV274" s="643"/>
      <c r="AW274" s="496"/>
      <c r="AX274" s="85"/>
      <c r="AY274" s="494"/>
      <c r="AZ274" s="85"/>
      <c r="BA274" s="85"/>
    </row>
    <row r="275" spans="1:53" ht="15.6" x14ac:dyDescent="0.3">
      <c r="A275" s="497" t="s">
        <v>195</v>
      </c>
      <c r="B275" s="495"/>
      <c r="C275" s="498"/>
      <c r="D275" s="498"/>
      <c r="E275" s="498"/>
      <c r="F275" s="498"/>
      <c r="G275" s="498"/>
      <c r="H275" s="498"/>
      <c r="I275" s="498"/>
      <c r="J275" s="499"/>
      <c r="K275" s="498"/>
      <c r="L275" s="498"/>
      <c r="M275" s="626"/>
      <c r="N275" s="626"/>
      <c r="O275" s="626"/>
      <c r="P275" s="626"/>
      <c r="Q275" s="626"/>
      <c r="R275" s="626"/>
      <c r="S275" s="626"/>
      <c r="T275" s="626"/>
      <c r="U275" s="626"/>
      <c r="V275" s="626"/>
      <c r="W275" s="626"/>
      <c r="X275" s="626"/>
      <c r="Y275" s="626"/>
      <c r="Z275" s="626"/>
      <c r="AA275" s="626"/>
      <c r="AB275" s="626"/>
      <c r="AC275" s="625"/>
      <c r="AD275" s="626"/>
      <c r="AE275" s="626"/>
      <c r="AF275" s="626"/>
      <c r="AG275" s="626"/>
      <c r="AH275" s="626"/>
      <c r="AI275" s="626"/>
      <c r="AJ275" s="626"/>
      <c r="AK275" s="626"/>
      <c r="AL275" s="626"/>
      <c r="AM275" s="626"/>
      <c r="AN275" s="626"/>
      <c r="AO275" s="626"/>
      <c r="AP275" s="626"/>
      <c r="AQ275" s="626"/>
      <c r="AR275" s="626"/>
      <c r="AS275" s="626"/>
      <c r="AT275" s="626"/>
      <c r="AU275" s="626"/>
      <c r="AV275" s="626"/>
      <c r="AW275" s="496"/>
      <c r="AX275" s="85"/>
      <c r="AY275" s="494"/>
      <c r="AZ275" s="85"/>
      <c r="BA275" s="85"/>
    </row>
    <row r="276" spans="1:53" ht="15.6" x14ac:dyDescent="0.3">
      <c r="A276" s="497" t="s">
        <v>196</v>
      </c>
      <c r="B276" s="495"/>
      <c r="C276" s="712" t="s">
        <v>197</v>
      </c>
      <c r="D276" s="713"/>
      <c r="E276" s="714" t="s">
        <v>198</v>
      </c>
      <c r="F276" s="714"/>
      <c r="G276" s="714"/>
      <c r="H276" s="714"/>
      <c r="I276" s="714" t="s">
        <v>199</v>
      </c>
      <c r="J276" s="715" t="s">
        <v>200</v>
      </c>
      <c r="K276" s="714" t="s">
        <v>182</v>
      </c>
      <c r="L276" s="714" t="s">
        <v>201</v>
      </c>
      <c r="M276" s="705"/>
      <c r="N276" s="705"/>
      <c r="O276" s="705"/>
      <c r="P276" s="705"/>
      <c r="Q276" s="705"/>
      <c r="R276" s="705"/>
      <c r="S276" s="705"/>
      <c r="T276" s="705"/>
      <c r="U276" s="705"/>
      <c r="V276" s="705"/>
      <c r="W276" s="705"/>
      <c r="X276" s="705"/>
      <c r="Y276" s="705"/>
      <c r="Z276" s="705"/>
      <c r="AA276" s="705"/>
      <c r="AB276" s="705"/>
      <c r="AC276" s="705"/>
      <c r="AD276" s="705"/>
      <c r="AE276" s="705"/>
      <c r="AF276" s="705"/>
      <c r="AG276" s="705"/>
      <c r="AH276" s="705"/>
      <c r="AI276" s="705"/>
      <c r="AJ276" s="705"/>
      <c r="AK276" s="705"/>
      <c r="AL276" s="705"/>
      <c r="AM276" s="705"/>
      <c r="AN276" s="705"/>
      <c r="AO276" s="705"/>
      <c r="AP276" s="705"/>
      <c r="AQ276" s="705"/>
      <c r="AR276" s="705"/>
      <c r="AS276" s="705"/>
      <c r="AT276" s="705"/>
      <c r="AU276" s="705"/>
      <c r="AV276" s="705"/>
      <c r="AW276" s="496"/>
      <c r="AX276" s="85"/>
      <c r="AY276" s="494"/>
      <c r="AZ276" s="85"/>
      <c r="BA276" s="85"/>
    </row>
    <row r="277" spans="1:53" ht="15.6" x14ac:dyDescent="0.3">
      <c r="A277" s="497"/>
      <c r="B277" s="495"/>
      <c r="C277" s="653"/>
      <c r="D277" s="654"/>
      <c r="E277" s="500" t="s">
        <v>202</v>
      </c>
      <c r="F277" s="500" t="s">
        <v>203</v>
      </c>
      <c r="G277" s="500" t="s">
        <v>204</v>
      </c>
      <c r="H277" s="500" t="s">
        <v>205</v>
      </c>
      <c r="I277" s="714"/>
      <c r="J277" s="716"/>
      <c r="K277" s="714"/>
      <c r="L277" s="714"/>
      <c r="M277" s="705"/>
      <c r="N277" s="705"/>
      <c r="O277" s="705"/>
      <c r="P277" s="705"/>
      <c r="Q277" s="705"/>
      <c r="R277" s="705"/>
      <c r="S277" s="705"/>
      <c r="T277" s="705"/>
      <c r="U277" s="705"/>
      <c r="V277" s="705"/>
      <c r="W277" s="705"/>
      <c r="X277" s="705"/>
      <c r="Y277" s="705"/>
      <c r="Z277" s="705"/>
      <c r="AA277" s="705"/>
      <c r="AB277" s="705"/>
      <c r="AC277" s="705"/>
      <c r="AD277" s="705"/>
      <c r="AE277" s="705"/>
      <c r="AF277" s="705"/>
      <c r="AG277" s="705"/>
      <c r="AH277" s="705"/>
      <c r="AI277" s="705"/>
      <c r="AJ277" s="705"/>
      <c r="AK277" s="705"/>
      <c r="AL277" s="705"/>
      <c r="AM277" s="705"/>
      <c r="AN277" s="705"/>
      <c r="AO277" s="705"/>
      <c r="AP277" s="705"/>
      <c r="AQ277" s="705"/>
      <c r="AR277" s="705"/>
      <c r="AS277" s="705"/>
      <c r="AT277" s="705"/>
      <c r="AU277" s="705"/>
      <c r="AV277" s="705"/>
      <c r="AW277" s="496"/>
      <c r="AX277" s="85"/>
      <c r="AY277" s="494"/>
      <c r="AZ277" s="85"/>
      <c r="BA277" s="85"/>
    </row>
    <row r="278" spans="1:53" ht="15.6" x14ac:dyDescent="0.3">
      <c r="A278" s="497" t="s">
        <v>206</v>
      </c>
      <c r="B278" s="495"/>
      <c r="C278" s="706"/>
      <c r="D278" s="707"/>
      <c r="E278" s="710"/>
      <c r="F278" s="710"/>
      <c r="G278" s="710"/>
      <c r="H278" s="710"/>
      <c r="I278" s="710"/>
      <c r="J278" s="710"/>
      <c r="K278" s="710"/>
      <c r="L278" s="710"/>
      <c r="M278" s="501"/>
      <c r="N278" s="502"/>
      <c r="O278" s="502"/>
      <c r="P278" s="502"/>
      <c r="Q278" s="502"/>
      <c r="R278" s="502"/>
      <c r="S278" s="502"/>
      <c r="T278" s="502"/>
      <c r="U278" s="502"/>
      <c r="V278" s="502"/>
      <c r="W278" s="502"/>
      <c r="X278" s="502"/>
      <c r="Y278" s="502"/>
      <c r="Z278" s="502"/>
      <c r="AA278" s="502"/>
      <c r="AB278" s="502"/>
      <c r="AC278" s="502"/>
      <c r="AD278" s="502"/>
      <c r="AE278" s="502"/>
      <c r="AF278" s="502"/>
      <c r="AG278" s="502"/>
      <c r="AH278" s="502"/>
      <c r="AI278" s="502"/>
      <c r="AJ278" s="502"/>
      <c r="AK278" s="502"/>
      <c r="AL278" s="502"/>
      <c r="AM278" s="502"/>
      <c r="AN278" s="502"/>
      <c r="AO278" s="502"/>
      <c r="AP278" s="502"/>
      <c r="AQ278" s="502"/>
      <c r="AR278" s="502"/>
      <c r="AS278" s="502"/>
      <c r="AT278" s="502"/>
      <c r="AU278" s="502"/>
      <c r="AV278" s="503"/>
      <c r="AW278" s="496"/>
      <c r="AX278" s="85"/>
      <c r="AY278" s="494"/>
      <c r="AZ278" s="85"/>
      <c r="BA278" s="85"/>
    </row>
    <row r="279" spans="1:53" ht="15.6" x14ac:dyDescent="0.3">
      <c r="A279" s="497"/>
      <c r="B279" s="495"/>
      <c r="C279" s="708"/>
      <c r="D279" s="709"/>
      <c r="E279" s="711"/>
      <c r="F279" s="711"/>
      <c r="G279" s="711"/>
      <c r="H279" s="711"/>
      <c r="I279" s="711"/>
      <c r="J279" s="711"/>
      <c r="K279" s="711"/>
      <c r="L279" s="711"/>
      <c r="M279" s="501"/>
      <c r="N279" s="502"/>
      <c r="O279" s="502"/>
      <c r="P279" s="502"/>
      <c r="Q279" s="502"/>
      <c r="R279" s="502"/>
      <c r="S279" s="502"/>
      <c r="T279" s="502"/>
      <c r="U279" s="502"/>
      <c r="V279" s="502"/>
      <c r="W279" s="502"/>
      <c r="X279" s="502"/>
      <c r="Y279" s="502"/>
      <c r="Z279" s="502"/>
      <c r="AA279" s="502"/>
      <c r="AB279" s="502"/>
      <c r="AC279" s="502"/>
      <c r="AD279" s="502"/>
      <c r="AE279" s="502"/>
      <c r="AF279" s="502"/>
      <c r="AG279" s="502"/>
      <c r="AH279" s="502"/>
      <c r="AI279" s="502"/>
      <c r="AJ279" s="502"/>
      <c r="AK279" s="502"/>
      <c r="AL279" s="502"/>
      <c r="AM279" s="502"/>
      <c r="AN279" s="502"/>
      <c r="AO279" s="502"/>
      <c r="AP279" s="502"/>
      <c r="AQ279" s="502"/>
      <c r="AR279" s="502"/>
      <c r="AS279" s="502"/>
      <c r="AT279" s="502"/>
      <c r="AU279" s="502"/>
      <c r="AV279" s="503"/>
      <c r="AW279" s="496"/>
      <c r="AX279" s="85"/>
      <c r="AY279" s="494"/>
      <c r="AZ279" s="85"/>
      <c r="BA279" s="85"/>
    </row>
    <row r="280" spans="1:53" ht="15.6" x14ac:dyDescent="0.3">
      <c r="A280" s="497" t="s">
        <v>207</v>
      </c>
      <c r="B280" s="495"/>
      <c r="C280" s="648" t="str">
        <f>+J273</f>
        <v>ANCLAJE-SOPORTE TUBERIA ANG 1 1/2"X1/8"</v>
      </c>
      <c r="D280" s="649"/>
      <c r="E280" s="644">
        <f>+L257</f>
        <v>198</v>
      </c>
      <c r="F280" s="644"/>
      <c r="G280" s="718"/>
      <c r="H280" s="644"/>
      <c r="I280" s="644">
        <f>+E280</f>
        <v>198</v>
      </c>
      <c r="J280" s="644">
        <f>+I280/2</f>
        <v>99</v>
      </c>
      <c r="K280" s="644" t="str">
        <f>AP273</f>
        <v>KG</v>
      </c>
      <c r="L280" s="646">
        <f>+J280</f>
        <v>99</v>
      </c>
      <c r="M280" s="501"/>
      <c r="N280" s="502"/>
      <c r="O280" s="502"/>
      <c r="P280" s="502"/>
      <c r="Q280" s="502"/>
      <c r="R280" s="502"/>
      <c r="S280" s="502"/>
      <c r="T280" s="502"/>
      <c r="U280" s="502"/>
      <c r="V280" s="502"/>
      <c r="W280" s="502"/>
      <c r="X280" s="502"/>
      <c r="Y280" s="502"/>
      <c r="Z280" s="502"/>
      <c r="AA280" s="502"/>
      <c r="AB280" s="502"/>
      <c r="AC280" s="502"/>
      <c r="AD280" s="502"/>
      <c r="AE280" s="502"/>
      <c r="AF280" s="502"/>
      <c r="AG280" s="502"/>
      <c r="AH280" s="502"/>
      <c r="AI280" s="502"/>
      <c r="AJ280" s="502"/>
      <c r="AK280" s="502"/>
      <c r="AL280" s="502"/>
      <c r="AM280" s="502"/>
      <c r="AN280" s="502"/>
      <c r="AO280" s="502"/>
      <c r="AP280" s="502"/>
      <c r="AQ280" s="502"/>
      <c r="AR280" s="502"/>
      <c r="AS280" s="502"/>
      <c r="AT280" s="502"/>
      <c r="AU280" s="502"/>
      <c r="AV280" s="503"/>
      <c r="AW280" s="496"/>
      <c r="AX280" s="85"/>
      <c r="AY280" s="494"/>
      <c r="AZ280" s="85"/>
      <c r="BA280" s="85"/>
    </row>
    <row r="281" spans="1:53" ht="15.6" x14ac:dyDescent="0.3">
      <c r="A281" s="497"/>
      <c r="B281" s="495"/>
      <c r="C281" s="650"/>
      <c r="D281" s="651"/>
      <c r="E281" s="645"/>
      <c r="F281" s="645"/>
      <c r="G281" s="659"/>
      <c r="H281" s="645"/>
      <c r="I281" s="645"/>
      <c r="J281" s="645"/>
      <c r="K281" s="645"/>
      <c r="L281" s="647"/>
      <c r="M281" s="501"/>
      <c r="N281" s="502"/>
      <c r="O281" s="502"/>
      <c r="P281" s="502"/>
      <c r="Q281" s="502"/>
      <c r="R281" s="502"/>
      <c r="S281" s="502"/>
      <c r="T281" s="502"/>
      <c r="U281" s="502"/>
      <c r="V281" s="502"/>
      <c r="W281" s="502"/>
      <c r="X281" s="502"/>
      <c r="Y281" s="502"/>
      <c r="Z281" s="502"/>
      <c r="AA281" s="502"/>
      <c r="AB281" s="502"/>
      <c r="AC281" s="502"/>
      <c r="AD281" s="502"/>
      <c r="AE281" s="502"/>
      <c r="AF281" s="502"/>
      <c r="AG281" s="502"/>
      <c r="AH281" s="502"/>
      <c r="AI281" s="502"/>
      <c r="AJ281" s="502"/>
      <c r="AK281" s="502"/>
      <c r="AL281" s="502"/>
      <c r="AM281" s="502"/>
      <c r="AN281" s="502"/>
      <c r="AO281" s="502"/>
      <c r="AP281" s="502"/>
      <c r="AQ281" s="502"/>
      <c r="AR281" s="502"/>
      <c r="AS281" s="502"/>
      <c r="AT281" s="502"/>
      <c r="AU281" s="502"/>
      <c r="AV281" s="503"/>
      <c r="AW281" s="496"/>
      <c r="AX281" s="85"/>
      <c r="AY281" s="494"/>
      <c r="AZ281" s="85"/>
      <c r="BA281" s="85"/>
    </row>
    <row r="282" spans="1:53" ht="15.6" x14ac:dyDescent="0.3">
      <c r="A282" s="497" t="s">
        <v>207</v>
      </c>
      <c r="B282" s="495"/>
      <c r="C282" s="720"/>
      <c r="D282" s="721"/>
      <c r="E282" s="652"/>
      <c r="F282" s="652"/>
      <c r="G282" s="652"/>
      <c r="H282" s="652"/>
      <c r="I282" s="652"/>
      <c r="J282" s="652"/>
      <c r="K282" s="652"/>
      <c r="L282" s="656"/>
      <c r="M282" s="501"/>
      <c r="N282" s="502"/>
      <c r="O282" s="502"/>
      <c r="P282" s="502"/>
      <c r="Q282" s="502"/>
      <c r="R282" s="502"/>
      <c r="S282" s="502"/>
      <c r="T282" s="502"/>
      <c r="U282" s="502"/>
      <c r="V282" s="502"/>
      <c r="W282" s="502"/>
      <c r="X282" s="502"/>
      <c r="Y282" s="502"/>
      <c r="Z282" s="502"/>
      <c r="AA282" s="502"/>
      <c r="AB282" s="502"/>
      <c r="AC282" s="502"/>
      <c r="AD282" s="502"/>
      <c r="AE282" s="502"/>
      <c r="AF282" s="502"/>
      <c r="AG282" s="502"/>
      <c r="AH282" s="502"/>
      <c r="AI282" s="502"/>
      <c r="AJ282" s="502"/>
      <c r="AK282" s="502"/>
      <c r="AL282" s="502"/>
      <c r="AM282" s="502"/>
      <c r="AN282" s="502"/>
      <c r="AO282" s="502"/>
      <c r="AP282" s="502"/>
      <c r="AQ282" s="502"/>
      <c r="AR282" s="502"/>
      <c r="AS282" s="502"/>
      <c r="AT282" s="502"/>
      <c r="AU282" s="502"/>
      <c r="AV282" s="503"/>
      <c r="AW282" s="496"/>
      <c r="AX282" s="85"/>
      <c r="AY282" s="494"/>
      <c r="AZ282" s="85"/>
      <c r="BA282" s="85"/>
    </row>
    <row r="283" spans="1:53" ht="15.6" x14ac:dyDescent="0.3">
      <c r="A283" s="497"/>
      <c r="B283" s="495"/>
      <c r="C283" s="722"/>
      <c r="D283" s="723"/>
      <c r="E283" s="644"/>
      <c r="F283" s="644"/>
      <c r="G283" s="644"/>
      <c r="H283" s="644"/>
      <c r="I283" s="644"/>
      <c r="J283" s="644"/>
      <c r="K283" s="644"/>
      <c r="L283" s="657"/>
      <c r="M283" s="501"/>
      <c r="N283" s="502"/>
      <c r="O283" s="502"/>
      <c r="P283" s="502"/>
      <c r="Q283" s="502"/>
      <c r="R283" s="502"/>
      <c r="S283" s="502"/>
      <c r="T283" s="502"/>
      <c r="U283" s="502"/>
      <c r="V283" s="502"/>
      <c r="W283" s="502"/>
      <c r="X283" s="502"/>
      <c r="Y283" s="502"/>
      <c r="Z283" s="502"/>
      <c r="AA283" s="502"/>
      <c r="AB283" s="502"/>
      <c r="AC283" s="502"/>
      <c r="AD283" s="502"/>
      <c r="AE283" s="502"/>
      <c r="AF283" s="502"/>
      <c r="AG283" s="502"/>
      <c r="AH283" s="502"/>
      <c r="AI283" s="502"/>
      <c r="AJ283" s="502"/>
      <c r="AK283" s="502"/>
      <c r="AL283" s="502"/>
      <c r="AM283" s="502"/>
      <c r="AN283" s="502"/>
      <c r="AO283" s="502"/>
      <c r="AP283" s="502"/>
      <c r="AQ283" s="502"/>
      <c r="AR283" s="502"/>
      <c r="AS283" s="502"/>
      <c r="AT283" s="502"/>
      <c r="AU283" s="502"/>
      <c r="AV283" s="503"/>
      <c r="AW283" s="496"/>
      <c r="AX283" s="85"/>
      <c r="AY283" s="494"/>
      <c r="AZ283" s="85"/>
      <c r="BA283" s="85"/>
    </row>
    <row r="284" spans="1:53" ht="15.6" x14ac:dyDescent="0.3">
      <c r="A284" s="497"/>
      <c r="B284" s="495"/>
      <c r="C284" s="720"/>
      <c r="D284" s="721"/>
      <c r="E284" s="652"/>
      <c r="F284" s="652"/>
      <c r="G284" s="652"/>
      <c r="H284" s="652"/>
      <c r="I284" s="652"/>
      <c r="J284" s="652"/>
      <c r="K284" s="652"/>
      <c r="L284" s="656"/>
      <c r="M284" s="501"/>
      <c r="N284" s="502"/>
      <c r="O284" s="502"/>
      <c r="P284" s="502"/>
      <c r="Q284" s="502"/>
      <c r="R284" s="502"/>
      <c r="S284" s="502"/>
      <c r="T284" s="502"/>
      <c r="U284" s="502"/>
      <c r="V284" s="502"/>
      <c r="W284" s="502"/>
      <c r="X284" s="502"/>
      <c r="Y284" s="502"/>
      <c r="Z284" s="502"/>
      <c r="AA284" s="502"/>
      <c r="AB284" s="502"/>
      <c r="AC284" s="502"/>
      <c r="AD284" s="502"/>
      <c r="AE284" s="502"/>
      <c r="AF284" s="502"/>
      <c r="AG284" s="502"/>
      <c r="AH284" s="502"/>
      <c r="AI284" s="502"/>
      <c r="AJ284" s="502"/>
      <c r="AK284" s="502"/>
      <c r="AL284" s="502"/>
      <c r="AM284" s="502"/>
      <c r="AN284" s="502"/>
      <c r="AO284" s="502"/>
      <c r="AP284" s="502"/>
      <c r="AQ284" s="502"/>
      <c r="AR284" s="502"/>
      <c r="AS284" s="502"/>
      <c r="AT284" s="502"/>
      <c r="AU284" s="502"/>
      <c r="AV284" s="503"/>
      <c r="AW284" s="496"/>
      <c r="AX284" s="85"/>
      <c r="AY284" s="494"/>
      <c r="AZ284" s="85"/>
      <c r="BA284" s="85"/>
    </row>
    <row r="285" spans="1:53" ht="15.6" x14ac:dyDescent="0.3">
      <c r="A285" s="497"/>
      <c r="B285" s="495"/>
      <c r="C285" s="722"/>
      <c r="D285" s="723"/>
      <c r="E285" s="644"/>
      <c r="F285" s="644"/>
      <c r="G285" s="644"/>
      <c r="H285" s="644"/>
      <c r="I285" s="644"/>
      <c r="J285" s="644"/>
      <c r="K285" s="644"/>
      <c r="L285" s="657"/>
      <c r="M285" s="501"/>
      <c r="N285" s="502"/>
      <c r="O285" s="502"/>
      <c r="P285" s="502"/>
      <c r="Q285" s="502"/>
      <c r="R285" s="502"/>
      <c r="S285" s="502"/>
      <c r="T285" s="502"/>
      <c r="U285" s="502"/>
      <c r="V285" s="502"/>
      <c r="W285" s="502"/>
      <c r="X285" s="502"/>
      <c r="Y285" s="502"/>
      <c r="Z285" s="502"/>
      <c r="AA285" s="502"/>
      <c r="AB285" s="502"/>
      <c r="AC285" s="502"/>
      <c r="AD285" s="502"/>
      <c r="AE285" s="502"/>
      <c r="AF285" s="502"/>
      <c r="AG285" s="502"/>
      <c r="AH285" s="502"/>
      <c r="AI285" s="502"/>
      <c r="AJ285" s="502"/>
      <c r="AK285" s="502"/>
      <c r="AL285" s="502"/>
      <c r="AM285" s="502"/>
      <c r="AN285" s="502"/>
      <c r="AO285" s="502"/>
      <c r="AP285" s="502"/>
      <c r="AQ285" s="502"/>
      <c r="AR285" s="502"/>
      <c r="AS285" s="502"/>
      <c r="AT285" s="502"/>
      <c r="AU285" s="502"/>
      <c r="AV285" s="503"/>
      <c r="AW285" s="496"/>
      <c r="AX285" s="85"/>
      <c r="AY285" s="494"/>
      <c r="AZ285" s="85"/>
      <c r="BA285" s="85"/>
    </row>
    <row r="286" spans="1:53" ht="15.6" x14ac:dyDescent="0.3">
      <c r="A286" s="482" t="s">
        <v>208</v>
      </c>
      <c r="B286" s="495"/>
      <c r="C286" s="504"/>
      <c r="D286" s="505"/>
      <c r="E286" s="505"/>
      <c r="F286" s="505"/>
      <c r="G286" s="506" t="s">
        <v>209</v>
      </c>
      <c r="H286" s="507">
        <v>2</v>
      </c>
      <c r="I286" s="508" t="s">
        <v>5</v>
      </c>
      <c r="J286" s="509"/>
      <c r="K286" s="510" t="s">
        <v>201</v>
      </c>
      <c r="L286" s="511">
        <f>ROUND(SUM(L278:L285),H286)</f>
        <v>99</v>
      </c>
      <c r="M286" s="512"/>
      <c r="N286" s="513"/>
      <c r="O286" s="513"/>
      <c r="P286" s="513"/>
      <c r="Q286" s="513"/>
      <c r="R286" s="513"/>
      <c r="S286" s="502"/>
      <c r="T286" s="502"/>
      <c r="U286" s="502"/>
      <c r="V286" s="502"/>
      <c r="W286" s="502"/>
      <c r="X286" s="502"/>
      <c r="Y286" s="502"/>
      <c r="Z286" s="502"/>
      <c r="AA286" s="502"/>
      <c r="AB286" s="502"/>
      <c r="AC286" s="502"/>
      <c r="AD286" s="502"/>
      <c r="AE286" s="502"/>
      <c r="AF286" s="502"/>
      <c r="AG286" s="502"/>
      <c r="AH286" s="502"/>
      <c r="AI286" s="502"/>
      <c r="AJ286" s="502"/>
      <c r="AK286" s="502"/>
      <c r="AL286" s="502"/>
      <c r="AM286" s="502"/>
      <c r="AN286" s="502"/>
      <c r="AO286" s="502"/>
      <c r="AP286" s="502"/>
      <c r="AQ286" s="502"/>
      <c r="AR286" s="502"/>
      <c r="AS286" s="502"/>
      <c r="AT286" s="502"/>
      <c r="AU286" s="502"/>
      <c r="AV286" s="503"/>
      <c r="AW286" s="496"/>
      <c r="AX286" s="85"/>
      <c r="AY286" s="494"/>
      <c r="AZ286" s="85"/>
      <c r="BA286" s="85"/>
    </row>
    <row r="287" spans="1:53" ht="15.6" x14ac:dyDescent="0.3">
      <c r="A287" s="497"/>
      <c r="B287" s="495"/>
      <c r="C287" s="514"/>
      <c r="D287" s="515"/>
      <c r="E287" s="515"/>
      <c r="F287" s="515"/>
      <c r="G287" s="515"/>
      <c r="H287" s="515"/>
      <c r="I287" s="515"/>
      <c r="J287" s="515"/>
      <c r="K287" s="516"/>
      <c r="L287" s="515"/>
      <c r="M287" s="517"/>
      <c r="N287" s="518"/>
      <c r="O287" s="518"/>
      <c r="P287" s="518"/>
      <c r="Q287" s="518"/>
      <c r="R287" s="518"/>
      <c r="S287" s="519"/>
      <c r="T287" s="519"/>
      <c r="U287" s="519"/>
      <c r="V287" s="519"/>
      <c r="W287" s="519"/>
      <c r="X287" s="519"/>
      <c r="Y287" s="519"/>
      <c r="Z287" s="519"/>
      <c r="AA287" s="519"/>
      <c r="AB287" s="519"/>
      <c r="AC287" s="519"/>
      <c r="AD287" s="519"/>
      <c r="AE287" s="519"/>
      <c r="AF287" s="519"/>
      <c r="AG287" s="519"/>
      <c r="AH287" s="519"/>
      <c r="AI287" s="519"/>
      <c r="AJ287" s="519"/>
      <c r="AK287" s="519"/>
      <c r="AL287" s="519"/>
      <c r="AM287" s="519"/>
      <c r="AN287" s="519"/>
      <c r="AO287" s="519"/>
      <c r="AP287" s="519"/>
      <c r="AQ287" s="519"/>
      <c r="AR287" s="519"/>
      <c r="AS287" s="519"/>
      <c r="AT287" s="519"/>
      <c r="AU287" s="519"/>
      <c r="AV287" s="520"/>
      <c r="AW287" s="496"/>
      <c r="AX287" s="85"/>
      <c r="AY287" s="494"/>
      <c r="AZ287" s="85"/>
      <c r="BA287" s="85"/>
    </row>
    <row r="288" spans="1:53" ht="57" customHeight="1" x14ac:dyDescent="0.3">
      <c r="A288" s="497"/>
      <c r="B288" s="495"/>
      <c r="C288" s="653"/>
      <c r="D288" s="654"/>
      <c r="E288" s="654"/>
      <c r="F288" s="654"/>
      <c r="G288" s="654"/>
      <c r="H288" s="654"/>
      <c r="I288" s="654"/>
      <c r="J288" s="654"/>
      <c r="K288" s="654"/>
      <c r="L288" s="521"/>
      <c r="M288" s="517"/>
      <c r="N288" s="518"/>
      <c r="O288" s="518"/>
      <c r="P288" s="518"/>
      <c r="Q288" s="518"/>
      <c r="R288" s="518"/>
      <c r="S288" s="519"/>
      <c r="T288" s="519"/>
      <c r="U288" s="519"/>
      <c r="V288" s="519"/>
      <c r="W288" s="519"/>
      <c r="X288" s="519"/>
      <c r="Y288" s="519"/>
      <c r="Z288" s="519"/>
      <c r="AA288" s="519"/>
      <c r="AB288" s="519"/>
      <c r="AC288" s="519"/>
      <c r="AD288" s="519"/>
      <c r="AE288" s="519"/>
      <c r="AF288" s="519"/>
      <c r="AG288" s="519"/>
      <c r="AH288" s="519"/>
      <c r="AI288" s="519"/>
      <c r="AJ288" s="519"/>
      <c r="AK288" s="519"/>
      <c r="AL288" s="519"/>
      <c r="AM288" s="519"/>
      <c r="AN288" s="519"/>
      <c r="AO288" s="519"/>
      <c r="AP288" s="519"/>
      <c r="AQ288" s="519"/>
      <c r="AR288" s="519"/>
      <c r="AS288" s="519"/>
      <c r="AT288" s="519"/>
      <c r="AU288" s="519"/>
      <c r="AV288" s="520"/>
      <c r="AW288" s="496"/>
      <c r="AX288" s="85"/>
      <c r="AY288" s="494"/>
      <c r="AZ288" s="85"/>
      <c r="BA288" s="85"/>
    </row>
    <row r="289" spans="1:53" ht="31.2" x14ac:dyDescent="0.3">
      <c r="A289" s="497"/>
      <c r="B289" s="495"/>
      <c r="C289" s="522" t="s">
        <v>210</v>
      </c>
      <c r="D289" s="655"/>
      <c r="E289" s="655"/>
      <c r="F289" s="655"/>
      <c r="G289" s="655"/>
      <c r="H289" s="655"/>
      <c r="I289" s="655"/>
      <c r="J289" s="655"/>
      <c r="K289" s="655"/>
      <c r="L289" s="655"/>
      <c r="M289" s="655"/>
      <c r="N289" s="655"/>
      <c r="O289" s="655"/>
      <c r="P289" s="655"/>
      <c r="Q289" s="655"/>
      <c r="R289" s="655"/>
      <c r="S289" s="655"/>
      <c r="T289" s="655"/>
      <c r="U289" s="655"/>
      <c r="V289" s="655"/>
      <c r="W289" s="655"/>
      <c r="X289" s="655"/>
      <c r="Y289" s="655"/>
      <c r="Z289" s="655"/>
      <c r="AA289" s="655"/>
      <c r="AB289" s="655"/>
      <c r="AC289" s="655"/>
      <c r="AD289" s="655"/>
      <c r="AE289" s="655"/>
      <c r="AF289" s="655"/>
      <c r="AG289" s="655"/>
      <c r="AH289" s="655"/>
      <c r="AI289" s="655"/>
      <c r="AJ289" s="655"/>
      <c r="AK289" s="655"/>
      <c r="AL289" s="655"/>
      <c r="AM289" s="655"/>
      <c r="AN289" s="655"/>
      <c r="AO289" s="655"/>
      <c r="AP289" s="655"/>
      <c r="AQ289" s="655"/>
      <c r="AR289" s="655"/>
      <c r="AS289" s="655"/>
      <c r="AT289" s="655"/>
      <c r="AU289" s="655"/>
      <c r="AV289" s="523"/>
      <c r="AW289" s="496"/>
      <c r="AX289" s="85"/>
      <c r="AY289" s="494"/>
      <c r="AZ289" s="85"/>
      <c r="BA289" s="85"/>
    </row>
    <row r="290" spans="1:53" ht="15.6" x14ac:dyDescent="0.3">
      <c r="A290" s="497"/>
      <c r="B290" s="495"/>
      <c r="C290" s="549"/>
      <c r="D290" s="719"/>
      <c r="E290" s="719"/>
      <c r="F290" s="719"/>
      <c r="G290" s="719"/>
      <c r="H290" s="719"/>
      <c r="I290" s="719"/>
      <c r="J290" s="719"/>
      <c r="K290" s="719"/>
      <c r="L290" s="719"/>
      <c r="M290" s="719"/>
      <c r="N290" s="719"/>
      <c r="O290" s="719"/>
      <c r="P290" s="719"/>
      <c r="Q290" s="719"/>
      <c r="R290" s="719"/>
      <c r="S290" s="719"/>
      <c r="T290" s="719"/>
      <c r="U290" s="719"/>
      <c r="V290" s="719"/>
      <c r="W290" s="719"/>
      <c r="X290" s="719"/>
      <c r="Y290" s="719"/>
      <c r="Z290" s="719"/>
      <c r="AA290" s="719"/>
      <c r="AB290" s="719"/>
      <c r="AC290" s="719"/>
      <c r="AD290" s="719"/>
      <c r="AE290" s="719"/>
      <c r="AF290" s="719"/>
      <c r="AG290" s="719"/>
      <c r="AH290" s="719"/>
      <c r="AI290" s="719"/>
      <c r="AJ290" s="719"/>
      <c r="AK290" s="719"/>
      <c r="AL290" s="719"/>
      <c r="AM290" s="719"/>
      <c r="AN290" s="719"/>
      <c r="AO290" s="719"/>
      <c r="AP290" s="719"/>
      <c r="AQ290" s="719"/>
      <c r="AR290" s="719"/>
      <c r="AS290" s="719"/>
      <c r="AT290" s="719"/>
      <c r="AU290" s="719"/>
      <c r="AV290" s="550"/>
      <c r="AW290" s="496"/>
      <c r="AX290" s="85"/>
      <c r="AY290" s="494"/>
      <c r="AZ290" s="85"/>
      <c r="BA290" s="85"/>
    </row>
    <row r="291" spans="1:53" ht="15.6" x14ac:dyDescent="0.3">
      <c r="A291" s="497"/>
      <c r="B291" s="495"/>
      <c r="C291" s="526"/>
      <c r="D291" s="627"/>
      <c r="E291" s="627"/>
      <c r="F291" s="627"/>
      <c r="G291" s="627"/>
      <c r="H291" s="627"/>
      <c r="I291" s="627"/>
      <c r="J291" s="627"/>
      <c r="K291" s="627"/>
      <c r="L291" s="627"/>
      <c r="M291" s="627"/>
      <c r="N291" s="627"/>
      <c r="O291" s="627"/>
      <c r="P291" s="627"/>
      <c r="Q291" s="627"/>
      <c r="R291" s="627"/>
      <c r="S291" s="627"/>
      <c r="T291" s="627"/>
      <c r="U291" s="627"/>
      <c r="V291" s="627"/>
      <c r="W291" s="627"/>
      <c r="X291" s="627"/>
      <c r="Y291" s="627"/>
      <c r="Z291" s="627"/>
      <c r="AA291" s="627"/>
      <c r="AB291" s="627"/>
      <c r="AC291" s="627"/>
      <c r="AD291" s="627"/>
      <c r="AE291" s="627"/>
      <c r="AF291" s="627"/>
      <c r="AG291" s="527"/>
      <c r="AH291" s="628" t="str">
        <f>"Item    " &amp; E274 &amp; "    Página   1   de   1  "</f>
        <v xml:space="preserve">Item        Página   1   de   1  </v>
      </c>
      <c r="AI291" s="629"/>
      <c r="AJ291" s="629"/>
      <c r="AK291" s="629"/>
      <c r="AL291" s="629"/>
      <c r="AM291" s="629"/>
      <c r="AN291" s="629"/>
      <c r="AO291" s="629"/>
      <c r="AP291" s="629"/>
      <c r="AQ291" s="629"/>
      <c r="AR291" s="629"/>
      <c r="AS291" s="629"/>
      <c r="AT291" s="629"/>
      <c r="AU291" s="629"/>
      <c r="AV291" s="629"/>
      <c r="AW291" s="496"/>
      <c r="AX291" s="85"/>
      <c r="AY291" s="494"/>
      <c r="AZ291" s="85"/>
      <c r="BA291" s="85"/>
    </row>
    <row r="292" spans="1:53" ht="15.6" x14ac:dyDescent="0.3">
      <c r="A292" s="497"/>
      <c r="B292" s="495"/>
      <c r="C292" s="515"/>
      <c r="D292" s="515"/>
      <c r="E292" s="515"/>
      <c r="F292" s="515"/>
      <c r="G292" s="515"/>
      <c r="H292" s="515"/>
      <c r="I292" s="515"/>
      <c r="J292" s="528"/>
      <c r="K292" s="515"/>
      <c r="L292" s="515"/>
      <c r="M292" s="515"/>
      <c r="N292" s="515"/>
      <c r="O292" s="515"/>
      <c r="P292" s="515"/>
      <c r="Q292" s="515"/>
      <c r="R292" s="515"/>
      <c r="S292" s="515"/>
      <c r="T292" s="515"/>
      <c r="U292" s="515"/>
      <c r="V292" s="515"/>
      <c r="W292" s="515"/>
      <c r="X292" s="515"/>
      <c r="Y292" s="515"/>
      <c r="Z292" s="515"/>
      <c r="AA292" s="515"/>
      <c r="AB292" s="515"/>
      <c r="AC292" s="515"/>
      <c r="AD292" s="515"/>
      <c r="AE292" s="515"/>
      <c r="AF292" s="515"/>
      <c r="AG292" s="515"/>
      <c r="AH292" s="515"/>
      <c r="AI292" s="515"/>
      <c r="AJ292" s="515"/>
      <c r="AK292" s="515"/>
      <c r="AL292" s="515"/>
      <c r="AM292" s="528"/>
      <c r="AN292" s="528"/>
      <c r="AO292" s="528"/>
      <c r="AP292" s="528"/>
      <c r="AQ292" s="528"/>
      <c r="AR292" s="528"/>
      <c r="AS292" s="528"/>
      <c r="AT292" s="528"/>
      <c r="AU292" s="528"/>
      <c r="AV292" s="528"/>
      <c r="AW292" s="496"/>
      <c r="AX292" s="85"/>
      <c r="AY292" s="494"/>
      <c r="AZ292" s="85"/>
      <c r="BA292" s="85"/>
    </row>
    <row r="293" spans="1:53" ht="15.6" x14ac:dyDescent="0.3">
      <c r="A293" s="497"/>
      <c r="B293" s="495"/>
      <c r="C293" s="515"/>
      <c r="D293" s="515"/>
      <c r="E293" s="515"/>
      <c r="F293" s="515"/>
      <c r="G293" s="515"/>
      <c r="H293" s="515"/>
      <c r="I293" s="515"/>
      <c r="J293" s="528"/>
      <c r="K293" s="515"/>
      <c r="L293" s="515"/>
      <c r="M293" s="515"/>
      <c r="N293" s="515"/>
      <c r="O293" s="515"/>
      <c r="P293" s="515"/>
      <c r="Q293" s="515"/>
      <c r="R293" s="515"/>
      <c r="S293" s="515"/>
      <c r="T293" s="515"/>
      <c r="U293" s="515"/>
      <c r="V293" s="515"/>
      <c r="W293" s="515"/>
      <c r="X293" s="515"/>
      <c r="Y293" s="515"/>
      <c r="Z293" s="515"/>
      <c r="AA293" s="515"/>
      <c r="AB293" s="515"/>
      <c r="AC293" s="515"/>
      <c r="AD293" s="515"/>
      <c r="AE293" s="515"/>
      <c r="AF293" s="515"/>
      <c r="AG293" s="515"/>
      <c r="AH293" s="515"/>
      <c r="AI293" s="515"/>
      <c r="AJ293" s="515"/>
      <c r="AK293" s="515"/>
      <c r="AL293" s="515"/>
      <c r="AM293" s="528"/>
      <c r="AN293" s="528"/>
      <c r="AO293" s="528"/>
      <c r="AP293" s="528"/>
      <c r="AQ293" s="528"/>
      <c r="AR293" s="528"/>
      <c r="AS293" s="528"/>
      <c r="AT293" s="528"/>
      <c r="AU293" s="528"/>
      <c r="AV293" s="528"/>
      <c r="AW293" s="496"/>
      <c r="AX293" s="85"/>
      <c r="AY293" s="494"/>
      <c r="AZ293" s="85"/>
      <c r="BA293" s="85"/>
    </row>
    <row r="294" spans="1:53" ht="15.6" x14ac:dyDescent="0.3">
      <c r="A294" s="497"/>
      <c r="B294" s="495"/>
      <c r="C294" s="515"/>
      <c r="D294" s="515"/>
      <c r="E294" s="515"/>
      <c r="F294" s="515"/>
      <c r="G294" s="515"/>
      <c r="H294" s="515"/>
      <c r="I294" s="515"/>
      <c r="J294" s="528"/>
      <c r="K294" s="515"/>
      <c r="L294" s="515"/>
      <c r="M294" s="515"/>
      <c r="N294" s="515"/>
      <c r="O294" s="515"/>
      <c r="P294" s="515"/>
      <c r="Q294" s="515"/>
      <c r="R294" s="515"/>
      <c r="S294" s="515"/>
      <c r="T294" s="515"/>
      <c r="U294" s="515"/>
      <c r="V294" s="515"/>
      <c r="W294" s="515"/>
      <c r="X294" s="515"/>
      <c r="Y294" s="515"/>
      <c r="Z294" s="515"/>
      <c r="AA294" s="515"/>
      <c r="AB294" s="515"/>
      <c r="AC294" s="515"/>
      <c r="AD294" s="515"/>
      <c r="AE294" s="515"/>
      <c r="AF294" s="515"/>
      <c r="AG294" s="515"/>
      <c r="AH294" s="515"/>
      <c r="AI294" s="515"/>
      <c r="AJ294" s="515"/>
      <c r="AK294" s="515"/>
      <c r="AL294" s="515"/>
      <c r="AM294" s="528"/>
      <c r="AN294" s="528"/>
      <c r="AO294" s="528"/>
      <c r="AP294" s="528"/>
      <c r="AQ294" s="528"/>
      <c r="AR294" s="528"/>
      <c r="AS294" s="528"/>
      <c r="AT294" s="528"/>
      <c r="AU294" s="528"/>
      <c r="AV294" s="528"/>
      <c r="AW294" s="496"/>
      <c r="AX294" s="85"/>
      <c r="AY294" s="494"/>
      <c r="AZ294" s="85"/>
      <c r="BA294" s="85"/>
    </row>
    <row r="295" spans="1:53" ht="15.6" x14ac:dyDescent="0.3">
      <c r="A295" s="497"/>
      <c r="B295" s="495"/>
      <c r="C295" s="529"/>
      <c r="D295" s="530"/>
      <c r="E295" s="531"/>
      <c r="F295" s="532"/>
      <c r="G295" s="533"/>
      <c r="H295" s="530"/>
      <c r="I295" s="530"/>
      <c r="J295" s="534"/>
      <c r="K295" s="530"/>
      <c r="L295" s="529"/>
      <c r="M295" s="530"/>
      <c r="N295" s="530"/>
      <c r="O295" s="530"/>
      <c r="P295" s="530"/>
      <c r="Q295" s="530"/>
      <c r="R295" s="530"/>
      <c r="S295" s="530"/>
      <c r="T295" s="530"/>
      <c r="U295" s="530"/>
      <c r="V295" s="530"/>
      <c r="W295" s="530"/>
      <c r="X295" s="530"/>
      <c r="Y295" s="530"/>
      <c r="Z295" s="530"/>
      <c r="AA295" s="530"/>
      <c r="AB295" s="530"/>
      <c r="AC295" s="530"/>
      <c r="AD295" s="530"/>
      <c r="AE295" s="530"/>
      <c r="AF295" s="530"/>
      <c r="AG295" s="530"/>
      <c r="AH295" s="529"/>
      <c r="AI295" s="529"/>
      <c r="AJ295" s="529"/>
      <c r="AK295" s="529"/>
      <c r="AL295" s="529"/>
      <c r="AM295" s="535"/>
      <c r="AN295" s="535"/>
      <c r="AO295" s="535"/>
      <c r="AP295" s="535"/>
      <c r="AQ295" s="535"/>
      <c r="AR295" s="535"/>
      <c r="AS295" s="535"/>
      <c r="AT295" s="535"/>
      <c r="AU295" s="535"/>
      <c r="AV295" s="535"/>
      <c r="AW295" s="496"/>
      <c r="AX295" s="85"/>
      <c r="AY295" s="494"/>
      <c r="AZ295" s="85"/>
      <c r="BA295" s="85"/>
    </row>
    <row r="296" spans="1:53" ht="15.6" x14ac:dyDescent="0.3">
      <c r="A296" s="497"/>
      <c r="B296" s="495"/>
      <c r="C296" s="529"/>
      <c r="D296" s="536" t="s">
        <v>184</v>
      </c>
      <c r="E296" s="537"/>
      <c r="F296" s="537"/>
      <c r="G296" s="538"/>
      <c r="H296" s="538"/>
      <c r="I296" s="529"/>
      <c r="J296" s="535"/>
      <c r="K296" s="529"/>
      <c r="L296" s="539"/>
      <c r="M296" s="539"/>
      <c r="N296" s="539"/>
      <c r="O296" s="539"/>
      <c r="P296" s="539"/>
      <c r="Q296" s="539"/>
      <c r="R296" s="539" t="s">
        <v>211</v>
      </c>
      <c r="S296" s="539"/>
      <c r="T296" s="539"/>
      <c r="U296" s="539"/>
      <c r="V296" s="539"/>
      <c r="W296" s="539"/>
      <c r="X296" s="539"/>
      <c r="Y296" s="539"/>
      <c r="Z296" s="539"/>
      <c r="AA296" s="539"/>
      <c r="AB296" s="529"/>
      <c r="AC296" s="529"/>
      <c r="AD296" s="529"/>
      <c r="AE296" s="529"/>
      <c r="AF296" s="529"/>
      <c r="AG296" s="529"/>
      <c r="AH296" s="529"/>
      <c r="AI296" s="529"/>
      <c r="AJ296" s="529"/>
      <c r="AK296" s="529"/>
      <c r="AL296" s="529"/>
      <c r="AM296" s="529"/>
      <c r="AN296" s="529"/>
      <c r="AO296" s="529"/>
      <c r="AP296" s="529"/>
      <c r="AQ296" s="529"/>
      <c r="AR296" s="529"/>
      <c r="AS296" s="529"/>
      <c r="AT296" s="529"/>
      <c r="AU296" s="529"/>
      <c r="AV296" s="529"/>
      <c r="AW296" s="496"/>
      <c r="AX296" s="85"/>
      <c r="AY296" s="494"/>
      <c r="AZ296" s="85"/>
      <c r="BA296" s="85"/>
    </row>
    <row r="297" spans="1:53" ht="16.2" thickBot="1" x14ac:dyDescent="0.35">
      <c r="A297" s="482" t="s">
        <v>212</v>
      </c>
      <c r="B297" s="540"/>
      <c r="C297" s="541"/>
      <c r="D297" s="541"/>
      <c r="E297" s="542"/>
      <c r="F297" s="542"/>
      <c r="G297" s="542"/>
      <c r="H297" s="542"/>
      <c r="I297" s="541"/>
      <c r="J297" s="543"/>
      <c r="K297" s="541"/>
      <c r="L297" s="544"/>
      <c r="M297" s="544"/>
      <c r="N297" s="544"/>
      <c r="O297" s="544"/>
      <c r="P297" s="544"/>
      <c r="Q297" s="544"/>
      <c r="R297" s="544"/>
      <c r="S297" s="544"/>
      <c r="T297" s="544"/>
      <c r="U297" s="544"/>
      <c r="V297" s="544"/>
      <c r="W297" s="544"/>
      <c r="X297" s="544"/>
      <c r="Y297" s="544"/>
      <c r="Z297" s="544"/>
      <c r="AA297" s="544"/>
      <c r="AB297" s="541"/>
      <c r="AC297" s="541"/>
      <c r="AD297" s="541"/>
      <c r="AE297" s="541"/>
      <c r="AF297" s="541"/>
      <c r="AG297" s="541"/>
      <c r="AH297" s="541"/>
      <c r="AI297" s="541"/>
      <c r="AJ297" s="541"/>
      <c r="AK297" s="541"/>
      <c r="AL297" s="541"/>
      <c r="AM297" s="541"/>
      <c r="AN297" s="541"/>
      <c r="AO297" s="541"/>
      <c r="AP297" s="541"/>
      <c r="AQ297" s="541"/>
      <c r="AR297" s="541"/>
      <c r="AS297" s="541"/>
      <c r="AT297" s="541"/>
      <c r="AU297" s="541"/>
      <c r="AV297" s="541"/>
      <c r="AW297" s="545"/>
      <c r="AX297" s="85"/>
      <c r="AY297" s="494"/>
      <c r="AZ297" s="85"/>
      <c r="BA297" s="85"/>
    </row>
    <row r="298" spans="1:53" ht="16.2" thickTop="1" x14ac:dyDescent="0.3">
      <c r="A298" s="482"/>
      <c r="B298" s="497"/>
      <c r="C298" s="529"/>
      <c r="D298" s="529"/>
      <c r="E298" s="538"/>
      <c r="F298" s="538"/>
      <c r="G298" s="538"/>
      <c r="H298" s="538"/>
      <c r="I298" s="529"/>
      <c r="J298" s="535"/>
      <c r="K298" s="529"/>
      <c r="L298" s="539"/>
      <c r="M298" s="539"/>
      <c r="N298" s="539"/>
      <c r="O298" s="539"/>
      <c r="P298" s="539"/>
      <c r="Q298" s="539"/>
      <c r="R298" s="539"/>
      <c r="S298" s="539"/>
      <c r="T298" s="539"/>
      <c r="U298" s="539"/>
      <c r="V298" s="539"/>
      <c r="W298" s="539"/>
      <c r="X298" s="539"/>
      <c r="Y298" s="539"/>
      <c r="Z298" s="539"/>
      <c r="AA298" s="539"/>
      <c r="AB298" s="529"/>
      <c r="AC298" s="529"/>
      <c r="AD298" s="529"/>
      <c r="AE298" s="529"/>
      <c r="AF298" s="529"/>
      <c r="AG298" s="529"/>
      <c r="AH298" s="529"/>
      <c r="AI298" s="529"/>
      <c r="AJ298" s="529"/>
      <c r="AK298" s="529"/>
      <c r="AL298" s="529"/>
      <c r="AM298" s="529"/>
      <c r="AN298" s="529"/>
      <c r="AO298" s="529"/>
      <c r="AP298" s="529"/>
      <c r="AQ298" s="529"/>
      <c r="AR298" s="529"/>
      <c r="AS298" s="529"/>
      <c r="AT298" s="529"/>
      <c r="AU298" s="529"/>
      <c r="AV298" s="529"/>
      <c r="AW298" s="497"/>
      <c r="AX298" s="85"/>
      <c r="AY298" s="494"/>
      <c r="AZ298" s="85"/>
      <c r="BA298" s="85"/>
    </row>
    <row r="299" spans="1:53" ht="15.6" x14ac:dyDescent="0.3">
      <c r="A299" s="482"/>
      <c r="B299" s="497"/>
      <c r="C299" s="529"/>
      <c r="D299" s="529"/>
      <c r="E299" s="538"/>
      <c r="F299" s="538"/>
      <c r="G299" s="538"/>
      <c r="H299" s="538"/>
      <c r="I299" s="529"/>
      <c r="J299" s="535"/>
      <c r="K299" s="529"/>
      <c r="L299" s="539"/>
      <c r="M299" s="539"/>
      <c r="N299" s="539"/>
      <c r="O299" s="539"/>
      <c r="P299" s="539"/>
      <c r="Q299" s="539"/>
      <c r="R299" s="539"/>
      <c r="S299" s="539"/>
      <c r="T299" s="539"/>
      <c r="U299" s="539"/>
      <c r="V299" s="539"/>
      <c r="W299" s="539"/>
      <c r="X299" s="539"/>
      <c r="Y299" s="539"/>
      <c r="Z299" s="539"/>
      <c r="AA299" s="539"/>
      <c r="AB299" s="529"/>
      <c r="AC299" s="529"/>
      <c r="AD299" s="529"/>
      <c r="AE299" s="529"/>
      <c r="AF299" s="529"/>
      <c r="AG299" s="529"/>
      <c r="AH299" s="529"/>
      <c r="AI299" s="529"/>
      <c r="AJ299" s="529"/>
      <c r="AK299" s="529"/>
      <c r="AL299" s="529"/>
      <c r="AM299" s="529"/>
      <c r="AN299" s="529"/>
      <c r="AO299" s="529"/>
      <c r="AP299" s="529"/>
      <c r="AQ299" s="529"/>
      <c r="AR299" s="529"/>
      <c r="AS299" s="529"/>
      <c r="AT299" s="529"/>
      <c r="AU299" s="529"/>
      <c r="AV299" s="529"/>
      <c r="AW299" s="497"/>
      <c r="AX299" s="85"/>
      <c r="AY299" s="494"/>
      <c r="AZ299" s="85"/>
      <c r="BA299" s="85"/>
    </row>
    <row r="300" spans="1:53" ht="16.2" thickBot="1" x14ac:dyDescent="0.35">
      <c r="A300" s="482"/>
      <c r="B300" s="497"/>
      <c r="C300" s="529"/>
      <c r="D300" s="529"/>
      <c r="E300" s="538"/>
      <c r="F300" s="538"/>
      <c r="G300" s="538"/>
      <c r="H300" s="538"/>
      <c r="I300" s="529"/>
      <c r="J300" s="535"/>
      <c r="K300" s="529"/>
      <c r="L300" s="539"/>
      <c r="M300" s="539"/>
      <c r="N300" s="539"/>
      <c r="O300" s="539"/>
      <c r="P300" s="539"/>
      <c r="Q300" s="539"/>
      <c r="R300" s="539"/>
      <c r="S300" s="539"/>
      <c r="T300" s="539"/>
      <c r="U300" s="539"/>
      <c r="V300" s="539"/>
      <c r="W300" s="539"/>
      <c r="X300" s="539"/>
      <c r="Y300" s="539"/>
      <c r="Z300" s="539"/>
      <c r="AA300" s="539"/>
      <c r="AB300" s="529"/>
      <c r="AC300" s="529"/>
      <c r="AD300" s="529"/>
      <c r="AE300" s="529"/>
      <c r="AF300" s="529"/>
      <c r="AG300" s="529"/>
      <c r="AH300" s="529"/>
      <c r="AI300" s="529"/>
      <c r="AJ300" s="529"/>
      <c r="AK300" s="529"/>
      <c r="AL300" s="529"/>
      <c r="AM300" s="529"/>
      <c r="AN300" s="529"/>
      <c r="AO300" s="529"/>
      <c r="AP300" s="529"/>
      <c r="AQ300" s="529"/>
      <c r="AR300" s="529"/>
      <c r="AS300" s="529"/>
      <c r="AT300" s="529"/>
      <c r="AU300" s="529"/>
      <c r="AV300" s="529"/>
      <c r="AW300" s="497"/>
      <c r="AX300" s="85"/>
      <c r="AY300" s="494"/>
      <c r="AZ300" s="85"/>
      <c r="BA300" s="85"/>
    </row>
    <row r="301" spans="1:53" ht="18.600000000000001" thickTop="1" x14ac:dyDescent="0.35">
      <c r="A301" s="482" t="s">
        <v>189</v>
      </c>
      <c r="B301" s="483"/>
      <c r="C301" s="484" t="s">
        <v>190</v>
      </c>
      <c r="D301" s="485"/>
      <c r="E301" s="486"/>
      <c r="F301" s="487"/>
      <c r="G301" s="488"/>
      <c r="H301" s="488"/>
      <c r="I301" s="489"/>
      <c r="J301" s="490"/>
      <c r="K301" s="489"/>
      <c r="L301" s="491"/>
      <c r="M301" s="491"/>
      <c r="N301" s="491"/>
      <c r="O301" s="491"/>
      <c r="P301" s="491"/>
      <c r="Q301" s="491"/>
      <c r="R301" s="491"/>
      <c r="S301" s="491"/>
      <c r="T301" s="491"/>
      <c r="U301" s="491"/>
      <c r="V301" s="491"/>
      <c r="W301" s="491"/>
      <c r="X301" s="491"/>
      <c r="Y301" s="491"/>
      <c r="Z301" s="491"/>
      <c r="AA301" s="491"/>
      <c r="AB301" s="489"/>
      <c r="AC301" s="489"/>
      <c r="AD301" s="489"/>
      <c r="AE301" s="489"/>
      <c r="AF301" s="489"/>
      <c r="AG301" s="489"/>
      <c r="AH301" s="489"/>
      <c r="AI301" s="492"/>
      <c r="AJ301" s="492"/>
      <c r="AK301" s="492"/>
      <c r="AL301" s="492"/>
      <c r="AM301" s="492"/>
      <c r="AN301" s="492"/>
      <c r="AO301" s="492"/>
      <c r="AP301" s="492"/>
      <c r="AQ301" s="492"/>
      <c r="AR301" s="492"/>
      <c r="AS301" s="492"/>
      <c r="AT301" s="492"/>
      <c r="AU301" s="492"/>
      <c r="AV301" s="492"/>
      <c r="AW301" s="493"/>
      <c r="AX301" s="85"/>
      <c r="AY301" s="494" t="s">
        <v>98</v>
      </c>
      <c r="AZ301" s="85"/>
      <c r="BA301" s="85"/>
    </row>
    <row r="302" spans="1:53" ht="15.6" x14ac:dyDescent="0.3">
      <c r="A302" s="482" t="s">
        <v>191</v>
      </c>
      <c r="B302" s="495"/>
      <c r="C302" s="630" t="str">
        <f>+C273</f>
        <v>CAP. 1: ACUEDUCTO VEREDA LOS ZAINOS</v>
      </c>
      <c r="D302" s="631"/>
      <c r="E302" s="631"/>
      <c r="F302" s="631"/>
      <c r="G302" s="631"/>
      <c r="H302" s="631"/>
      <c r="I302" s="631"/>
      <c r="J302" s="632" t="str">
        <f>+PRESUPUESTO!C26</f>
        <v>ACARREO MATERIALES-ESCOMBROS 10 PERS</v>
      </c>
      <c r="K302" s="633"/>
      <c r="L302" s="633"/>
      <c r="M302" s="633"/>
      <c r="N302" s="633"/>
      <c r="O302" s="633"/>
      <c r="P302" s="633"/>
      <c r="Q302" s="633"/>
      <c r="R302" s="633"/>
      <c r="S302" s="633"/>
      <c r="T302" s="633"/>
      <c r="U302" s="633"/>
      <c r="V302" s="633"/>
      <c r="W302" s="633"/>
      <c r="X302" s="633"/>
      <c r="Y302" s="633"/>
      <c r="Z302" s="633"/>
      <c r="AA302" s="633"/>
      <c r="AB302" s="633"/>
      <c r="AC302" s="633"/>
      <c r="AD302" s="633"/>
      <c r="AE302" s="633"/>
      <c r="AF302" s="633"/>
      <c r="AG302" s="633"/>
      <c r="AH302" s="634"/>
      <c r="AI302" s="638" t="s">
        <v>192</v>
      </c>
      <c r="AJ302" s="639"/>
      <c r="AK302" s="639"/>
      <c r="AL302" s="639"/>
      <c r="AM302" s="639"/>
      <c r="AN302" s="639"/>
      <c r="AO302" s="640"/>
      <c r="AP302" s="641" t="s">
        <v>30</v>
      </c>
      <c r="AQ302" s="642"/>
      <c r="AR302" s="642"/>
      <c r="AS302" s="642"/>
      <c r="AT302" s="642"/>
      <c r="AU302" s="642"/>
      <c r="AV302" s="643"/>
      <c r="AW302" s="496"/>
      <c r="AX302" s="85"/>
      <c r="AY302" s="494"/>
      <c r="AZ302" s="85"/>
      <c r="BA302" s="85"/>
    </row>
    <row r="303" spans="1:53" ht="15.6" x14ac:dyDescent="0.3">
      <c r="A303" s="482" t="s">
        <v>220</v>
      </c>
      <c r="B303" s="495"/>
      <c r="C303" s="700"/>
      <c r="D303" s="701"/>
      <c r="E303" s="701"/>
      <c r="F303" s="701"/>
      <c r="G303" s="701"/>
      <c r="H303" s="701"/>
      <c r="I303" s="701"/>
      <c r="J303" s="635"/>
      <c r="K303" s="636"/>
      <c r="L303" s="636"/>
      <c r="M303" s="636"/>
      <c r="N303" s="636"/>
      <c r="O303" s="636"/>
      <c r="P303" s="636"/>
      <c r="Q303" s="636"/>
      <c r="R303" s="636"/>
      <c r="S303" s="636"/>
      <c r="T303" s="636"/>
      <c r="U303" s="636"/>
      <c r="V303" s="636"/>
      <c r="W303" s="636"/>
      <c r="X303" s="636"/>
      <c r="Y303" s="636"/>
      <c r="Z303" s="636"/>
      <c r="AA303" s="636"/>
      <c r="AB303" s="636"/>
      <c r="AC303" s="636"/>
      <c r="AD303" s="636"/>
      <c r="AE303" s="636"/>
      <c r="AF303" s="636"/>
      <c r="AG303" s="636"/>
      <c r="AH303" s="637"/>
      <c r="AI303" s="638" t="s">
        <v>194</v>
      </c>
      <c r="AJ303" s="639"/>
      <c r="AK303" s="639"/>
      <c r="AL303" s="639"/>
      <c r="AM303" s="639"/>
      <c r="AN303" s="639"/>
      <c r="AO303" s="640"/>
      <c r="AP303" s="641">
        <f>L315</f>
        <v>8</v>
      </c>
      <c r="AQ303" s="642"/>
      <c r="AR303" s="642"/>
      <c r="AS303" s="642"/>
      <c r="AT303" s="642"/>
      <c r="AU303" s="642"/>
      <c r="AV303" s="643"/>
      <c r="AW303" s="496"/>
      <c r="AX303" s="85"/>
      <c r="AY303" s="494"/>
      <c r="AZ303" s="85"/>
      <c r="BA303" s="85"/>
    </row>
    <row r="304" spans="1:53" ht="15.6" x14ac:dyDescent="0.3">
      <c r="A304" s="497" t="s">
        <v>195</v>
      </c>
      <c r="B304" s="495"/>
      <c r="C304" s="498"/>
      <c r="D304" s="498"/>
      <c r="E304" s="498"/>
      <c r="F304" s="498"/>
      <c r="G304" s="498"/>
      <c r="H304" s="498"/>
      <c r="I304" s="498"/>
      <c r="J304" s="499"/>
      <c r="K304" s="498"/>
      <c r="L304" s="498"/>
      <c r="M304" s="626"/>
      <c r="N304" s="626"/>
      <c r="O304" s="626"/>
      <c r="P304" s="626"/>
      <c r="Q304" s="626"/>
      <c r="R304" s="626"/>
      <c r="S304" s="626"/>
      <c r="T304" s="626"/>
      <c r="U304" s="626"/>
      <c r="V304" s="626"/>
      <c r="W304" s="626"/>
      <c r="X304" s="626"/>
      <c r="Y304" s="626"/>
      <c r="Z304" s="626"/>
      <c r="AA304" s="626"/>
      <c r="AB304" s="626"/>
      <c r="AC304" s="625"/>
      <c r="AD304" s="626"/>
      <c r="AE304" s="626"/>
      <c r="AF304" s="626"/>
      <c r="AG304" s="626"/>
      <c r="AH304" s="626"/>
      <c r="AI304" s="626"/>
      <c r="AJ304" s="626"/>
      <c r="AK304" s="626"/>
      <c r="AL304" s="626"/>
      <c r="AM304" s="626"/>
      <c r="AN304" s="626"/>
      <c r="AO304" s="626"/>
      <c r="AP304" s="626"/>
      <c r="AQ304" s="626"/>
      <c r="AR304" s="626"/>
      <c r="AS304" s="626"/>
      <c r="AT304" s="626"/>
      <c r="AU304" s="626"/>
      <c r="AV304" s="626"/>
      <c r="AW304" s="496"/>
      <c r="AX304" s="85"/>
      <c r="AY304" s="494"/>
      <c r="AZ304" s="85"/>
      <c r="BA304" s="85"/>
    </row>
    <row r="305" spans="1:53" ht="15.6" x14ac:dyDescent="0.3">
      <c r="A305" s="497" t="s">
        <v>196</v>
      </c>
      <c r="B305" s="495"/>
      <c r="C305" s="712" t="s">
        <v>197</v>
      </c>
      <c r="D305" s="713"/>
      <c r="E305" s="714" t="s">
        <v>198</v>
      </c>
      <c r="F305" s="714"/>
      <c r="G305" s="714"/>
      <c r="H305" s="714"/>
      <c r="I305" s="714" t="s">
        <v>199</v>
      </c>
      <c r="J305" s="715" t="s">
        <v>200</v>
      </c>
      <c r="K305" s="714" t="s">
        <v>182</v>
      </c>
      <c r="L305" s="714" t="s">
        <v>201</v>
      </c>
      <c r="M305" s="705"/>
      <c r="N305" s="705"/>
      <c r="O305" s="705"/>
      <c r="P305" s="705"/>
      <c r="Q305" s="705"/>
      <c r="R305" s="705"/>
      <c r="S305" s="705"/>
      <c r="T305" s="705"/>
      <c r="U305" s="705"/>
      <c r="V305" s="705"/>
      <c r="W305" s="705"/>
      <c r="X305" s="705"/>
      <c r="Y305" s="705"/>
      <c r="Z305" s="705"/>
      <c r="AA305" s="705"/>
      <c r="AB305" s="705"/>
      <c r="AC305" s="705"/>
      <c r="AD305" s="705"/>
      <c r="AE305" s="705"/>
      <c r="AF305" s="705"/>
      <c r="AG305" s="705"/>
      <c r="AH305" s="705"/>
      <c r="AI305" s="705"/>
      <c r="AJ305" s="705"/>
      <c r="AK305" s="705"/>
      <c r="AL305" s="705"/>
      <c r="AM305" s="705"/>
      <c r="AN305" s="705"/>
      <c r="AO305" s="705"/>
      <c r="AP305" s="705"/>
      <c r="AQ305" s="705"/>
      <c r="AR305" s="705"/>
      <c r="AS305" s="705"/>
      <c r="AT305" s="705"/>
      <c r="AU305" s="705"/>
      <c r="AV305" s="705"/>
      <c r="AW305" s="496"/>
      <c r="AX305" s="85"/>
      <c r="AY305" s="494"/>
      <c r="AZ305" s="85"/>
      <c r="BA305" s="85"/>
    </row>
    <row r="306" spans="1:53" ht="15.6" x14ac:dyDescent="0.3">
      <c r="A306" s="497"/>
      <c r="B306" s="495"/>
      <c r="C306" s="653"/>
      <c r="D306" s="654"/>
      <c r="E306" s="500" t="s">
        <v>202</v>
      </c>
      <c r="F306" s="500" t="s">
        <v>203</v>
      </c>
      <c r="G306" s="500" t="s">
        <v>204</v>
      </c>
      <c r="H306" s="500" t="s">
        <v>205</v>
      </c>
      <c r="I306" s="714"/>
      <c r="J306" s="716"/>
      <c r="K306" s="714"/>
      <c r="L306" s="714"/>
      <c r="M306" s="705"/>
      <c r="N306" s="705"/>
      <c r="O306" s="705"/>
      <c r="P306" s="705"/>
      <c r="Q306" s="705"/>
      <c r="R306" s="705"/>
      <c r="S306" s="705"/>
      <c r="T306" s="705"/>
      <c r="U306" s="705"/>
      <c r="V306" s="705"/>
      <c r="W306" s="705"/>
      <c r="X306" s="705"/>
      <c r="Y306" s="705"/>
      <c r="Z306" s="705"/>
      <c r="AA306" s="705"/>
      <c r="AB306" s="705"/>
      <c r="AC306" s="705"/>
      <c r="AD306" s="705"/>
      <c r="AE306" s="705"/>
      <c r="AF306" s="705"/>
      <c r="AG306" s="705"/>
      <c r="AH306" s="705"/>
      <c r="AI306" s="705"/>
      <c r="AJ306" s="705"/>
      <c r="AK306" s="705"/>
      <c r="AL306" s="705"/>
      <c r="AM306" s="705"/>
      <c r="AN306" s="705"/>
      <c r="AO306" s="705"/>
      <c r="AP306" s="705"/>
      <c r="AQ306" s="705"/>
      <c r="AR306" s="705"/>
      <c r="AS306" s="705"/>
      <c r="AT306" s="705"/>
      <c r="AU306" s="705"/>
      <c r="AV306" s="705"/>
      <c r="AW306" s="496"/>
      <c r="AX306" s="85"/>
      <c r="AY306" s="494"/>
      <c r="AZ306" s="85"/>
      <c r="BA306" s="85"/>
    </row>
    <row r="307" spans="1:53" ht="15.6" x14ac:dyDescent="0.3">
      <c r="A307" s="497" t="s">
        <v>206</v>
      </c>
      <c r="B307" s="495"/>
      <c r="C307" s="706"/>
      <c r="D307" s="707"/>
      <c r="E307" s="710"/>
      <c r="F307" s="710"/>
      <c r="G307" s="710"/>
      <c r="H307" s="710"/>
      <c r="I307" s="710"/>
      <c r="J307" s="710"/>
      <c r="K307" s="710"/>
      <c r="L307" s="710"/>
      <c r="M307" s="501"/>
      <c r="N307" s="502"/>
      <c r="O307" s="502"/>
      <c r="P307" s="502"/>
      <c r="Q307" s="502"/>
      <c r="R307" s="502"/>
      <c r="S307" s="502"/>
      <c r="T307" s="502"/>
      <c r="U307" s="502"/>
      <c r="V307" s="502"/>
      <c r="W307" s="502"/>
      <c r="X307" s="502"/>
      <c r="Y307" s="502"/>
      <c r="Z307" s="502"/>
      <c r="AA307" s="502"/>
      <c r="AB307" s="502"/>
      <c r="AC307" s="502"/>
      <c r="AD307" s="502"/>
      <c r="AE307" s="502"/>
      <c r="AF307" s="502"/>
      <c r="AG307" s="502"/>
      <c r="AH307" s="502"/>
      <c r="AI307" s="502"/>
      <c r="AJ307" s="502"/>
      <c r="AK307" s="502"/>
      <c r="AL307" s="502"/>
      <c r="AM307" s="502"/>
      <c r="AN307" s="502"/>
      <c r="AO307" s="502"/>
      <c r="AP307" s="502"/>
      <c r="AQ307" s="502"/>
      <c r="AR307" s="502"/>
      <c r="AS307" s="502"/>
      <c r="AT307" s="502"/>
      <c r="AU307" s="502"/>
      <c r="AV307" s="503"/>
      <c r="AW307" s="496"/>
      <c r="AX307" s="85"/>
      <c r="AY307" s="494"/>
      <c r="AZ307" s="85"/>
      <c r="BA307" s="85"/>
    </row>
    <row r="308" spans="1:53" ht="15.6" x14ac:dyDescent="0.3">
      <c r="A308" s="497"/>
      <c r="B308" s="495"/>
      <c r="C308" s="708"/>
      <c r="D308" s="709"/>
      <c r="E308" s="711"/>
      <c r="F308" s="711"/>
      <c r="G308" s="711"/>
      <c r="H308" s="711"/>
      <c r="I308" s="711"/>
      <c r="J308" s="711"/>
      <c r="K308" s="711"/>
      <c r="L308" s="711"/>
      <c r="M308" s="501"/>
      <c r="N308" s="502"/>
      <c r="O308" s="502"/>
      <c r="P308" s="502"/>
      <c r="Q308" s="502"/>
      <c r="R308" s="502"/>
      <c r="S308" s="502"/>
      <c r="T308" s="502"/>
      <c r="U308" s="502"/>
      <c r="V308" s="502"/>
      <c r="W308" s="502"/>
      <c r="X308" s="502"/>
      <c r="Y308" s="502"/>
      <c r="Z308" s="502"/>
      <c r="AA308" s="502"/>
      <c r="AB308" s="502"/>
      <c r="AC308" s="502"/>
      <c r="AD308" s="502"/>
      <c r="AE308" s="502"/>
      <c r="AF308" s="502"/>
      <c r="AG308" s="502"/>
      <c r="AH308" s="502"/>
      <c r="AI308" s="502"/>
      <c r="AJ308" s="502"/>
      <c r="AK308" s="502"/>
      <c r="AL308" s="502"/>
      <c r="AM308" s="502"/>
      <c r="AN308" s="502"/>
      <c r="AO308" s="502"/>
      <c r="AP308" s="502"/>
      <c r="AQ308" s="502"/>
      <c r="AR308" s="502"/>
      <c r="AS308" s="502"/>
      <c r="AT308" s="502"/>
      <c r="AU308" s="502"/>
      <c r="AV308" s="503"/>
      <c r="AW308" s="496"/>
      <c r="AX308" s="85"/>
      <c r="AY308" s="494"/>
      <c r="AZ308" s="85"/>
      <c r="BA308" s="85"/>
    </row>
    <row r="309" spans="1:53" ht="15.6" x14ac:dyDescent="0.3">
      <c r="A309" s="497" t="s">
        <v>207</v>
      </c>
      <c r="B309" s="495"/>
      <c r="C309" s="648" t="s">
        <v>254</v>
      </c>
      <c r="D309" s="649"/>
      <c r="E309" s="644"/>
      <c r="F309" s="644"/>
      <c r="G309" s="718"/>
      <c r="H309" s="644"/>
      <c r="I309" s="644">
        <f>+G309*E309</f>
        <v>0</v>
      </c>
      <c r="J309" s="644">
        <v>8</v>
      </c>
      <c r="K309" s="644" t="str">
        <f>AP302</f>
        <v>H</v>
      </c>
      <c r="L309" s="646">
        <f>+J309</f>
        <v>8</v>
      </c>
      <c r="M309" s="501"/>
      <c r="N309" s="502"/>
      <c r="O309" s="502"/>
      <c r="P309" s="502"/>
      <c r="Q309" s="502"/>
      <c r="R309" s="502"/>
      <c r="S309" s="502"/>
      <c r="T309" s="502"/>
      <c r="U309" s="502"/>
      <c r="V309" s="502"/>
      <c r="W309" s="502"/>
      <c r="X309" s="502"/>
      <c r="Y309" s="502"/>
      <c r="Z309" s="502"/>
      <c r="AA309" s="502"/>
      <c r="AB309" s="502"/>
      <c r="AC309" s="502"/>
      <c r="AD309" s="502"/>
      <c r="AE309" s="502"/>
      <c r="AF309" s="502"/>
      <c r="AG309" s="502"/>
      <c r="AH309" s="502"/>
      <c r="AI309" s="502"/>
      <c r="AJ309" s="502"/>
      <c r="AK309" s="502"/>
      <c r="AL309" s="502"/>
      <c r="AM309" s="502"/>
      <c r="AN309" s="502"/>
      <c r="AO309" s="502"/>
      <c r="AP309" s="502"/>
      <c r="AQ309" s="502"/>
      <c r="AR309" s="502"/>
      <c r="AS309" s="502"/>
      <c r="AT309" s="502"/>
      <c r="AU309" s="502"/>
      <c r="AV309" s="503"/>
      <c r="AW309" s="496"/>
      <c r="AX309" s="85"/>
      <c r="AY309" s="494"/>
      <c r="AZ309" s="85"/>
      <c r="BA309" s="85"/>
    </row>
    <row r="310" spans="1:53" ht="15.6" x14ac:dyDescent="0.3">
      <c r="A310" s="497"/>
      <c r="B310" s="495"/>
      <c r="C310" s="650"/>
      <c r="D310" s="651"/>
      <c r="E310" s="645"/>
      <c r="F310" s="645"/>
      <c r="G310" s="659"/>
      <c r="H310" s="645"/>
      <c r="I310" s="645"/>
      <c r="J310" s="645"/>
      <c r="K310" s="645"/>
      <c r="L310" s="647"/>
      <c r="M310" s="501"/>
      <c r="N310" s="502"/>
      <c r="O310" s="502"/>
      <c r="P310" s="502"/>
      <c r="Q310" s="502"/>
      <c r="R310" s="502"/>
      <c r="S310" s="502"/>
      <c r="T310" s="502"/>
      <c r="U310" s="502"/>
      <c r="V310" s="502"/>
      <c r="W310" s="502"/>
      <c r="X310" s="502"/>
      <c r="Y310" s="502"/>
      <c r="Z310" s="502"/>
      <c r="AA310" s="502"/>
      <c r="AB310" s="502"/>
      <c r="AC310" s="502"/>
      <c r="AD310" s="502"/>
      <c r="AE310" s="502"/>
      <c r="AF310" s="502"/>
      <c r="AG310" s="502"/>
      <c r="AH310" s="502"/>
      <c r="AI310" s="502"/>
      <c r="AJ310" s="502"/>
      <c r="AK310" s="502"/>
      <c r="AL310" s="502"/>
      <c r="AM310" s="502"/>
      <c r="AN310" s="502"/>
      <c r="AO310" s="502"/>
      <c r="AP310" s="502"/>
      <c r="AQ310" s="502"/>
      <c r="AR310" s="502"/>
      <c r="AS310" s="502"/>
      <c r="AT310" s="502"/>
      <c r="AU310" s="502"/>
      <c r="AV310" s="503"/>
      <c r="AW310" s="496"/>
      <c r="AX310" s="85"/>
      <c r="AY310" s="494"/>
      <c r="AZ310" s="85"/>
      <c r="BA310" s="85"/>
    </row>
    <row r="311" spans="1:53" ht="15.6" x14ac:dyDescent="0.3">
      <c r="A311" s="497" t="s">
        <v>207</v>
      </c>
      <c r="B311" s="495"/>
      <c r="C311" s="720"/>
      <c r="D311" s="721"/>
      <c r="E311" s="652"/>
      <c r="F311" s="652"/>
      <c r="G311" s="652"/>
      <c r="H311" s="652"/>
      <c r="I311" s="652"/>
      <c r="J311" s="652"/>
      <c r="K311" s="652"/>
      <c r="L311" s="656"/>
      <c r="M311" s="501"/>
      <c r="N311" s="502"/>
      <c r="O311" s="502"/>
      <c r="P311" s="502"/>
      <c r="Q311" s="502"/>
      <c r="R311" s="502"/>
      <c r="S311" s="502"/>
      <c r="T311" s="502"/>
      <c r="U311" s="502"/>
      <c r="V311" s="502"/>
      <c r="W311" s="502"/>
      <c r="X311" s="502"/>
      <c r="Y311" s="502"/>
      <c r="Z311" s="502"/>
      <c r="AA311" s="502"/>
      <c r="AB311" s="502"/>
      <c r="AC311" s="502"/>
      <c r="AD311" s="502"/>
      <c r="AE311" s="502"/>
      <c r="AF311" s="502"/>
      <c r="AG311" s="502"/>
      <c r="AH311" s="502"/>
      <c r="AI311" s="502"/>
      <c r="AJ311" s="502"/>
      <c r="AK311" s="502"/>
      <c r="AL311" s="502"/>
      <c r="AM311" s="502"/>
      <c r="AN311" s="502"/>
      <c r="AO311" s="502"/>
      <c r="AP311" s="502"/>
      <c r="AQ311" s="502"/>
      <c r="AR311" s="502"/>
      <c r="AS311" s="502"/>
      <c r="AT311" s="502"/>
      <c r="AU311" s="502"/>
      <c r="AV311" s="503"/>
      <c r="AW311" s="496"/>
      <c r="AX311" s="85"/>
      <c r="AY311" s="494"/>
      <c r="AZ311" s="85"/>
      <c r="BA311" s="85"/>
    </row>
    <row r="312" spans="1:53" ht="15.6" x14ac:dyDescent="0.3">
      <c r="A312" s="497"/>
      <c r="B312" s="495"/>
      <c r="C312" s="722"/>
      <c r="D312" s="723"/>
      <c r="E312" s="644"/>
      <c r="F312" s="644"/>
      <c r="G312" s="644"/>
      <c r="H312" s="644"/>
      <c r="I312" s="644"/>
      <c r="J312" s="644"/>
      <c r="K312" s="644"/>
      <c r="L312" s="657"/>
      <c r="M312" s="501"/>
      <c r="N312" s="502"/>
      <c r="O312" s="502"/>
      <c r="P312" s="502"/>
      <c r="Q312" s="502"/>
      <c r="R312" s="502"/>
      <c r="S312" s="502"/>
      <c r="T312" s="502"/>
      <c r="U312" s="502"/>
      <c r="V312" s="502"/>
      <c r="W312" s="502"/>
      <c r="X312" s="502"/>
      <c r="Y312" s="502"/>
      <c r="Z312" s="502"/>
      <c r="AA312" s="502"/>
      <c r="AB312" s="502"/>
      <c r="AC312" s="502"/>
      <c r="AD312" s="502"/>
      <c r="AE312" s="502"/>
      <c r="AF312" s="502"/>
      <c r="AG312" s="502"/>
      <c r="AH312" s="502"/>
      <c r="AI312" s="502"/>
      <c r="AJ312" s="502"/>
      <c r="AK312" s="502"/>
      <c r="AL312" s="502"/>
      <c r="AM312" s="502"/>
      <c r="AN312" s="502"/>
      <c r="AO312" s="502"/>
      <c r="AP312" s="502"/>
      <c r="AQ312" s="502"/>
      <c r="AR312" s="502"/>
      <c r="AS312" s="502"/>
      <c r="AT312" s="502"/>
      <c r="AU312" s="502"/>
      <c r="AV312" s="503"/>
      <c r="AW312" s="496"/>
      <c r="AX312" s="85"/>
      <c r="AY312" s="494"/>
      <c r="AZ312" s="85"/>
      <c r="BA312" s="85"/>
    </row>
    <row r="313" spans="1:53" ht="15.6" x14ac:dyDescent="0.3">
      <c r="A313" s="497"/>
      <c r="B313" s="495"/>
      <c r="C313" s="720"/>
      <c r="D313" s="721"/>
      <c r="E313" s="652"/>
      <c r="F313" s="652"/>
      <c r="G313" s="652"/>
      <c r="H313" s="652"/>
      <c r="I313" s="652"/>
      <c r="J313" s="652"/>
      <c r="K313" s="652"/>
      <c r="L313" s="656"/>
      <c r="M313" s="501"/>
      <c r="N313" s="502"/>
      <c r="O313" s="502"/>
      <c r="P313" s="502"/>
      <c r="Q313" s="502"/>
      <c r="R313" s="502"/>
      <c r="S313" s="502"/>
      <c r="T313" s="502"/>
      <c r="U313" s="502"/>
      <c r="V313" s="502"/>
      <c r="W313" s="502"/>
      <c r="X313" s="502"/>
      <c r="Y313" s="502"/>
      <c r="Z313" s="502"/>
      <c r="AA313" s="502"/>
      <c r="AB313" s="502"/>
      <c r="AC313" s="502"/>
      <c r="AD313" s="502"/>
      <c r="AE313" s="502"/>
      <c r="AF313" s="502"/>
      <c r="AG313" s="502"/>
      <c r="AH313" s="502"/>
      <c r="AI313" s="502"/>
      <c r="AJ313" s="502"/>
      <c r="AK313" s="502"/>
      <c r="AL313" s="502"/>
      <c r="AM313" s="502"/>
      <c r="AN313" s="502"/>
      <c r="AO313" s="502"/>
      <c r="AP313" s="502"/>
      <c r="AQ313" s="502"/>
      <c r="AR313" s="502"/>
      <c r="AS313" s="502"/>
      <c r="AT313" s="502"/>
      <c r="AU313" s="502"/>
      <c r="AV313" s="503"/>
      <c r="AW313" s="496"/>
      <c r="AX313" s="85"/>
      <c r="AY313" s="494"/>
      <c r="AZ313" s="85"/>
      <c r="BA313" s="85"/>
    </row>
    <row r="314" spans="1:53" ht="15.6" x14ac:dyDescent="0.3">
      <c r="A314" s="497"/>
      <c r="B314" s="495"/>
      <c r="C314" s="722"/>
      <c r="D314" s="723"/>
      <c r="E314" s="644"/>
      <c r="F314" s="644"/>
      <c r="G314" s="644"/>
      <c r="H314" s="644"/>
      <c r="I314" s="644"/>
      <c r="J314" s="644"/>
      <c r="K314" s="644"/>
      <c r="L314" s="657"/>
      <c r="M314" s="501"/>
      <c r="N314" s="502"/>
      <c r="O314" s="502"/>
      <c r="P314" s="502"/>
      <c r="Q314" s="502"/>
      <c r="R314" s="502"/>
      <c r="S314" s="502"/>
      <c r="T314" s="502"/>
      <c r="U314" s="502"/>
      <c r="V314" s="502"/>
      <c r="W314" s="502"/>
      <c r="X314" s="502"/>
      <c r="Y314" s="502"/>
      <c r="Z314" s="502"/>
      <c r="AA314" s="502"/>
      <c r="AB314" s="502"/>
      <c r="AC314" s="502"/>
      <c r="AD314" s="502"/>
      <c r="AE314" s="502"/>
      <c r="AF314" s="502"/>
      <c r="AG314" s="502"/>
      <c r="AH314" s="502"/>
      <c r="AI314" s="502"/>
      <c r="AJ314" s="502"/>
      <c r="AK314" s="502"/>
      <c r="AL314" s="502"/>
      <c r="AM314" s="502"/>
      <c r="AN314" s="502"/>
      <c r="AO314" s="502"/>
      <c r="AP314" s="502"/>
      <c r="AQ314" s="502"/>
      <c r="AR314" s="502"/>
      <c r="AS314" s="502"/>
      <c r="AT314" s="502"/>
      <c r="AU314" s="502"/>
      <c r="AV314" s="503"/>
      <c r="AW314" s="496"/>
      <c r="AX314" s="85"/>
      <c r="AY314" s="494"/>
      <c r="AZ314" s="85"/>
      <c r="BA314" s="85"/>
    </row>
    <row r="315" spans="1:53" ht="15.6" x14ac:dyDescent="0.3">
      <c r="A315" s="482" t="s">
        <v>208</v>
      </c>
      <c r="B315" s="495"/>
      <c r="C315" s="504"/>
      <c r="D315" s="505"/>
      <c r="E315" s="505"/>
      <c r="F315" s="505"/>
      <c r="G315" s="506" t="s">
        <v>209</v>
      </c>
      <c r="H315" s="507">
        <v>2</v>
      </c>
      <c r="I315" s="508" t="s">
        <v>5</v>
      </c>
      <c r="J315" s="509"/>
      <c r="K315" s="510" t="s">
        <v>201</v>
      </c>
      <c r="L315" s="511">
        <f>ROUND(SUM(L307:L314),H315)</f>
        <v>8</v>
      </c>
      <c r="M315" s="512"/>
      <c r="N315" s="513"/>
      <c r="O315" s="513"/>
      <c r="P315" s="513"/>
      <c r="Q315" s="513"/>
      <c r="R315" s="513"/>
      <c r="S315" s="502"/>
      <c r="T315" s="502"/>
      <c r="U315" s="502"/>
      <c r="V315" s="502"/>
      <c r="W315" s="502"/>
      <c r="X315" s="502"/>
      <c r="Y315" s="502"/>
      <c r="Z315" s="502"/>
      <c r="AA315" s="502"/>
      <c r="AB315" s="502"/>
      <c r="AC315" s="502"/>
      <c r="AD315" s="502"/>
      <c r="AE315" s="502"/>
      <c r="AF315" s="502"/>
      <c r="AG315" s="502"/>
      <c r="AH315" s="502"/>
      <c r="AI315" s="502"/>
      <c r="AJ315" s="502"/>
      <c r="AK315" s="502"/>
      <c r="AL315" s="502"/>
      <c r="AM315" s="502"/>
      <c r="AN315" s="502"/>
      <c r="AO315" s="502"/>
      <c r="AP315" s="502"/>
      <c r="AQ315" s="502"/>
      <c r="AR315" s="502"/>
      <c r="AS315" s="502"/>
      <c r="AT315" s="502"/>
      <c r="AU315" s="502"/>
      <c r="AV315" s="503"/>
      <c r="AW315" s="496"/>
      <c r="AX315" s="85"/>
      <c r="AY315" s="494"/>
      <c r="AZ315" s="85"/>
      <c r="BA315" s="85"/>
    </row>
    <row r="316" spans="1:53" ht="15.6" x14ac:dyDescent="0.3">
      <c r="A316" s="497"/>
      <c r="B316" s="495"/>
      <c r="C316" s="514"/>
      <c r="D316" s="515"/>
      <c r="E316" s="515"/>
      <c r="F316" s="515"/>
      <c r="G316" s="515"/>
      <c r="H316" s="515"/>
      <c r="I316" s="515"/>
      <c r="J316" s="515"/>
      <c r="K316" s="516"/>
      <c r="L316" s="515"/>
      <c r="M316" s="517"/>
      <c r="N316" s="518"/>
      <c r="O316" s="518"/>
      <c r="P316" s="518"/>
      <c r="Q316" s="518"/>
      <c r="R316" s="518"/>
      <c r="S316" s="519"/>
      <c r="T316" s="519"/>
      <c r="U316" s="519"/>
      <c r="V316" s="519"/>
      <c r="W316" s="519"/>
      <c r="X316" s="519"/>
      <c r="Y316" s="519"/>
      <c r="Z316" s="519"/>
      <c r="AA316" s="519"/>
      <c r="AB316" s="519"/>
      <c r="AC316" s="519"/>
      <c r="AD316" s="519"/>
      <c r="AE316" s="519"/>
      <c r="AF316" s="519"/>
      <c r="AG316" s="519"/>
      <c r="AH316" s="519"/>
      <c r="AI316" s="519"/>
      <c r="AJ316" s="519"/>
      <c r="AK316" s="519"/>
      <c r="AL316" s="519"/>
      <c r="AM316" s="519"/>
      <c r="AN316" s="519"/>
      <c r="AO316" s="519"/>
      <c r="AP316" s="519"/>
      <c r="AQ316" s="519"/>
      <c r="AR316" s="519"/>
      <c r="AS316" s="519"/>
      <c r="AT316" s="519"/>
      <c r="AU316" s="519"/>
      <c r="AV316" s="520"/>
      <c r="AW316" s="496"/>
      <c r="AX316" s="85"/>
      <c r="AY316" s="494"/>
      <c r="AZ316" s="85"/>
      <c r="BA316" s="85"/>
    </row>
    <row r="317" spans="1:53" ht="57" customHeight="1" x14ac:dyDescent="0.3">
      <c r="A317" s="497"/>
      <c r="B317" s="495"/>
      <c r="C317" s="653"/>
      <c r="D317" s="654"/>
      <c r="E317" s="654"/>
      <c r="F317" s="654"/>
      <c r="G317" s="654"/>
      <c r="H317" s="654"/>
      <c r="I317" s="654"/>
      <c r="J317" s="654"/>
      <c r="K317" s="654"/>
      <c r="L317" s="521"/>
      <c r="M317" s="517"/>
      <c r="N317" s="518"/>
      <c r="O317" s="518"/>
      <c r="P317" s="518"/>
      <c r="Q317" s="518"/>
      <c r="R317" s="518"/>
      <c r="S317" s="519"/>
      <c r="T317" s="519"/>
      <c r="U317" s="519"/>
      <c r="V317" s="519"/>
      <c r="W317" s="519"/>
      <c r="X317" s="519"/>
      <c r="Y317" s="519"/>
      <c r="Z317" s="519"/>
      <c r="AA317" s="519"/>
      <c r="AB317" s="519"/>
      <c r="AC317" s="519"/>
      <c r="AD317" s="519"/>
      <c r="AE317" s="519"/>
      <c r="AF317" s="519"/>
      <c r="AG317" s="519"/>
      <c r="AH317" s="519"/>
      <c r="AI317" s="519"/>
      <c r="AJ317" s="519"/>
      <c r="AK317" s="519"/>
      <c r="AL317" s="519"/>
      <c r="AM317" s="519"/>
      <c r="AN317" s="519"/>
      <c r="AO317" s="519"/>
      <c r="AP317" s="519"/>
      <c r="AQ317" s="519"/>
      <c r="AR317" s="519"/>
      <c r="AS317" s="519"/>
      <c r="AT317" s="519"/>
      <c r="AU317" s="519"/>
      <c r="AV317" s="520"/>
      <c r="AW317" s="496"/>
      <c r="AX317" s="85"/>
      <c r="AY317" s="494"/>
      <c r="AZ317" s="85"/>
      <c r="BA317" s="85"/>
    </row>
    <row r="318" spans="1:53" ht="31.2" x14ac:dyDescent="0.3">
      <c r="A318" s="497"/>
      <c r="B318" s="495"/>
      <c r="C318" s="522" t="s">
        <v>210</v>
      </c>
      <c r="D318" s="655"/>
      <c r="E318" s="655"/>
      <c r="F318" s="655"/>
      <c r="G318" s="655"/>
      <c r="H318" s="655"/>
      <c r="I318" s="655"/>
      <c r="J318" s="655"/>
      <c r="K318" s="655"/>
      <c r="L318" s="655"/>
      <c r="M318" s="655"/>
      <c r="N318" s="655"/>
      <c r="O318" s="655"/>
      <c r="P318" s="655"/>
      <c r="Q318" s="655"/>
      <c r="R318" s="655"/>
      <c r="S318" s="655"/>
      <c r="T318" s="655"/>
      <c r="U318" s="655"/>
      <c r="V318" s="655"/>
      <c r="W318" s="655"/>
      <c r="X318" s="655"/>
      <c r="Y318" s="655"/>
      <c r="Z318" s="655"/>
      <c r="AA318" s="655"/>
      <c r="AB318" s="655"/>
      <c r="AC318" s="655"/>
      <c r="AD318" s="655"/>
      <c r="AE318" s="655"/>
      <c r="AF318" s="655"/>
      <c r="AG318" s="655"/>
      <c r="AH318" s="655"/>
      <c r="AI318" s="655"/>
      <c r="AJ318" s="655"/>
      <c r="AK318" s="655"/>
      <c r="AL318" s="655"/>
      <c r="AM318" s="655"/>
      <c r="AN318" s="655"/>
      <c r="AO318" s="655"/>
      <c r="AP318" s="655"/>
      <c r="AQ318" s="655"/>
      <c r="AR318" s="655"/>
      <c r="AS318" s="655"/>
      <c r="AT318" s="655"/>
      <c r="AU318" s="655"/>
      <c r="AV318" s="523"/>
      <c r="AW318" s="496"/>
      <c r="AX318" s="85"/>
      <c r="AY318" s="494"/>
      <c r="AZ318" s="85"/>
      <c r="BA318" s="85"/>
    </row>
    <row r="319" spans="1:53" ht="15.6" x14ac:dyDescent="0.3">
      <c r="A319" s="497"/>
      <c r="B319" s="495"/>
      <c r="C319" s="549"/>
      <c r="D319" s="719"/>
      <c r="E319" s="719"/>
      <c r="F319" s="719"/>
      <c r="G319" s="719"/>
      <c r="H319" s="719"/>
      <c r="I319" s="719"/>
      <c r="J319" s="719"/>
      <c r="K319" s="719"/>
      <c r="L319" s="719"/>
      <c r="M319" s="719"/>
      <c r="N319" s="719"/>
      <c r="O319" s="719"/>
      <c r="P319" s="719"/>
      <c r="Q319" s="719"/>
      <c r="R319" s="719"/>
      <c r="S319" s="719"/>
      <c r="T319" s="719"/>
      <c r="U319" s="719"/>
      <c r="V319" s="719"/>
      <c r="W319" s="719"/>
      <c r="X319" s="719"/>
      <c r="Y319" s="719"/>
      <c r="Z319" s="719"/>
      <c r="AA319" s="719"/>
      <c r="AB319" s="719"/>
      <c r="AC319" s="719"/>
      <c r="AD319" s="719"/>
      <c r="AE319" s="719"/>
      <c r="AF319" s="719"/>
      <c r="AG319" s="719"/>
      <c r="AH319" s="719"/>
      <c r="AI319" s="719"/>
      <c r="AJ319" s="719"/>
      <c r="AK319" s="719"/>
      <c r="AL319" s="719"/>
      <c r="AM319" s="719"/>
      <c r="AN319" s="719"/>
      <c r="AO319" s="719"/>
      <c r="AP319" s="719"/>
      <c r="AQ319" s="719"/>
      <c r="AR319" s="719"/>
      <c r="AS319" s="719"/>
      <c r="AT319" s="719"/>
      <c r="AU319" s="719"/>
      <c r="AV319" s="550"/>
      <c r="AW319" s="496"/>
      <c r="AX319" s="85"/>
      <c r="AY319" s="494"/>
      <c r="AZ319" s="85"/>
      <c r="BA319" s="85"/>
    </row>
    <row r="320" spans="1:53" ht="15.6" x14ac:dyDescent="0.3">
      <c r="A320" s="497"/>
      <c r="B320" s="495"/>
      <c r="C320" s="526"/>
      <c r="D320" s="627"/>
      <c r="E320" s="627"/>
      <c r="F320" s="627"/>
      <c r="G320" s="627"/>
      <c r="H320" s="627"/>
      <c r="I320" s="627"/>
      <c r="J320" s="627"/>
      <c r="K320" s="627"/>
      <c r="L320" s="627"/>
      <c r="M320" s="627"/>
      <c r="N320" s="627"/>
      <c r="O320" s="627"/>
      <c r="P320" s="627"/>
      <c r="Q320" s="627"/>
      <c r="R320" s="627"/>
      <c r="S320" s="627"/>
      <c r="T320" s="627"/>
      <c r="U320" s="627"/>
      <c r="V320" s="627"/>
      <c r="W320" s="627"/>
      <c r="X320" s="627"/>
      <c r="Y320" s="627"/>
      <c r="Z320" s="627"/>
      <c r="AA320" s="627"/>
      <c r="AB320" s="627"/>
      <c r="AC320" s="627"/>
      <c r="AD320" s="627"/>
      <c r="AE320" s="627"/>
      <c r="AF320" s="627"/>
      <c r="AG320" s="527"/>
      <c r="AH320" s="628" t="str">
        <f>"Item    " &amp; E303 &amp; "    Página   1   de   1  "</f>
        <v xml:space="preserve">Item        Página   1   de   1  </v>
      </c>
      <c r="AI320" s="629"/>
      <c r="AJ320" s="629"/>
      <c r="AK320" s="629"/>
      <c r="AL320" s="629"/>
      <c r="AM320" s="629"/>
      <c r="AN320" s="629"/>
      <c r="AO320" s="629"/>
      <c r="AP320" s="629"/>
      <c r="AQ320" s="629"/>
      <c r="AR320" s="629"/>
      <c r="AS320" s="629"/>
      <c r="AT320" s="629"/>
      <c r="AU320" s="629"/>
      <c r="AV320" s="629"/>
      <c r="AW320" s="496"/>
      <c r="AX320" s="85"/>
      <c r="AY320" s="494"/>
      <c r="AZ320" s="85"/>
      <c r="BA320" s="85"/>
    </row>
    <row r="321" spans="1:53" ht="15.6" x14ac:dyDescent="0.3">
      <c r="A321" s="497"/>
      <c r="B321" s="495"/>
      <c r="C321" s="515"/>
      <c r="D321" s="515"/>
      <c r="E321" s="515"/>
      <c r="F321" s="515"/>
      <c r="G321" s="515"/>
      <c r="H321" s="515"/>
      <c r="I321" s="515"/>
      <c r="J321" s="528"/>
      <c r="K321" s="515"/>
      <c r="L321" s="515"/>
      <c r="M321" s="515"/>
      <c r="N321" s="515"/>
      <c r="O321" s="515"/>
      <c r="P321" s="515"/>
      <c r="Q321" s="515"/>
      <c r="R321" s="515"/>
      <c r="S321" s="515"/>
      <c r="T321" s="515"/>
      <c r="U321" s="515"/>
      <c r="V321" s="515"/>
      <c r="W321" s="515"/>
      <c r="X321" s="515"/>
      <c r="Y321" s="515"/>
      <c r="Z321" s="515"/>
      <c r="AA321" s="515"/>
      <c r="AB321" s="515"/>
      <c r="AC321" s="515"/>
      <c r="AD321" s="515"/>
      <c r="AE321" s="515"/>
      <c r="AF321" s="515"/>
      <c r="AG321" s="515"/>
      <c r="AH321" s="515"/>
      <c r="AI321" s="515"/>
      <c r="AJ321" s="515"/>
      <c r="AK321" s="515"/>
      <c r="AL321" s="515"/>
      <c r="AM321" s="528"/>
      <c r="AN321" s="528"/>
      <c r="AO321" s="528"/>
      <c r="AP321" s="528"/>
      <c r="AQ321" s="528"/>
      <c r="AR321" s="528"/>
      <c r="AS321" s="528"/>
      <c r="AT321" s="528"/>
      <c r="AU321" s="528"/>
      <c r="AV321" s="528"/>
      <c r="AW321" s="496"/>
      <c r="AX321" s="85"/>
      <c r="AY321" s="494"/>
      <c r="AZ321" s="85"/>
      <c r="BA321" s="85"/>
    </row>
    <row r="322" spans="1:53" ht="15.6" x14ac:dyDescent="0.3">
      <c r="A322" s="497"/>
      <c r="B322" s="495"/>
      <c r="C322" s="515"/>
      <c r="D322" s="515"/>
      <c r="E322" s="515"/>
      <c r="F322" s="515"/>
      <c r="G322" s="515"/>
      <c r="H322" s="515"/>
      <c r="I322" s="515"/>
      <c r="J322" s="528"/>
      <c r="K322" s="515"/>
      <c r="L322" s="515"/>
      <c r="M322" s="515"/>
      <c r="N322" s="515"/>
      <c r="O322" s="515"/>
      <c r="P322" s="515"/>
      <c r="Q322" s="515"/>
      <c r="R322" s="515"/>
      <c r="S322" s="515"/>
      <c r="T322" s="515"/>
      <c r="U322" s="515"/>
      <c r="V322" s="515"/>
      <c r="W322" s="515"/>
      <c r="X322" s="515"/>
      <c r="Y322" s="515"/>
      <c r="Z322" s="515"/>
      <c r="AA322" s="515"/>
      <c r="AB322" s="515"/>
      <c r="AC322" s="515"/>
      <c r="AD322" s="515"/>
      <c r="AE322" s="515"/>
      <c r="AF322" s="515"/>
      <c r="AG322" s="515"/>
      <c r="AH322" s="515"/>
      <c r="AI322" s="515"/>
      <c r="AJ322" s="515"/>
      <c r="AK322" s="515"/>
      <c r="AL322" s="515"/>
      <c r="AM322" s="528"/>
      <c r="AN322" s="528"/>
      <c r="AO322" s="528"/>
      <c r="AP322" s="528"/>
      <c r="AQ322" s="528"/>
      <c r="AR322" s="528"/>
      <c r="AS322" s="528"/>
      <c r="AT322" s="528"/>
      <c r="AU322" s="528"/>
      <c r="AV322" s="528"/>
      <c r="AW322" s="496"/>
      <c r="AX322" s="85"/>
      <c r="AY322" s="494"/>
      <c r="AZ322" s="85"/>
      <c r="BA322" s="85"/>
    </row>
    <row r="323" spans="1:53" ht="15.6" x14ac:dyDescent="0.3">
      <c r="A323" s="497"/>
      <c r="B323" s="495"/>
      <c r="C323" s="515"/>
      <c r="D323" s="515"/>
      <c r="E323" s="515"/>
      <c r="F323" s="515"/>
      <c r="G323" s="515"/>
      <c r="H323" s="515"/>
      <c r="I323" s="515"/>
      <c r="J323" s="528"/>
      <c r="K323" s="515"/>
      <c r="L323" s="515"/>
      <c r="M323" s="515"/>
      <c r="N323" s="515"/>
      <c r="O323" s="515"/>
      <c r="P323" s="515"/>
      <c r="Q323" s="515"/>
      <c r="R323" s="515"/>
      <c r="S323" s="515"/>
      <c r="T323" s="515"/>
      <c r="U323" s="515"/>
      <c r="V323" s="515"/>
      <c r="W323" s="515"/>
      <c r="X323" s="515"/>
      <c r="Y323" s="515"/>
      <c r="Z323" s="515"/>
      <c r="AA323" s="515"/>
      <c r="AB323" s="515"/>
      <c r="AC323" s="515"/>
      <c r="AD323" s="515"/>
      <c r="AE323" s="515"/>
      <c r="AF323" s="515"/>
      <c r="AG323" s="515"/>
      <c r="AH323" s="515"/>
      <c r="AI323" s="515"/>
      <c r="AJ323" s="515"/>
      <c r="AK323" s="515"/>
      <c r="AL323" s="515"/>
      <c r="AM323" s="528"/>
      <c r="AN323" s="528"/>
      <c r="AO323" s="528"/>
      <c r="AP323" s="528"/>
      <c r="AQ323" s="528"/>
      <c r="AR323" s="528"/>
      <c r="AS323" s="528"/>
      <c r="AT323" s="528"/>
      <c r="AU323" s="528"/>
      <c r="AV323" s="528"/>
      <c r="AW323" s="496"/>
      <c r="AX323" s="85"/>
      <c r="AY323" s="494"/>
      <c r="AZ323" s="85"/>
      <c r="BA323" s="85"/>
    </row>
    <row r="324" spans="1:53" ht="15.6" x14ac:dyDescent="0.3">
      <c r="A324" s="497"/>
      <c r="B324" s="495"/>
      <c r="C324" s="529"/>
      <c r="D324" s="530"/>
      <c r="E324" s="531"/>
      <c r="F324" s="532"/>
      <c r="G324" s="533"/>
      <c r="H324" s="530"/>
      <c r="I324" s="530"/>
      <c r="J324" s="534"/>
      <c r="K324" s="530"/>
      <c r="L324" s="529"/>
      <c r="M324" s="530"/>
      <c r="N324" s="530"/>
      <c r="O324" s="530"/>
      <c r="P324" s="530"/>
      <c r="Q324" s="530"/>
      <c r="R324" s="530"/>
      <c r="S324" s="530"/>
      <c r="T324" s="530"/>
      <c r="U324" s="530"/>
      <c r="V324" s="530"/>
      <c r="W324" s="530"/>
      <c r="X324" s="530"/>
      <c r="Y324" s="530"/>
      <c r="Z324" s="530"/>
      <c r="AA324" s="530"/>
      <c r="AB324" s="530"/>
      <c r="AC324" s="530"/>
      <c r="AD324" s="530"/>
      <c r="AE324" s="530"/>
      <c r="AF324" s="530"/>
      <c r="AG324" s="530"/>
      <c r="AH324" s="529"/>
      <c r="AI324" s="529"/>
      <c r="AJ324" s="529"/>
      <c r="AK324" s="529"/>
      <c r="AL324" s="529"/>
      <c r="AM324" s="535"/>
      <c r="AN324" s="535"/>
      <c r="AO324" s="535"/>
      <c r="AP324" s="535"/>
      <c r="AQ324" s="535"/>
      <c r="AR324" s="535"/>
      <c r="AS324" s="535"/>
      <c r="AT324" s="535"/>
      <c r="AU324" s="535"/>
      <c r="AV324" s="535"/>
      <c r="AW324" s="496"/>
      <c r="AX324" s="85"/>
      <c r="AY324" s="494"/>
      <c r="AZ324" s="85"/>
      <c r="BA324" s="85"/>
    </row>
    <row r="325" spans="1:53" ht="15.6" x14ac:dyDescent="0.3">
      <c r="A325" s="497"/>
      <c r="B325" s="495"/>
      <c r="C325" s="529"/>
      <c r="D325" s="536" t="s">
        <v>184</v>
      </c>
      <c r="E325" s="537"/>
      <c r="F325" s="537"/>
      <c r="G325" s="538"/>
      <c r="H325" s="538"/>
      <c r="I325" s="529"/>
      <c r="J325" s="535"/>
      <c r="K325" s="529"/>
      <c r="L325" s="539"/>
      <c r="M325" s="539"/>
      <c r="N325" s="539"/>
      <c r="O325" s="539"/>
      <c r="P325" s="539"/>
      <c r="Q325" s="539"/>
      <c r="R325" s="539" t="s">
        <v>211</v>
      </c>
      <c r="S325" s="539"/>
      <c r="T325" s="539"/>
      <c r="U325" s="539"/>
      <c r="V325" s="539"/>
      <c r="W325" s="539"/>
      <c r="X325" s="539"/>
      <c r="Y325" s="539"/>
      <c r="Z325" s="539"/>
      <c r="AA325" s="539"/>
      <c r="AB325" s="529"/>
      <c r="AC325" s="529"/>
      <c r="AD325" s="529"/>
      <c r="AE325" s="529"/>
      <c r="AF325" s="529"/>
      <c r="AG325" s="529"/>
      <c r="AH325" s="529"/>
      <c r="AI325" s="529"/>
      <c r="AJ325" s="529"/>
      <c r="AK325" s="529"/>
      <c r="AL325" s="529"/>
      <c r="AM325" s="529"/>
      <c r="AN325" s="529"/>
      <c r="AO325" s="529"/>
      <c r="AP325" s="529"/>
      <c r="AQ325" s="529"/>
      <c r="AR325" s="529"/>
      <c r="AS325" s="529"/>
      <c r="AT325" s="529"/>
      <c r="AU325" s="529"/>
      <c r="AV325" s="529"/>
      <c r="AW325" s="496"/>
      <c r="AX325" s="85"/>
      <c r="AY325" s="494"/>
      <c r="AZ325" s="85"/>
      <c r="BA325" s="85"/>
    </row>
    <row r="326" spans="1:53" ht="16.2" thickBot="1" x14ac:dyDescent="0.35">
      <c r="A326" s="482" t="s">
        <v>212</v>
      </c>
      <c r="B326" s="540"/>
      <c r="C326" s="541"/>
      <c r="D326" s="541"/>
      <c r="E326" s="542"/>
      <c r="F326" s="542"/>
      <c r="G326" s="542"/>
      <c r="H326" s="542"/>
      <c r="I326" s="541"/>
      <c r="J326" s="543"/>
      <c r="K326" s="541"/>
      <c r="L326" s="544"/>
      <c r="M326" s="544"/>
      <c r="N326" s="544"/>
      <c r="O326" s="544"/>
      <c r="P326" s="544"/>
      <c r="Q326" s="544"/>
      <c r="R326" s="544"/>
      <c r="S326" s="544"/>
      <c r="T326" s="544"/>
      <c r="U326" s="544"/>
      <c r="V326" s="544"/>
      <c r="W326" s="544"/>
      <c r="X326" s="544"/>
      <c r="Y326" s="544"/>
      <c r="Z326" s="544"/>
      <c r="AA326" s="544"/>
      <c r="AB326" s="541"/>
      <c r="AC326" s="541"/>
      <c r="AD326" s="541"/>
      <c r="AE326" s="541"/>
      <c r="AF326" s="541"/>
      <c r="AG326" s="541"/>
      <c r="AH326" s="541"/>
      <c r="AI326" s="541"/>
      <c r="AJ326" s="541"/>
      <c r="AK326" s="541"/>
      <c r="AL326" s="541"/>
      <c r="AM326" s="541"/>
      <c r="AN326" s="541"/>
      <c r="AO326" s="541"/>
      <c r="AP326" s="541"/>
      <c r="AQ326" s="541"/>
      <c r="AR326" s="541"/>
      <c r="AS326" s="541"/>
      <c r="AT326" s="541"/>
      <c r="AU326" s="541"/>
      <c r="AV326" s="541"/>
      <c r="AW326" s="545"/>
      <c r="AX326" s="85"/>
      <c r="AY326" s="494"/>
      <c r="AZ326" s="85"/>
      <c r="BA326" s="85"/>
    </row>
    <row r="327" spans="1:53" ht="15.6" thickTop="1" thickBot="1" x14ac:dyDescent="0.35"/>
    <row r="328" spans="1:53" ht="18.600000000000001" thickTop="1" x14ac:dyDescent="0.35">
      <c r="B328" s="483"/>
      <c r="C328" s="484" t="s">
        <v>190</v>
      </c>
      <c r="D328" s="485"/>
      <c r="E328" s="486"/>
      <c r="F328" s="487"/>
      <c r="G328" s="488"/>
      <c r="H328" s="488"/>
      <c r="I328" s="489"/>
      <c r="J328" s="490"/>
      <c r="K328" s="489"/>
      <c r="L328" s="491"/>
      <c r="M328" s="491"/>
      <c r="N328" s="491"/>
      <c r="O328" s="491"/>
      <c r="P328" s="491"/>
      <c r="Q328" s="491"/>
      <c r="R328" s="491"/>
      <c r="S328" s="491"/>
      <c r="T328" s="491"/>
      <c r="U328" s="491"/>
      <c r="V328" s="491"/>
      <c r="W328" s="491"/>
      <c r="X328" s="491"/>
      <c r="Y328" s="491"/>
      <c r="Z328" s="491"/>
      <c r="AA328" s="491"/>
      <c r="AB328" s="489"/>
      <c r="AC328" s="489"/>
      <c r="AD328" s="489"/>
      <c r="AE328" s="489"/>
      <c r="AF328" s="489"/>
      <c r="AG328" s="489"/>
      <c r="AH328" s="489"/>
      <c r="AI328" s="492"/>
      <c r="AJ328" s="492"/>
      <c r="AK328" s="492"/>
      <c r="AL328" s="492"/>
      <c r="AM328" s="492"/>
      <c r="AN328" s="492"/>
      <c r="AO328" s="492"/>
      <c r="AP328" s="492"/>
      <c r="AQ328" s="492"/>
      <c r="AR328" s="492"/>
      <c r="AS328" s="492"/>
      <c r="AT328" s="492"/>
      <c r="AU328" s="492"/>
      <c r="AV328" s="492"/>
      <c r="AW328" s="493"/>
    </row>
    <row r="329" spans="1:53" ht="15.6" x14ac:dyDescent="0.3">
      <c r="B329" s="495"/>
      <c r="C329" s="630" t="str">
        <f>+C302</f>
        <v>CAP. 1: ACUEDUCTO VEREDA LOS ZAINOS</v>
      </c>
      <c r="D329" s="631"/>
      <c r="E329" s="631"/>
      <c r="F329" s="631"/>
      <c r="G329" s="631"/>
      <c r="H329" s="631"/>
      <c r="I329" s="631"/>
      <c r="J329" s="632" t="str">
        <f>+PRESUPUESTO!C27</f>
        <v>MANTENIMIENTO DE TANQUE DE ALMACENAMIENTO Y CASETA DE INSUMOS</v>
      </c>
      <c r="K329" s="633"/>
      <c r="L329" s="633"/>
      <c r="M329" s="633"/>
      <c r="N329" s="633"/>
      <c r="O329" s="633"/>
      <c r="P329" s="633"/>
      <c r="Q329" s="633"/>
      <c r="R329" s="633"/>
      <c r="S329" s="633"/>
      <c r="T329" s="633"/>
      <c r="U329" s="633"/>
      <c r="V329" s="633"/>
      <c r="W329" s="633"/>
      <c r="X329" s="633"/>
      <c r="Y329" s="633"/>
      <c r="Z329" s="633"/>
      <c r="AA329" s="633"/>
      <c r="AB329" s="633"/>
      <c r="AC329" s="633"/>
      <c r="AD329" s="633"/>
      <c r="AE329" s="633"/>
      <c r="AF329" s="633"/>
      <c r="AG329" s="633"/>
      <c r="AH329" s="634"/>
      <c r="AI329" s="638" t="s">
        <v>192</v>
      </c>
      <c r="AJ329" s="639"/>
      <c r="AK329" s="639"/>
      <c r="AL329" s="639"/>
      <c r="AM329" s="639"/>
      <c r="AN329" s="639"/>
      <c r="AO329" s="640"/>
      <c r="AP329" s="641" t="s">
        <v>89</v>
      </c>
      <c r="AQ329" s="642"/>
      <c r="AR329" s="642"/>
      <c r="AS329" s="642"/>
      <c r="AT329" s="642"/>
      <c r="AU329" s="642"/>
      <c r="AV329" s="643"/>
      <c r="AW329" s="496"/>
    </row>
    <row r="330" spans="1:53" ht="15.6" x14ac:dyDescent="0.3">
      <c r="B330" s="495"/>
      <c r="C330" s="700"/>
      <c r="D330" s="701"/>
      <c r="E330" s="701"/>
      <c r="F330" s="701"/>
      <c r="G330" s="701"/>
      <c r="H330" s="701"/>
      <c r="I330" s="701"/>
      <c r="J330" s="635"/>
      <c r="K330" s="636"/>
      <c r="L330" s="636"/>
      <c r="M330" s="636"/>
      <c r="N330" s="636"/>
      <c r="O330" s="636"/>
      <c r="P330" s="636"/>
      <c r="Q330" s="636"/>
      <c r="R330" s="636"/>
      <c r="S330" s="636"/>
      <c r="T330" s="636"/>
      <c r="U330" s="636"/>
      <c r="V330" s="636"/>
      <c r="W330" s="636"/>
      <c r="X330" s="636"/>
      <c r="Y330" s="636"/>
      <c r="Z330" s="636"/>
      <c r="AA330" s="636"/>
      <c r="AB330" s="636"/>
      <c r="AC330" s="636"/>
      <c r="AD330" s="636"/>
      <c r="AE330" s="636"/>
      <c r="AF330" s="636"/>
      <c r="AG330" s="636"/>
      <c r="AH330" s="637"/>
      <c r="AI330" s="638" t="s">
        <v>194</v>
      </c>
      <c r="AJ330" s="639"/>
      <c r="AK330" s="639"/>
      <c r="AL330" s="639"/>
      <c r="AM330" s="639"/>
      <c r="AN330" s="639"/>
      <c r="AO330" s="640"/>
      <c r="AP330" s="641">
        <f>L342</f>
        <v>1</v>
      </c>
      <c r="AQ330" s="642"/>
      <c r="AR330" s="642"/>
      <c r="AS330" s="642"/>
      <c r="AT330" s="642"/>
      <c r="AU330" s="642"/>
      <c r="AV330" s="643"/>
      <c r="AW330" s="496"/>
    </row>
    <row r="331" spans="1:53" ht="15.6" x14ac:dyDescent="0.3">
      <c r="B331" s="495"/>
      <c r="C331" s="498"/>
      <c r="D331" s="498"/>
      <c r="E331" s="498"/>
      <c r="F331" s="498"/>
      <c r="G331" s="498"/>
      <c r="H331" s="498"/>
      <c r="I331" s="498"/>
      <c r="J331" s="499"/>
      <c r="K331" s="498"/>
      <c r="L331" s="498"/>
      <c r="M331" s="626"/>
      <c r="N331" s="626"/>
      <c r="O331" s="626"/>
      <c r="P331" s="626"/>
      <c r="Q331" s="626"/>
      <c r="R331" s="626"/>
      <c r="S331" s="626"/>
      <c r="T331" s="626"/>
      <c r="U331" s="626"/>
      <c r="V331" s="626"/>
      <c r="W331" s="626"/>
      <c r="X331" s="626"/>
      <c r="Y331" s="626"/>
      <c r="Z331" s="626"/>
      <c r="AA331" s="626"/>
      <c r="AB331" s="626"/>
      <c r="AC331" s="625"/>
      <c r="AD331" s="626"/>
      <c r="AE331" s="626"/>
      <c r="AF331" s="626"/>
      <c r="AG331" s="626"/>
      <c r="AH331" s="626"/>
      <c r="AI331" s="626"/>
      <c r="AJ331" s="626"/>
      <c r="AK331" s="626"/>
      <c r="AL331" s="626"/>
      <c r="AM331" s="626"/>
      <c r="AN331" s="626"/>
      <c r="AO331" s="626"/>
      <c r="AP331" s="626"/>
      <c r="AQ331" s="626"/>
      <c r="AR331" s="626"/>
      <c r="AS331" s="626"/>
      <c r="AT331" s="626"/>
      <c r="AU331" s="626"/>
      <c r="AV331" s="626"/>
      <c r="AW331" s="496"/>
    </row>
    <row r="332" spans="1:53" ht="15.6" x14ac:dyDescent="0.3">
      <c r="B332" s="495"/>
      <c r="C332" s="712" t="s">
        <v>197</v>
      </c>
      <c r="D332" s="713"/>
      <c r="E332" s="714" t="s">
        <v>198</v>
      </c>
      <c r="F332" s="714"/>
      <c r="G332" s="714"/>
      <c r="H332" s="714"/>
      <c r="I332" s="714" t="s">
        <v>199</v>
      </c>
      <c r="J332" s="715" t="s">
        <v>200</v>
      </c>
      <c r="K332" s="714" t="s">
        <v>182</v>
      </c>
      <c r="L332" s="714" t="s">
        <v>201</v>
      </c>
      <c r="M332" s="705"/>
      <c r="N332" s="705"/>
      <c r="O332" s="705"/>
      <c r="P332" s="705"/>
      <c r="Q332" s="705"/>
      <c r="R332" s="705"/>
      <c r="S332" s="705"/>
      <c r="T332" s="705"/>
      <c r="U332" s="705"/>
      <c r="V332" s="705"/>
      <c r="W332" s="705"/>
      <c r="X332" s="705"/>
      <c r="Y332" s="705"/>
      <c r="Z332" s="705"/>
      <c r="AA332" s="705"/>
      <c r="AB332" s="705"/>
      <c r="AC332" s="705"/>
      <c r="AD332" s="705"/>
      <c r="AE332" s="705"/>
      <c r="AF332" s="705"/>
      <c r="AG332" s="705"/>
      <c r="AH332" s="705"/>
      <c r="AI332" s="705"/>
      <c r="AJ332" s="705"/>
      <c r="AK332" s="705"/>
      <c r="AL332" s="705"/>
      <c r="AM332" s="705"/>
      <c r="AN332" s="705"/>
      <c r="AO332" s="705"/>
      <c r="AP332" s="705"/>
      <c r="AQ332" s="705"/>
      <c r="AR332" s="705"/>
      <c r="AS332" s="705"/>
      <c r="AT332" s="705"/>
      <c r="AU332" s="705"/>
      <c r="AV332" s="705"/>
      <c r="AW332" s="496"/>
    </row>
    <row r="333" spans="1:53" ht="15.6" x14ac:dyDescent="0.3">
      <c r="B333" s="495"/>
      <c r="C333" s="653"/>
      <c r="D333" s="654"/>
      <c r="E333" s="500" t="s">
        <v>202</v>
      </c>
      <c r="F333" s="500" t="s">
        <v>203</v>
      </c>
      <c r="G333" s="500" t="s">
        <v>204</v>
      </c>
      <c r="H333" s="500" t="s">
        <v>205</v>
      </c>
      <c r="I333" s="714"/>
      <c r="J333" s="716"/>
      <c r="K333" s="714"/>
      <c r="L333" s="714"/>
      <c r="M333" s="705"/>
      <c r="N333" s="705"/>
      <c r="O333" s="705"/>
      <c r="P333" s="705"/>
      <c r="Q333" s="705"/>
      <c r="R333" s="705"/>
      <c r="S333" s="705"/>
      <c r="T333" s="705"/>
      <c r="U333" s="705"/>
      <c r="V333" s="705"/>
      <c r="W333" s="705"/>
      <c r="X333" s="705"/>
      <c r="Y333" s="705"/>
      <c r="Z333" s="705"/>
      <c r="AA333" s="705"/>
      <c r="AB333" s="705"/>
      <c r="AC333" s="705"/>
      <c r="AD333" s="705"/>
      <c r="AE333" s="705"/>
      <c r="AF333" s="705"/>
      <c r="AG333" s="705"/>
      <c r="AH333" s="705"/>
      <c r="AI333" s="705"/>
      <c r="AJ333" s="705"/>
      <c r="AK333" s="705"/>
      <c r="AL333" s="705"/>
      <c r="AM333" s="705"/>
      <c r="AN333" s="705"/>
      <c r="AO333" s="705"/>
      <c r="AP333" s="705"/>
      <c r="AQ333" s="705"/>
      <c r="AR333" s="705"/>
      <c r="AS333" s="705"/>
      <c r="AT333" s="705"/>
      <c r="AU333" s="705"/>
      <c r="AV333" s="705"/>
      <c r="AW333" s="496"/>
    </row>
    <row r="334" spans="1:53" ht="15.6" x14ac:dyDescent="0.3">
      <c r="B334" s="495"/>
      <c r="C334" s="706"/>
      <c r="D334" s="707"/>
      <c r="E334" s="710"/>
      <c r="F334" s="710"/>
      <c r="G334" s="710"/>
      <c r="H334" s="710"/>
      <c r="I334" s="710"/>
      <c r="J334" s="710"/>
      <c r="K334" s="710"/>
      <c r="L334" s="710"/>
      <c r="M334" s="501"/>
      <c r="N334" s="502"/>
      <c r="O334" s="502"/>
      <c r="P334" s="502"/>
      <c r="Q334" s="502"/>
      <c r="R334" s="502"/>
      <c r="S334" s="502"/>
      <c r="T334" s="502"/>
      <c r="U334" s="502"/>
      <c r="V334" s="502"/>
      <c r="W334" s="502"/>
      <c r="X334" s="502"/>
      <c r="Y334" s="502"/>
      <c r="Z334" s="502"/>
      <c r="AA334" s="502"/>
      <c r="AB334" s="502"/>
      <c r="AC334" s="502"/>
      <c r="AD334" s="502"/>
      <c r="AE334" s="502"/>
      <c r="AF334" s="502"/>
      <c r="AG334" s="502"/>
      <c r="AH334" s="502"/>
      <c r="AI334" s="502"/>
      <c r="AJ334" s="502"/>
      <c r="AK334" s="502"/>
      <c r="AL334" s="502"/>
      <c r="AM334" s="502"/>
      <c r="AN334" s="502"/>
      <c r="AO334" s="502"/>
      <c r="AP334" s="502"/>
      <c r="AQ334" s="502"/>
      <c r="AR334" s="502"/>
      <c r="AS334" s="502"/>
      <c r="AT334" s="502"/>
      <c r="AU334" s="502"/>
      <c r="AV334" s="503"/>
      <c r="AW334" s="496"/>
    </row>
    <row r="335" spans="1:53" ht="15.6" x14ac:dyDescent="0.3">
      <c r="B335" s="495"/>
      <c r="C335" s="708"/>
      <c r="D335" s="709"/>
      <c r="E335" s="711"/>
      <c r="F335" s="711"/>
      <c r="G335" s="711"/>
      <c r="H335" s="711"/>
      <c r="I335" s="711"/>
      <c r="J335" s="711"/>
      <c r="K335" s="711"/>
      <c r="L335" s="711"/>
      <c r="M335" s="501"/>
      <c r="N335" s="502"/>
      <c r="O335" s="502"/>
      <c r="P335" s="502"/>
      <c r="Q335" s="502"/>
      <c r="R335" s="502"/>
      <c r="S335" s="502"/>
      <c r="T335" s="502"/>
      <c r="U335" s="502"/>
      <c r="V335" s="502"/>
      <c r="W335" s="502"/>
      <c r="X335" s="502"/>
      <c r="Y335" s="502"/>
      <c r="Z335" s="502"/>
      <c r="AA335" s="502"/>
      <c r="AB335" s="502"/>
      <c r="AC335" s="502"/>
      <c r="AD335" s="502"/>
      <c r="AE335" s="502"/>
      <c r="AF335" s="502"/>
      <c r="AG335" s="502"/>
      <c r="AH335" s="502"/>
      <c r="AI335" s="502"/>
      <c r="AJ335" s="502"/>
      <c r="AK335" s="502"/>
      <c r="AL335" s="502"/>
      <c r="AM335" s="502"/>
      <c r="AN335" s="502"/>
      <c r="AO335" s="502"/>
      <c r="AP335" s="502"/>
      <c r="AQ335" s="502"/>
      <c r="AR335" s="502"/>
      <c r="AS335" s="502"/>
      <c r="AT335" s="502"/>
      <c r="AU335" s="502"/>
      <c r="AV335" s="503"/>
      <c r="AW335" s="496"/>
    </row>
    <row r="336" spans="1:53" ht="15.6" x14ac:dyDescent="0.3">
      <c r="B336" s="495"/>
      <c r="C336" s="648" t="str">
        <f>+J329</f>
        <v>MANTENIMIENTO DE TANQUE DE ALMACENAMIENTO Y CASETA DE INSUMOS</v>
      </c>
      <c r="D336" s="649"/>
      <c r="E336" s="644"/>
      <c r="F336" s="644"/>
      <c r="G336" s="718">
        <v>0</v>
      </c>
      <c r="H336" s="644"/>
      <c r="I336" s="644"/>
      <c r="J336" s="644">
        <v>1</v>
      </c>
      <c r="K336" s="644" t="str">
        <f>AP329</f>
        <v>UND</v>
      </c>
      <c r="L336" s="646">
        <f>+J336</f>
        <v>1</v>
      </c>
      <c r="M336" s="501"/>
      <c r="N336" s="502"/>
      <c r="O336" s="502"/>
      <c r="P336" s="502"/>
      <c r="Q336" s="502"/>
      <c r="R336" s="502"/>
      <c r="S336" s="502"/>
      <c r="T336" s="502"/>
      <c r="U336" s="502"/>
      <c r="V336" s="502"/>
      <c r="W336" s="502"/>
      <c r="X336" s="502"/>
      <c r="Y336" s="502"/>
      <c r="Z336" s="502"/>
      <c r="AA336" s="502"/>
      <c r="AB336" s="502"/>
      <c r="AC336" s="502"/>
      <c r="AD336" s="502"/>
      <c r="AE336" s="502"/>
      <c r="AF336" s="502"/>
      <c r="AG336" s="502"/>
      <c r="AH336" s="502"/>
      <c r="AI336" s="502"/>
      <c r="AJ336" s="502"/>
      <c r="AK336" s="502"/>
      <c r="AL336" s="502"/>
      <c r="AM336" s="502"/>
      <c r="AN336" s="502"/>
      <c r="AO336" s="502"/>
      <c r="AP336" s="502"/>
      <c r="AQ336" s="502"/>
      <c r="AR336" s="502"/>
      <c r="AS336" s="502"/>
      <c r="AT336" s="502"/>
      <c r="AU336" s="502"/>
      <c r="AV336" s="503"/>
      <c r="AW336" s="496"/>
    </row>
    <row r="337" spans="2:49" ht="15.6" x14ac:dyDescent="0.3">
      <c r="B337" s="495"/>
      <c r="C337" s="650"/>
      <c r="D337" s="651"/>
      <c r="E337" s="645"/>
      <c r="F337" s="645"/>
      <c r="G337" s="659"/>
      <c r="H337" s="645"/>
      <c r="I337" s="645"/>
      <c r="J337" s="645"/>
      <c r="K337" s="645"/>
      <c r="L337" s="647"/>
      <c r="M337" s="501"/>
      <c r="N337" s="502"/>
      <c r="O337" s="502"/>
      <c r="P337" s="502"/>
      <c r="Q337" s="502"/>
      <c r="R337" s="502"/>
      <c r="S337" s="502"/>
      <c r="T337" s="502"/>
      <c r="U337" s="502"/>
      <c r="V337" s="502"/>
      <c r="W337" s="502"/>
      <c r="X337" s="502"/>
      <c r="Y337" s="502"/>
      <c r="Z337" s="502"/>
      <c r="AA337" s="502"/>
      <c r="AB337" s="502"/>
      <c r="AC337" s="502"/>
      <c r="AD337" s="502"/>
      <c r="AE337" s="502"/>
      <c r="AF337" s="502"/>
      <c r="AG337" s="502"/>
      <c r="AH337" s="502"/>
      <c r="AI337" s="502"/>
      <c r="AJ337" s="502"/>
      <c r="AK337" s="502"/>
      <c r="AL337" s="502"/>
      <c r="AM337" s="502"/>
      <c r="AN337" s="502"/>
      <c r="AO337" s="502"/>
      <c r="AP337" s="502"/>
      <c r="AQ337" s="502"/>
      <c r="AR337" s="502"/>
      <c r="AS337" s="502"/>
      <c r="AT337" s="502"/>
      <c r="AU337" s="502"/>
      <c r="AV337" s="503"/>
      <c r="AW337" s="496"/>
    </row>
    <row r="338" spans="2:49" ht="15.6" x14ac:dyDescent="0.3">
      <c r="B338" s="495"/>
      <c r="C338" s="720"/>
      <c r="D338" s="721"/>
      <c r="E338" s="652"/>
      <c r="F338" s="652"/>
      <c r="G338" s="652"/>
      <c r="H338" s="652"/>
      <c r="I338" s="652"/>
      <c r="J338" s="652"/>
      <c r="K338" s="652"/>
      <c r="L338" s="656"/>
      <c r="M338" s="501"/>
      <c r="N338" s="502"/>
      <c r="O338" s="502"/>
      <c r="P338" s="502"/>
      <c r="Q338" s="502"/>
      <c r="R338" s="502"/>
      <c r="S338" s="502"/>
      <c r="T338" s="502"/>
      <c r="U338" s="502"/>
      <c r="V338" s="502"/>
      <c r="W338" s="502"/>
      <c r="X338" s="502"/>
      <c r="Y338" s="502"/>
      <c r="Z338" s="502"/>
      <c r="AA338" s="502"/>
      <c r="AB338" s="502"/>
      <c r="AC338" s="502"/>
      <c r="AD338" s="502"/>
      <c r="AE338" s="502"/>
      <c r="AF338" s="502"/>
      <c r="AG338" s="502"/>
      <c r="AH338" s="502"/>
      <c r="AI338" s="502"/>
      <c r="AJ338" s="502"/>
      <c r="AK338" s="502"/>
      <c r="AL338" s="502"/>
      <c r="AM338" s="502"/>
      <c r="AN338" s="502"/>
      <c r="AO338" s="502"/>
      <c r="AP338" s="502"/>
      <c r="AQ338" s="502"/>
      <c r="AR338" s="502"/>
      <c r="AS338" s="502"/>
      <c r="AT338" s="502"/>
      <c r="AU338" s="502"/>
      <c r="AV338" s="503"/>
      <c r="AW338" s="496"/>
    </row>
    <row r="339" spans="2:49" ht="15.6" x14ac:dyDescent="0.3">
      <c r="B339" s="495"/>
      <c r="C339" s="722"/>
      <c r="D339" s="723"/>
      <c r="E339" s="644"/>
      <c r="F339" s="644"/>
      <c r="G339" s="644"/>
      <c r="H339" s="644"/>
      <c r="I339" s="644"/>
      <c r="J339" s="644"/>
      <c r="K339" s="644"/>
      <c r="L339" s="657"/>
      <c r="M339" s="501"/>
      <c r="N339" s="502"/>
      <c r="O339" s="502"/>
      <c r="P339" s="502"/>
      <c r="Q339" s="502"/>
      <c r="R339" s="502"/>
      <c r="S339" s="502"/>
      <c r="T339" s="502"/>
      <c r="U339" s="502"/>
      <c r="V339" s="502"/>
      <c r="W339" s="502"/>
      <c r="X339" s="502"/>
      <c r="Y339" s="502"/>
      <c r="Z339" s="502"/>
      <c r="AA339" s="502"/>
      <c r="AB339" s="502"/>
      <c r="AC339" s="502"/>
      <c r="AD339" s="502"/>
      <c r="AE339" s="502"/>
      <c r="AF339" s="502"/>
      <c r="AG339" s="502"/>
      <c r="AH339" s="502"/>
      <c r="AI339" s="502"/>
      <c r="AJ339" s="502"/>
      <c r="AK339" s="502"/>
      <c r="AL339" s="502"/>
      <c r="AM339" s="502"/>
      <c r="AN339" s="502"/>
      <c r="AO339" s="502"/>
      <c r="AP339" s="502"/>
      <c r="AQ339" s="502"/>
      <c r="AR339" s="502"/>
      <c r="AS339" s="502"/>
      <c r="AT339" s="502"/>
      <c r="AU339" s="502"/>
      <c r="AV339" s="503"/>
      <c r="AW339" s="496"/>
    </row>
    <row r="340" spans="2:49" ht="15.6" x14ac:dyDescent="0.3">
      <c r="B340" s="495"/>
      <c r="C340" s="720"/>
      <c r="D340" s="721"/>
      <c r="E340" s="652"/>
      <c r="F340" s="652"/>
      <c r="G340" s="652"/>
      <c r="H340" s="652"/>
      <c r="I340" s="652"/>
      <c r="J340" s="652"/>
      <c r="K340" s="652"/>
      <c r="L340" s="656"/>
      <c r="M340" s="501"/>
      <c r="N340" s="502"/>
      <c r="O340" s="502"/>
      <c r="P340" s="502"/>
      <c r="Q340" s="502"/>
      <c r="R340" s="502"/>
      <c r="S340" s="502"/>
      <c r="T340" s="502"/>
      <c r="U340" s="502"/>
      <c r="V340" s="502"/>
      <c r="W340" s="502"/>
      <c r="X340" s="502"/>
      <c r="Y340" s="502"/>
      <c r="Z340" s="502"/>
      <c r="AA340" s="502"/>
      <c r="AB340" s="502"/>
      <c r="AC340" s="502"/>
      <c r="AD340" s="502"/>
      <c r="AE340" s="502"/>
      <c r="AF340" s="502"/>
      <c r="AG340" s="502"/>
      <c r="AH340" s="502"/>
      <c r="AI340" s="502"/>
      <c r="AJ340" s="502"/>
      <c r="AK340" s="502"/>
      <c r="AL340" s="502"/>
      <c r="AM340" s="502"/>
      <c r="AN340" s="502"/>
      <c r="AO340" s="502"/>
      <c r="AP340" s="502"/>
      <c r="AQ340" s="502"/>
      <c r="AR340" s="502"/>
      <c r="AS340" s="502"/>
      <c r="AT340" s="502"/>
      <c r="AU340" s="502"/>
      <c r="AV340" s="503"/>
      <c r="AW340" s="496"/>
    </row>
    <row r="341" spans="2:49" ht="15.6" x14ac:dyDescent="0.3">
      <c r="B341" s="495"/>
      <c r="C341" s="722"/>
      <c r="D341" s="723"/>
      <c r="E341" s="644"/>
      <c r="F341" s="644"/>
      <c r="G341" s="644"/>
      <c r="H341" s="644"/>
      <c r="I341" s="644"/>
      <c r="J341" s="644"/>
      <c r="K341" s="644"/>
      <c r="L341" s="657"/>
      <c r="M341" s="501"/>
      <c r="N341" s="502"/>
      <c r="O341" s="502"/>
      <c r="P341" s="502"/>
      <c r="Q341" s="502"/>
      <c r="R341" s="502"/>
      <c r="S341" s="502"/>
      <c r="T341" s="502"/>
      <c r="U341" s="502"/>
      <c r="V341" s="502"/>
      <c r="W341" s="502"/>
      <c r="X341" s="502"/>
      <c r="Y341" s="502"/>
      <c r="Z341" s="502"/>
      <c r="AA341" s="502"/>
      <c r="AB341" s="502"/>
      <c r="AC341" s="502"/>
      <c r="AD341" s="502"/>
      <c r="AE341" s="502"/>
      <c r="AF341" s="502"/>
      <c r="AG341" s="502"/>
      <c r="AH341" s="502"/>
      <c r="AI341" s="502"/>
      <c r="AJ341" s="502"/>
      <c r="AK341" s="502"/>
      <c r="AL341" s="502"/>
      <c r="AM341" s="502"/>
      <c r="AN341" s="502"/>
      <c r="AO341" s="502"/>
      <c r="AP341" s="502"/>
      <c r="AQ341" s="502"/>
      <c r="AR341" s="502"/>
      <c r="AS341" s="502"/>
      <c r="AT341" s="502"/>
      <c r="AU341" s="502"/>
      <c r="AV341" s="503"/>
      <c r="AW341" s="496"/>
    </row>
    <row r="342" spans="2:49" ht="15.6" x14ac:dyDescent="0.3">
      <c r="B342" s="495"/>
      <c r="C342" s="504"/>
      <c r="D342" s="505"/>
      <c r="E342" s="505"/>
      <c r="F342" s="505"/>
      <c r="G342" s="506" t="s">
        <v>209</v>
      </c>
      <c r="H342" s="507">
        <v>2</v>
      </c>
      <c r="I342" s="508" t="s">
        <v>5</v>
      </c>
      <c r="J342" s="509"/>
      <c r="K342" s="510" t="s">
        <v>201</v>
      </c>
      <c r="L342" s="511">
        <f>ROUND(SUM(L334:L341),H342)</f>
        <v>1</v>
      </c>
      <c r="M342" s="512"/>
      <c r="N342" s="513"/>
      <c r="O342" s="513"/>
      <c r="P342" s="513"/>
      <c r="Q342" s="513"/>
      <c r="R342" s="513"/>
      <c r="S342" s="502"/>
      <c r="T342" s="502"/>
      <c r="U342" s="502"/>
      <c r="V342" s="502"/>
      <c r="W342" s="502"/>
      <c r="X342" s="502"/>
      <c r="Y342" s="502"/>
      <c r="Z342" s="502"/>
      <c r="AA342" s="502"/>
      <c r="AB342" s="502"/>
      <c r="AC342" s="502"/>
      <c r="AD342" s="502"/>
      <c r="AE342" s="502"/>
      <c r="AF342" s="502"/>
      <c r="AG342" s="502"/>
      <c r="AH342" s="502"/>
      <c r="AI342" s="502"/>
      <c r="AJ342" s="502"/>
      <c r="AK342" s="502"/>
      <c r="AL342" s="502"/>
      <c r="AM342" s="502"/>
      <c r="AN342" s="502"/>
      <c r="AO342" s="502"/>
      <c r="AP342" s="502"/>
      <c r="AQ342" s="502"/>
      <c r="AR342" s="502"/>
      <c r="AS342" s="502"/>
      <c r="AT342" s="502"/>
      <c r="AU342" s="502"/>
      <c r="AV342" s="503"/>
      <c r="AW342" s="496"/>
    </row>
    <row r="343" spans="2:49" ht="15.6" x14ac:dyDescent="0.3">
      <c r="B343" s="495"/>
      <c r="C343" s="514"/>
      <c r="D343" s="515"/>
      <c r="E343" s="515"/>
      <c r="F343" s="515"/>
      <c r="G343" s="515"/>
      <c r="H343" s="515"/>
      <c r="I343" s="515"/>
      <c r="J343" s="515"/>
      <c r="K343" s="516"/>
      <c r="L343" s="515"/>
      <c r="M343" s="517"/>
      <c r="N343" s="518"/>
      <c r="O343" s="518"/>
      <c r="P343" s="518"/>
      <c r="Q343" s="518"/>
      <c r="R343" s="518"/>
      <c r="S343" s="519"/>
      <c r="T343" s="519"/>
      <c r="U343" s="519"/>
      <c r="V343" s="519"/>
      <c r="W343" s="519"/>
      <c r="X343" s="519"/>
      <c r="Y343" s="519"/>
      <c r="Z343" s="519"/>
      <c r="AA343" s="519"/>
      <c r="AB343" s="519"/>
      <c r="AC343" s="519"/>
      <c r="AD343" s="519"/>
      <c r="AE343" s="519"/>
      <c r="AF343" s="519"/>
      <c r="AG343" s="519"/>
      <c r="AH343" s="519"/>
      <c r="AI343" s="519"/>
      <c r="AJ343" s="519"/>
      <c r="AK343" s="519"/>
      <c r="AL343" s="519"/>
      <c r="AM343" s="519"/>
      <c r="AN343" s="519"/>
      <c r="AO343" s="519"/>
      <c r="AP343" s="519"/>
      <c r="AQ343" s="519"/>
      <c r="AR343" s="519"/>
      <c r="AS343" s="519"/>
      <c r="AT343" s="519"/>
      <c r="AU343" s="519"/>
      <c r="AV343" s="520"/>
      <c r="AW343" s="496"/>
    </row>
    <row r="344" spans="2:49" ht="15.6" x14ac:dyDescent="0.3">
      <c r="B344" s="495"/>
      <c r="C344" s="653"/>
      <c r="D344" s="654"/>
      <c r="E344" s="654"/>
      <c r="F344" s="654"/>
      <c r="G344" s="654"/>
      <c r="H344" s="654"/>
      <c r="I344" s="654"/>
      <c r="J344" s="654"/>
      <c r="K344" s="654"/>
      <c r="L344" s="521"/>
      <c r="M344" s="517"/>
      <c r="N344" s="518"/>
      <c r="O344" s="518"/>
      <c r="P344" s="518"/>
      <c r="Q344" s="518"/>
      <c r="R344" s="518"/>
      <c r="S344" s="519"/>
      <c r="T344" s="519"/>
      <c r="U344" s="519"/>
      <c r="V344" s="519"/>
      <c r="W344" s="519"/>
      <c r="X344" s="519"/>
      <c r="Y344" s="519"/>
      <c r="Z344" s="519"/>
      <c r="AA344" s="519"/>
      <c r="AB344" s="519"/>
      <c r="AC344" s="519"/>
      <c r="AD344" s="519"/>
      <c r="AE344" s="519"/>
      <c r="AF344" s="519"/>
      <c r="AG344" s="519"/>
      <c r="AH344" s="519"/>
      <c r="AI344" s="519"/>
      <c r="AJ344" s="519"/>
      <c r="AK344" s="519"/>
      <c r="AL344" s="519"/>
      <c r="AM344" s="519"/>
      <c r="AN344" s="519"/>
      <c r="AO344" s="519"/>
      <c r="AP344" s="519"/>
      <c r="AQ344" s="519"/>
      <c r="AR344" s="519"/>
      <c r="AS344" s="519"/>
      <c r="AT344" s="519"/>
      <c r="AU344" s="519"/>
      <c r="AV344" s="520"/>
      <c r="AW344" s="496"/>
    </row>
    <row r="345" spans="2:49" ht="31.2" x14ac:dyDescent="0.3">
      <c r="B345" s="495"/>
      <c r="C345" s="522" t="s">
        <v>210</v>
      </c>
      <c r="D345" s="655"/>
      <c r="E345" s="655"/>
      <c r="F345" s="655"/>
      <c r="G345" s="655"/>
      <c r="H345" s="655"/>
      <c r="I345" s="655"/>
      <c r="J345" s="655"/>
      <c r="K345" s="655"/>
      <c r="L345" s="655"/>
      <c r="M345" s="655"/>
      <c r="N345" s="655"/>
      <c r="O345" s="655"/>
      <c r="P345" s="655"/>
      <c r="Q345" s="655"/>
      <c r="R345" s="655"/>
      <c r="S345" s="655"/>
      <c r="T345" s="655"/>
      <c r="U345" s="655"/>
      <c r="V345" s="655"/>
      <c r="W345" s="655"/>
      <c r="X345" s="655"/>
      <c r="Y345" s="655"/>
      <c r="Z345" s="655"/>
      <c r="AA345" s="655"/>
      <c r="AB345" s="655"/>
      <c r="AC345" s="655"/>
      <c r="AD345" s="655"/>
      <c r="AE345" s="655"/>
      <c r="AF345" s="655"/>
      <c r="AG345" s="655"/>
      <c r="AH345" s="655"/>
      <c r="AI345" s="655"/>
      <c r="AJ345" s="655"/>
      <c r="AK345" s="655"/>
      <c r="AL345" s="655"/>
      <c r="AM345" s="655"/>
      <c r="AN345" s="655"/>
      <c r="AO345" s="655"/>
      <c r="AP345" s="655"/>
      <c r="AQ345" s="655"/>
      <c r="AR345" s="655"/>
      <c r="AS345" s="655"/>
      <c r="AT345" s="655"/>
      <c r="AU345" s="655"/>
      <c r="AV345" s="523"/>
      <c r="AW345" s="496"/>
    </row>
    <row r="346" spans="2:49" ht="15.6" x14ac:dyDescent="0.3">
      <c r="B346" s="495"/>
      <c r="C346" s="549"/>
      <c r="D346" s="719"/>
      <c r="E346" s="719"/>
      <c r="F346" s="719"/>
      <c r="G346" s="719"/>
      <c r="H346" s="719"/>
      <c r="I346" s="719"/>
      <c r="J346" s="719"/>
      <c r="K346" s="719"/>
      <c r="L346" s="719"/>
      <c r="M346" s="719"/>
      <c r="N346" s="719"/>
      <c r="O346" s="719"/>
      <c r="P346" s="719"/>
      <c r="Q346" s="719"/>
      <c r="R346" s="719"/>
      <c r="S346" s="719"/>
      <c r="T346" s="719"/>
      <c r="U346" s="719"/>
      <c r="V346" s="719"/>
      <c r="W346" s="719"/>
      <c r="X346" s="719"/>
      <c r="Y346" s="719"/>
      <c r="Z346" s="719"/>
      <c r="AA346" s="719"/>
      <c r="AB346" s="719"/>
      <c r="AC346" s="719"/>
      <c r="AD346" s="719"/>
      <c r="AE346" s="719"/>
      <c r="AF346" s="719"/>
      <c r="AG346" s="719"/>
      <c r="AH346" s="719"/>
      <c r="AI346" s="719"/>
      <c r="AJ346" s="719"/>
      <c r="AK346" s="719"/>
      <c r="AL346" s="719"/>
      <c r="AM346" s="719"/>
      <c r="AN346" s="719"/>
      <c r="AO346" s="719"/>
      <c r="AP346" s="719"/>
      <c r="AQ346" s="719"/>
      <c r="AR346" s="719"/>
      <c r="AS346" s="719"/>
      <c r="AT346" s="719"/>
      <c r="AU346" s="719"/>
      <c r="AV346" s="550"/>
      <c r="AW346" s="496"/>
    </row>
    <row r="347" spans="2:49" ht="15.6" x14ac:dyDescent="0.3">
      <c r="B347" s="495"/>
      <c r="C347" s="526"/>
      <c r="D347" s="627"/>
      <c r="E347" s="627"/>
      <c r="F347" s="627"/>
      <c r="G347" s="627"/>
      <c r="H347" s="627"/>
      <c r="I347" s="627"/>
      <c r="J347" s="627"/>
      <c r="K347" s="627"/>
      <c r="L347" s="627"/>
      <c r="M347" s="627"/>
      <c r="N347" s="627"/>
      <c r="O347" s="627"/>
      <c r="P347" s="627"/>
      <c r="Q347" s="627"/>
      <c r="R347" s="627"/>
      <c r="S347" s="627"/>
      <c r="T347" s="627"/>
      <c r="U347" s="627"/>
      <c r="V347" s="627"/>
      <c r="W347" s="627"/>
      <c r="X347" s="627"/>
      <c r="Y347" s="627"/>
      <c r="Z347" s="627"/>
      <c r="AA347" s="627"/>
      <c r="AB347" s="627"/>
      <c r="AC347" s="627"/>
      <c r="AD347" s="627"/>
      <c r="AE347" s="627"/>
      <c r="AF347" s="627"/>
      <c r="AG347" s="527"/>
      <c r="AH347" s="628" t="str">
        <f>"Item    " &amp; E330 &amp; "    Página   1   de   1  "</f>
        <v xml:space="preserve">Item        Página   1   de   1  </v>
      </c>
      <c r="AI347" s="629"/>
      <c r="AJ347" s="629"/>
      <c r="AK347" s="629"/>
      <c r="AL347" s="629"/>
      <c r="AM347" s="629"/>
      <c r="AN347" s="629"/>
      <c r="AO347" s="629"/>
      <c r="AP347" s="629"/>
      <c r="AQ347" s="629"/>
      <c r="AR347" s="629"/>
      <c r="AS347" s="629"/>
      <c r="AT347" s="629"/>
      <c r="AU347" s="629"/>
      <c r="AV347" s="629"/>
      <c r="AW347" s="496"/>
    </row>
    <row r="348" spans="2:49" ht="15.6" x14ac:dyDescent="0.3">
      <c r="B348" s="495"/>
      <c r="C348" s="515"/>
      <c r="D348" s="515"/>
      <c r="E348" s="515"/>
      <c r="F348" s="515"/>
      <c r="G348" s="515"/>
      <c r="H348" s="515"/>
      <c r="I348" s="515"/>
      <c r="J348" s="528"/>
      <c r="K348" s="515"/>
      <c r="L348" s="515"/>
      <c r="M348" s="515"/>
      <c r="N348" s="515"/>
      <c r="O348" s="515"/>
      <c r="P348" s="515"/>
      <c r="Q348" s="515"/>
      <c r="R348" s="515"/>
      <c r="S348" s="515"/>
      <c r="T348" s="515"/>
      <c r="U348" s="515"/>
      <c r="V348" s="515"/>
      <c r="W348" s="515"/>
      <c r="X348" s="515"/>
      <c r="Y348" s="515"/>
      <c r="Z348" s="515"/>
      <c r="AA348" s="515"/>
      <c r="AB348" s="515"/>
      <c r="AC348" s="515"/>
      <c r="AD348" s="515"/>
      <c r="AE348" s="515"/>
      <c r="AF348" s="515"/>
      <c r="AG348" s="515"/>
      <c r="AH348" s="515"/>
      <c r="AI348" s="515"/>
      <c r="AJ348" s="515"/>
      <c r="AK348" s="515"/>
      <c r="AL348" s="515"/>
      <c r="AM348" s="528"/>
      <c r="AN348" s="528"/>
      <c r="AO348" s="528"/>
      <c r="AP348" s="528"/>
      <c r="AQ348" s="528"/>
      <c r="AR348" s="528"/>
      <c r="AS348" s="528"/>
      <c r="AT348" s="528"/>
      <c r="AU348" s="528"/>
      <c r="AV348" s="528"/>
      <c r="AW348" s="496"/>
    </row>
    <row r="349" spans="2:49" ht="15.6" x14ac:dyDescent="0.3">
      <c r="B349" s="495"/>
      <c r="C349" s="515"/>
      <c r="D349" s="515"/>
      <c r="E349" s="515"/>
      <c r="F349" s="515"/>
      <c r="G349" s="515"/>
      <c r="H349" s="515"/>
      <c r="I349" s="515"/>
      <c r="J349" s="528"/>
      <c r="K349" s="515"/>
      <c r="L349" s="515"/>
      <c r="M349" s="515"/>
      <c r="N349" s="515"/>
      <c r="O349" s="515"/>
      <c r="P349" s="515"/>
      <c r="Q349" s="515"/>
      <c r="R349" s="515"/>
      <c r="S349" s="515"/>
      <c r="T349" s="515"/>
      <c r="U349" s="515"/>
      <c r="V349" s="515"/>
      <c r="W349" s="515"/>
      <c r="X349" s="515"/>
      <c r="Y349" s="515"/>
      <c r="Z349" s="515"/>
      <c r="AA349" s="515"/>
      <c r="AB349" s="515"/>
      <c r="AC349" s="515"/>
      <c r="AD349" s="515"/>
      <c r="AE349" s="515"/>
      <c r="AF349" s="515"/>
      <c r="AG349" s="515"/>
      <c r="AH349" s="515"/>
      <c r="AI349" s="515"/>
      <c r="AJ349" s="515"/>
      <c r="AK349" s="515"/>
      <c r="AL349" s="515"/>
      <c r="AM349" s="528"/>
      <c r="AN349" s="528"/>
      <c r="AO349" s="528"/>
      <c r="AP349" s="528"/>
      <c r="AQ349" s="528"/>
      <c r="AR349" s="528"/>
      <c r="AS349" s="528"/>
      <c r="AT349" s="528"/>
      <c r="AU349" s="528"/>
      <c r="AV349" s="528"/>
      <c r="AW349" s="496"/>
    </row>
    <row r="350" spans="2:49" ht="15.6" x14ac:dyDescent="0.3">
      <c r="B350" s="495"/>
      <c r="C350" s="515"/>
      <c r="D350" s="515"/>
      <c r="E350" s="515"/>
      <c r="F350" s="515"/>
      <c r="G350" s="515"/>
      <c r="H350" s="515"/>
      <c r="I350" s="515"/>
      <c r="J350" s="528"/>
      <c r="K350" s="515"/>
      <c r="L350" s="515"/>
      <c r="M350" s="515"/>
      <c r="N350" s="515"/>
      <c r="O350" s="515"/>
      <c r="P350" s="515"/>
      <c r="Q350" s="515"/>
      <c r="R350" s="515"/>
      <c r="S350" s="515"/>
      <c r="T350" s="515"/>
      <c r="U350" s="515"/>
      <c r="V350" s="515"/>
      <c r="W350" s="515"/>
      <c r="X350" s="515"/>
      <c r="Y350" s="515"/>
      <c r="Z350" s="515"/>
      <c r="AA350" s="515"/>
      <c r="AB350" s="515"/>
      <c r="AC350" s="515"/>
      <c r="AD350" s="515"/>
      <c r="AE350" s="515"/>
      <c r="AF350" s="515"/>
      <c r="AG350" s="515"/>
      <c r="AH350" s="515"/>
      <c r="AI350" s="515"/>
      <c r="AJ350" s="515"/>
      <c r="AK350" s="515"/>
      <c r="AL350" s="515"/>
      <c r="AM350" s="528"/>
      <c r="AN350" s="528"/>
      <c r="AO350" s="528"/>
      <c r="AP350" s="528"/>
      <c r="AQ350" s="528"/>
      <c r="AR350" s="528"/>
      <c r="AS350" s="528"/>
      <c r="AT350" s="528"/>
      <c r="AU350" s="528"/>
      <c r="AV350" s="528"/>
      <c r="AW350" s="496"/>
    </row>
    <row r="351" spans="2:49" ht="15.6" x14ac:dyDescent="0.3">
      <c r="B351" s="495"/>
      <c r="C351" s="529"/>
      <c r="D351" s="530"/>
      <c r="E351" s="531"/>
      <c r="F351" s="532"/>
      <c r="G351" s="533"/>
      <c r="H351" s="530"/>
      <c r="I351" s="530"/>
      <c r="J351" s="534"/>
      <c r="K351" s="530"/>
      <c r="L351" s="529"/>
      <c r="M351" s="530"/>
      <c r="N351" s="530"/>
      <c r="O351" s="530"/>
      <c r="P351" s="530"/>
      <c r="Q351" s="530"/>
      <c r="R351" s="530"/>
      <c r="S351" s="530"/>
      <c r="T351" s="530"/>
      <c r="U351" s="530"/>
      <c r="V351" s="530"/>
      <c r="W351" s="530"/>
      <c r="X351" s="530"/>
      <c r="Y351" s="530"/>
      <c r="Z351" s="530"/>
      <c r="AA351" s="530"/>
      <c r="AB351" s="530"/>
      <c r="AC351" s="530"/>
      <c r="AD351" s="530"/>
      <c r="AE351" s="530"/>
      <c r="AF351" s="530"/>
      <c r="AG351" s="530"/>
      <c r="AH351" s="529"/>
      <c r="AI351" s="529"/>
      <c r="AJ351" s="529"/>
      <c r="AK351" s="529"/>
      <c r="AL351" s="529"/>
      <c r="AM351" s="535"/>
      <c r="AN351" s="535"/>
      <c r="AO351" s="535"/>
      <c r="AP351" s="535"/>
      <c r="AQ351" s="535"/>
      <c r="AR351" s="535"/>
      <c r="AS351" s="535"/>
      <c r="AT351" s="535"/>
      <c r="AU351" s="535"/>
      <c r="AV351" s="535"/>
      <c r="AW351" s="496"/>
    </row>
    <row r="352" spans="2:49" ht="15.6" x14ac:dyDescent="0.3">
      <c r="B352" s="495"/>
      <c r="C352" s="529"/>
      <c r="D352" s="536" t="s">
        <v>184</v>
      </c>
      <c r="E352" s="537"/>
      <c r="F352" s="537"/>
      <c r="G352" s="538"/>
      <c r="H352" s="538"/>
      <c r="I352" s="529"/>
      <c r="J352" s="535"/>
      <c r="K352" s="529"/>
      <c r="L352" s="539"/>
      <c r="M352" s="539"/>
      <c r="N352" s="539"/>
      <c r="O352" s="539"/>
      <c r="P352" s="539"/>
      <c r="Q352" s="539"/>
      <c r="R352" s="539" t="s">
        <v>211</v>
      </c>
      <c r="S352" s="539"/>
      <c r="T352" s="539"/>
      <c r="U352" s="539"/>
      <c r="V352" s="539"/>
      <c r="W352" s="539"/>
      <c r="X352" s="539"/>
      <c r="Y352" s="539"/>
      <c r="Z352" s="539"/>
      <c r="AA352" s="539"/>
      <c r="AB352" s="529"/>
      <c r="AC352" s="529"/>
      <c r="AD352" s="529"/>
      <c r="AE352" s="529"/>
      <c r="AF352" s="529"/>
      <c r="AG352" s="529"/>
      <c r="AH352" s="529"/>
      <c r="AI352" s="529"/>
      <c r="AJ352" s="529"/>
      <c r="AK352" s="529"/>
      <c r="AL352" s="529"/>
      <c r="AM352" s="529"/>
      <c r="AN352" s="529"/>
      <c r="AO352" s="529"/>
      <c r="AP352" s="529"/>
      <c r="AQ352" s="529"/>
      <c r="AR352" s="529"/>
      <c r="AS352" s="529"/>
      <c r="AT352" s="529"/>
      <c r="AU352" s="529"/>
      <c r="AV352" s="529"/>
      <c r="AW352" s="496"/>
    </row>
    <row r="353" spans="2:49" ht="16.2" thickBot="1" x14ac:dyDescent="0.35">
      <c r="B353" s="540"/>
      <c r="C353" s="541"/>
      <c r="D353" s="541"/>
      <c r="E353" s="542"/>
      <c r="F353" s="542"/>
      <c r="G353" s="542"/>
      <c r="H353" s="542"/>
      <c r="I353" s="541"/>
      <c r="J353" s="543"/>
      <c r="K353" s="541"/>
      <c r="L353" s="544"/>
      <c r="M353" s="544"/>
      <c r="N353" s="544"/>
      <c r="O353" s="544"/>
      <c r="P353" s="544"/>
      <c r="Q353" s="544"/>
      <c r="R353" s="544"/>
      <c r="S353" s="544"/>
      <c r="T353" s="544"/>
      <c r="U353" s="544"/>
      <c r="V353" s="544"/>
      <c r="W353" s="544"/>
      <c r="X353" s="544"/>
      <c r="Y353" s="544"/>
      <c r="Z353" s="544"/>
      <c r="AA353" s="544"/>
      <c r="AB353" s="541"/>
      <c r="AC353" s="541"/>
      <c r="AD353" s="541"/>
      <c r="AE353" s="541"/>
      <c r="AF353" s="541"/>
      <c r="AG353" s="541"/>
      <c r="AH353" s="541"/>
      <c r="AI353" s="541"/>
      <c r="AJ353" s="541"/>
      <c r="AK353" s="541"/>
      <c r="AL353" s="541"/>
      <c r="AM353" s="541"/>
      <c r="AN353" s="541"/>
      <c r="AO353" s="541"/>
      <c r="AP353" s="541"/>
      <c r="AQ353" s="541"/>
      <c r="AR353" s="541"/>
      <c r="AS353" s="541"/>
      <c r="AT353" s="541"/>
      <c r="AU353" s="541"/>
      <c r="AV353" s="541"/>
      <c r="AW353" s="545"/>
    </row>
    <row r="354" spans="2:49" ht="15.6" thickTop="1" thickBot="1" x14ac:dyDescent="0.35"/>
    <row r="355" spans="2:49" ht="18.600000000000001" thickTop="1" x14ac:dyDescent="0.35">
      <c r="B355" s="483"/>
      <c r="C355" s="484" t="s">
        <v>190</v>
      </c>
      <c r="D355" s="485"/>
      <c r="E355" s="486"/>
      <c r="F355" s="487"/>
      <c r="G355" s="488"/>
      <c r="H355" s="488"/>
      <c r="I355" s="489"/>
      <c r="J355" s="490"/>
      <c r="K355" s="489"/>
      <c r="L355" s="491"/>
      <c r="M355" s="491"/>
      <c r="N355" s="491"/>
      <c r="O355" s="491"/>
      <c r="P355" s="491"/>
      <c r="Q355" s="491"/>
      <c r="R355" s="491"/>
      <c r="S355" s="491"/>
      <c r="T355" s="491"/>
      <c r="U355" s="491"/>
      <c r="V355" s="491"/>
      <c r="W355" s="491"/>
      <c r="X355" s="491"/>
      <c r="Y355" s="491"/>
      <c r="Z355" s="491"/>
      <c r="AA355" s="491"/>
      <c r="AB355" s="489"/>
      <c r="AC355" s="489"/>
      <c r="AD355" s="489"/>
      <c r="AE355" s="489"/>
      <c r="AF355" s="489"/>
      <c r="AG355" s="489"/>
      <c r="AH355" s="489"/>
      <c r="AI355" s="492"/>
      <c r="AJ355" s="492"/>
      <c r="AK355" s="492"/>
      <c r="AL355" s="492"/>
      <c r="AM355" s="492"/>
      <c r="AN355" s="492"/>
      <c r="AO355" s="492"/>
      <c r="AP355" s="492"/>
      <c r="AQ355" s="492"/>
      <c r="AR355" s="492"/>
      <c r="AS355" s="492"/>
      <c r="AT355" s="492"/>
      <c r="AU355" s="492"/>
      <c r="AV355" s="492"/>
      <c r="AW355" s="493"/>
    </row>
    <row r="356" spans="2:49" ht="15.6" x14ac:dyDescent="0.3">
      <c r="B356" s="495"/>
      <c r="C356" s="630" t="s">
        <v>266</v>
      </c>
      <c r="D356" s="631"/>
      <c r="E356" s="631"/>
      <c r="F356" s="631"/>
      <c r="G356" s="631"/>
      <c r="H356" s="631"/>
      <c r="I356" s="631"/>
      <c r="J356" s="632" t="str">
        <f>+PRESUPUESTO!C33</f>
        <v>LOCALIZACION-REPLANTEO ACUEDUCTO-ALCANTARILLADO</v>
      </c>
      <c r="K356" s="633"/>
      <c r="L356" s="633"/>
      <c r="M356" s="633"/>
      <c r="N356" s="633"/>
      <c r="O356" s="633"/>
      <c r="P356" s="633"/>
      <c r="Q356" s="633"/>
      <c r="R356" s="633"/>
      <c r="S356" s="633"/>
      <c r="T356" s="633"/>
      <c r="U356" s="633"/>
      <c r="V356" s="633"/>
      <c r="W356" s="633"/>
      <c r="X356" s="633"/>
      <c r="Y356" s="633"/>
      <c r="Z356" s="633"/>
      <c r="AA356" s="633"/>
      <c r="AB356" s="633"/>
      <c r="AC356" s="633"/>
      <c r="AD356" s="633"/>
      <c r="AE356" s="633"/>
      <c r="AF356" s="633"/>
      <c r="AG356" s="633"/>
      <c r="AH356" s="634"/>
      <c r="AI356" s="638" t="s">
        <v>192</v>
      </c>
      <c r="AJ356" s="639"/>
      <c r="AK356" s="639"/>
      <c r="AL356" s="639"/>
      <c r="AM356" s="639"/>
      <c r="AN356" s="639"/>
      <c r="AO356" s="640"/>
      <c r="AP356" s="641" t="s">
        <v>35</v>
      </c>
      <c r="AQ356" s="642"/>
      <c r="AR356" s="642"/>
      <c r="AS356" s="642"/>
      <c r="AT356" s="642"/>
      <c r="AU356" s="642"/>
      <c r="AV356" s="643"/>
      <c r="AW356" s="496"/>
    </row>
    <row r="357" spans="2:49" ht="15.6" x14ac:dyDescent="0.3">
      <c r="B357" s="495"/>
      <c r="C357" s="700"/>
      <c r="D357" s="701"/>
      <c r="E357" s="701"/>
      <c r="F357" s="701"/>
      <c r="G357" s="701"/>
      <c r="H357" s="701"/>
      <c r="I357" s="701"/>
      <c r="J357" s="635"/>
      <c r="K357" s="636"/>
      <c r="L357" s="636"/>
      <c r="M357" s="636"/>
      <c r="N357" s="636"/>
      <c r="O357" s="636"/>
      <c r="P357" s="636"/>
      <c r="Q357" s="636"/>
      <c r="R357" s="636"/>
      <c r="S357" s="636"/>
      <c r="T357" s="636"/>
      <c r="U357" s="636"/>
      <c r="V357" s="636"/>
      <c r="W357" s="636"/>
      <c r="X357" s="636"/>
      <c r="Y357" s="636"/>
      <c r="Z357" s="636"/>
      <c r="AA357" s="636"/>
      <c r="AB357" s="636"/>
      <c r="AC357" s="636"/>
      <c r="AD357" s="636"/>
      <c r="AE357" s="636"/>
      <c r="AF357" s="636"/>
      <c r="AG357" s="636"/>
      <c r="AH357" s="637"/>
      <c r="AI357" s="638" t="s">
        <v>194</v>
      </c>
      <c r="AJ357" s="639"/>
      <c r="AK357" s="639"/>
      <c r="AL357" s="639"/>
      <c r="AM357" s="639"/>
      <c r="AN357" s="639"/>
      <c r="AO357" s="640"/>
      <c r="AP357" s="641">
        <f>L369</f>
        <v>400</v>
      </c>
      <c r="AQ357" s="642"/>
      <c r="AR357" s="642"/>
      <c r="AS357" s="642"/>
      <c r="AT357" s="642"/>
      <c r="AU357" s="642"/>
      <c r="AV357" s="643"/>
      <c r="AW357" s="496"/>
    </row>
    <row r="358" spans="2:49" ht="15.6" x14ac:dyDescent="0.3">
      <c r="B358" s="495"/>
      <c r="C358" s="498"/>
      <c r="D358" s="498"/>
      <c r="E358" s="498"/>
      <c r="F358" s="498"/>
      <c r="G358" s="498"/>
      <c r="H358" s="498"/>
      <c r="I358" s="498"/>
      <c r="J358" s="499"/>
      <c r="K358" s="498"/>
      <c r="L358" s="498"/>
      <c r="M358" s="626"/>
      <c r="N358" s="626"/>
      <c r="O358" s="626"/>
      <c r="P358" s="626"/>
      <c r="Q358" s="626"/>
      <c r="R358" s="626"/>
      <c r="S358" s="626"/>
      <c r="T358" s="626"/>
      <c r="U358" s="626"/>
      <c r="V358" s="626"/>
      <c r="W358" s="626"/>
      <c r="X358" s="626"/>
      <c r="Y358" s="626"/>
      <c r="Z358" s="626"/>
      <c r="AA358" s="626"/>
      <c r="AB358" s="626"/>
      <c r="AC358" s="625"/>
      <c r="AD358" s="626"/>
      <c r="AE358" s="626"/>
      <c r="AF358" s="626"/>
      <c r="AG358" s="626"/>
      <c r="AH358" s="626"/>
      <c r="AI358" s="626"/>
      <c r="AJ358" s="626"/>
      <c r="AK358" s="626"/>
      <c r="AL358" s="626"/>
      <c r="AM358" s="626"/>
      <c r="AN358" s="626"/>
      <c r="AO358" s="626"/>
      <c r="AP358" s="626"/>
      <c r="AQ358" s="626"/>
      <c r="AR358" s="626"/>
      <c r="AS358" s="626"/>
      <c r="AT358" s="626"/>
      <c r="AU358" s="626"/>
      <c r="AV358" s="626"/>
      <c r="AW358" s="496"/>
    </row>
    <row r="359" spans="2:49" ht="15.6" x14ac:dyDescent="0.3">
      <c r="B359" s="495"/>
      <c r="C359" s="712" t="s">
        <v>197</v>
      </c>
      <c r="D359" s="713"/>
      <c r="E359" s="714" t="s">
        <v>198</v>
      </c>
      <c r="F359" s="714"/>
      <c r="G359" s="714"/>
      <c r="H359" s="714"/>
      <c r="I359" s="714" t="s">
        <v>199</v>
      </c>
      <c r="J359" s="715" t="s">
        <v>200</v>
      </c>
      <c r="K359" s="714" t="s">
        <v>182</v>
      </c>
      <c r="L359" s="714" t="s">
        <v>201</v>
      </c>
      <c r="M359" s="705"/>
      <c r="N359" s="705"/>
      <c r="O359" s="705"/>
      <c r="P359" s="705"/>
      <c r="Q359" s="705"/>
      <c r="R359" s="705"/>
      <c r="S359" s="705"/>
      <c r="T359" s="705"/>
      <c r="U359" s="705"/>
      <c r="V359" s="705"/>
      <c r="W359" s="705"/>
      <c r="X359" s="705"/>
      <c r="Y359" s="705"/>
      <c r="Z359" s="705"/>
      <c r="AA359" s="705"/>
      <c r="AB359" s="705"/>
      <c r="AC359" s="705"/>
      <c r="AD359" s="705"/>
      <c r="AE359" s="705"/>
      <c r="AF359" s="705"/>
      <c r="AG359" s="705"/>
      <c r="AH359" s="705"/>
      <c r="AI359" s="705"/>
      <c r="AJ359" s="705"/>
      <c r="AK359" s="705"/>
      <c r="AL359" s="705"/>
      <c r="AM359" s="705"/>
      <c r="AN359" s="705"/>
      <c r="AO359" s="705"/>
      <c r="AP359" s="705"/>
      <c r="AQ359" s="705"/>
      <c r="AR359" s="705"/>
      <c r="AS359" s="705"/>
      <c r="AT359" s="705"/>
      <c r="AU359" s="705"/>
      <c r="AV359" s="705"/>
      <c r="AW359" s="496"/>
    </row>
    <row r="360" spans="2:49" ht="15.6" x14ac:dyDescent="0.3">
      <c r="B360" s="495"/>
      <c r="C360" s="653"/>
      <c r="D360" s="654"/>
      <c r="E360" s="500" t="s">
        <v>202</v>
      </c>
      <c r="F360" s="500" t="s">
        <v>203</v>
      </c>
      <c r="G360" s="500" t="s">
        <v>204</v>
      </c>
      <c r="H360" s="500" t="s">
        <v>205</v>
      </c>
      <c r="I360" s="714"/>
      <c r="J360" s="716"/>
      <c r="K360" s="714"/>
      <c r="L360" s="714"/>
      <c r="M360" s="705"/>
      <c r="N360" s="705"/>
      <c r="O360" s="705"/>
      <c r="P360" s="705"/>
      <c r="Q360" s="705"/>
      <c r="R360" s="705"/>
      <c r="S360" s="705"/>
      <c r="T360" s="705"/>
      <c r="U360" s="705"/>
      <c r="V360" s="705"/>
      <c r="W360" s="705"/>
      <c r="X360" s="705"/>
      <c r="Y360" s="705"/>
      <c r="Z360" s="705"/>
      <c r="AA360" s="705"/>
      <c r="AB360" s="705"/>
      <c r="AC360" s="705"/>
      <c r="AD360" s="705"/>
      <c r="AE360" s="705"/>
      <c r="AF360" s="705"/>
      <c r="AG360" s="705"/>
      <c r="AH360" s="705"/>
      <c r="AI360" s="705"/>
      <c r="AJ360" s="705"/>
      <c r="AK360" s="705"/>
      <c r="AL360" s="705"/>
      <c r="AM360" s="705"/>
      <c r="AN360" s="705"/>
      <c r="AO360" s="705"/>
      <c r="AP360" s="705"/>
      <c r="AQ360" s="705"/>
      <c r="AR360" s="705"/>
      <c r="AS360" s="705"/>
      <c r="AT360" s="705"/>
      <c r="AU360" s="705"/>
      <c r="AV360" s="705"/>
      <c r="AW360" s="496"/>
    </row>
    <row r="361" spans="2:49" ht="15.6" x14ac:dyDescent="0.3">
      <c r="B361" s="495"/>
      <c r="C361" s="706"/>
      <c r="D361" s="707"/>
      <c r="E361" s="710"/>
      <c r="F361" s="710"/>
      <c r="G361" s="710"/>
      <c r="H361" s="710"/>
      <c r="I361" s="710"/>
      <c r="J361" s="710"/>
      <c r="K361" s="710"/>
      <c r="L361" s="710"/>
      <c r="M361" s="501"/>
      <c r="N361" s="502"/>
      <c r="O361" s="502"/>
      <c r="P361" s="502"/>
      <c r="Q361" s="502"/>
      <c r="R361" s="502"/>
      <c r="S361" s="502"/>
      <c r="T361" s="502"/>
      <c r="U361" s="502"/>
      <c r="V361" s="502"/>
      <c r="W361" s="502"/>
      <c r="X361" s="502"/>
      <c r="Y361" s="502"/>
      <c r="Z361" s="502"/>
      <c r="AA361" s="502"/>
      <c r="AB361" s="502"/>
      <c r="AC361" s="502"/>
      <c r="AD361" s="502"/>
      <c r="AE361" s="502"/>
      <c r="AF361" s="502"/>
      <c r="AG361" s="502"/>
      <c r="AH361" s="502"/>
      <c r="AI361" s="502"/>
      <c r="AJ361" s="502"/>
      <c r="AK361" s="502"/>
      <c r="AL361" s="502"/>
      <c r="AM361" s="502"/>
      <c r="AN361" s="502"/>
      <c r="AO361" s="502"/>
      <c r="AP361" s="502"/>
      <c r="AQ361" s="502"/>
      <c r="AR361" s="502"/>
      <c r="AS361" s="502"/>
      <c r="AT361" s="502"/>
      <c r="AU361" s="502"/>
      <c r="AV361" s="503"/>
      <c r="AW361" s="496"/>
    </row>
    <row r="362" spans="2:49" ht="15.6" x14ac:dyDescent="0.3">
      <c r="B362" s="495"/>
      <c r="C362" s="708"/>
      <c r="D362" s="709"/>
      <c r="E362" s="711"/>
      <c r="F362" s="711"/>
      <c r="G362" s="711"/>
      <c r="H362" s="711"/>
      <c r="I362" s="711"/>
      <c r="J362" s="711"/>
      <c r="K362" s="711"/>
      <c r="L362" s="711"/>
      <c r="M362" s="501"/>
      <c r="N362" s="502"/>
      <c r="O362" s="502"/>
      <c r="P362" s="502"/>
      <c r="Q362" s="502"/>
      <c r="R362" s="502"/>
      <c r="S362" s="502"/>
      <c r="T362" s="502"/>
      <c r="U362" s="502"/>
      <c r="V362" s="502"/>
      <c r="W362" s="502"/>
      <c r="X362" s="502"/>
      <c r="Y362" s="502"/>
      <c r="Z362" s="502"/>
      <c r="AA362" s="502"/>
      <c r="AB362" s="502"/>
      <c r="AC362" s="502"/>
      <c r="AD362" s="502"/>
      <c r="AE362" s="502"/>
      <c r="AF362" s="502"/>
      <c r="AG362" s="502"/>
      <c r="AH362" s="502"/>
      <c r="AI362" s="502"/>
      <c r="AJ362" s="502"/>
      <c r="AK362" s="502"/>
      <c r="AL362" s="502"/>
      <c r="AM362" s="502"/>
      <c r="AN362" s="502"/>
      <c r="AO362" s="502"/>
      <c r="AP362" s="502"/>
      <c r="AQ362" s="502"/>
      <c r="AR362" s="502"/>
      <c r="AS362" s="502"/>
      <c r="AT362" s="502"/>
      <c r="AU362" s="502"/>
      <c r="AV362" s="503"/>
      <c r="AW362" s="496"/>
    </row>
    <row r="363" spans="2:49" ht="15.6" x14ac:dyDescent="0.3">
      <c r="B363" s="495"/>
      <c r="C363" s="648" t="str">
        <f>+J356</f>
        <v>LOCALIZACION-REPLANTEO ACUEDUCTO-ALCANTARILLADO</v>
      </c>
      <c r="D363" s="649"/>
      <c r="E363" s="644">
        <v>400</v>
      </c>
      <c r="F363" s="644"/>
      <c r="G363" s="718"/>
      <c r="H363" s="644"/>
      <c r="I363" s="644">
        <f>+E363</f>
        <v>400</v>
      </c>
      <c r="J363" s="644">
        <v>1</v>
      </c>
      <c r="K363" s="644" t="str">
        <f>AP356</f>
        <v>M</v>
      </c>
      <c r="L363" s="646">
        <f>+I363*J363</f>
        <v>400</v>
      </c>
      <c r="M363" s="501"/>
      <c r="N363" s="502"/>
      <c r="O363" s="502"/>
      <c r="P363" s="502"/>
      <c r="Q363" s="502"/>
      <c r="R363" s="502"/>
      <c r="S363" s="502"/>
      <c r="T363" s="502"/>
      <c r="U363" s="502"/>
      <c r="V363" s="502"/>
      <c r="W363" s="502"/>
      <c r="X363" s="502"/>
      <c r="Y363" s="502"/>
      <c r="Z363" s="502"/>
      <c r="AA363" s="502"/>
      <c r="AB363" s="502"/>
      <c r="AC363" s="502"/>
      <c r="AD363" s="502"/>
      <c r="AE363" s="502"/>
      <c r="AF363" s="502"/>
      <c r="AG363" s="502"/>
      <c r="AH363" s="502"/>
      <c r="AI363" s="502"/>
      <c r="AJ363" s="502"/>
      <c r="AK363" s="502"/>
      <c r="AL363" s="502"/>
      <c r="AM363" s="502"/>
      <c r="AN363" s="502"/>
      <c r="AO363" s="502"/>
      <c r="AP363" s="502"/>
      <c r="AQ363" s="502"/>
      <c r="AR363" s="502"/>
      <c r="AS363" s="502"/>
      <c r="AT363" s="502"/>
      <c r="AU363" s="502"/>
      <c r="AV363" s="503"/>
      <c r="AW363" s="496"/>
    </row>
    <row r="364" spans="2:49" ht="15.6" x14ac:dyDescent="0.3">
      <c r="B364" s="495"/>
      <c r="C364" s="650"/>
      <c r="D364" s="651"/>
      <c r="E364" s="645"/>
      <c r="F364" s="645"/>
      <c r="G364" s="659"/>
      <c r="H364" s="645"/>
      <c r="I364" s="645"/>
      <c r="J364" s="645"/>
      <c r="K364" s="645"/>
      <c r="L364" s="647"/>
      <c r="M364" s="501"/>
      <c r="N364" s="502"/>
      <c r="O364" s="502"/>
      <c r="P364" s="502"/>
      <c r="Q364" s="502"/>
      <c r="R364" s="502"/>
      <c r="S364" s="502"/>
      <c r="T364" s="502"/>
      <c r="U364" s="502"/>
      <c r="V364" s="502"/>
      <c r="W364" s="502"/>
      <c r="X364" s="502"/>
      <c r="Y364" s="502"/>
      <c r="Z364" s="502"/>
      <c r="AA364" s="502"/>
      <c r="AB364" s="502"/>
      <c r="AC364" s="502"/>
      <c r="AD364" s="502"/>
      <c r="AE364" s="502"/>
      <c r="AF364" s="502"/>
      <c r="AG364" s="502"/>
      <c r="AH364" s="502"/>
      <c r="AI364" s="502"/>
      <c r="AJ364" s="502"/>
      <c r="AK364" s="502"/>
      <c r="AL364" s="502"/>
      <c r="AM364" s="502"/>
      <c r="AN364" s="502"/>
      <c r="AO364" s="502"/>
      <c r="AP364" s="502"/>
      <c r="AQ364" s="502"/>
      <c r="AR364" s="502"/>
      <c r="AS364" s="502"/>
      <c r="AT364" s="502"/>
      <c r="AU364" s="502"/>
      <c r="AV364" s="503"/>
      <c r="AW364" s="496"/>
    </row>
    <row r="365" spans="2:49" ht="15.6" x14ac:dyDescent="0.3">
      <c r="B365" s="495"/>
      <c r="C365" s="720"/>
      <c r="D365" s="721"/>
      <c r="E365" s="652"/>
      <c r="F365" s="652"/>
      <c r="G365" s="652"/>
      <c r="H365" s="652"/>
      <c r="I365" s="652"/>
      <c r="J365" s="652"/>
      <c r="K365" s="652"/>
      <c r="L365" s="656"/>
      <c r="M365" s="501"/>
      <c r="N365" s="502"/>
      <c r="O365" s="502"/>
      <c r="P365" s="502"/>
      <c r="Q365" s="502"/>
      <c r="R365" s="502"/>
      <c r="S365" s="502"/>
      <c r="T365" s="502"/>
      <c r="U365" s="502"/>
      <c r="V365" s="502"/>
      <c r="W365" s="502"/>
      <c r="X365" s="502"/>
      <c r="Y365" s="502"/>
      <c r="Z365" s="502"/>
      <c r="AA365" s="502"/>
      <c r="AB365" s="502"/>
      <c r="AC365" s="502"/>
      <c r="AD365" s="502"/>
      <c r="AE365" s="502"/>
      <c r="AF365" s="502"/>
      <c r="AG365" s="502"/>
      <c r="AH365" s="502"/>
      <c r="AI365" s="502"/>
      <c r="AJ365" s="502"/>
      <c r="AK365" s="502"/>
      <c r="AL365" s="502"/>
      <c r="AM365" s="502"/>
      <c r="AN365" s="502"/>
      <c r="AO365" s="502"/>
      <c r="AP365" s="502"/>
      <c r="AQ365" s="502"/>
      <c r="AR365" s="502"/>
      <c r="AS365" s="502"/>
      <c r="AT365" s="502"/>
      <c r="AU365" s="502"/>
      <c r="AV365" s="503"/>
      <c r="AW365" s="496"/>
    </row>
    <row r="366" spans="2:49" ht="15.6" x14ac:dyDescent="0.3">
      <c r="B366" s="495"/>
      <c r="C366" s="722"/>
      <c r="D366" s="723"/>
      <c r="E366" s="644"/>
      <c r="F366" s="644"/>
      <c r="G366" s="644"/>
      <c r="H366" s="644"/>
      <c r="I366" s="644"/>
      <c r="J366" s="644"/>
      <c r="K366" s="644"/>
      <c r="L366" s="657"/>
      <c r="M366" s="501"/>
      <c r="N366" s="502"/>
      <c r="O366" s="502"/>
      <c r="P366" s="502"/>
      <c r="Q366" s="502"/>
      <c r="R366" s="502"/>
      <c r="S366" s="502"/>
      <c r="T366" s="502"/>
      <c r="U366" s="502"/>
      <c r="V366" s="502"/>
      <c r="W366" s="502"/>
      <c r="X366" s="502"/>
      <c r="Y366" s="502"/>
      <c r="Z366" s="502"/>
      <c r="AA366" s="502"/>
      <c r="AB366" s="502"/>
      <c r="AC366" s="502"/>
      <c r="AD366" s="502"/>
      <c r="AE366" s="502"/>
      <c r="AF366" s="502"/>
      <c r="AG366" s="502"/>
      <c r="AH366" s="502"/>
      <c r="AI366" s="502"/>
      <c r="AJ366" s="502"/>
      <c r="AK366" s="502"/>
      <c r="AL366" s="502"/>
      <c r="AM366" s="502"/>
      <c r="AN366" s="502"/>
      <c r="AO366" s="502"/>
      <c r="AP366" s="502"/>
      <c r="AQ366" s="502"/>
      <c r="AR366" s="502"/>
      <c r="AS366" s="502"/>
      <c r="AT366" s="502"/>
      <c r="AU366" s="502"/>
      <c r="AV366" s="503"/>
      <c r="AW366" s="496"/>
    </row>
    <row r="367" spans="2:49" ht="15.6" x14ac:dyDescent="0.3">
      <c r="B367" s="495"/>
      <c r="C367" s="720"/>
      <c r="D367" s="721"/>
      <c r="E367" s="652"/>
      <c r="F367" s="652"/>
      <c r="G367" s="652"/>
      <c r="H367" s="652"/>
      <c r="I367" s="652"/>
      <c r="J367" s="652"/>
      <c r="K367" s="652"/>
      <c r="L367" s="656"/>
      <c r="M367" s="501"/>
      <c r="N367" s="502"/>
      <c r="O367" s="502"/>
      <c r="P367" s="502"/>
      <c r="Q367" s="502"/>
      <c r="R367" s="502"/>
      <c r="S367" s="502"/>
      <c r="T367" s="502"/>
      <c r="U367" s="502"/>
      <c r="V367" s="502"/>
      <c r="W367" s="502"/>
      <c r="X367" s="502"/>
      <c r="Y367" s="502"/>
      <c r="Z367" s="502"/>
      <c r="AA367" s="502"/>
      <c r="AB367" s="502"/>
      <c r="AC367" s="502"/>
      <c r="AD367" s="502"/>
      <c r="AE367" s="502"/>
      <c r="AF367" s="502"/>
      <c r="AG367" s="502"/>
      <c r="AH367" s="502"/>
      <c r="AI367" s="502"/>
      <c r="AJ367" s="502"/>
      <c r="AK367" s="502"/>
      <c r="AL367" s="502"/>
      <c r="AM367" s="502"/>
      <c r="AN367" s="502"/>
      <c r="AO367" s="502"/>
      <c r="AP367" s="502"/>
      <c r="AQ367" s="502"/>
      <c r="AR367" s="502"/>
      <c r="AS367" s="502"/>
      <c r="AT367" s="502"/>
      <c r="AU367" s="502"/>
      <c r="AV367" s="503"/>
      <c r="AW367" s="496"/>
    </row>
    <row r="368" spans="2:49" ht="15.6" x14ac:dyDescent="0.3">
      <c r="B368" s="495"/>
      <c r="C368" s="722"/>
      <c r="D368" s="723"/>
      <c r="E368" s="644"/>
      <c r="F368" s="644"/>
      <c r="G368" s="644"/>
      <c r="H368" s="644"/>
      <c r="I368" s="644"/>
      <c r="J368" s="644"/>
      <c r="K368" s="644"/>
      <c r="L368" s="657"/>
      <c r="M368" s="501"/>
      <c r="N368" s="502"/>
      <c r="O368" s="502"/>
      <c r="P368" s="502"/>
      <c r="Q368" s="502"/>
      <c r="R368" s="502"/>
      <c r="S368" s="502"/>
      <c r="T368" s="502"/>
      <c r="U368" s="502"/>
      <c r="V368" s="502"/>
      <c r="W368" s="502"/>
      <c r="X368" s="502"/>
      <c r="Y368" s="502"/>
      <c r="Z368" s="502"/>
      <c r="AA368" s="502"/>
      <c r="AB368" s="502"/>
      <c r="AC368" s="502"/>
      <c r="AD368" s="502"/>
      <c r="AE368" s="502"/>
      <c r="AF368" s="502"/>
      <c r="AG368" s="502"/>
      <c r="AH368" s="502"/>
      <c r="AI368" s="502"/>
      <c r="AJ368" s="502"/>
      <c r="AK368" s="502"/>
      <c r="AL368" s="502"/>
      <c r="AM368" s="502"/>
      <c r="AN368" s="502"/>
      <c r="AO368" s="502"/>
      <c r="AP368" s="502"/>
      <c r="AQ368" s="502"/>
      <c r="AR368" s="502"/>
      <c r="AS368" s="502"/>
      <c r="AT368" s="502"/>
      <c r="AU368" s="502"/>
      <c r="AV368" s="503"/>
      <c r="AW368" s="496"/>
    </row>
    <row r="369" spans="2:49" ht="15.6" x14ac:dyDescent="0.3">
      <c r="B369" s="495"/>
      <c r="C369" s="504"/>
      <c r="D369" s="505"/>
      <c r="E369" s="505"/>
      <c r="F369" s="505"/>
      <c r="G369" s="506" t="s">
        <v>209</v>
      </c>
      <c r="H369" s="507">
        <v>2</v>
      </c>
      <c r="I369" s="508" t="s">
        <v>5</v>
      </c>
      <c r="J369" s="509"/>
      <c r="K369" s="510" t="s">
        <v>201</v>
      </c>
      <c r="L369" s="511">
        <f>ROUND(SUM(L361:L368),H369)</f>
        <v>400</v>
      </c>
      <c r="M369" s="512"/>
      <c r="N369" s="513"/>
      <c r="O369" s="513"/>
      <c r="P369" s="513"/>
      <c r="Q369" s="513"/>
      <c r="R369" s="513"/>
      <c r="S369" s="502"/>
      <c r="T369" s="502"/>
      <c r="U369" s="502"/>
      <c r="V369" s="502"/>
      <c r="W369" s="502"/>
      <c r="X369" s="502"/>
      <c r="Y369" s="502"/>
      <c r="Z369" s="502"/>
      <c r="AA369" s="502"/>
      <c r="AB369" s="502"/>
      <c r="AC369" s="502"/>
      <c r="AD369" s="502"/>
      <c r="AE369" s="502"/>
      <c r="AF369" s="502"/>
      <c r="AG369" s="502"/>
      <c r="AH369" s="502"/>
      <c r="AI369" s="502"/>
      <c r="AJ369" s="502"/>
      <c r="AK369" s="502"/>
      <c r="AL369" s="502"/>
      <c r="AM369" s="502"/>
      <c r="AN369" s="502"/>
      <c r="AO369" s="502"/>
      <c r="AP369" s="502"/>
      <c r="AQ369" s="502"/>
      <c r="AR369" s="502"/>
      <c r="AS369" s="502"/>
      <c r="AT369" s="502"/>
      <c r="AU369" s="502"/>
      <c r="AV369" s="503"/>
      <c r="AW369" s="496"/>
    </row>
    <row r="370" spans="2:49" ht="15.6" x14ac:dyDescent="0.3">
      <c r="B370" s="495"/>
      <c r="C370" s="514"/>
      <c r="D370" s="515"/>
      <c r="E370" s="515"/>
      <c r="F370" s="515"/>
      <c r="G370" s="515"/>
      <c r="H370" s="515"/>
      <c r="I370" s="515"/>
      <c r="J370" s="515"/>
      <c r="K370" s="516"/>
      <c r="L370" s="515"/>
      <c r="M370" s="517"/>
      <c r="N370" s="518"/>
      <c r="O370" s="518"/>
      <c r="P370" s="518"/>
      <c r="Q370" s="518"/>
      <c r="R370" s="518"/>
      <c r="S370" s="519"/>
      <c r="T370" s="519"/>
      <c r="U370" s="519"/>
      <c r="V370" s="519"/>
      <c r="W370" s="519"/>
      <c r="X370" s="519"/>
      <c r="Y370" s="519"/>
      <c r="Z370" s="519"/>
      <c r="AA370" s="519"/>
      <c r="AB370" s="519"/>
      <c r="AC370" s="519"/>
      <c r="AD370" s="519"/>
      <c r="AE370" s="519"/>
      <c r="AF370" s="519"/>
      <c r="AG370" s="519"/>
      <c r="AH370" s="519"/>
      <c r="AI370" s="519"/>
      <c r="AJ370" s="519"/>
      <c r="AK370" s="519"/>
      <c r="AL370" s="519"/>
      <c r="AM370" s="519"/>
      <c r="AN370" s="519"/>
      <c r="AO370" s="519"/>
      <c r="AP370" s="519"/>
      <c r="AQ370" s="519"/>
      <c r="AR370" s="519"/>
      <c r="AS370" s="519"/>
      <c r="AT370" s="519"/>
      <c r="AU370" s="519"/>
      <c r="AV370" s="520"/>
      <c r="AW370" s="496"/>
    </row>
    <row r="371" spans="2:49" ht="15.6" x14ac:dyDescent="0.3">
      <c r="B371" s="495"/>
      <c r="C371" s="653"/>
      <c r="D371" s="654"/>
      <c r="E371" s="654"/>
      <c r="F371" s="654"/>
      <c r="G371" s="654"/>
      <c r="H371" s="654"/>
      <c r="I371" s="654"/>
      <c r="J371" s="654"/>
      <c r="K371" s="654"/>
      <c r="L371" s="521"/>
      <c r="M371" s="517"/>
      <c r="N371" s="518"/>
      <c r="O371" s="518"/>
      <c r="P371" s="518"/>
      <c r="Q371" s="518"/>
      <c r="R371" s="518"/>
      <c r="S371" s="519"/>
      <c r="T371" s="519"/>
      <c r="U371" s="519"/>
      <c r="V371" s="519"/>
      <c r="W371" s="519"/>
      <c r="X371" s="519"/>
      <c r="Y371" s="519"/>
      <c r="Z371" s="519"/>
      <c r="AA371" s="519"/>
      <c r="AB371" s="519"/>
      <c r="AC371" s="519"/>
      <c r="AD371" s="519"/>
      <c r="AE371" s="519"/>
      <c r="AF371" s="519"/>
      <c r="AG371" s="519"/>
      <c r="AH371" s="519"/>
      <c r="AI371" s="519"/>
      <c r="AJ371" s="519"/>
      <c r="AK371" s="519"/>
      <c r="AL371" s="519"/>
      <c r="AM371" s="519"/>
      <c r="AN371" s="519"/>
      <c r="AO371" s="519"/>
      <c r="AP371" s="519"/>
      <c r="AQ371" s="519"/>
      <c r="AR371" s="519"/>
      <c r="AS371" s="519"/>
      <c r="AT371" s="519"/>
      <c r="AU371" s="519"/>
      <c r="AV371" s="520"/>
      <c r="AW371" s="496"/>
    </row>
    <row r="372" spans="2:49" ht="31.2" x14ac:dyDescent="0.3">
      <c r="B372" s="495"/>
      <c r="C372" s="522" t="s">
        <v>210</v>
      </c>
      <c r="D372" s="655"/>
      <c r="E372" s="655"/>
      <c r="F372" s="655"/>
      <c r="G372" s="655"/>
      <c r="H372" s="655"/>
      <c r="I372" s="655"/>
      <c r="J372" s="655"/>
      <c r="K372" s="655"/>
      <c r="L372" s="655"/>
      <c r="M372" s="655"/>
      <c r="N372" s="655"/>
      <c r="O372" s="655"/>
      <c r="P372" s="655"/>
      <c r="Q372" s="655"/>
      <c r="R372" s="655"/>
      <c r="S372" s="655"/>
      <c r="T372" s="655"/>
      <c r="U372" s="655"/>
      <c r="V372" s="655"/>
      <c r="W372" s="655"/>
      <c r="X372" s="655"/>
      <c r="Y372" s="655"/>
      <c r="Z372" s="655"/>
      <c r="AA372" s="655"/>
      <c r="AB372" s="655"/>
      <c r="AC372" s="655"/>
      <c r="AD372" s="655"/>
      <c r="AE372" s="655"/>
      <c r="AF372" s="655"/>
      <c r="AG372" s="655"/>
      <c r="AH372" s="655"/>
      <c r="AI372" s="655"/>
      <c r="AJ372" s="655"/>
      <c r="AK372" s="655"/>
      <c r="AL372" s="655"/>
      <c r="AM372" s="655"/>
      <c r="AN372" s="655"/>
      <c r="AO372" s="655"/>
      <c r="AP372" s="655"/>
      <c r="AQ372" s="655"/>
      <c r="AR372" s="655"/>
      <c r="AS372" s="655"/>
      <c r="AT372" s="655"/>
      <c r="AU372" s="655"/>
      <c r="AV372" s="523"/>
      <c r="AW372" s="496"/>
    </row>
    <row r="373" spans="2:49" ht="15.6" x14ac:dyDescent="0.3">
      <c r="B373" s="495"/>
      <c r="C373" s="549"/>
      <c r="D373" s="719"/>
      <c r="E373" s="719"/>
      <c r="F373" s="719"/>
      <c r="G373" s="719"/>
      <c r="H373" s="719"/>
      <c r="I373" s="719"/>
      <c r="J373" s="719"/>
      <c r="K373" s="719"/>
      <c r="L373" s="719"/>
      <c r="M373" s="719"/>
      <c r="N373" s="719"/>
      <c r="O373" s="719"/>
      <c r="P373" s="719"/>
      <c r="Q373" s="719"/>
      <c r="R373" s="719"/>
      <c r="S373" s="719"/>
      <c r="T373" s="719"/>
      <c r="U373" s="719"/>
      <c r="V373" s="719"/>
      <c r="W373" s="719"/>
      <c r="X373" s="719"/>
      <c r="Y373" s="719"/>
      <c r="Z373" s="719"/>
      <c r="AA373" s="719"/>
      <c r="AB373" s="719"/>
      <c r="AC373" s="719"/>
      <c r="AD373" s="719"/>
      <c r="AE373" s="719"/>
      <c r="AF373" s="719"/>
      <c r="AG373" s="719"/>
      <c r="AH373" s="719"/>
      <c r="AI373" s="719"/>
      <c r="AJ373" s="719"/>
      <c r="AK373" s="719"/>
      <c r="AL373" s="719"/>
      <c r="AM373" s="719"/>
      <c r="AN373" s="719"/>
      <c r="AO373" s="719"/>
      <c r="AP373" s="719"/>
      <c r="AQ373" s="719"/>
      <c r="AR373" s="719"/>
      <c r="AS373" s="719"/>
      <c r="AT373" s="719"/>
      <c r="AU373" s="719"/>
      <c r="AV373" s="550"/>
      <c r="AW373" s="496"/>
    </row>
    <row r="374" spans="2:49" ht="15.6" x14ac:dyDescent="0.3">
      <c r="B374" s="495"/>
      <c r="C374" s="526"/>
      <c r="D374" s="627"/>
      <c r="E374" s="627"/>
      <c r="F374" s="627"/>
      <c r="G374" s="627"/>
      <c r="H374" s="627"/>
      <c r="I374" s="627"/>
      <c r="J374" s="627"/>
      <c r="K374" s="627"/>
      <c r="L374" s="627"/>
      <c r="M374" s="627"/>
      <c r="N374" s="627"/>
      <c r="O374" s="627"/>
      <c r="P374" s="627"/>
      <c r="Q374" s="627"/>
      <c r="R374" s="627"/>
      <c r="S374" s="627"/>
      <c r="T374" s="627"/>
      <c r="U374" s="627"/>
      <c r="V374" s="627"/>
      <c r="W374" s="627"/>
      <c r="X374" s="627"/>
      <c r="Y374" s="627"/>
      <c r="Z374" s="627"/>
      <c r="AA374" s="627"/>
      <c r="AB374" s="627"/>
      <c r="AC374" s="627"/>
      <c r="AD374" s="627"/>
      <c r="AE374" s="627"/>
      <c r="AF374" s="627"/>
      <c r="AG374" s="527"/>
      <c r="AH374" s="628" t="str">
        <f>"Item    " &amp; E357 &amp; "    Página   1   de   1  "</f>
        <v xml:space="preserve">Item        Página   1   de   1  </v>
      </c>
      <c r="AI374" s="629"/>
      <c r="AJ374" s="629"/>
      <c r="AK374" s="629"/>
      <c r="AL374" s="629"/>
      <c r="AM374" s="629"/>
      <c r="AN374" s="629"/>
      <c r="AO374" s="629"/>
      <c r="AP374" s="629"/>
      <c r="AQ374" s="629"/>
      <c r="AR374" s="629"/>
      <c r="AS374" s="629"/>
      <c r="AT374" s="629"/>
      <c r="AU374" s="629"/>
      <c r="AV374" s="629"/>
      <c r="AW374" s="496"/>
    </row>
    <row r="375" spans="2:49" ht="15.6" x14ac:dyDescent="0.3">
      <c r="B375" s="495"/>
      <c r="C375" s="515"/>
      <c r="D375" s="515"/>
      <c r="E375" s="515"/>
      <c r="F375" s="515"/>
      <c r="G375" s="515"/>
      <c r="H375" s="515"/>
      <c r="I375" s="515"/>
      <c r="J375" s="528"/>
      <c r="K375" s="515"/>
      <c r="L375" s="515"/>
      <c r="M375" s="515"/>
      <c r="N375" s="515"/>
      <c r="O375" s="515"/>
      <c r="P375" s="515"/>
      <c r="Q375" s="515"/>
      <c r="R375" s="515"/>
      <c r="S375" s="515"/>
      <c r="T375" s="515"/>
      <c r="U375" s="515"/>
      <c r="V375" s="515"/>
      <c r="W375" s="515"/>
      <c r="X375" s="515"/>
      <c r="Y375" s="515"/>
      <c r="Z375" s="515"/>
      <c r="AA375" s="515"/>
      <c r="AB375" s="515"/>
      <c r="AC375" s="515"/>
      <c r="AD375" s="515"/>
      <c r="AE375" s="515"/>
      <c r="AF375" s="515"/>
      <c r="AG375" s="515"/>
      <c r="AH375" s="515"/>
      <c r="AI375" s="515"/>
      <c r="AJ375" s="515"/>
      <c r="AK375" s="515"/>
      <c r="AL375" s="515"/>
      <c r="AM375" s="528"/>
      <c r="AN375" s="528"/>
      <c r="AO375" s="528"/>
      <c r="AP375" s="528"/>
      <c r="AQ375" s="528"/>
      <c r="AR375" s="528"/>
      <c r="AS375" s="528"/>
      <c r="AT375" s="528"/>
      <c r="AU375" s="528"/>
      <c r="AV375" s="528"/>
      <c r="AW375" s="496"/>
    </row>
    <row r="376" spans="2:49" ht="15.6" x14ac:dyDescent="0.3">
      <c r="B376" s="495"/>
      <c r="C376" s="515"/>
      <c r="D376" s="515"/>
      <c r="E376" s="515"/>
      <c r="F376" s="515"/>
      <c r="G376" s="515"/>
      <c r="H376" s="515"/>
      <c r="I376" s="515"/>
      <c r="J376" s="528"/>
      <c r="K376" s="515"/>
      <c r="L376" s="515"/>
      <c r="M376" s="515"/>
      <c r="N376" s="515"/>
      <c r="O376" s="515"/>
      <c r="P376" s="515"/>
      <c r="Q376" s="515"/>
      <c r="R376" s="515"/>
      <c r="S376" s="515"/>
      <c r="T376" s="515"/>
      <c r="U376" s="515"/>
      <c r="V376" s="515"/>
      <c r="W376" s="515"/>
      <c r="X376" s="515"/>
      <c r="Y376" s="515"/>
      <c r="Z376" s="515"/>
      <c r="AA376" s="515"/>
      <c r="AB376" s="515"/>
      <c r="AC376" s="515"/>
      <c r="AD376" s="515"/>
      <c r="AE376" s="515"/>
      <c r="AF376" s="515"/>
      <c r="AG376" s="515"/>
      <c r="AH376" s="515"/>
      <c r="AI376" s="515"/>
      <c r="AJ376" s="515"/>
      <c r="AK376" s="515"/>
      <c r="AL376" s="515"/>
      <c r="AM376" s="528"/>
      <c r="AN376" s="528"/>
      <c r="AO376" s="528"/>
      <c r="AP376" s="528"/>
      <c r="AQ376" s="528"/>
      <c r="AR376" s="528"/>
      <c r="AS376" s="528"/>
      <c r="AT376" s="528"/>
      <c r="AU376" s="528"/>
      <c r="AV376" s="528"/>
      <c r="AW376" s="496"/>
    </row>
    <row r="377" spans="2:49" ht="15.6" x14ac:dyDescent="0.3">
      <c r="B377" s="495"/>
      <c r="C377" s="515"/>
      <c r="D377" s="515"/>
      <c r="E377" s="515"/>
      <c r="F377" s="515"/>
      <c r="G377" s="515"/>
      <c r="H377" s="515"/>
      <c r="I377" s="515"/>
      <c r="J377" s="528"/>
      <c r="K377" s="515"/>
      <c r="L377" s="515"/>
      <c r="M377" s="515"/>
      <c r="N377" s="515"/>
      <c r="O377" s="515"/>
      <c r="P377" s="515"/>
      <c r="Q377" s="515"/>
      <c r="R377" s="515"/>
      <c r="S377" s="515"/>
      <c r="T377" s="515"/>
      <c r="U377" s="515"/>
      <c r="V377" s="515"/>
      <c r="W377" s="515"/>
      <c r="X377" s="515"/>
      <c r="Y377" s="515"/>
      <c r="Z377" s="515"/>
      <c r="AA377" s="515"/>
      <c r="AB377" s="515"/>
      <c r="AC377" s="515"/>
      <c r="AD377" s="515"/>
      <c r="AE377" s="515"/>
      <c r="AF377" s="515"/>
      <c r="AG377" s="515"/>
      <c r="AH377" s="515"/>
      <c r="AI377" s="515"/>
      <c r="AJ377" s="515"/>
      <c r="AK377" s="515"/>
      <c r="AL377" s="515"/>
      <c r="AM377" s="528"/>
      <c r="AN377" s="528"/>
      <c r="AO377" s="528"/>
      <c r="AP377" s="528"/>
      <c r="AQ377" s="528"/>
      <c r="AR377" s="528"/>
      <c r="AS377" s="528"/>
      <c r="AT377" s="528"/>
      <c r="AU377" s="528"/>
      <c r="AV377" s="528"/>
      <c r="AW377" s="496"/>
    </row>
    <row r="378" spans="2:49" ht="15.6" x14ac:dyDescent="0.3">
      <c r="B378" s="495"/>
      <c r="C378" s="529"/>
      <c r="D378" s="530"/>
      <c r="E378" s="531"/>
      <c r="F378" s="532"/>
      <c r="G378" s="533"/>
      <c r="H378" s="530"/>
      <c r="I378" s="530"/>
      <c r="J378" s="534"/>
      <c r="K378" s="530"/>
      <c r="L378" s="529"/>
      <c r="M378" s="530"/>
      <c r="N378" s="530"/>
      <c r="O378" s="530"/>
      <c r="P378" s="530"/>
      <c r="Q378" s="530"/>
      <c r="R378" s="530"/>
      <c r="S378" s="530"/>
      <c r="T378" s="530"/>
      <c r="U378" s="530"/>
      <c r="V378" s="530"/>
      <c r="W378" s="530"/>
      <c r="X378" s="530"/>
      <c r="Y378" s="530"/>
      <c r="Z378" s="530"/>
      <c r="AA378" s="530"/>
      <c r="AB378" s="530"/>
      <c r="AC378" s="530"/>
      <c r="AD378" s="530"/>
      <c r="AE378" s="530"/>
      <c r="AF378" s="530"/>
      <c r="AG378" s="530"/>
      <c r="AH378" s="529"/>
      <c r="AI378" s="529"/>
      <c r="AJ378" s="529"/>
      <c r="AK378" s="529"/>
      <c r="AL378" s="529"/>
      <c r="AM378" s="535"/>
      <c r="AN378" s="535"/>
      <c r="AO378" s="535"/>
      <c r="AP378" s="535"/>
      <c r="AQ378" s="535"/>
      <c r="AR378" s="535"/>
      <c r="AS378" s="535"/>
      <c r="AT378" s="535"/>
      <c r="AU378" s="535"/>
      <c r="AV378" s="535"/>
      <c r="AW378" s="496"/>
    </row>
    <row r="379" spans="2:49" ht="15.6" x14ac:dyDescent="0.3">
      <c r="B379" s="495"/>
      <c r="C379" s="529"/>
      <c r="D379" s="536" t="s">
        <v>184</v>
      </c>
      <c r="E379" s="537"/>
      <c r="F379" s="537"/>
      <c r="G379" s="538"/>
      <c r="H379" s="538"/>
      <c r="I379" s="529"/>
      <c r="J379" s="535"/>
      <c r="K379" s="529"/>
      <c r="L379" s="539"/>
      <c r="M379" s="539"/>
      <c r="N379" s="539"/>
      <c r="O379" s="539"/>
      <c r="P379" s="539"/>
      <c r="Q379" s="539"/>
      <c r="R379" s="539" t="s">
        <v>211</v>
      </c>
      <c r="S379" s="539"/>
      <c r="T379" s="539"/>
      <c r="U379" s="539"/>
      <c r="V379" s="539"/>
      <c r="W379" s="539"/>
      <c r="X379" s="539"/>
      <c r="Y379" s="539"/>
      <c r="Z379" s="539"/>
      <c r="AA379" s="539"/>
      <c r="AB379" s="529"/>
      <c r="AC379" s="529"/>
      <c r="AD379" s="529"/>
      <c r="AE379" s="529"/>
      <c r="AF379" s="529"/>
      <c r="AG379" s="529"/>
      <c r="AH379" s="529"/>
      <c r="AI379" s="529"/>
      <c r="AJ379" s="529"/>
      <c r="AK379" s="529"/>
      <c r="AL379" s="529"/>
      <c r="AM379" s="529"/>
      <c r="AN379" s="529"/>
      <c r="AO379" s="529"/>
      <c r="AP379" s="529"/>
      <c r="AQ379" s="529"/>
      <c r="AR379" s="529"/>
      <c r="AS379" s="529"/>
      <c r="AT379" s="529"/>
      <c r="AU379" s="529"/>
      <c r="AV379" s="529"/>
      <c r="AW379" s="496"/>
    </row>
    <row r="380" spans="2:49" ht="16.2" thickBot="1" x14ac:dyDescent="0.35">
      <c r="B380" s="540"/>
      <c r="C380" s="541"/>
      <c r="D380" s="541"/>
      <c r="E380" s="542"/>
      <c r="F380" s="542"/>
      <c r="G380" s="542"/>
      <c r="H380" s="542"/>
      <c r="I380" s="541"/>
      <c r="J380" s="543"/>
      <c r="K380" s="541"/>
      <c r="L380" s="544"/>
      <c r="M380" s="544"/>
      <c r="N380" s="544"/>
      <c r="O380" s="544"/>
      <c r="P380" s="544"/>
      <c r="Q380" s="544"/>
      <c r="R380" s="544"/>
      <c r="S380" s="544"/>
      <c r="T380" s="544"/>
      <c r="U380" s="544"/>
      <c r="V380" s="544"/>
      <c r="W380" s="544"/>
      <c r="X380" s="544"/>
      <c r="Y380" s="544"/>
      <c r="Z380" s="544"/>
      <c r="AA380" s="544"/>
      <c r="AB380" s="541"/>
      <c r="AC380" s="541"/>
      <c r="AD380" s="541"/>
      <c r="AE380" s="541"/>
      <c r="AF380" s="541"/>
      <c r="AG380" s="541"/>
      <c r="AH380" s="541"/>
      <c r="AI380" s="541"/>
      <c r="AJ380" s="541"/>
      <c r="AK380" s="541"/>
      <c r="AL380" s="541"/>
      <c r="AM380" s="541"/>
      <c r="AN380" s="541"/>
      <c r="AO380" s="541"/>
      <c r="AP380" s="541"/>
      <c r="AQ380" s="541"/>
      <c r="AR380" s="541"/>
      <c r="AS380" s="541"/>
      <c r="AT380" s="541"/>
      <c r="AU380" s="541"/>
      <c r="AV380" s="541"/>
      <c r="AW380" s="545"/>
    </row>
    <row r="381" spans="2:49" ht="15.6" thickTop="1" thickBot="1" x14ac:dyDescent="0.35"/>
    <row r="382" spans="2:49" ht="18.600000000000001" thickTop="1" x14ac:dyDescent="0.35">
      <c r="B382" s="483"/>
      <c r="C382" s="484" t="s">
        <v>190</v>
      </c>
      <c r="D382" s="485"/>
      <c r="E382" s="486"/>
      <c r="F382" s="487"/>
      <c r="G382" s="488"/>
      <c r="H382" s="488"/>
      <c r="I382" s="489"/>
      <c r="J382" s="490"/>
      <c r="K382" s="489"/>
      <c r="L382" s="491"/>
      <c r="M382" s="491"/>
      <c r="N382" s="491"/>
      <c r="O382" s="491"/>
      <c r="P382" s="491"/>
      <c r="Q382" s="491"/>
      <c r="R382" s="491"/>
      <c r="S382" s="491"/>
      <c r="T382" s="491"/>
      <c r="U382" s="491"/>
      <c r="V382" s="491"/>
      <c r="W382" s="491"/>
      <c r="X382" s="491"/>
      <c r="Y382" s="491"/>
      <c r="Z382" s="491"/>
      <c r="AA382" s="491"/>
      <c r="AB382" s="489"/>
      <c r="AC382" s="489"/>
      <c r="AD382" s="489"/>
      <c r="AE382" s="489"/>
      <c r="AF382" s="489"/>
      <c r="AG382" s="489"/>
      <c r="AH382" s="489"/>
      <c r="AI382" s="492"/>
      <c r="AJ382" s="492"/>
      <c r="AK382" s="492"/>
      <c r="AL382" s="492"/>
      <c r="AM382" s="492"/>
      <c r="AN382" s="492"/>
      <c r="AO382" s="492"/>
      <c r="AP382" s="492"/>
      <c r="AQ382" s="492"/>
      <c r="AR382" s="492"/>
      <c r="AS382" s="492"/>
      <c r="AT382" s="492"/>
      <c r="AU382" s="492"/>
      <c r="AV382" s="492"/>
      <c r="AW382" s="493"/>
    </row>
    <row r="383" spans="2:49" ht="15.6" x14ac:dyDescent="0.3">
      <c r="B383" s="495"/>
      <c r="C383" s="630" t="str">
        <f>+C356</f>
        <v>CAP. 2: ACUEDUCTO VEREDA EL CRUCERO</v>
      </c>
      <c r="D383" s="631"/>
      <c r="E383" s="631"/>
      <c r="F383" s="631"/>
      <c r="G383" s="631"/>
      <c r="H383" s="631"/>
      <c r="I383" s="631"/>
      <c r="J383" s="632" t="str">
        <f>+PRESUPUESTO!C34</f>
        <v>DEMOLICION MURO CONCRETO E=10CM</v>
      </c>
      <c r="K383" s="633"/>
      <c r="L383" s="633"/>
      <c r="M383" s="633"/>
      <c r="N383" s="633"/>
      <c r="O383" s="633"/>
      <c r="P383" s="633"/>
      <c r="Q383" s="633"/>
      <c r="R383" s="633"/>
      <c r="S383" s="633"/>
      <c r="T383" s="633"/>
      <c r="U383" s="633"/>
      <c r="V383" s="633"/>
      <c r="W383" s="633"/>
      <c r="X383" s="633"/>
      <c r="Y383" s="633"/>
      <c r="Z383" s="633"/>
      <c r="AA383" s="633"/>
      <c r="AB383" s="633"/>
      <c r="AC383" s="633"/>
      <c r="AD383" s="633"/>
      <c r="AE383" s="633"/>
      <c r="AF383" s="633"/>
      <c r="AG383" s="633"/>
      <c r="AH383" s="634"/>
      <c r="AI383" s="638" t="s">
        <v>192</v>
      </c>
      <c r="AJ383" s="639"/>
      <c r="AK383" s="639"/>
      <c r="AL383" s="639"/>
      <c r="AM383" s="639"/>
      <c r="AN383" s="639"/>
      <c r="AO383" s="640"/>
      <c r="AP383" s="641" t="s">
        <v>101</v>
      </c>
      <c r="AQ383" s="642"/>
      <c r="AR383" s="642"/>
      <c r="AS383" s="642"/>
      <c r="AT383" s="642"/>
      <c r="AU383" s="642"/>
      <c r="AV383" s="643"/>
      <c r="AW383" s="496"/>
    </row>
    <row r="384" spans="2:49" ht="15.6" x14ac:dyDescent="0.3">
      <c r="B384" s="495"/>
      <c r="C384" s="700"/>
      <c r="D384" s="701"/>
      <c r="E384" s="701"/>
      <c r="F384" s="701"/>
      <c r="G384" s="701"/>
      <c r="H384" s="701"/>
      <c r="I384" s="701"/>
      <c r="J384" s="635"/>
      <c r="K384" s="636"/>
      <c r="L384" s="636"/>
      <c r="M384" s="636"/>
      <c r="N384" s="636"/>
      <c r="O384" s="636"/>
      <c r="P384" s="636"/>
      <c r="Q384" s="636"/>
      <c r="R384" s="636"/>
      <c r="S384" s="636"/>
      <c r="T384" s="636"/>
      <c r="U384" s="636"/>
      <c r="V384" s="636"/>
      <c r="W384" s="636"/>
      <c r="X384" s="636"/>
      <c r="Y384" s="636"/>
      <c r="Z384" s="636"/>
      <c r="AA384" s="636"/>
      <c r="AB384" s="636"/>
      <c r="AC384" s="636"/>
      <c r="AD384" s="636"/>
      <c r="AE384" s="636"/>
      <c r="AF384" s="636"/>
      <c r="AG384" s="636"/>
      <c r="AH384" s="637"/>
      <c r="AI384" s="638" t="s">
        <v>194</v>
      </c>
      <c r="AJ384" s="639"/>
      <c r="AK384" s="639"/>
      <c r="AL384" s="639"/>
      <c r="AM384" s="639"/>
      <c r="AN384" s="639"/>
      <c r="AO384" s="640"/>
      <c r="AP384" s="641">
        <f>L396</f>
        <v>8</v>
      </c>
      <c r="AQ384" s="642"/>
      <c r="AR384" s="642"/>
      <c r="AS384" s="642"/>
      <c r="AT384" s="642"/>
      <c r="AU384" s="642"/>
      <c r="AV384" s="643"/>
      <c r="AW384" s="496"/>
    </row>
    <row r="385" spans="2:49" ht="15.6" x14ac:dyDescent="0.3">
      <c r="B385" s="495"/>
      <c r="C385" s="498"/>
      <c r="D385" s="498"/>
      <c r="E385" s="498"/>
      <c r="F385" s="498"/>
      <c r="G385" s="498"/>
      <c r="H385" s="498"/>
      <c r="I385" s="498"/>
      <c r="J385" s="499"/>
      <c r="K385" s="498"/>
      <c r="L385" s="498"/>
      <c r="M385" s="626"/>
      <c r="N385" s="626"/>
      <c r="O385" s="626"/>
      <c r="P385" s="626"/>
      <c r="Q385" s="626"/>
      <c r="R385" s="626"/>
      <c r="S385" s="626"/>
      <c r="T385" s="626"/>
      <c r="U385" s="626"/>
      <c r="V385" s="626"/>
      <c r="W385" s="626"/>
      <c r="X385" s="626"/>
      <c r="Y385" s="626"/>
      <c r="Z385" s="626"/>
      <c r="AA385" s="626"/>
      <c r="AB385" s="626"/>
      <c r="AC385" s="625"/>
      <c r="AD385" s="626"/>
      <c r="AE385" s="626"/>
      <c r="AF385" s="626"/>
      <c r="AG385" s="626"/>
      <c r="AH385" s="626"/>
      <c r="AI385" s="626"/>
      <c r="AJ385" s="626"/>
      <c r="AK385" s="626"/>
      <c r="AL385" s="626"/>
      <c r="AM385" s="626"/>
      <c r="AN385" s="626"/>
      <c r="AO385" s="626"/>
      <c r="AP385" s="626"/>
      <c r="AQ385" s="626"/>
      <c r="AR385" s="626"/>
      <c r="AS385" s="626"/>
      <c r="AT385" s="626"/>
      <c r="AU385" s="626"/>
      <c r="AV385" s="626"/>
      <c r="AW385" s="496"/>
    </row>
    <row r="386" spans="2:49" ht="15.6" x14ac:dyDescent="0.3">
      <c r="B386" s="495"/>
      <c r="C386" s="712" t="s">
        <v>197</v>
      </c>
      <c r="D386" s="713"/>
      <c r="E386" s="714" t="s">
        <v>198</v>
      </c>
      <c r="F386" s="714"/>
      <c r="G386" s="714"/>
      <c r="H386" s="714"/>
      <c r="I386" s="714" t="s">
        <v>199</v>
      </c>
      <c r="J386" s="715" t="s">
        <v>200</v>
      </c>
      <c r="K386" s="714" t="s">
        <v>182</v>
      </c>
      <c r="L386" s="714" t="s">
        <v>201</v>
      </c>
      <c r="M386" s="705"/>
      <c r="N386" s="705"/>
      <c r="O386" s="705"/>
      <c r="P386" s="705"/>
      <c r="Q386" s="705"/>
      <c r="R386" s="705"/>
      <c r="S386" s="705"/>
      <c r="T386" s="705"/>
      <c r="U386" s="705"/>
      <c r="V386" s="705"/>
      <c r="W386" s="705"/>
      <c r="X386" s="705"/>
      <c r="Y386" s="705"/>
      <c r="Z386" s="705"/>
      <c r="AA386" s="705"/>
      <c r="AB386" s="705"/>
      <c r="AC386" s="705"/>
      <c r="AD386" s="705"/>
      <c r="AE386" s="705"/>
      <c r="AF386" s="705"/>
      <c r="AG386" s="705"/>
      <c r="AH386" s="705"/>
      <c r="AI386" s="705"/>
      <c r="AJ386" s="705"/>
      <c r="AK386" s="705"/>
      <c r="AL386" s="705"/>
      <c r="AM386" s="705"/>
      <c r="AN386" s="705"/>
      <c r="AO386" s="705"/>
      <c r="AP386" s="705"/>
      <c r="AQ386" s="705"/>
      <c r="AR386" s="705"/>
      <c r="AS386" s="705"/>
      <c r="AT386" s="705"/>
      <c r="AU386" s="705"/>
      <c r="AV386" s="705"/>
      <c r="AW386" s="496"/>
    </row>
    <row r="387" spans="2:49" ht="15.6" x14ac:dyDescent="0.3">
      <c r="B387" s="495"/>
      <c r="C387" s="653"/>
      <c r="D387" s="654"/>
      <c r="E387" s="500" t="s">
        <v>202</v>
      </c>
      <c r="F387" s="500" t="s">
        <v>203</v>
      </c>
      <c r="G387" s="500" t="s">
        <v>204</v>
      </c>
      <c r="H387" s="500" t="s">
        <v>205</v>
      </c>
      <c r="I387" s="714"/>
      <c r="J387" s="716"/>
      <c r="K387" s="714"/>
      <c r="L387" s="714"/>
      <c r="M387" s="705"/>
      <c r="N387" s="705"/>
      <c r="O387" s="705"/>
      <c r="P387" s="705"/>
      <c r="Q387" s="705"/>
      <c r="R387" s="705"/>
      <c r="S387" s="705"/>
      <c r="T387" s="705"/>
      <c r="U387" s="705"/>
      <c r="V387" s="705"/>
      <c r="W387" s="705"/>
      <c r="X387" s="705"/>
      <c r="Y387" s="705"/>
      <c r="Z387" s="705"/>
      <c r="AA387" s="705"/>
      <c r="AB387" s="705"/>
      <c r="AC387" s="705"/>
      <c r="AD387" s="705"/>
      <c r="AE387" s="705"/>
      <c r="AF387" s="705"/>
      <c r="AG387" s="705"/>
      <c r="AH387" s="705"/>
      <c r="AI387" s="705"/>
      <c r="AJ387" s="705"/>
      <c r="AK387" s="705"/>
      <c r="AL387" s="705"/>
      <c r="AM387" s="705"/>
      <c r="AN387" s="705"/>
      <c r="AO387" s="705"/>
      <c r="AP387" s="705"/>
      <c r="AQ387" s="705"/>
      <c r="AR387" s="705"/>
      <c r="AS387" s="705"/>
      <c r="AT387" s="705"/>
      <c r="AU387" s="705"/>
      <c r="AV387" s="705"/>
      <c r="AW387" s="496"/>
    </row>
    <row r="388" spans="2:49" ht="15.6" x14ac:dyDescent="0.3">
      <c r="B388" s="495"/>
      <c r="C388" s="706"/>
      <c r="D388" s="707"/>
      <c r="E388" s="710"/>
      <c r="F388" s="710"/>
      <c r="G388" s="710"/>
      <c r="H388" s="710"/>
      <c r="I388" s="710"/>
      <c r="J388" s="710"/>
      <c r="K388" s="710"/>
      <c r="L388" s="710"/>
      <c r="M388" s="501"/>
      <c r="N388" s="502"/>
      <c r="O388" s="502"/>
      <c r="P388" s="502"/>
      <c r="Q388" s="502"/>
      <c r="R388" s="502"/>
      <c r="S388" s="502"/>
      <c r="T388" s="502"/>
      <c r="U388" s="502"/>
      <c r="V388" s="502"/>
      <c r="W388" s="502"/>
      <c r="X388" s="502"/>
      <c r="Y388" s="502"/>
      <c r="Z388" s="502"/>
      <c r="AA388" s="502"/>
      <c r="AB388" s="502"/>
      <c r="AC388" s="502"/>
      <c r="AD388" s="502"/>
      <c r="AE388" s="502"/>
      <c r="AF388" s="502"/>
      <c r="AG388" s="502"/>
      <c r="AH388" s="502"/>
      <c r="AI388" s="502"/>
      <c r="AJ388" s="502"/>
      <c r="AK388" s="502"/>
      <c r="AL388" s="502"/>
      <c r="AM388" s="502"/>
      <c r="AN388" s="502"/>
      <c r="AO388" s="502"/>
      <c r="AP388" s="502"/>
      <c r="AQ388" s="502"/>
      <c r="AR388" s="502"/>
      <c r="AS388" s="502"/>
      <c r="AT388" s="502"/>
      <c r="AU388" s="502"/>
      <c r="AV388" s="503"/>
      <c r="AW388" s="496"/>
    </row>
    <row r="389" spans="2:49" ht="15.6" x14ac:dyDescent="0.3">
      <c r="B389" s="495"/>
      <c r="C389" s="708"/>
      <c r="D389" s="709"/>
      <c r="E389" s="711"/>
      <c r="F389" s="711"/>
      <c r="G389" s="711"/>
      <c r="H389" s="711"/>
      <c r="I389" s="711"/>
      <c r="J389" s="711"/>
      <c r="K389" s="711"/>
      <c r="L389" s="711"/>
      <c r="M389" s="501"/>
      <c r="N389" s="502"/>
      <c r="O389" s="502"/>
      <c r="P389" s="502"/>
      <c r="Q389" s="502"/>
      <c r="R389" s="502"/>
      <c r="S389" s="502"/>
      <c r="T389" s="502"/>
      <c r="U389" s="502"/>
      <c r="V389" s="502"/>
      <c r="W389" s="502"/>
      <c r="X389" s="502"/>
      <c r="Y389" s="502"/>
      <c r="Z389" s="502"/>
      <c r="AA389" s="502"/>
      <c r="AB389" s="502"/>
      <c r="AC389" s="502"/>
      <c r="AD389" s="502"/>
      <c r="AE389" s="502"/>
      <c r="AF389" s="502"/>
      <c r="AG389" s="502"/>
      <c r="AH389" s="502"/>
      <c r="AI389" s="502"/>
      <c r="AJ389" s="502"/>
      <c r="AK389" s="502"/>
      <c r="AL389" s="502"/>
      <c r="AM389" s="502"/>
      <c r="AN389" s="502"/>
      <c r="AO389" s="502"/>
      <c r="AP389" s="502"/>
      <c r="AQ389" s="502"/>
      <c r="AR389" s="502"/>
      <c r="AS389" s="502"/>
      <c r="AT389" s="502"/>
      <c r="AU389" s="502"/>
      <c r="AV389" s="503"/>
      <c r="AW389" s="496"/>
    </row>
    <row r="390" spans="2:49" ht="15.6" x14ac:dyDescent="0.3">
      <c r="B390" s="495"/>
      <c r="C390" s="648" t="str">
        <f>+J383</f>
        <v>DEMOLICION MURO CONCRETO E=10CM</v>
      </c>
      <c r="D390" s="649"/>
      <c r="E390" s="644">
        <f>3+1+3+1</f>
        <v>8</v>
      </c>
      <c r="F390" s="644"/>
      <c r="G390" s="718">
        <v>1</v>
      </c>
      <c r="H390" s="644"/>
      <c r="I390" s="644">
        <f>+G390*E390</f>
        <v>8</v>
      </c>
      <c r="J390" s="644">
        <v>1</v>
      </c>
      <c r="K390" s="644" t="s">
        <v>101</v>
      </c>
      <c r="L390" s="646">
        <f>+I390*J390</f>
        <v>8</v>
      </c>
      <c r="M390" s="501"/>
      <c r="N390" s="502"/>
      <c r="O390" s="502"/>
      <c r="P390" s="502"/>
      <c r="Q390" s="502"/>
      <c r="R390" s="502"/>
      <c r="S390" s="502"/>
      <c r="T390" s="502"/>
      <c r="U390" s="502"/>
      <c r="V390" s="502"/>
      <c r="W390" s="502"/>
      <c r="X390" s="502"/>
      <c r="Y390" s="502"/>
      <c r="Z390" s="502"/>
      <c r="AA390" s="502"/>
      <c r="AB390" s="502"/>
      <c r="AC390" s="502"/>
      <c r="AD390" s="502"/>
      <c r="AE390" s="502"/>
      <c r="AF390" s="502"/>
      <c r="AG390" s="502"/>
      <c r="AH390" s="502"/>
      <c r="AI390" s="502"/>
      <c r="AJ390" s="502"/>
      <c r="AK390" s="502"/>
      <c r="AL390" s="502"/>
      <c r="AM390" s="502"/>
      <c r="AN390" s="502"/>
      <c r="AO390" s="502"/>
      <c r="AP390" s="502"/>
      <c r="AQ390" s="502"/>
      <c r="AR390" s="502"/>
      <c r="AS390" s="502"/>
      <c r="AT390" s="502"/>
      <c r="AU390" s="502"/>
      <c r="AV390" s="503"/>
      <c r="AW390" s="496"/>
    </row>
    <row r="391" spans="2:49" ht="15.6" x14ac:dyDescent="0.3">
      <c r="B391" s="495"/>
      <c r="C391" s="650"/>
      <c r="D391" s="651"/>
      <c r="E391" s="645"/>
      <c r="F391" s="645"/>
      <c r="G391" s="659"/>
      <c r="H391" s="645"/>
      <c r="I391" s="645"/>
      <c r="J391" s="645"/>
      <c r="K391" s="645"/>
      <c r="L391" s="647"/>
      <c r="M391" s="501"/>
      <c r="N391" s="502"/>
      <c r="O391" s="502"/>
      <c r="P391" s="502"/>
      <c r="Q391" s="502"/>
      <c r="R391" s="502"/>
      <c r="S391" s="502"/>
      <c r="T391" s="502"/>
      <c r="U391" s="502"/>
      <c r="V391" s="502"/>
      <c r="W391" s="502"/>
      <c r="X391" s="502"/>
      <c r="Y391" s="502"/>
      <c r="Z391" s="502"/>
      <c r="AA391" s="502"/>
      <c r="AB391" s="502"/>
      <c r="AC391" s="502"/>
      <c r="AD391" s="502"/>
      <c r="AE391" s="502"/>
      <c r="AF391" s="502"/>
      <c r="AG391" s="502"/>
      <c r="AH391" s="502"/>
      <c r="AI391" s="502"/>
      <c r="AJ391" s="502"/>
      <c r="AK391" s="502"/>
      <c r="AL391" s="502"/>
      <c r="AM391" s="502"/>
      <c r="AN391" s="502"/>
      <c r="AO391" s="502"/>
      <c r="AP391" s="502"/>
      <c r="AQ391" s="502"/>
      <c r="AR391" s="502"/>
      <c r="AS391" s="502"/>
      <c r="AT391" s="502"/>
      <c r="AU391" s="502"/>
      <c r="AV391" s="503"/>
      <c r="AW391" s="496"/>
    </row>
    <row r="392" spans="2:49" ht="15.6" x14ac:dyDescent="0.3">
      <c r="B392" s="495"/>
      <c r="C392" s="720"/>
      <c r="D392" s="721"/>
      <c r="E392" s="652"/>
      <c r="F392" s="652"/>
      <c r="G392" s="652"/>
      <c r="H392" s="652"/>
      <c r="I392" s="652"/>
      <c r="J392" s="652"/>
      <c r="K392" s="652"/>
      <c r="L392" s="656"/>
      <c r="M392" s="501"/>
      <c r="N392" s="502"/>
      <c r="O392" s="502"/>
      <c r="P392" s="502"/>
      <c r="Q392" s="502"/>
      <c r="R392" s="502"/>
      <c r="S392" s="502"/>
      <c r="T392" s="502"/>
      <c r="U392" s="502"/>
      <c r="V392" s="502"/>
      <c r="W392" s="502"/>
      <c r="X392" s="502"/>
      <c r="Y392" s="502"/>
      <c r="Z392" s="502"/>
      <c r="AA392" s="502"/>
      <c r="AB392" s="502"/>
      <c r="AC392" s="502"/>
      <c r="AD392" s="502"/>
      <c r="AE392" s="502"/>
      <c r="AF392" s="502"/>
      <c r="AG392" s="502"/>
      <c r="AH392" s="502"/>
      <c r="AI392" s="502"/>
      <c r="AJ392" s="502"/>
      <c r="AK392" s="502"/>
      <c r="AL392" s="502"/>
      <c r="AM392" s="502"/>
      <c r="AN392" s="502"/>
      <c r="AO392" s="502"/>
      <c r="AP392" s="502"/>
      <c r="AQ392" s="502"/>
      <c r="AR392" s="502"/>
      <c r="AS392" s="502"/>
      <c r="AT392" s="502"/>
      <c r="AU392" s="502"/>
      <c r="AV392" s="503"/>
      <c r="AW392" s="496"/>
    </row>
    <row r="393" spans="2:49" ht="15.6" x14ac:dyDescent="0.3">
      <c r="B393" s="495"/>
      <c r="C393" s="722"/>
      <c r="D393" s="723"/>
      <c r="E393" s="644"/>
      <c r="F393" s="644"/>
      <c r="G393" s="644"/>
      <c r="H393" s="644"/>
      <c r="I393" s="644"/>
      <c r="J393" s="644"/>
      <c r="K393" s="644"/>
      <c r="L393" s="657"/>
      <c r="M393" s="501"/>
      <c r="N393" s="502"/>
      <c r="O393" s="502"/>
      <c r="P393" s="502"/>
      <c r="Q393" s="502"/>
      <c r="R393" s="502"/>
      <c r="S393" s="502"/>
      <c r="T393" s="502"/>
      <c r="U393" s="502"/>
      <c r="V393" s="502"/>
      <c r="W393" s="502"/>
      <c r="X393" s="502"/>
      <c r="Y393" s="502"/>
      <c r="Z393" s="502"/>
      <c r="AA393" s="502"/>
      <c r="AB393" s="502"/>
      <c r="AC393" s="502"/>
      <c r="AD393" s="502"/>
      <c r="AE393" s="502"/>
      <c r="AF393" s="502"/>
      <c r="AG393" s="502"/>
      <c r="AH393" s="502"/>
      <c r="AI393" s="502"/>
      <c r="AJ393" s="502"/>
      <c r="AK393" s="502"/>
      <c r="AL393" s="502"/>
      <c r="AM393" s="502"/>
      <c r="AN393" s="502"/>
      <c r="AO393" s="502"/>
      <c r="AP393" s="502"/>
      <c r="AQ393" s="502"/>
      <c r="AR393" s="502"/>
      <c r="AS393" s="502"/>
      <c r="AT393" s="502"/>
      <c r="AU393" s="502"/>
      <c r="AV393" s="503"/>
      <c r="AW393" s="496"/>
    </row>
    <row r="394" spans="2:49" ht="15.6" x14ac:dyDescent="0.3">
      <c r="B394" s="495"/>
      <c r="C394" s="720"/>
      <c r="D394" s="721"/>
      <c r="E394" s="652"/>
      <c r="F394" s="652"/>
      <c r="G394" s="652"/>
      <c r="H394" s="652"/>
      <c r="I394" s="652"/>
      <c r="J394" s="652"/>
      <c r="K394" s="652"/>
      <c r="L394" s="656"/>
      <c r="M394" s="501"/>
      <c r="N394" s="502"/>
      <c r="O394" s="502"/>
      <c r="P394" s="502"/>
      <c r="Q394" s="502"/>
      <c r="R394" s="502"/>
      <c r="S394" s="502"/>
      <c r="T394" s="502"/>
      <c r="U394" s="502"/>
      <c r="V394" s="502"/>
      <c r="W394" s="502"/>
      <c r="X394" s="502"/>
      <c r="Y394" s="502"/>
      <c r="Z394" s="502"/>
      <c r="AA394" s="502"/>
      <c r="AB394" s="502"/>
      <c r="AC394" s="502"/>
      <c r="AD394" s="502"/>
      <c r="AE394" s="502"/>
      <c r="AF394" s="502"/>
      <c r="AG394" s="502"/>
      <c r="AH394" s="502"/>
      <c r="AI394" s="502"/>
      <c r="AJ394" s="502"/>
      <c r="AK394" s="502"/>
      <c r="AL394" s="502"/>
      <c r="AM394" s="502"/>
      <c r="AN394" s="502"/>
      <c r="AO394" s="502"/>
      <c r="AP394" s="502"/>
      <c r="AQ394" s="502"/>
      <c r="AR394" s="502"/>
      <c r="AS394" s="502"/>
      <c r="AT394" s="502"/>
      <c r="AU394" s="502"/>
      <c r="AV394" s="503"/>
      <c r="AW394" s="496"/>
    </row>
    <row r="395" spans="2:49" ht="15.6" x14ac:dyDescent="0.3">
      <c r="B395" s="495"/>
      <c r="C395" s="722"/>
      <c r="D395" s="723"/>
      <c r="E395" s="644"/>
      <c r="F395" s="644"/>
      <c r="G395" s="644"/>
      <c r="H395" s="644"/>
      <c r="I395" s="644"/>
      <c r="J395" s="644"/>
      <c r="K395" s="644"/>
      <c r="L395" s="657"/>
      <c r="M395" s="501"/>
      <c r="N395" s="502"/>
      <c r="O395" s="502"/>
      <c r="P395" s="502"/>
      <c r="Q395" s="502"/>
      <c r="R395" s="502"/>
      <c r="S395" s="502"/>
      <c r="T395" s="502"/>
      <c r="U395" s="502"/>
      <c r="V395" s="502"/>
      <c r="W395" s="502"/>
      <c r="X395" s="502"/>
      <c r="Y395" s="502"/>
      <c r="Z395" s="502"/>
      <c r="AA395" s="502"/>
      <c r="AB395" s="502"/>
      <c r="AC395" s="502"/>
      <c r="AD395" s="502"/>
      <c r="AE395" s="502"/>
      <c r="AF395" s="502"/>
      <c r="AG395" s="502"/>
      <c r="AH395" s="502"/>
      <c r="AI395" s="502"/>
      <c r="AJ395" s="502"/>
      <c r="AK395" s="502"/>
      <c r="AL395" s="502"/>
      <c r="AM395" s="502"/>
      <c r="AN395" s="502"/>
      <c r="AO395" s="502"/>
      <c r="AP395" s="502"/>
      <c r="AQ395" s="502"/>
      <c r="AR395" s="502"/>
      <c r="AS395" s="502"/>
      <c r="AT395" s="502"/>
      <c r="AU395" s="502"/>
      <c r="AV395" s="503"/>
      <c r="AW395" s="496"/>
    </row>
    <row r="396" spans="2:49" ht="15.6" x14ac:dyDescent="0.3">
      <c r="B396" s="495"/>
      <c r="C396" s="504"/>
      <c r="D396" s="505"/>
      <c r="E396" s="505"/>
      <c r="F396" s="505"/>
      <c r="G396" s="506" t="s">
        <v>209</v>
      </c>
      <c r="H396" s="507">
        <v>2</v>
      </c>
      <c r="I396" s="508" t="s">
        <v>5</v>
      </c>
      <c r="J396" s="509"/>
      <c r="K396" s="510" t="s">
        <v>201</v>
      </c>
      <c r="L396" s="511">
        <f>ROUND(SUM(L388:L395),H396)</f>
        <v>8</v>
      </c>
      <c r="M396" s="512"/>
      <c r="N396" s="513"/>
      <c r="O396" s="513"/>
      <c r="P396" s="513"/>
      <c r="Q396" s="513"/>
      <c r="R396" s="513"/>
      <c r="S396" s="502"/>
      <c r="T396" s="502"/>
      <c r="U396" s="502"/>
      <c r="V396" s="502"/>
      <c r="W396" s="502"/>
      <c r="X396" s="502"/>
      <c r="Y396" s="502"/>
      <c r="Z396" s="502"/>
      <c r="AA396" s="502"/>
      <c r="AB396" s="502"/>
      <c r="AC396" s="502"/>
      <c r="AD396" s="502"/>
      <c r="AE396" s="502"/>
      <c r="AF396" s="502"/>
      <c r="AG396" s="502"/>
      <c r="AH396" s="502"/>
      <c r="AI396" s="502"/>
      <c r="AJ396" s="502"/>
      <c r="AK396" s="502"/>
      <c r="AL396" s="502"/>
      <c r="AM396" s="502"/>
      <c r="AN396" s="502"/>
      <c r="AO396" s="502"/>
      <c r="AP396" s="502"/>
      <c r="AQ396" s="502"/>
      <c r="AR396" s="502"/>
      <c r="AS396" s="502"/>
      <c r="AT396" s="502"/>
      <c r="AU396" s="502"/>
      <c r="AV396" s="503"/>
      <c r="AW396" s="496"/>
    </row>
    <row r="397" spans="2:49" ht="15.6" x14ac:dyDescent="0.3">
      <c r="B397" s="495"/>
      <c r="C397" s="514"/>
      <c r="D397" s="515"/>
      <c r="E397" s="515"/>
      <c r="F397" s="515"/>
      <c r="G397" s="515"/>
      <c r="H397" s="515"/>
      <c r="I397" s="515"/>
      <c r="J397" s="515"/>
      <c r="K397" s="516"/>
      <c r="L397" s="515"/>
      <c r="M397" s="517"/>
      <c r="N397" s="518"/>
      <c r="O397" s="518"/>
      <c r="P397" s="518"/>
      <c r="Q397" s="518"/>
      <c r="R397" s="518"/>
      <c r="S397" s="519"/>
      <c r="T397" s="519"/>
      <c r="U397" s="519"/>
      <c r="V397" s="519"/>
      <c r="W397" s="519"/>
      <c r="X397" s="519"/>
      <c r="Y397" s="519"/>
      <c r="Z397" s="519"/>
      <c r="AA397" s="519"/>
      <c r="AB397" s="519"/>
      <c r="AC397" s="519"/>
      <c r="AD397" s="519"/>
      <c r="AE397" s="519"/>
      <c r="AF397" s="519"/>
      <c r="AG397" s="519"/>
      <c r="AH397" s="519"/>
      <c r="AI397" s="519"/>
      <c r="AJ397" s="519"/>
      <c r="AK397" s="519"/>
      <c r="AL397" s="519"/>
      <c r="AM397" s="519"/>
      <c r="AN397" s="519"/>
      <c r="AO397" s="519"/>
      <c r="AP397" s="519"/>
      <c r="AQ397" s="519"/>
      <c r="AR397" s="519"/>
      <c r="AS397" s="519"/>
      <c r="AT397" s="519"/>
      <c r="AU397" s="519"/>
      <c r="AV397" s="520"/>
      <c r="AW397" s="496"/>
    </row>
    <row r="398" spans="2:49" ht="15.6" x14ac:dyDescent="0.3">
      <c r="B398" s="495"/>
      <c r="C398" s="653"/>
      <c r="D398" s="654"/>
      <c r="E398" s="654"/>
      <c r="F398" s="654"/>
      <c r="G398" s="654"/>
      <c r="H398" s="654"/>
      <c r="I398" s="654"/>
      <c r="J398" s="654"/>
      <c r="K398" s="654"/>
      <c r="L398" s="521"/>
      <c r="M398" s="517"/>
      <c r="N398" s="518"/>
      <c r="O398" s="518"/>
      <c r="P398" s="518"/>
      <c r="Q398" s="518"/>
      <c r="R398" s="518"/>
      <c r="S398" s="519"/>
      <c r="T398" s="519"/>
      <c r="U398" s="519"/>
      <c r="V398" s="519"/>
      <c r="W398" s="519"/>
      <c r="X398" s="519"/>
      <c r="Y398" s="519"/>
      <c r="Z398" s="519"/>
      <c r="AA398" s="519"/>
      <c r="AB398" s="519"/>
      <c r="AC398" s="519"/>
      <c r="AD398" s="519"/>
      <c r="AE398" s="519"/>
      <c r="AF398" s="519"/>
      <c r="AG398" s="519"/>
      <c r="AH398" s="519"/>
      <c r="AI398" s="519"/>
      <c r="AJ398" s="519"/>
      <c r="AK398" s="519"/>
      <c r="AL398" s="519"/>
      <c r="AM398" s="519"/>
      <c r="AN398" s="519"/>
      <c r="AO398" s="519"/>
      <c r="AP398" s="519"/>
      <c r="AQ398" s="519"/>
      <c r="AR398" s="519"/>
      <c r="AS398" s="519"/>
      <c r="AT398" s="519"/>
      <c r="AU398" s="519"/>
      <c r="AV398" s="520"/>
      <c r="AW398" s="496"/>
    </row>
    <row r="399" spans="2:49" ht="31.2" x14ac:dyDescent="0.3">
      <c r="B399" s="495"/>
      <c r="C399" s="522" t="s">
        <v>210</v>
      </c>
      <c r="D399" s="655"/>
      <c r="E399" s="655"/>
      <c r="F399" s="655"/>
      <c r="G399" s="655"/>
      <c r="H399" s="655"/>
      <c r="I399" s="655"/>
      <c r="J399" s="655"/>
      <c r="K399" s="655"/>
      <c r="L399" s="655"/>
      <c r="M399" s="655"/>
      <c r="N399" s="655"/>
      <c r="O399" s="655"/>
      <c r="P399" s="655"/>
      <c r="Q399" s="655"/>
      <c r="R399" s="655"/>
      <c r="S399" s="655"/>
      <c r="T399" s="655"/>
      <c r="U399" s="655"/>
      <c r="V399" s="655"/>
      <c r="W399" s="655"/>
      <c r="X399" s="655"/>
      <c r="Y399" s="655"/>
      <c r="Z399" s="655"/>
      <c r="AA399" s="655"/>
      <c r="AB399" s="655"/>
      <c r="AC399" s="655"/>
      <c r="AD399" s="655"/>
      <c r="AE399" s="655"/>
      <c r="AF399" s="655"/>
      <c r="AG399" s="655"/>
      <c r="AH399" s="655"/>
      <c r="AI399" s="655"/>
      <c r="AJ399" s="655"/>
      <c r="AK399" s="655"/>
      <c r="AL399" s="655"/>
      <c r="AM399" s="655"/>
      <c r="AN399" s="655"/>
      <c r="AO399" s="655"/>
      <c r="AP399" s="655"/>
      <c r="AQ399" s="655"/>
      <c r="AR399" s="655"/>
      <c r="AS399" s="655"/>
      <c r="AT399" s="655"/>
      <c r="AU399" s="655"/>
      <c r="AV399" s="523"/>
      <c r="AW399" s="496"/>
    </row>
    <row r="400" spans="2:49" ht="15.6" x14ac:dyDescent="0.3">
      <c r="B400" s="495"/>
      <c r="C400" s="549"/>
      <c r="D400" s="719"/>
      <c r="E400" s="719"/>
      <c r="F400" s="719"/>
      <c r="G400" s="719"/>
      <c r="H400" s="719"/>
      <c r="I400" s="719"/>
      <c r="J400" s="719"/>
      <c r="K400" s="719"/>
      <c r="L400" s="719"/>
      <c r="M400" s="719"/>
      <c r="N400" s="719"/>
      <c r="O400" s="719"/>
      <c r="P400" s="719"/>
      <c r="Q400" s="719"/>
      <c r="R400" s="719"/>
      <c r="S400" s="719"/>
      <c r="T400" s="719"/>
      <c r="U400" s="719"/>
      <c r="V400" s="719"/>
      <c r="W400" s="719"/>
      <c r="X400" s="719"/>
      <c r="Y400" s="719"/>
      <c r="Z400" s="719"/>
      <c r="AA400" s="719"/>
      <c r="AB400" s="719"/>
      <c r="AC400" s="719"/>
      <c r="AD400" s="719"/>
      <c r="AE400" s="719"/>
      <c r="AF400" s="719"/>
      <c r="AG400" s="719"/>
      <c r="AH400" s="719"/>
      <c r="AI400" s="719"/>
      <c r="AJ400" s="719"/>
      <c r="AK400" s="719"/>
      <c r="AL400" s="719"/>
      <c r="AM400" s="719"/>
      <c r="AN400" s="719"/>
      <c r="AO400" s="719"/>
      <c r="AP400" s="719"/>
      <c r="AQ400" s="719"/>
      <c r="AR400" s="719"/>
      <c r="AS400" s="719"/>
      <c r="AT400" s="719"/>
      <c r="AU400" s="719"/>
      <c r="AV400" s="550"/>
      <c r="AW400" s="496"/>
    </row>
    <row r="401" spans="2:49" ht="15.6" x14ac:dyDescent="0.3">
      <c r="B401" s="495"/>
      <c r="C401" s="526"/>
      <c r="D401" s="627"/>
      <c r="E401" s="627"/>
      <c r="F401" s="627"/>
      <c r="G401" s="627"/>
      <c r="H401" s="627"/>
      <c r="I401" s="627"/>
      <c r="J401" s="627"/>
      <c r="K401" s="627"/>
      <c r="L401" s="627"/>
      <c r="M401" s="627"/>
      <c r="N401" s="627"/>
      <c r="O401" s="627"/>
      <c r="P401" s="627"/>
      <c r="Q401" s="627"/>
      <c r="R401" s="627"/>
      <c r="S401" s="627"/>
      <c r="T401" s="627"/>
      <c r="U401" s="627"/>
      <c r="V401" s="627"/>
      <c r="W401" s="627"/>
      <c r="X401" s="627"/>
      <c r="Y401" s="627"/>
      <c r="Z401" s="627"/>
      <c r="AA401" s="627"/>
      <c r="AB401" s="627"/>
      <c r="AC401" s="627"/>
      <c r="AD401" s="627"/>
      <c r="AE401" s="627"/>
      <c r="AF401" s="627"/>
      <c r="AG401" s="527"/>
      <c r="AH401" s="628" t="str">
        <f>"Item    " &amp; E384 &amp; "    Página   1   de   1  "</f>
        <v xml:space="preserve">Item        Página   1   de   1  </v>
      </c>
      <c r="AI401" s="629"/>
      <c r="AJ401" s="629"/>
      <c r="AK401" s="629"/>
      <c r="AL401" s="629"/>
      <c r="AM401" s="629"/>
      <c r="AN401" s="629"/>
      <c r="AO401" s="629"/>
      <c r="AP401" s="629"/>
      <c r="AQ401" s="629"/>
      <c r="AR401" s="629"/>
      <c r="AS401" s="629"/>
      <c r="AT401" s="629"/>
      <c r="AU401" s="629"/>
      <c r="AV401" s="629"/>
      <c r="AW401" s="496"/>
    </row>
    <row r="402" spans="2:49" ht="15.6" x14ac:dyDescent="0.3">
      <c r="B402" s="495"/>
      <c r="C402" s="515"/>
      <c r="D402" s="515"/>
      <c r="E402" s="515"/>
      <c r="F402" s="515"/>
      <c r="G402" s="515"/>
      <c r="H402" s="515"/>
      <c r="I402" s="515"/>
      <c r="J402" s="528"/>
      <c r="K402" s="515"/>
      <c r="L402" s="515"/>
      <c r="M402" s="515"/>
      <c r="N402" s="515"/>
      <c r="O402" s="515"/>
      <c r="P402" s="515"/>
      <c r="Q402" s="515"/>
      <c r="R402" s="515"/>
      <c r="S402" s="515"/>
      <c r="T402" s="515"/>
      <c r="U402" s="515"/>
      <c r="V402" s="515"/>
      <c r="W402" s="515"/>
      <c r="X402" s="515"/>
      <c r="Y402" s="515"/>
      <c r="Z402" s="515"/>
      <c r="AA402" s="515"/>
      <c r="AB402" s="515"/>
      <c r="AC402" s="515"/>
      <c r="AD402" s="515"/>
      <c r="AE402" s="515"/>
      <c r="AF402" s="515"/>
      <c r="AG402" s="515"/>
      <c r="AH402" s="515"/>
      <c r="AI402" s="515"/>
      <c r="AJ402" s="515"/>
      <c r="AK402" s="515"/>
      <c r="AL402" s="515"/>
      <c r="AM402" s="528"/>
      <c r="AN402" s="528"/>
      <c r="AO402" s="528"/>
      <c r="AP402" s="528"/>
      <c r="AQ402" s="528"/>
      <c r="AR402" s="528"/>
      <c r="AS402" s="528"/>
      <c r="AT402" s="528"/>
      <c r="AU402" s="528"/>
      <c r="AV402" s="528"/>
      <c r="AW402" s="496"/>
    </row>
    <row r="403" spans="2:49" ht="15.6" x14ac:dyDescent="0.3">
      <c r="B403" s="495"/>
      <c r="C403" s="515"/>
      <c r="D403" s="515"/>
      <c r="E403" s="515"/>
      <c r="F403" s="515"/>
      <c r="G403" s="515"/>
      <c r="H403" s="515"/>
      <c r="I403" s="515"/>
      <c r="J403" s="528"/>
      <c r="K403" s="515"/>
      <c r="L403" s="515"/>
      <c r="M403" s="515"/>
      <c r="N403" s="515"/>
      <c r="O403" s="515"/>
      <c r="P403" s="515"/>
      <c r="Q403" s="515"/>
      <c r="R403" s="515"/>
      <c r="S403" s="515"/>
      <c r="T403" s="515"/>
      <c r="U403" s="515"/>
      <c r="V403" s="515"/>
      <c r="W403" s="515"/>
      <c r="X403" s="515"/>
      <c r="Y403" s="515"/>
      <c r="Z403" s="515"/>
      <c r="AA403" s="515"/>
      <c r="AB403" s="515"/>
      <c r="AC403" s="515"/>
      <c r="AD403" s="515"/>
      <c r="AE403" s="515"/>
      <c r="AF403" s="515"/>
      <c r="AG403" s="515"/>
      <c r="AH403" s="515"/>
      <c r="AI403" s="515"/>
      <c r="AJ403" s="515"/>
      <c r="AK403" s="515"/>
      <c r="AL403" s="515"/>
      <c r="AM403" s="528"/>
      <c r="AN403" s="528"/>
      <c r="AO403" s="528"/>
      <c r="AP403" s="528"/>
      <c r="AQ403" s="528"/>
      <c r="AR403" s="528"/>
      <c r="AS403" s="528"/>
      <c r="AT403" s="528"/>
      <c r="AU403" s="528"/>
      <c r="AV403" s="528"/>
      <c r="AW403" s="496"/>
    </row>
    <row r="404" spans="2:49" ht="15.6" x14ac:dyDescent="0.3">
      <c r="B404" s="495"/>
      <c r="C404" s="515"/>
      <c r="D404" s="515"/>
      <c r="E404" s="515"/>
      <c r="F404" s="515"/>
      <c r="G404" s="515"/>
      <c r="H404" s="515"/>
      <c r="I404" s="515"/>
      <c r="J404" s="528"/>
      <c r="K404" s="515"/>
      <c r="L404" s="515"/>
      <c r="M404" s="515"/>
      <c r="N404" s="515"/>
      <c r="O404" s="515"/>
      <c r="P404" s="515"/>
      <c r="Q404" s="515"/>
      <c r="R404" s="515"/>
      <c r="S404" s="515"/>
      <c r="T404" s="515"/>
      <c r="U404" s="515"/>
      <c r="V404" s="515"/>
      <c r="W404" s="515"/>
      <c r="X404" s="515"/>
      <c r="Y404" s="515"/>
      <c r="Z404" s="515"/>
      <c r="AA404" s="515"/>
      <c r="AB404" s="515"/>
      <c r="AC404" s="515"/>
      <c r="AD404" s="515"/>
      <c r="AE404" s="515"/>
      <c r="AF404" s="515"/>
      <c r="AG404" s="515"/>
      <c r="AH404" s="515"/>
      <c r="AI404" s="515"/>
      <c r="AJ404" s="515"/>
      <c r="AK404" s="515"/>
      <c r="AL404" s="515"/>
      <c r="AM404" s="528"/>
      <c r="AN404" s="528"/>
      <c r="AO404" s="528"/>
      <c r="AP404" s="528"/>
      <c r="AQ404" s="528"/>
      <c r="AR404" s="528"/>
      <c r="AS404" s="528"/>
      <c r="AT404" s="528"/>
      <c r="AU404" s="528"/>
      <c r="AV404" s="528"/>
      <c r="AW404" s="496"/>
    </row>
    <row r="405" spans="2:49" ht="15.6" x14ac:dyDescent="0.3">
      <c r="B405" s="495"/>
      <c r="C405" s="529"/>
      <c r="D405" s="530"/>
      <c r="E405" s="531"/>
      <c r="F405" s="532"/>
      <c r="G405" s="533"/>
      <c r="H405" s="530"/>
      <c r="I405" s="530"/>
      <c r="J405" s="534"/>
      <c r="K405" s="530"/>
      <c r="L405" s="529"/>
      <c r="M405" s="530"/>
      <c r="N405" s="530"/>
      <c r="O405" s="530"/>
      <c r="P405" s="530"/>
      <c r="Q405" s="530"/>
      <c r="R405" s="530"/>
      <c r="S405" s="530"/>
      <c r="T405" s="530"/>
      <c r="U405" s="530"/>
      <c r="V405" s="530"/>
      <c r="W405" s="530"/>
      <c r="X405" s="530"/>
      <c r="Y405" s="530"/>
      <c r="Z405" s="530"/>
      <c r="AA405" s="530"/>
      <c r="AB405" s="530"/>
      <c r="AC405" s="530"/>
      <c r="AD405" s="530"/>
      <c r="AE405" s="530"/>
      <c r="AF405" s="530"/>
      <c r="AG405" s="530"/>
      <c r="AH405" s="529"/>
      <c r="AI405" s="529"/>
      <c r="AJ405" s="529"/>
      <c r="AK405" s="529"/>
      <c r="AL405" s="529"/>
      <c r="AM405" s="535"/>
      <c r="AN405" s="535"/>
      <c r="AO405" s="535"/>
      <c r="AP405" s="535"/>
      <c r="AQ405" s="535"/>
      <c r="AR405" s="535"/>
      <c r="AS405" s="535"/>
      <c r="AT405" s="535"/>
      <c r="AU405" s="535"/>
      <c r="AV405" s="535"/>
      <c r="AW405" s="496"/>
    </row>
    <row r="406" spans="2:49" ht="15.6" x14ac:dyDescent="0.3">
      <c r="B406" s="495"/>
      <c r="C406" s="529"/>
      <c r="D406" s="536" t="s">
        <v>184</v>
      </c>
      <c r="E406" s="537"/>
      <c r="F406" s="537"/>
      <c r="G406" s="538"/>
      <c r="H406" s="538"/>
      <c r="I406" s="529"/>
      <c r="J406" s="535"/>
      <c r="K406" s="529"/>
      <c r="L406" s="539"/>
      <c r="M406" s="539"/>
      <c r="N406" s="539"/>
      <c r="O406" s="539"/>
      <c r="P406" s="539"/>
      <c r="Q406" s="539"/>
      <c r="R406" s="539" t="s">
        <v>211</v>
      </c>
      <c r="S406" s="539"/>
      <c r="T406" s="539"/>
      <c r="U406" s="539"/>
      <c r="V406" s="539"/>
      <c r="W406" s="539"/>
      <c r="X406" s="539"/>
      <c r="Y406" s="539"/>
      <c r="Z406" s="539"/>
      <c r="AA406" s="539"/>
      <c r="AB406" s="529"/>
      <c r="AC406" s="529"/>
      <c r="AD406" s="529"/>
      <c r="AE406" s="529"/>
      <c r="AF406" s="529"/>
      <c r="AG406" s="529"/>
      <c r="AH406" s="529"/>
      <c r="AI406" s="529"/>
      <c r="AJ406" s="529"/>
      <c r="AK406" s="529"/>
      <c r="AL406" s="529"/>
      <c r="AM406" s="529"/>
      <c r="AN406" s="529"/>
      <c r="AO406" s="529"/>
      <c r="AP406" s="529"/>
      <c r="AQ406" s="529"/>
      <c r="AR406" s="529"/>
      <c r="AS406" s="529"/>
      <c r="AT406" s="529"/>
      <c r="AU406" s="529"/>
      <c r="AV406" s="529"/>
      <c r="AW406" s="496"/>
    </row>
    <row r="407" spans="2:49" ht="16.2" thickBot="1" x14ac:dyDescent="0.35">
      <c r="B407" s="540"/>
      <c r="C407" s="541"/>
      <c r="D407" s="541"/>
      <c r="E407" s="542"/>
      <c r="F407" s="542"/>
      <c r="G407" s="542"/>
      <c r="H407" s="542"/>
      <c r="I407" s="541"/>
      <c r="J407" s="543"/>
      <c r="K407" s="541"/>
      <c r="L407" s="544"/>
      <c r="M407" s="544"/>
      <c r="N407" s="544"/>
      <c r="O407" s="544"/>
      <c r="P407" s="544"/>
      <c r="Q407" s="544"/>
      <c r="R407" s="544"/>
      <c r="S407" s="544"/>
      <c r="T407" s="544"/>
      <c r="U407" s="544"/>
      <c r="V407" s="544"/>
      <c r="W407" s="544"/>
      <c r="X407" s="544"/>
      <c r="Y407" s="544"/>
      <c r="Z407" s="544"/>
      <c r="AA407" s="544"/>
      <c r="AB407" s="541"/>
      <c r="AC407" s="541"/>
      <c r="AD407" s="541"/>
      <c r="AE407" s="541"/>
      <c r="AF407" s="541"/>
      <c r="AG407" s="541"/>
      <c r="AH407" s="541"/>
      <c r="AI407" s="541"/>
      <c r="AJ407" s="541"/>
      <c r="AK407" s="541"/>
      <c r="AL407" s="541"/>
      <c r="AM407" s="541"/>
      <c r="AN407" s="541"/>
      <c r="AO407" s="541"/>
      <c r="AP407" s="541"/>
      <c r="AQ407" s="541"/>
      <c r="AR407" s="541"/>
      <c r="AS407" s="541"/>
      <c r="AT407" s="541"/>
      <c r="AU407" s="541"/>
      <c r="AV407" s="541"/>
      <c r="AW407" s="545"/>
    </row>
    <row r="408" spans="2:49" ht="15.6" thickTop="1" thickBot="1" x14ac:dyDescent="0.35"/>
    <row r="409" spans="2:49" ht="18.600000000000001" thickTop="1" x14ac:dyDescent="0.35">
      <c r="B409" s="483"/>
      <c r="C409" s="484" t="s">
        <v>190</v>
      </c>
      <c r="D409" s="485"/>
      <c r="E409" s="486"/>
      <c r="F409" s="487"/>
      <c r="G409" s="488"/>
      <c r="H409" s="488"/>
      <c r="I409" s="489"/>
      <c r="J409" s="490"/>
      <c r="K409" s="489"/>
      <c r="L409" s="491"/>
      <c r="M409" s="491"/>
      <c r="N409" s="491"/>
      <c r="O409" s="491"/>
      <c r="P409" s="491"/>
      <c r="Q409" s="491"/>
      <c r="R409" s="491"/>
      <c r="S409" s="491"/>
      <c r="T409" s="491"/>
      <c r="U409" s="491"/>
      <c r="V409" s="491"/>
      <c r="W409" s="491"/>
      <c r="X409" s="491"/>
      <c r="Y409" s="491"/>
      <c r="Z409" s="491"/>
      <c r="AA409" s="491"/>
      <c r="AB409" s="489"/>
      <c r="AC409" s="489"/>
      <c r="AD409" s="489"/>
      <c r="AE409" s="489"/>
      <c r="AF409" s="489"/>
      <c r="AG409" s="489"/>
      <c r="AH409" s="489"/>
      <c r="AI409" s="492"/>
      <c r="AJ409" s="492"/>
      <c r="AK409" s="492"/>
      <c r="AL409" s="492"/>
      <c r="AM409" s="492"/>
      <c r="AN409" s="492"/>
      <c r="AO409" s="492"/>
      <c r="AP409" s="492"/>
      <c r="AQ409" s="492"/>
      <c r="AR409" s="492"/>
      <c r="AS409" s="492"/>
      <c r="AT409" s="492"/>
      <c r="AU409" s="492"/>
      <c r="AV409" s="492"/>
      <c r="AW409" s="493"/>
    </row>
    <row r="410" spans="2:49" ht="15.6" x14ac:dyDescent="0.3">
      <c r="B410" s="495"/>
      <c r="C410" s="630" t="str">
        <f>+C383</f>
        <v>CAP. 2: ACUEDUCTO VEREDA EL CRUCERO</v>
      </c>
      <c r="D410" s="631"/>
      <c r="E410" s="631"/>
      <c r="F410" s="631"/>
      <c r="G410" s="631"/>
      <c r="H410" s="631"/>
      <c r="I410" s="631"/>
      <c r="J410" s="632" t="str">
        <f>+PRESUPUESTO!C35</f>
        <v>TANQUE ENTERRADO CONCRETO 3000 PSI</v>
      </c>
      <c r="K410" s="633"/>
      <c r="L410" s="633"/>
      <c r="M410" s="633"/>
      <c r="N410" s="633"/>
      <c r="O410" s="633"/>
      <c r="P410" s="633"/>
      <c r="Q410" s="633"/>
      <c r="R410" s="633"/>
      <c r="S410" s="633"/>
      <c r="T410" s="633"/>
      <c r="U410" s="633"/>
      <c r="V410" s="633"/>
      <c r="W410" s="633"/>
      <c r="X410" s="633"/>
      <c r="Y410" s="633"/>
      <c r="Z410" s="633"/>
      <c r="AA410" s="633"/>
      <c r="AB410" s="633"/>
      <c r="AC410" s="633"/>
      <c r="AD410" s="633"/>
      <c r="AE410" s="633"/>
      <c r="AF410" s="633"/>
      <c r="AG410" s="633"/>
      <c r="AH410" s="634"/>
      <c r="AI410" s="638" t="s">
        <v>192</v>
      </c>
      <c r="AJ410" s="639"/>
      <c r="AK410" s="639"/>
      <c r="AL410" s="639"/>
      <c r="AM410" s="639"/>
      <c r="AN410" s="639"/>
      <c r="AO410" s="640"/>
      <c r="AP410" s="641" t="s">
        <v>106</v>
      </c>
      <c r="AQ410" s="642"/>
      <c r="AR410" s="642"/>
      <c r="AS410" s="642"/>
      <c r="AT410" s="642"/>
      <c r="AU410" s="642"/>
      <c r="AV410" s="643"/>
      <c r="AW410" s="496"/>
    </row>
    <row r="411" spans="2:49" ht="15.6" x14ac:dyDescent="0.3">
      <c r="B411" s="495"/>
      <c r="C411" s="700"/>
      <c r="D411" s="701"/>
      <c r="E411" s="701"/>
      <c r="F411" s="701"/>
      <c r="G411" s="701"/>
      <c r="H411" s="701"/>
      <c r="I411" s="701"/>
      <c r="J411" s="635"/>
      <c r="K411" s="636"/>
      <c r="L411" s="636"/>
      <c r="M411" s="636"/>
      <c r="N411" s="636"/>
      <c r="O411" s="636"/>
      <c r="P411" s="636"/>
      <c r="Q411" s="636"/>
      <c r="R411" s="636"/>
      <c r="S411" s="636"/>
      <c r="T411" s="636"/>
      <c r="U411" s="636"/>
      <c r="V411" s="636"/>
      <c r="W411" s="636"/>
      <c r="X411" s="636"/>
      <c r="Y411" s="636"/>
      <c r="Z411" s="636"/>
      <c r="AA411" s="636"/>
      <c r="AB411" s="636"/>
      <c r="AC411" s="636"/>
      <c r="AD411" s="636"/>
      <c r="AE411" s="636"/>
      <c r="AF411" s="636"/>
      <c r="AG411" s="636"/>
      <c r="AH411" s="637"/>
      <c r="AI411" s="638" t="s">
        <v>194</v>
      </c>
      <c r="AJ411" s="639"/>
      <c r="AK411" s="639"/>
      <c r="AL411" s="639"/>
      <c r="AM411" s="639"/>
      <c r="AN411" s="639"/>
      <c r="AO411" s="640"/>
      <c r="AP411" s="641">
        <f>L423</f>
        <v>9.4</v>
      </c>
      <c r="AQ411" s="642"/>
      <c r="AR411" s="642"/>
      <c r="AS411" s="642"/>
      <c r="AT411" s="642"/>
      <c r="AU411" s="642"/>
      <c r="AV411" s="643"/>
      <c r="AW411" s="496"/>
    </row>
    <row r="412" spans="2:49" ht="15.6" x14ac:dyDescent="0.3">
      <c r="B412" s="495"/>
      <c r="C412" s="498"/>
      <c r="D412" s="498"/>
      <c r="E412" s="498"/>
      <c r="F412" s="498"/>
      <c r="G412" s="498"/>
      <c r="H412" s="498"/>
      <c r="I412" s="498"/>
      <c r="J412" s="499"/>
      <c r="K412" s="498"/>
      <c r="L412" s="498"/>
      <c r="M412" s="626"/>
      <c r="N412" s="626"/>
      <c r="O412" s="626"/>
      <c r="P412" s="626"/>
      <c r="Q412" s="626"/>
      <c r="R412" s="626"/>
      <c r="S412" s="626"/>
      <c r="T412" s="626"/>
      <c r="U412" s="626"/>
      <c r="V412" s="626"/>
      <c r="W412" s="626"/>
      <c r="X412" s="626"/>
      <c r="Y412" s="626"/>
      <c r="Z412" s="626"/>
      <c r="AA412" s="626"/>
      <c r="AB412" s="626"/>
      <c r="AC412" s="625"/>
      <c r="AD412" s="626"/>
      <c r="AE412" s="626"/>
      <c r="AF412" s="626"/>
      <c r="AG412" s="626"/>
      <c r="AH412" s="626"/>
      <c r="AI412" s="626"/>
      <c r="AJ412" s="626"/>
      <c r="AK412" s="626"/>
      <c r="AL412" s="626"/>
      <c r="AM412" s="626"/>
      <c r="AN412" s="626"/>
      <c r="AO412" s="626"/>
      <c r="AP412" s="626"/>
      <c r="AQ412" s="626"/>
      <c r="AR412" s="626"/>
      <c r="AS412" s="626"/>
      <c r="AT412" s="626"/>
      <c r="AU412" s="626"/>
      <c r="AV412" s="626"/>
      <c r="AW412" s="496"/>
    </row>
    <row r="413" spans="2:49" ht="15.6" x14ac:dyDescent="0.3">
      <c r="B413" s="495"/>
      <c r="C413" s="712" t="s">
        <v>197</v>
      </c>
      <c r="D413" s="713"/>
      <c r="E413" s="714" t="s">
        <v>198</v>
      </c>
      <c r="F413" s="714"/>
      <c r="G413" s="714"/>
      <c r="H413" s="714"/>
      <c r="I413" s="714" t="s">
        <v>199</v>
      </c>
      <c r="J413" s="715" t="s">
        <v>200</v>
      </c>
      <c r="K413" s="714" t="s">
        <v>182</v>
      </c>
      <c r="L413" s="714" t="s">
        <v>201</v>
      </c>
      <c r="M413" s="705"/>
      <c r="N413" s="705"/>
      <c r="O413" s="705"/>
      <c r="P413" s="705"/>
      <c r="Q413" s="705"/>
      <c r="R413" s="705"/>
      <c r="S413" s="705"/>
      <c r="T413" s="705"/>
      <c r="U413" s="705"/>
      <c r="V413" s="705"/>
      <c r="W413" s="705"/>
      <c r="X413" s="705"/>
      <c r="Y413" s="705"/>
      <c r="Z413" s="705"/>
      <c r="AA413" s="705"/>
      <c r="AB413" s="705"/>
      <c r="AC413" s="705"/>
      <c r="AD413" s="705"/>
      <c r="AE413" s="705"/>
      <c r="AF413" s="705"/>
      <c r="AG413" s="705"/>
      <c r="AH413" s="705"/>
      <c r="AI413" s="705"/>
      <c r="AJ413" s="705"/>
      <c r="AK413" s="705"/>
      <c r="AL413" s="705"/>
      <c r="AM413" s="705"/>
      <c r="AN413" s="705"/>
      <c r="AO413" s="705"/>
      <c r="AP413" s="705"/>
      <c r="AQ413" s="705"/>
      <c r="AR413" s="705"/>
      <c r="AS413" s="705"/>
      <c r="AT413" s="705"/>
      <c r="AU413" s="705"/>
      <c r="AV413" s="705"/>
      <c r="AW413" s="496"/>
    </row>
    <row r="414" spans="2:49" ht="15.6" x14ac:dyDescent="0.3">
      <c r="B414" s="495"/>
      <c r="C414" s="653"/>
      <c r="D414" s="654"/>
      <c r="E414" s="500" t="s">
        <v>242</v>
      </c>
      <c r="F414" s="500" t="s">
        <v>203</v>
      </c>
      <c r="G414" s="500" t="s">
        <v>204</v>
      </c>
      <c r="H414" s="500" t="s">
        <v>205</v>
      </c>
      <c r="I414" s="714"/>
      <c r="J414" s="716"/>
      <c r="K414" s="714"/>
      <c r="L414" s="714"/>
      <c r="M414" s="705"/>
      <c r="N414" s="705"/>
      <c r="O414" s="705"/>
      <c r="P414" s="705"/>
      <c r="Q414" s="705"/>
      <c r="R414" s="705"/>
      <c r="S414" s="705"/>
      <c r="T414" s="705"/>
      <c r="U414" s="705"/>
      <c r="V414" s="705"/>
      <c r="W414" s="705"/>
      <c r="X414" s="705"/>
      <c r="Y414" s="705"/>
      <c r="Z414" s="705"/>
      <c r="AA414" s="705"/>
      <c r="AB414" s="705"/>
      <c r="AC414" s="705"/>
      <c r="AD414" s="705"/>
      <c r="AE414" s="705"/>
      <c r="AF414" s="705"/>
      <c r="AG414" s="705"/>
      <c r="AH414" s="705"/>
      <c r="AI414" s="705"/>
      <c r="AJ414" s="705"/>
      <c r="AK414" s="705"/>
      <c r="AL414" s="705"/>
      <c r="AM414" s="705"/>
      <c r="AN414" s="705"/>
      <c r="AO414" s="705"/>
      <c r="AP414" s="705"/>
      <c r="AQ414" s="705"/>
      <c r="AR414" s="705"/>
      <c r="AS414" s="705"/>
      <c r="AT414" s="705"/>
      <c r="AU414" s="705"/>
      <c r="AV414" s="705"/>
      <c r="AW414" s="496"/>
    </row>
    <row r="415" spans="2:49" ht="15.6" x14ac:dyDescent="0.3">
      <c r="B415" s="495"/>
      <c r="C415" s="706"/>
      <c r="D415" s="707"/>
      <c r="E415" s="710"/>
      <c r="F415" s="710"/>
      <c r="G415" s="710"/>
      <c r="H415" s="710"/>
      <c r="I415" s="710"/>
      <c r="J415" s="710"/>
      <c r="K415" s="710"/>
      <c r="L415" s="710"/>
      <c r="M415" s="501"/>
      <c r="N415" s="502"/>
      <c r="O415" s="502"/>
      <c r="P415" s="502"/>
      <c r="Q415" s="502"/>
      <c r="R415" s="502"/>
      <c r="S415" s="502"/>
      <c r="T415" s="502"/>
      <c r="U415" s="502"/>
      <c r="V415" s="502"/>
      <c r="W415" s="502"/>
      <c r="X415" s="502"/>
      <c r="Y415" s="502"/>
      <c r="Z415" s="502"/>
      <c r="AA415" s="502"/>
      <c r="AB415" s="502"/>
      <c r="AC415" s="502"/>
      <c r="AD415" s="502"/>
      <c r="AE415" s="502"/>
      <c r="AF415" s="502"/>
      <c r="AG415" s="502"/>
      <c r="AH415" s="502"/>
      <c r="AI415" s="502"/>
      <c r="AJ415" s="502"/>
      <c r="AK415" s="502"/>
      <c r="AL415" s="502"/>
      <c r="AM415" s="502"/>
      <c r="AN415" s="502"/>
      <c r="AO415" s="502"/>
      <c r="AP415" s="502"/>
      <c r="AQ415" s="502"/>
      <c r="AR415" s="502"/>
      <c r="AS415" s="502"/>
      <c r="AT415" s="502"/>
      <c r="AU415" s="502"/>
      <c r="AV415" s="503"/>
      <c r="AW415" s="496"/>
    </row>
    <row r="416" spans="2:49" ht="15.6" x14ac:dyDescent="0.3">
      <c r="B416" s="495"/>
      <c r="C416" s="708"/>
      <c r="D416" s="709"/>
      <c r="E416" s="711"/>
      <c r="F416" s="711"/>
      <c r="G416" s="711"/>
      <c r="H416" s="711"/>
      <c r="I416" s="711"/>
      <c r="J416" s="711"/>
      <c r="K416" s="711"/>
      <c r="L416" s="711"/>
      <c r="M416" s="501"/>
      <c r="N416" s="502"/>
      <c r="O416" s="502"/>
      <c r="P416" s="502"/>
      <c r="Q416" s="502"/>
      <c r="R416" s="502"/>
      <c r="S416" s="502"/>
      <c r="T416" s="502"/>
      <c r="U416" s="502"/>
      <c r="V416" s="502"/>
      <c r="W416" s="502"/>
      <c r="X416" s="502"/>
      <c r="Y416" s="502"/>
      <c r="Z416" s="502"/>
      <c r="AA416" s="502"/>
      <c r="AB416" s="502"/>
      <c r="AC416" s="502"/>
      <c r="AD416" s="502"/>
      <c r="AE416" s="502"/>
      <c r="AF416" s="502"/>
      <c r="AG416" s="502"/>
      <c r="AH416" s="502"/>
      <c r="AI416" s="502"/>
      <c r="AJ416" s="502"/>
      <c r="AK416" s="502"/>
      <c r="AL416" s="502"/>
      <c r="AM416" s="502"/>
      <c r="AN416" s="502"/>
      <c r="AO416" s="502"/>
      <c r="AP416" s="502"/>
      <c r="AQ416" s="502"/>
      <c r="AR416" s="502"/>
      <c r="AS416" s="502"/>
      <c r="AT416" s="502"/>
      <c r="AU416" s="502"/>
      <c r="AV416" s="503"/>
      <c r="AW416" s="496"/>
    </row>
    <row r="417" spans="2:49" ht="15.6" x14ac:dyDescent="0.3">
      <c r="B417" s="495"/>
      <c r="C417" s="648" t="str">
        <f>+J410</f>
        <v>TANQUE ENTERRADO CONCRETO 3000 PSI</v>
      </c>
      <c r="D417" s="649"/>
      <c r="E417" s="644">
        <f>5+4+5+4</f>
        <v>18</v>
      </c>
      <c r="F417" s="644">
        <v>0.2</v>
      </c>
      <c r="G417" s="718">
        <v>1.5</v>
      </c>
      <c r="H417" s="644"/>
      <c r="I417" s="644">
        <f>+E417*F417*G417</f>
        <v>5.4</v>
      </c>
      <c r="J417" s="644">
        <v>1</v>
      </c>
      <c r="K417" s="644" t="str">
        <f>AP410</f>
        <v>M3</v>
      </c>
      <c r="L417" s="646">
        <f>+I417*J417</f>
        <v>5.4</v>
      </c>
      <c r="M417" s="501"/>
      <c r="N417" s="502"/>
      <c r="O417" s="502"/>
      <c r="P417" s="502"/>
      <c r="Q417" s="502"/>
      <c r="R417" s="502"/>
      <c r="S417" s="502"/>
      <c r="T417" s="502"/>
      <c r="U417" s="502"/>
      <c r="V417" s="502"/>
      <c r="W417" s="502"/>
      <c r="X417" s="502"/>
      <c r="Y417" s="502"/>
      <c r="Z417" s="502"/>
      <c r="AA417" s="502"/>
      <c r="AB417" s="502"/>
      <c r="AC417" s="502"/>
      <c r="AD417" s="502"/>
      <c r="AE417" s="502"/>
      <c r="AF417" s="502"/>
      <c r="AG417" s="502"/>
      <c r="AH417" s="502"/>
      <c r="AI417" s="502"/>
      <c r="AJ417" s="502"/>
      <c r="AK417" s="502"/>
      <c r="AL417" s="502"/>
      <c r="AM417" s="502"/>
      <c r="AN417" s="502"/>
      <c r="AO417" s="502"/>
      <c r="AP417" s="502"/>
      <c r="AQ417" s="502"/>
      <c r="AR417" s="502"/>
      <c r="AS417" s="502"/>
      <c r="AT417" s="502"/>
      <c r="AU417" s="502"/>
      <c r="AV417" s="503"/>
      <c r="AW417" s="496"/>
    </row>
    <row r="418" spans="2:49" ht="15.6" x14ac:dyDescent="0.3">
      <c r="B418" s="495"/>
      <c r="C418" s="650"/>
      <c r="D418" s="651"/>
      <c r="E418" s="645"/>
      <c r="F418" s="645"/>
      <c r="G418" s="659"/>
      <c r="H418" s="645"/>
      <c r="I418" s="645"/>
      <c r="J418" s="645"/>
      <c r="K418" s="645"/>
      <c r="L418" s="647"/>
      <c r="M418" s="501"/>
      <c r="N418" s="502"/>
      <c r="O418" s="502"/>
      <c r="P418" s="502"/>
      <c r="Q418" s="502"/>
      <c r="R418" s="502"/>
      <c r="S418" s="502"/>
      <c r="T418" s="502"/>
      <c r="U418" s="502"/>
      <c r="V418" s="502"/>
      <c r="W418" s="502"/>
      <c r="X418" s="502"/>
      <c r="Y418" s="502"/>
      <c r="Z418" s="502"/>
      <c r="AA418" s="502"/>
      <c r="AB418" s="502"/>
      <c r="AC418" s="502"/>
      <c r="AD418" s="502"/>
      <c r="AE418" s="502"/>
      <c r="AF418" s="502"/>
      <c r="AG418" s="502"/>
      <c r="AH418" s="502"/>
      <c r="AI418" s="502"/>
      <c r="AJ418" s="502"/>
      <c r="AK418" s="502"/>
      <c r="AL418" s="502"/>
      <c r="AM418" s="502"/>
      <c r="AN418" s="502"/>
      <c r="AO418" s="502"/>
      <c r="AP418" s="502"/>
      <c r="AQ418" s="502"/>
      <c r="AR418" s="502"/>
      <c r="AS418" s="502"/>
      <c r="AT418" s="502"/>
      <c r="AU418" s="502"/>
      <c r="AV418" s="503"/>
      <c r="AW418" s="496"/>
    </row>
    <row r="419" spans="2:49" ht="15.6" x14ac:dyDescent="0.3">
      <c r="B419" s="495"/>
      <c r="C419" s="720" t="s">
        <v>259</v>
      </c>
      <c r="D419" s="721"/>
      <c r="E419" s="652">
        <v>20</v>
      </c>
      <c r="F419" s="652"/>
      <c r="G419" s="652">
        <v>0.2</v>
      </c>
      <c r="H419" s="652"/>
      <c r="I419" s="652">
        <f>+E419*G419</f>
        <v>4</v>
      </c>
      <c r="J419" s="644">
        <v>1</v>
      </c>
      <c r="K419" s="644" t="s">
        <v>106</v>
      </c>
      <c r="L419" s="646">
        <f>+I419*J419</f>
        <v>4</v>
      </c>
      <c r="M419" s="501"/>
      <c r="N419" s="502"/>
      <c r="O419" s="502"/>
      <c r="P419" s="502"/>
      <c r="Q419" s="502"/>
      <c r="R419" s="502"/>
      <c r="S419" s="502"/>
      <c r="T419" s="502"/>
      <c r="U419" s="502"/>
      <c r="V419" s="502"/>
      <c r="W419" s="502"/>
      <c r="X419" s="502"/>
      <c r="Y419" s="502"/>
      <c r="Z419" s="502"/>
      <c r="AA419" s="502"/>
      <c r="AB419" s="502"/>
      <c r="AC419" s="502"/>
      <c r="AD419" s="502"/>
      <c r="AE419" s="502"/>
      <c r="AF419" s="502"/>
      <c r="AG419" s="502"/>
      <c r="AH419" s="502"/>
      <c r="AI419" s="502"/>
      <c r="AJ419" s="502"/>
      <c r="AK419" s="502"/>
      <c r="AL419" s="502"/>
      <c r="AM419" s="502"/>
      <c r="AN419" s="502"/>
      <c r="AO419" s="502"/>
      <c r="AP419" s="502"/>
      <c r="AQ419" s="502"/>
      <c r="AR419" s="502"/>
      <c r="AS419" s="502"/>
      <c r="AT419" s="502"/>
      <c r="AU419" s="502"/>
      <c r="AV419" s="503"/>
      <c r="AW419" s="496"/>
    </row>
    <row r="420" spans="2:49" ht="15.6" x14ac:dyDescent="0.3">
      <c r="B420" s="495"/>
      <c r="C420" s="722"/>
      <c r="D420" s="723"/>
      <c r="E420" s="644"/>
      <c r="F420" s="644"/>
      <c r="G420" s="644"/>
      <c r="H420" s="644"/>
      <c r="I420" s="644"/>
      <c r="J420" s="645"/>
      <c r="K420" s="645"/>
      <c r="L420" s="647"/>
      <c r="M420" s="501"/>
      <c r="N420" s="502"/>
      <c r="O420" s="502"/>
      <c r="P420" s="502"/>
      <c r="Q420" s="502"/>
      <c r="R420" s="502"/>
      <c r="S420" s="502"/>
      <c r="T420" s="502"/>
      <c r="U420" s="502"/>
      <c r="V420" s="502"/>
      <c r="W420" s="502"/>
      <c r="X420" s="502"/>
      <c r="Y420" s="502"/>
      <c r="Z420" s="502"/>
      <c r="AA420" s="502"/>
      <c r="AB420" s="502"/>
      <c r="AC420" s="502"/>
      <c r="AD420" s="502"/>
      <c r="AE420" s="502"/>
      <c r="AF420" s="502"/>
      <c r="AG420" s="502"/>
      <c r="AH420" s="502"/>
      <c r="AI420" s="502"/>
      <c r="AJ420" s="502"/>
      <c r="AK420" s="502"/>
      <c r="AL420" s="502"/>
      <c r="AM420" s="502"/>
      <c r="AN420" s="502"/>
      <c r="AO420" s="502"/>
      <c r="AP420" s="502"/>
      <c r="AQ420" s="502"/>
      <c r="AR420" s="502"/>
      <c r="AS420" s="502"/>
      <c r="AT420" s="502"/>
      <c r="AU420" s="502"/>
      <c r="AV420" s="503"/>
      <c r="AW420" s="496"/>
    </row>
    <row r="421" spans="2:49" ht="15.6" x14ac:dyDescent="0.3">
      <c r="B421" s="495"/>
      <c r="C421" s="720"/>
      <c r="D421" s="721"/>
      <c r="E421" s="652"/>
      <c r="F421" s="652"/>
      <c r="G421" s="652"/>
      <c r="H421" s="652"/>
      <c r="I421" s="652"/>
      <c r="J421" s="652"/>
      <c r="K421" s="652"/>
      <c r="L421" s="656"/>
      <c r="M421" s="501"/>
      <c r="N421" s="502"/>
      <c r="O421" s="502"/>
      <c r="P421" s="502"/>
      <c r="Q421" s="502"/>
      <c r="R421" s="502"/>
      <c r="S421" s="502"/>
      <c r="T421" s="502"/>
      <c r="U421" s="502"/>
      <c r="V421" s="502"/>
      <c r="W421" s="502"/>
      <c r="X421" s="502"/>
      <c r="Y421" s="502"/>
      <c r="Z421" s="502"/>
      <c r="AA421" s="502"/>
      <c r="AB421" s="502"/>
      <c r="AC421" s="502"/>
      <c r="AD421" s="502"/>
      <c r="AE421" s="502"/>
      <c r="AF421" s="502"/>
      <c r="AG421" s="502"/>
      <c r="AH421" s="502"/>
      <c r="AI421" s="502"/>
      <c r="AJ421" s="502"/>
      <c r="AK421" s="502"/>
      <c r="AL421" s="502"/>
      <c r="AM421" s="502"/>
      <c r="AN421" s="502"/>
      <c r="AO421" s="502"/>
      <c r="AP421" s="502"/>
      <c r="AQ421" s="502"/>
      <c r="AR421" s="502"/>
      <c r="AS421" s="502"/>
      <c r="AT421" s="502"/>
      <c r="AU421" s="502"/>
      <c r="AV421" s="503"/>
      <c r="AW421" s="496"/>
    </row>
    <row r="422" spans="2:49" ht="15.6" x14ac:dyDescent="0.3">
      <c r="B422" s="495"/>
      <c r="C422" s="722"/>
      <c r="D422" s="723"/>
      <c r="E422" s="644"/>
      <c r="F422" s="644"/>
      <c r="G422" s="644"/>
      <c r="H422" s="644"/>
      <c r="I422" s="644"/>
      <c r="J422" s="644"/>
      <c r="K422" s="644"/>
      <c r="L422" s="657"/>
      <c r="M422" s="501"/>
      <c r="N422" s="502"/>
      <c r="O422" s="502"/>
      <c r="P422" s="502"/>
      <c r="Q422" s="502"/>
      <c r="R422" s="502"/>
      <c r="S422" s="502"/>
      <c r="T422" s="502"/>
      <c r="U422" s="502"/>
      <c r="V422" s="502"/>
      <c r="W422" s="502"/>
      <c r="X422" s="502"/>
      <c r="Y422" s="502"/>
      <c r="Z422" s="502"/>
      <c r="AA422" s="502"/>
      <c r="AB422" s="502"/>
      <c r="AC422" s="502"/>
      <c r="AD422" s="502"/>
      <c r="AE422" s="502"/>
      <c r="AF422" s="502"/>
      <c r="AG422" s="502"/>
      <c r="AH422" s="502"/>
      <c r="AI422" s="502"/>
      <c r="AJ422" s="502"/>
      <c r="AK422" s="502"/>
      <c r="AL422" s="502"/>
      <c r="AM422" s="502"/>
      <c r="AN422" s="502"/>
      <c r="AO422" s="502"/>
      <c r="AP422" s="502"/>
      <c r="AQ422" s="502"/>
      <c r="AR422" s="502"/>
      <c r="AS422" s="502"/>
      <c r="AT422" s="502"/>
      <c r="AU422" s="502"/>
      <c r="AV422" s="503"/>
      <c r="AW422" s="496"/>
    </row>
    <row r="423" spans="2:49" ht="15.6" x14ac:dyDescent="0.3">
      <c r="B423" s="495"/>
      <c r="C423" s="504"/>
      <c r="D423" s="505"/>
      <c r="E423" s="505"/>
      <c r="F423" s="505"/>
      <c r="G423" s="506" t="s">
        <v>209</v>
      </c>
      <c r="H423" s="507">
        <v>2</v>
      </c>
      <c r="I423" s="508" t="s">
        <v>5</v>
      </c>
      <c r="J423" s="509"/>
      <c r="K423" s="510" t="s">
        <v>201</v>
      </c>
      <c r="L423" s="511">
        <f>ROUND(SUM(L415:L422),H423)</f>
        <v>9.4</v>
      </c>
      <c r="M423" s="512"/>
      <c r="N423" s="513"/>
      <c r="O423" s="513"/>
      <c r="P423" s="513"/>
      <c r="Q423" s="513"/>
      <c r="R423" s="513"/>
      <c r="S423" s="502"/>
      <c r="T423" s="502"/>
      <c r="U423" s="502"/>
      <c r="V423" s="502"/>
      <c r="W423" s="502"/>
      <c r="X423" s="502"/>
      <c r="Y423" s="502"/>
      <c r="Z423" s="502"/>
      <c r="AA423" s="502"/>
      <c r="AB423" s="502"/>
      <c r="AC423" s="502"/>
      <c r="AD423" s="502"/>
      <c r="AE423" s="502"/>
      <c r="AF423" s="502"/>
      <c r="AG423" s="502"/>
      <c r="AH423" s="502"/>
      <c r="AI423" s="502"/>
      <c r="AJ423" s="502"/>
      <c r="AK423" s="502"/>
      <c r="AL423" s="502"/>
      <c r="AM423" s="502"/>
      <c r="AN423" s="502"/>
      <c r="AO423" s="502"/>
      <c r="AP423" s="502"/>
      <c r="AQ423" s="502"/>
      <c r="AR423" s="502"/>
      <c r="AS423" s="502"/>
      <c r="AT423" s="502"/>
      <c r="AU423" s="502"/>
      <c r="AV423" s="503"/>
      <c r="AW423" s="496"/>
    </row>
    <row r="424" spans="2:49" ht="15.6" x14ac:dyDescent="0.3">
      <c r="B424" s="495"/>
      <c r="C424" s="514"/>
      <c r="D424" s="515"/>
      <c r="E424" s="515"/>
      <c r="F424" s="515"/>
      <c r="G424" s="515"/>
      <c r="H424" s="515"/>
      <c r="I424" s="515"/>
      <c r="J424" s="515"/>
      <c r="K424" s="516"/>
      <c r="L424" s="515"/>
      <c r="M424" s="517"/>
      <c r="N424" s="518"/>
      <c r="O424" s="518"/>
      <c r="P424" s="518"/>
      <c r="Q424" s="518"/>
      <c r="R424" s="518"/>
      <c r="S424" s="519"/>
      <c r="T424" s="519"/>
      <c r="U424" s="519"/>
      <c r="V424" s="519"/>
      <c r="W424" s="519"/>
      <c r="X424" s="519"/>
      <c r="Y424" s="519"/>
      <c r="Z424" s="519"/>
      <c r="AA424" s="519"/>
      <c r="AB424" s="519"/>
      <c r="AC424" s="519"/>
      <c r="AD424" s="519"/>
      <c r="AE424" s="519"/>
      <c r="AF424" s="519"/>
      <c r="AG424" s="519"/>
      <c r="AH424" s="519"/>
      <c r="AI424" s="519"/>
      <c r="AJ424" s="519"/>
      <c r="AK424" s="519"/>
      <c r="AL424" s="519"/>
      <c r="AM424" s="519"/>
      <c r="AN424" s="519"/>
      <c r="AO424" s="519"/>
      <c r="AP424" s="519"/>
      <c r="AQ424" s="519"/>
      <c r="AR424" s="519"/>
      <c r="AS424" s="519"/>
      <c r="AT424" s="519"/>
      <c r="AU424" s="519"/>
      <c r="AV424" s="520"/>
      <c r="AW424" s="496"/>
    </row>
    <row r="425" spans="2:49" ht="15.6" x14ac:dyDescent="0.3">
      <c r="B425" s="495"/>
      <c r="C425" s="653"/>
      <c r="D425" s="654"/>
      <c r="E425" s="654"/>
      <c r="F425" s="654"/>
      <c r="G425" s="654"/>
      <c r="H425" s="654"/>
      <c r="I425" s="654"/>
      <c r="J425" s="654"/>
      <c r="K425" s="654"/>
      <c r="L425" s="521"/>
      <c r="M425" s="517"/>
      <c r="N425" s="518"/>
      <c r="O425" s="518"/>
      <c r="P425" s="518"/>
      <c r="Q425" s="518"/>
      <c r="R425" s="518"/>
      <c r="S425" s="519"/>
      <c r="T425" s="519"/>
      <c r="U425" s="519"/>
      <c r="V425" s="519"/>
      <c r="W425" s="519"/>
      <c r="X425" s="519"/>
      <c r="Y425" s="519"/>
      <c r="Z425" s="519"/>
      <c r="AA425" s="519"/>
      <c r="AB425" s="519"/>
      <c r="AC425" s="519"/>
      <c r="AD425" s="519"/>
      <c r="AE425" s="519"/>
      <c r="AF425" s="519"/>
      <c r="AG425" s="519"/>
      <c r="AH425" s="519"/>
      <c r="AI425" s="519"/>
      <c r="AJ425" s="519"/>
      <c r="AK425" s="519"/>
      <c r="AL425" s="519"/>
      <c r="AM425" s="519"/>
      <c r="AN425" s="519"/>
      <c r="AO425" s="519"/>
      <c r="AP425" s="519"/>
      <c r="AQ425" s="519"/>
      <c r="AR425" s="519"/>
      <c r="AS425" s="519"/>
      <c r="AT425" s="519"/>
      <c r="AU425" s="519"/>
      <c r="AV425" s="520"/>
      <c r="AW425" s="496"/>
    </row>
    <row r="426" spans="2:49" ht="31.2" x14ac:dyDescent="0.3">
      <c r="B426" s="495"/>
      <c r="C426" s="522" t="s">
        <v>210</v>
      </c>
      <c r="D426" s="655"/>
      <c r="E426" s="655"/>
      <c r="F426" s="655"/>
      <c r="G426" s="655"/>
      <c r="H426" s="655"/>
      <c r="I426" s="655"/>
      <c r="J426" s="655"/>
      <c r="K426" s="655"/>
      <c r="L426" s="655"/>
      <c r="M426" s="655"/>
      <c r="N426" s="655"/>
      <c r="O426" s="655"/>
      <c r="P426" s="655"/>
      <c r="Q426" s="655"/>
      <c r="R426" s="655"/>
      <c r="S426" s="655"/>
      <c r="T426" s="655"/>
      <c r="U426" s="655"/>
      <c r="V426" s="655"/>
      <c r="W426" s="655"/>
      <c r="X426" s="655"/>
      <c r="Y426" s="655"/>
      <c r="Z426" s="655"/>
      <c r="AA426" s="655"/>
      <c r="AB426" s="655"/>
      <c r="AC426" s="655"/>
      <c r="AD426" s="655"/>
      <c r="AE426" s="655"/>
      <c r="AF426" s="655"/>
      <c r="AG426" s="655"/>
      <c r="AH426" s="655"/>
      <c r="AI426" s="655"/>
      <c r="AJ426" s="655"/>
      <c r="AK426" s="655"/>
      <c r="AL426" s="655"/>
      <c r="AM426" s="655"/>
      <c r="AN426" s="655"/>
      <c r="AO426" s="655"/>
      <c r="AP426" s="655"/>
      <c r="AQ426" s="655"/>
      <c r="AR426" s="655"/>
      <c r="AS426" s="655"/>
      <c r="AT426" s="655"/>
      <c r="AU426" s="655"/>
      <c r="AV426" s="523"/>
      <c r="AW426" s="496"/>
    </row>
    <row r="427" spans="2:49" ht="15.6" x14ac:dyDescent="0.3">
      <c r="B427" s="495"/>
      <c r="C427" s="549"/>
      <c r="D427" s="719"/>
      <c r="E427" s="719"/>
      <c r="F427" s="719"/>
      <c r="G427" s="719"/>
      <c r="H427" s="719"/>
      <c r="I427" s="719"/>
      <c r="J427" s="719"/>
      <c r="K427" s="719"/>
      <c r="L427" s="719"/>
      <c r="M427" s="719"/>
      <c r="N427" s="719"/>
      <c r="O427" s="719"/>
      <c r="P427" s="719"/>
      <c r="Q427" s="719"/>
      <c r="R427" s="719"/>
      <c r="S427" s="719"/>
      <c r="T427" s="719"/>
      <c r="U427" s="719"/>
      <c r="V427" s="719"/>
      <c r="W427" s="719"/>
      <c r="X427" s="719"/>
      <c r="Y427" s="719"/>
      <c r="Z427" s="719"/>
      <c r="AA427" s="719"/>
      <c r="AB427" s="719"/>
      <c r="AC427" s="719"/>
      <c r="AD427" s="719"/>
      <c r="AE427" s="719"/>
      <c r="AF427" s="719"/>
      <c r="AG427" s="719"/>
      <c r="AH427" s="719"/>
      <c r="AI427" s="719"/>
      <c r="AJ427" s="719"/>
      <c r="AK427" s="719"/>
      <c r="AL427" s="719"/>
      <c r="AM427" s="719"/>
      <c r="AN427" s="719"/>
      <c r="AO427" s="719"/>
      <c r="AP427" s="719"/>
      <c r="AQ427" s="719"/>
      <c r="AR427" s="719"/>
      <c r="AS427" s="719"/>
      <c r="AT427" s="719"/>
      <c r="AU427" s="719"/>
      <c r="AV427" s="550"/>
      <c r="AW427" s="496"/>
    </row>
    <row r="428" spans="2:49" ht="15.6" x14ac:dyDescent="0.3">
      <c r="B428" s="495"/>
      <c r="C428" s="526"/>
      <c r="D428" s="627"/>
      <c r="E428" s="627"/>
      <c r="F428" s="627"/>
      <c r="G428" s="627"/>
      <c r="H428" s="627"/>
      <c r="I428" s="627"/>
      <c r="J428" s="627"/>
      <c r="K428" s="627"/>
      <c r="L428" s="627"/>
      <c r="M428" s="627"/>
      <c r="N428" s="627"/>
      <c r="O428" s="627"/>
      <c r="P428" s="627"/>
      <c r="Q428" s="627"/>
      <c r="R428" s="627"/>
      <c r="S428" s="627"/>
      <c r="T428" s="627"/>
      <c r="U428" s="627"/>
      <c r="V428" s="627"/>
      <c r="W428" s="627"/>
      <c r="X428" s="627"/>
      <c r="Y428" s="627"/>
      <c r="Z428" s="627"/>
      <c r="AA428" s="627"/>
      <c r="AB428" s="627"/>
      <c r="AC428" s="627"/>
      <c r="AD428" s="627"/>
      <c r="AE428" s="627"/>
      <c r="AF428" s="627"/>
      <c r="AG428" s="527"/>
      <c r="AH428" s="628" t="str">
        <f>"Item    " &amp; E411 &amp; "    Página   1   de   1  "</f>
        <v xml:space="preserve">Item        Página   1   de   1  </v>
      </c>
      <c r="AI428" s="629"/>
      <c r="AJ428" s="629"/>
      <c r="AK428" s="629"/>
      <c r="AL428" s="629"/>
      <c r="AM428" s="629"/>
      <c r="AN428" s="629"/>
      <c r="AO428" s="629"/>
      <c r="AP428" s="629"/>
      <c r="AQ428" s="629"/>
      <c r="AR428" s="629"/>
      <c r="AS428" s="629"/>
      <c r="AT428" s="629"/>
      <c r="AU428" s="629"/>
      <c r="AV428" s="629"/>
      <c r="AW428" s="496"/>
    </row>
    <row r="429" spans="2:49" ht="15.6" x14ac:dyDescent="0.3">
      <c r="B429" s="495"/>
      <c r="C429" s="515"/>
      <c r="D429" s="515"/>
      <c r="E429" s="515"/>
      <c r="F429" s="515"/>
      <c r="G429" s="515"/>
      <c r="H429" s="515"/>
      <c r="I429" s="515"/>
      <c r="J429" s="528"/>
      <c r="K429" s="515"/>
      <c r="L429" s="515"/>
      <c r="M429" s="515"/>
      <c r="N429" s="515"/>
      <c r="O429" s="515"/>
      <c r="P429" s="515"/>
      <c r="Q429" s="515"/>
      <c r="R429" s="515"/>
      <c r="S429" s="515"/>
      <c r="T429" s="515"/>
      <c r="U429" s="515"/>
      <c r="V429" s="515"/>
      <c r="W429" s="515"/>
      <c r="X429" s="515"/>
      <c r="Y429" s="515"/>
      <c r="Z429" s="515"/>
      <c r="AA429" s="515"/>
      <c r="AB429" s="515"/>
      <c r="AC429" s="515"/>
      <c r="AD429" s="515"/>
      <c r="AE429" s="515"/>
      <c r="AF429" s="515"/>
      <c r="AG429" s="515"/>
      <c r="AH429" s="515"/>
      <c r="AI429" s="515"/>
      <c r="AJ429" s="515"/>
      <c r="AK429" s="515"/>
      <c r="AL429" s="515"/>
      <c r="AM429" s="528"/>
      <c r="AN429" s="528"/>
      <c r="AO429" s="528"/>
      <c r="AP429" s="528"/>
      <c r="AQ429" s="528"/>
      <c r="AR429" s="528"/>
      <c r="AS429" s="528"/>
      <c r="AT429" s="528"/>
      <c r="AU429" s="528"/>
      <c r="AV429" s="528"/>
      <c r="AW429" s="496"/>
    </row>
    <row r="430" spans="2:49" ht="15.6" x14ac:dyDescent="0.3">
      <c r="B430" s="495"/>
      <c r="C430" s="515"/>
      <c r="D430" s="515"/>
      <c r="E430" s="515"/>
      <c r="F430" s="515"/>
      <c r="G430" s="515"/>
      <c r="H430" s="515"/>
      <c r="I430" s="515"/>
      <c r="J430" s="528"/>
      <c r="K430" s="515"/>
      <c r="L430" s="515"/>
      <c r="M430" s="515"/>
      <c r="N430" s="515"/>
      <c r="O430" s="515"/>
      <c r="P430" s="515"/>
      <c r="Q430" s="515"/>
      <c r="R430" s="515"/>
      <c r="S430" s="515"/>
      <c r="T430" s="515"/>
      <c r="U430" s="515"/>
      <c r="V430" s="515"/>
      <c r="W430" s="515"/>
      <c r="X430" s="515"/>
      <c r="Y430" s="515"/>
      <c r="Z430" s="515"/>
      <c r="AA430" s="515"/>
      <c r="AB430" s="515"/>
      <c r="AC430" s="515"/>
      <c r="AD430" s="515"/>
      <c r="AE430" s="515"/>
      <c r="AF430" s="515"/>
      <c r="AG430" s="515"/>
      <c r="AH430" s="515"/>
      <c r="AI430" s="515"/>
      <c r="AJ430" s="515"/>
      <c r="AK430" s="515"/>
      <c r="AL430" s="515"/>
      <c r="AM430" s="528"/>
      <c r="AN430" s="528"/>
      <c r="AO430" s="528"/>
      <c r="AP430" s="528"/>
      <c r="AQ430" s="528"/>
      <c r="AR430" s="528"/>
      <c r="AS430" s="528"/>
      <c r="AT430" s="528"/>
      <c r="AU430" s="528"/>
      <c r="AV430" s="528"/>
      <c r="AW430" s="496"/>
    </row>
    <row r="431" spans="2:49" ht="15.6" x14ac:dyDescent="0.3">
      <c r="B431" s="495"/>
      <c r="C431" s="515"/>
      <c r="D431" s="515"/>
      <c r="E431" s="515"/>
      <c r="F431" s="515"/>
      <c r="G431" s="515"/>
      <c r="H431" s="515"/>
      <c r="I431" s="515"/>
      <c r="J431" s="528"/>
      <c r="K431" s="515"/>
      <c r="L431" s="515"/>
      <c r="M431" s="515"/>
      <c r="N431" s="515"/>
      <c r="O431" s="515"/>
      <c r="P431" s="515"/>
      <c r="Q431" s="515"/>
      <c r="R431" s="515"/>
      <c r="S431" s="515"/>
      <c r="T431" s="515"/>
      <c r="U431" s="515"/>
      <c r="V431" s="515"/>
      <c r="W431" s="515"/>
      <c r="X431" s="515"/>
      <c r="Y431" s="515"/>
      <c r="Z431" s="515"/>
      <c r="AA431" s="515"/>
      <c r="AB431" s="515"/>
      <c r="AC431" s="515"/>
      <c r="AD431" s="515"/>
      <c r="AE431" s="515"/>
      <c r="AF431" s="515"/>
      <c r="AG431" s="515"/>
      <c r="AH431" s="515"/>
      <c r="AI431" s="515"/>
      <c r="AJ431" s="515"/>
      <c r="AK431" s="515"/>
      <c r="AL431" s="515"/>
      <c r="AM431" s="528"/>
      <c r="AN431" s="528"/>
      <c r="AO431" s="528"/>
      <c r="AP431" s="528"/>
      <c r="AQ431" s="528"/>
      <c r="AR431" s="528"/>
      <c r="AS431" s="528"/>
      <c r="AT431" s="528"/>
      <c r="AU431" s="528"/>
      <c r="AV431" s="528"/>
      <c r="AW431" s="496"/>
    </row>
    <row r="432" spans="2:49" ht="15.6" x14ac:dyDescent="0.3">
      <c r="B432" s="495"/>
      <c r="C432" s="529"/>
      <c r="D432" s="530"/>
      <c r="E432" s="531"/>
      <c r="F432" s="532"/>
      <c r="G432" s="533"/>
      <c r="H432" s="530"/>
      <c r="I432" s="530"/>
      <c r="J432" s="534"/>
      <c r="K432" s="530"/>
      <c r="L432" s="529"/>
      <c r="M432" s="530"/>
      <c r="N432" s="530"/>
      <c r="O432" s="530"/>
      <c r="P432" s="530"/>
      <c r="Q432" s="530"/>
      <c r="R432" s="530"/>
      <c r="S432" s="530"/>
      <c r="T432" s="530"/>
      <c r="U432" s="530"/>
      <c r="V432" s="530"/>
      <c r="W432" s="530"/>
      <c r="X432" s="530"/>
      <c r="Y432" s="530"/>
      <c r="Z432" s="530"/>
      <c r="AA432" s="530"/>
      <c r="AB432" s="530"/>
      <c r="AC432" s="530"/>
      <c r="AD432" s="530"/>
      <c r="AE432" s="530"/>
      <c r="AF432" s="530"/>
      <c r="AG432" s="530"/>
      <c r="AH432" s="529"/>
      <c r="AI432" s="529"/>
      <c r="AJ432" s="529"/>
      <c r="AK432" s="529"/>
      <c r="AL432" s="529"/>
      <c r="AM432" s="535"/>
      <c r="AN432" s="535"/>
      <c r="AO432" s="535"/>
      <c r="AP432" s="535"/>
      <c r="AQ432" s="535"/>
      <c r="AR432" s="535"/>
      <c r="AS432" s="535"/>
      <c r="AT432" s="535"/>
      <c r="AU432" s="535"/>
      <c r="AV432" s="535"/>
      <c r="AW432" s="496"/>
    </row>
    <row r="433" spans="2:49" ht="15.6" x14ac:dyDescent="0.3">
      <c r="B433" s="495"/>
      <c r="C433" s="529"/>
      <c r="D433" s="536" t="s">
        <v>184</v>
      </c>
      <c r="E433" s="537"/>
      <c r="F433" s="537"/>
      <c r="G433" s="538"/>
      <c r="H433" s="538"/>
      <c r="I433" s="529"/>
      <c r="J433" s="535"/>
      <c r="K433" s="529"/>
      <c r="L433" s="539"/>
      <c r="M433" s="539"/>
      <c r="N433" s="539"/>
      <c r="O433" s="539"/>
      <c r="P433" s="539"/>
      <c r="Q433" s="539"/>
      <c r="R433" s="539" t="s">
        <v>211</v>
      </c>
      <c r="S433" s="539"/>
      <c r="T433" s="539"/>
      <c r="U433" s="539"/>
      <c r="V433" s="539"/>
      <c r="W433" s="539"/>
      <c r="X433" s="539"/>
      <c r="Y433" s="539"/>
      <c r="Z433" s="539"/>
      <c r="AA433" s="539"/>
      <c r="AB433" s="529"/>
      <c r="AC433" s="529"/>
      <c r="AD433" s="529"/>
      <c r="AE433" s="529"/>
      <c r="AF433" s="529"/>
      <c r="AG433" s="529"/>
      <c r="AH433" s="529"/>
      <c r="AI433" s="529"/>
      <c r="AJ433" s="529"/>
      <c r="AK433" s="529"/>
      <c r="AL433" s="529"/>
      <c r="AM433" s="529"/>
      <c r="AN433" s="529"/>
      <c r="AO433" s="529"/>
      <c r="AP433" s="529"/>
      <c r="AQ433" s="529"/>
      <c r="AR433" s="529"/>
      <c r="AS433" s="529"/>
      <c r="AT433" s="529"/>
      <c r="AU433" s="529"/>
      <c r="AV433" s="529"/>
      <c r="AW433" s="496"/>
    </row>
    <row r="434" spans="2:49" ht="16.2" thickBot="1" x14ac:dyDescent="0.35">
      <c r="B434" s="540"/>
      <c r="C434" s="541"/>
      <c r="D434" s="541"/>
      <c r="E434" s="542"/>
      <c r="F434" s="542"/>
      <c r="G434" s="542"/>
      <c r="H434" s="542"/>
      <c r="I434" s="541"/>
      <c r="J434" s="543"/>
      <c r="K434" s="541"/>
      <c r="L434" s="544"/>
      <c r="M434" s="544"/>
      <c r="N434" s="544"/>
      <c r="O434" s="544"/>
      <c r="P434" s="544"/>
      <c r="Q434" s="544"/>
      <c r="R434" s="544"/>
      <c r="S434" s="544"/>
      <c r="T434" s="544"/>
      <c r="U434" s="544"/>
      <c r="V434" s="544"/>
      <c r="W434" s="544"/>
      <c r="X434" s="544"/>
      <c r="Y434" s="544"/>
      <c r="Z434" s="544"/>
      <c r="AA434" s="544"/>
      <c r="AB434" s="541"/>
      <c r="AC434" s="541"/>
      <c r="AD434" s="541"/>
      <c r="AE434" s="541"/>
      <c r="AF434" s="541"/>
      <c r="AG434" s="541"/>
      <c r="AH434" s="541"/>
      <c r="AI434" s="541"/>
      <c r="AJ434" s="541"/>
      <c r="AK434" s="541"/>
      <c r="AL434" s="541"/>
      <c r="AM434" s="541"/>
      <c r="AN434" s="541"/>
      <c r="AO434" s="541"/>
      <c r="AP434" s="541"/>
      <c r="AQ434" s="541"/>
      <c r="AR434" s="541"/>
      <c r="AS434" s="541"/>
      <c r="AT434" s="541"/>
      <c r="AU434" s="541"/>
      <c r="AV434" s="541"/>
      <c r="AW434" s="545"/>
    </row>
    <row r="435" spans="2:49" ht="15.6" thickTop="1" thickBot="1" x14ac:dyDescent="0.35"/>
    <row r="436" spans="2:49" ht="18.600000000000001" thickTop="1" x14ac:dyDescent="0.35">
      <c r="B436" s="483"/>
      <c r="C436" s="484" t="s">
        <v>190</v>
      </c>
      <c r="D436" s="485"/>
      <c r="E436" s="486"/>
      <c r="F436" s="487"/>
      <c r="G436" s="488"/>
      <c r="H436" s="488"/>
      <c r="I436" s="489"/>
      <c r="J436" s="490"/>
      <c r="K436" s="489"/>
      <c r="L436" s="491"/>
      <c r="M436" s="491"/>
      <c r="N436" s="491"/>
      <c r="O436" s="491"/>
      <c r="P436" s="491"/>
      <c r="Q436" s="491"/>
      <c r="R436" s="491"/>
      <c r="S436" s="491"/>
      <c r="T436" s="491"/>
      <c r="U436" s="491"/>
      <c r="V436" s="491"/>
      <c r="W436" s="491"/>
      <c r="X436" s="491"/>
      <c r="Y436" s="491"/>
      <c r="Z436" s="491"/>
      <c r="AA436" s="491"/>
      <c r="AB436" s="489"/>
      <c r="AC436" s="489"/>
      <c r="AD436" s="489"/>
      <c r="AE436" s="489"/>
      <c r="AF436" s="489"/>
      <c r="AG436" s="489"/>
      <c r="AH436" s="489"/>
      <c r="AI436" s="492"/>
      <c r="AJ436" s="492"/>
      <c r="AK436" s="492"/>
      <c r="AL436" s="492"/>
      <c r="AM436" s="492"/>
      <c r="AN436" s="492"/>
      <c r="AO436" s="492"/>
      <c r="AP436" s="492"/>
      <c r="AQ436" s="492"/>
      <c r="AR436" s="492"/>
      <c r="AS436" s="492"/>
      <c r="AT436" s="492"/>
      <c r="AU436" s="492"/>
      <c r="AV436" s="492"/>
      <c r="AW436" s="493"/>
    </row>
    <row r="437" spans="2:49" ht="15.6" x14ac:dyDescent="0.3">
      <c r="B437" s="495"/>
      <c r="C437" s="630" t="str">
        <f>+C410</f>
        <v>CAP. 2: ACUEDUCTO VEREDA EL CRUCERO</v>
      </c>
      <c r="D437" s="631"/>
      <c r="E437" s="631"/>
      <c r="F437" s="631"/>
      <c r="G437" s="631"/>
      <c r="H437" s="631"/>
      <c r="I437" s="631"/>
      <c r="J437" s="632" t="s">
        <v>260</v>
      </c>
      <c r="K437" s="633"/>
      <c r="L437" s="633"/>
      <c r="M437" s="633"/>
      <c r="N437" s="633"/>
      <c r="O437" s="633"/>
      <c r="P437" s="633"/>
      <c r="Q437" s="633"/>
      <c r="R437" s="633"/>
      <c r="S437" s="633"/>
      <c r="T437" s="633"/>
      <c r="U437" s="633"/>
      <c r="V437" s="633"/>
      <c r="W437" s="633"/>
      <c r="X437" s="633"/>
      <c r="Y437" s="633"/>
      <c r="Z437" s="633"/>
      <c r="AA437" s="633"/>
      <c r="AB437" s="633"/>
      <c r="AC437" s="633"/>
      <c r="AD437" s="633"/>
      <c r="AE437" s="633"/>
      <c r="AF437" s="633"/>
      <c r="AG437" s="633"/>
      <c r="AH437" s="634"/>
      <c r="AI437" s="638" t="s">
        <v>192</v>
      </c>
      <c r="AJ437" s="639"/>
      <c r="AK437" s="639"/>
      <c r="AL437" s="639"/>
      <c r="AM437" s="639"/>
      <c r="AN437" s="639"/>
      <c r="AO437" s="640"/>
      <c r="AP437" s="641" t="s">
        <v>89</v>
      </c>
      <c r="AQ437" s="642"/>
      <c r="AR437" s="642"/>
      <c r="AS437" s="642"/>
      <c r="AT437" s="642"/>
      <c r="AU437" s="642"/>
      <c r="AV437" s="643"/>
      <c r="AW437" s="496"/>
    </row>
    <row r="438" spans="2:49" ht="15.6" x14ac:dyDescent="0.3">
      <c r="B438" s="495"/>
      <c r="C438" s="700"/>
      <c r="D438" s="701"/>
      <c r="E438" s="701"/>
      <c r="F438" s="701"/>
      <c r="G438" s="701"/>
      <c r="H438" s="701"/>
      <c r="I438" s="701"/>
      <c r="J438" s="635"/>
      <c r="K438" s="636"/>
      <c r="L438" s="636"/>
      <c r="M438" s="636"/>
      <c r="N438" s="636"/>
      <c r="O438" s="636"/>
      <c r="P438" s="636"/>
      <c r="Q438" s="636"/>
      <c r="R438" s="636"/>
      <c r="S438" s="636"/>
      <c r="T438" s="636"/>
      <c r="U438" s="636"/>
      <c r="V438" s="636"/>
      <c r="W438" s="636"/>
      <c r="X438" s="636"/>
      <c r="Y438" s="636"/>
      <c r="Z438" s="636"/>
      <c r="AA438" s="636"/>
      <c r="AB438" s="636"/>
      <c r="AC438" s="636"/>
      <c r="AD438" s="636"/>
      <c r="AE438" s="636"/>
      <c r="AF438" s="636"/>
      <c r="AG438" s="636"/>
      <c r="AH438" s="637"/>
      <c r="AI438" s="638" t="s">
        <v>194</v>
      </c>
      <c r="AJ438" s="639"/>
      <c r="AK438" s="639"/>
      <c r="AL438" s="639"/>
      <c r="AM438" s="639"/>
      <c r="AN438" s="639"/>
      <c r="AO438" s="640"/>
      <c r="AP438" s="641">
        <f>L450</f>
        <v>1</v>
      </c>
      <c r="AQ438" s="642"/>
      <c r="AR438" s="642"/>
      <c r="AS438" s="642"/>
      <c r="AT438" s="642"/>
      <c r="AU438" s="642"/>
      <c r="AV438" s="643"/>
      <c r="AW438" s="496"/>
    </row>
    <row r="439" spans="2:49" ht="15.6" x14ac:dyDescent="0.3">
      <c r="B439" s="495"/>
      <c r="C439" s="498"/>
      <c r="D439" s="498"/>
      <c r="E439" s="498"/>
      <c r="F439" s="498"/>
      <c r="G439" s="498"/>
      <c r="H439" s="498"/>
      <c r="I439" s="498"/>
      <c r="J439" s="499"/>
      <c r="K439" s="498"/>
      <c r="L439" s="498"/>
      <c r="M439" s="626"/>
      <c r="N439" s="626"/>
      <c r="O439" s="626"/>
      <c r="P439" s="626"/>
      <c r="Q439" s="626"/>
      <c r="R439" s="626"/>
      <c r="S439" s="626"/>
      <c r="T439" s="626"/>
      <c r="U439" s="626"/>
      <c r="V439" s="626"/>
      <c r="W439" s="626"/>
      <c r="X439" s="626"/>
      <c r="Y439" s="626"/>
      <c r="Z439" s="626"/>
      <c r="AA439" s="626"/>
      <c r="AB439" s="626"/>
      <c r="AC439" s="625"/>
      <c r="AD439" s="626"/>
      <c r="AE439" s="626"/>
      <c r="AF439" s="626"/>
      <c r="AG439" s="626"/>
      <c r="AH439" s="626"/>
      <c r="AI439" s="626"/>
      <c r="AJ439" s="626"/>
      <c r="AK439" s="626"/>
      <c r="AL439" s="626"/>
      <c r="AM439" s="626"/>
      <c r="AN439" s="626"/>
      <c r="AO439" s="626"/>
      <c r="AP439" s="626"/>
      <c r="AQ439" s="626"/>
      <c r="AR439" s="626"/>
      <c r="AS439" s="626"/>
      <c r="AT439" s="626"/>
      <c r="AU439" s="626"/>
      <c r="AV439" s="626"/>
      <c r="AW439" s="496"/>
    </row>
    <row r="440" spans="2:49" ht="15.6" x14ac:dyDescent="0.3">
      <c r="B440" s="495"/>
      <c r="C440" s="712" t="s">
        <v>197</v>
      </c>
      <c r="D440" s="713"/>
      <c r="E440" s="714" t="s">
        <v>198</v>
      </c>
      <c r="F440" s="714"/>
      <c r="G440" s="714"/>
      <c r="H440" s="714"/>
      <c r="I440" s="714" t="s">
        <v>199</v>
      </c>
      <c r="J440" s="715" t="s">
        <v>200</v>
      </c>
      <c r="K440" s="714" t="s">
        <v>182</v>
      </c>
      <c r="L440" s="714" t="s">
        <v>201</v>
      </c>
      <c r="M440" s="705"/>
      <c r="N440" s="705"/>
      <c r="O440" s="705"/>
      <c r="P440" s="705"/>
      <c r="Q440" s="705"/>
      <c r="R440" s="705"/>
      <c r="S440" s="705"/>
      <c r="T440" s="705"/>
      <c r="U440" s="705"/>
      <c r="V440" s="705"/>
      <c r="W440" s="705"/>
      <c r="X440" s="705"/>
      <c r="Y440" s="705"/>
      <c r="Z440" s="705"/>
      <c r="AA440" s="705"/>
      <c r="AB440" s="705"/>
      <c r="AC440" s="705"/>
      <c r="AD440" s="705"/>
      <c r="AE440" s="705"/>
      <c r="AF440" s="705"/>
      <c r="AG440" s="705"/>
      <c r="AH440" s="705"/>
      <c r="AI440" s="705"/>
      <c r="AJ440" s="705"/>
      <c r="AK440" s="705"/>
      <c r="AL440" s="705"/>
      <c r="AM440" s="705"/>
      <c r="AN440" s="705"/>
      <c r="AO440" s="705"/>
      <c r="AP440" s="705"/>
      <c r="AQ440" s="705"/>
      <c r="AR440" s="705"/>
      <c r="AS440" s="705"/>
      <c r="AT440" s="705"/>
      <c r="AU440" s="705"/>
      <c r="AV440" s="705"/>
      <c r="AW440" s="496"/>
    </row>
    <row r="441" spans="2:49" ht="15.6" x14ac:dyDescent="0.3">
      <c r="B441" s="495"/>
      <c r="C441" s="653"/>
      <c r="D441" s="654"/>
      <c r="E441" s="500" t="s">
        <v>202</v>
      </c>
      <c r="F441" s="500" t="s">
        <v>203</v>
      </c>
      <c r="G441" s="500" t="s">
        <v>204</v>
      </c>
      <c r="H441" s="500" t="s">
        <v>205</v>
      </c>
      <c r="I441" s="714"/>
      <c r="J441" s="716"/>
      <c r="K441" s="714"/>
      <c r="L441" s="714"/>
      <c r="M441" s="705"/>
      <c r="N441" s="705"/>
      <c r="O441" s="705"/>
      <c r="P441" s="705"/>
      <c r="Q441" s="705"/>
      <c r="R441" s="705"/>
      <c r="S441" s="705"/>
      <c r="T441" s="705"/>
      <c r="U441" s="705"/>
      <c r="V441" s="705"/>
      <c r="W441" s="705"/>
      <c r="X441" s="705"/>
      <c r="Y441" s="705"/>
      <c r="Z441" s="705"/>
      <c r="AA441" s="705"/>
      <c r="AB441" s="705"/>
      <c r="AC441" s="705"/>
      <c r="AD441" s="705"/>
      <c r="AE441" s="705"/>
      <c r="AF441" s="705"/>
      <c r="AG441" s="705"/>
      <c r="AH441" s="705"/>
      <c r="AI441" s="705"/>
      <c r="AJ441" s="705"/>
      <c r="AK441" s="705"/>
      <c r="AL441" s="705"/>
      <c r="AM441" s="705"/>
      <c r="AN441" s="705"/>
      <c r="AO441" s="705"/>
      <c r="AP441" s="705"/>
      <c r="AQ441" s="705"/>
      <c r="AR441" s="705"/>
      <c r="AS441" s="705"/>
      <c r="AT441" s="705"/>
      <c r="AU441" s="705"/>
      <c r="AV441" s="705"/>
      <c r="AW441" s="496"/>
    </row>
    <row r="442" spans="2:49" ht="15.6" x14ac:dyDescent="0.3">
      <c r="B442" s="495"/>
      <c r="C442" s="706"/>
      <c r="D442" s="707"/>
      <c r="E442" s="710"/>
      <c r="F442" s="710"/>
      <c r="G442" s="710"/>
      <c r="H442" s="710"/>
      <c r="I442" s="710"/>
      <c r="J442" s="710"/>
      <c r="K442" s="710"/>
      <c r="L442" s="710"/>
      <c r="M442" s="501"/>
      <c r="N442" s="502"/>
      <c r="O442" s="502"/>
      <c r="P442" s="502"/>
      <c r="Q442" s="502"/>
      <c r="R442" s="502"/>
      <c r="S442" s="502"/>
      <c r="T442" s="502"/>
      <c r="U442" s="502"/>
      <c r="V442" s="502"/>
      <c r="W442" s="502"/>
      <c r="X442" s="502"/>
      <c r="Y442" s="502"/>
      <c r="Z442" s="502"/>
      <c r="AA442" s="502"/>
      <c r="AB442" s="502"/>
      <c r="AC442" s="502"/>
      <c r="AD442" s="502"/>
      <c r="AE442" s="502"/>
      <c r="AF442" s="502"/>
      <c r="AG442" s="502"/>
      <c r="AH442" s="502"/>
      <c r="AI442" s="502"/>
      <c r="AJ442" s="502"/>
      <c r="AK442" s="502"/>
      <c r="AL442" s="502"/>
      <c r="AM442" s="502"/>
      <c r="AN442" s="502"/>
      <c r="AO442" s="502"/>
      <c r="AP442" s="502"/>
      <c r="AQ442" s="502"/>
      <c r="AR442" s="502"/>
      <c r="AS442" s="502"/>
      <c r="AT442" s="502"/>
      <c r="AU442" s="502"/>
      <c r="AV442" s="503"/>
      <c r="AW442" s="496"/>
    </row>
    <row r="443" spans="2:49" ht="15.6" x14ac:dyDescent="0.3">
      <c r="B443" s="495"/>
      <c r="C443" s="708"/>
      <c r="D443" s="709"/>
      <c r="E443" s="711"/>
      <c r="F443" s="711"/>
      <c r="G443" s="711"/>
      <c r="H443" s="711"/>
      <c r="I443" s="711"/>
      <c r="J443" s="711"/>
      <c r="K443" s="711"/>
      <c r="L443" s="711"/>
      <c r="M443" s="501"/>
      <c r="N443" s="502"/>
      <c r="O443" s="502"/>
      <c r="P443" s="502"/>
      <c r="Q443" s="502"/>
      <c r="R443" s="502"/>
      <c r="S443" s="502"/>
      <c r="T443" s="502"/>
      <c r="U443" s="502"/>
      <c r="V443" s="502"/>
      <c r="W443" s="502"/>
      <c r="X443" s="502"/>
      <c r="Y443" s="502"/>
      <c r="Z443" s="502"/>
      <c r="AA443" s="502"/>
      <c r="AB443" s="502"/>
      <c r="AC443" s="502"/>
      <c r="AD443" s="502"/>
      <c r="AE443" s="502"/>
      <c r="AF443" s="502"/>
      <c r="AG443" s="502"/>
      <c r="AH443" s="502"/>
      <c r="AI443" s="502"/>
      <c r="AJ443" s="502"/>
      <c r="AK443" s="502"/>
      <c r="AL443" s="502"/>
      <c r="AM443" s="502"/>
      <c r="AN443" s="502"/>
      <c r="AO443" s="502"/>
      <c r="AP443" s="502"/>
      <c r="AQ443" s="502"/>
      <c r="AR443" s="502"/>
      <c r="AS443" s="502"/>
      <c r="AT443" s="502"/>
      <c r="AU443" s="502"/>
      <c r="AV443" s="503"/>
      <c r="AW443" s="496"/>
    </row>
    <row r="444" spans="2:49" ht="15.6" x14ac:dyDescent="0.3">
      <c r="B444" s="495"/>
      <c r="C444" s="648" t="str">
        <f>+J437</f>
        <v>FILTRO BRONCE EN Y 4"</v>
      </c>
      <c r="D444" s="649"/>
      <c r="E444" s="644"/>
      <c r="F444" s="644"/>
      <c r="G444" s="718"/>
      <c r="H444" s="644"/>
      <c r="I444" s="644">
        <f>+G444*E444</f>
        <v>0</v>
      </c>
      <c r="J444" s="644">
        <v>1</v>
      </c>
      <c r="K444" s="644" t="str">
        <f>AP437</f>
        <v>UND</v>
      </c>
      <c r="L444" s="646">
        <f>+J444</f>
        <v>1</v>
      </c>
      <c r="M444" s="501"/>
      <c r="N444" s="502"/>
      <c r="O444" s="502"/>
      <c r="P444" s="502"/>
      <c r="Q444" s="502"/>
      <c r="R444" s="502"/>
      <c r="S444" s="502"/>
      <c r="T444" s="502"/>
      <c r="U444" s="502"/>
      <c r="V444" s="502"/>
      <c r="W444" s="502"/>
      <c r="X444" s="502"/>
      <c r="Y444" s="502"/>
      <c r="Z444" s="502"/>
      <c r="AA444" s="502"/>
      <c r="AB444" s="502"/>
      <c r="AC444" s="502"/>
      <c r="AD444" s="502"/>
      <c r="AE444" s="502"/>
      <c r="AF444" s="502"/>
      <c r="AG444" s="502"/>
      <c r="AH444" s="502"/>
      <c r="AI444" s="502"/>
      <c r="AJ444" s="502"/>
      <c r="AK444" s="502"/>
      <c r="AL444" s="502"/>
      <c r="AM444" s="502"/>
      <c r="AN444" s="502"/>
      <c r="AO444" s="502"/>
      <c r="AP444" s="502"/>
      <c r="AQ444" s="502"/>
      <c r="AR444" s="502"/>
      <c r="AS444" s="502"/>
      <c r="AT444" s="502"/>
      <c r="AU444" s="502"/>
      <c r="AV444" s="503"/>
      <c r="AW444" s="496"/>
    </row>
    <row r="445" spans="2:49" ht="15.6" x14ac:dyDescent="0.3">
      <c r="B445" s="495"/>
      <c r="C445" s="650"/>
      <c r="D445" s="651"/>
      <c r="E445" s="645"/>
      <c r="F445" s="645"/>
      <c r="G445" s="659"/>
      <c r="H445" s="645"/>
      <c r="I445" s="645"/>
      <c r="J445" s="645"/>
      <c r="K445" s="645"/>
      <c r="L445" s="647"/>
      <c r="M445" s="501"/>
      <c r="N445" s="502"/>
      <c r="O445" s="502"/>
      <c r="P445" s="502"/>
      <c r="Q445" s="502"/>
      <c r="R445" s="502"/>
      <c r="S445" s="502"/>
      <c r="T445" s="502"/>
      <c r="U445" s="502"/>
      <c r="V445" s="502"/>
      <c r="W445" s="502"/>
      <c r="X445" s="502"/>
      <c r="Y445" s="502"/>
      <c r="Z445" s="502"/>
      <c r="AA445" s="502"/>
      <c r="AB445" s="502"/>
      <c r="AC445" s="502"/>
      <c r="AD445" s="502"/>
      <c r="AE445" s="502"/>
      <c r="AF445" s="502"/>
      <c r="AG445" s="502"/>
      <c r="AH445" s="502"/>
      <c r="AI445" s="502"/>
      <c r="AJ445" s="502"/>
      <c r="AK445" s="502"/>
      <c r="AL445" s="502"/>
      <c r="AM445" s="502"/>
      <c r="AN445" s="502"/>
      <c r="AO445" s="502"/>
      <c r="AP445" s="502"/>
      <c r="AQ445" s="502"/>
      <c r="AR445" s="502"/>
      <c r="AS445" s="502"/>
      <c r="AT445" s="502"/>
      <c r="AU445" s="502"/>
      <c r="AV445" s="503"/>
      <c r="AW445" s="496"/>
    </row>
    <row r="446" spans="2:49" ht="15.6" x14ac:dyDescent="0.3">
      <c r="B446" s="495"/>
      <c r="C446" s="720"/>
      <c r="D446" s="721"/>
      <c r="E446" s="652"/>
      <c r="F446" s="652"/>
      <c r="G446" s="652"/>
      <c r="H446" s="652"/>
      <c r="I446" s="652"/>
      <c r="J446" s="652"/>
      <c r="K446" s="652"/>
      <c r="L446" s="656"/>
      <c r="M446" s="501"/>
      <c r="N446" s="502"/>
      <c r="O446" s="502"/>
      <c r="P446" s="502"/>
      <c r="Q446" s="502"/>
      <c r="R446" s="502"/>
      <c r="S446" s="502"/>
      <c r="T446" s="502"/>
      <c r="U446" s="502"/>
      <c r="V446" s="502"/>
      <c r="W446" s="502"/>
      <c r="X446" s="502"/>
      <c r="Y446" s="502"/>
      <c r="Z446" s="502"/>
      <c r="AA446" s="502"/>
      <c r="AB446" s="502"/>
      <c r="AC446" s="502"/>
      <c r="AD446" s="502"/>
      <c r="AE446" s="502"/>
      <c r="AF446" s="502"/>
      <c r="AG446" s="502"/>
      <c r="AH446" s="502"/>
      <c r="AI446" s="502"/>
      <c r="AJ446" s="502"/>
      <c r="AK446" s="502"/>
      <c r="AL446" s="502"/>
      <c r="AM446" s="502"/>
      <c r="AN446" s="502"/>
      <c r="AO446" s="502"/>
      <c r="AP446" s="502"/>
      <c r="AQ446" s="502"/>
      <c r="AR446" s="502"/>
      <c r="AS446" s="502"/>
      <c r="AT446" s="502"/>
      <c r="AU446" s="502"/>
      <c r="AV446" s="503"/>
      <c r="AW446" s="496"/>
    </row>
    <row r="447" spans="2:49" ht="15.6" x14ac:dyDescent="0.3">
      <c r="B447" s="495"/>
      <c r="C447" s="722"/>
      <c r="D447" s="723"/>
      <c r="E447" s="644"/>
      <c r="F447" s="644"/>
      <c r="G447" s="644"/>
      <c r="H447" s="644"/>
      <c r="I447" s="644"/>
      <c r="J447" s="644"/>
      <c r="K447" s="644"/>
      <c r="L447" s="657"/>
      <c r="M447" s="501"/>
      <c r="N447" s="502"/>
      <c r="O447" s="502"/>
      <c r="P447" s="502"/>
      <c r="Q447" s="502"/>
      <c r="R447" s="502"/>
      <c r="S447" s="502"/>
      <c r="T447" s="502"/>
      <c r="U447" s="502"/>
      <c r="V447" s="502"/>
      <c r="W447" s="502"/>
      <c r="X447" s="502"/>
      <c r="Y447" s="502"/>
      <c r="Z447" s="502"/>
      <c r="AA447" s="502"/>
      <c r="AB447" s="502"/>
      <c r="AC447" s="502"/>
      <c r="AD447" s="502"/>
      <c r="AE447" s="502"/>
      <c r="AF447" s="502"/>
      <c r="AG447" s="502"/>
      <c r="AH447" s="502"/>
      <c r="AI447" s="502"/>
      <c r="AJ447" s="502"/>
      <c r="AK447" s="502"/>
      <c r="AL447" s="502"/>
      <c r="AM447" s="502"/>
      <c r="AN447" s="502"/>
      <c r="AO447" s="502"/>
      <c r="AP447" s="502"/>
      <c r="AQ447" s="502"/>
      <c r="AR447" s="502"/>
      <c r="AS447" s="502"/>
      <c r="AT447" s="502"/>
      <c r="AU447" s="502"/>
      <c r="AV447" s="503"/>
      <c r="AW447" s="496"/>
    </row>
    <row r="448" spans="2:49" ht="15.6" x14ac:dyDescent="0.3">
      <c r="B448" s="495"/>
      <c r="C448" s="720"/>
      <c r="D448" s="721"/>
      <c r="E448" s="652"/>
      <c r="F448" s="652"/>
      <c r="G448" s="652"/>
      <c r="H448" s="652"/>
      <c r="I448" s="652"/>
      <c r="J448" s="652"/>
      <c r="K448" s="652"/>
      <c r="L448" s="656"/>
      <c r="M448" s="501"/>
      <c r="N448" s="502"/>
      <c r="O448" s="502"/>
      <c r="P448" s="502"/>
      <c r="Q448" s="502"/>
      <c r="R448" s="502"/>
      <c r="S448" s="502"/>
      <c r="T448" s="502"/>
      <c r="U448" s="502"/>
      <c r="V448" s="502"/>
      <c r="W448" s="502"/>
      <c r="X448" s="502"/>
      <c r="Y448" s="502"/>
      <c r="Z448" s="502"/>
      <c r="AA448" s="502"/>
      <c r="AB448" s="502"/>
      <c r="AC448" s="502"/>
      <c r="AD448" s="502"/>
      <c r="AE448" s="502"/>
      <c r="AF448" s="502"/>
      <c r="AG448" s="502"/>
      <c r="AH448" s="502"/>
      <c r="AI448" s="502"/>
      <c r="AJ448" s="502"/>
      <c r="AK448" s="502"/>
      <c r="AL448" s="502"/>
      <c r="AM448" s="502"/>
      <c r="AN448" s="502"/>
      <c r="AO448" s="502"/>
      <c r="AP448" s="502"/>
      <c r="AQ448" s="502"/>
      <c r="AR448" s="502"/>
      <c r="AS448" s="502"/>
      <c r="AT448" s="502"/>
      <c r="AU448" s="502"/>
      <c r="AV448" s="503"/>
      <c r="AW448" s="496"/>
    </row>
    <row r="449" spans="2:49" ht="15.6" x14ac:dyDescent="0.3">
      <c r="B449" s="495"/>
      <c r="C449" s="722"/>
      <c r="D449" s="723"/>
      <c r="E449" s="644"/>
      <c r="F449" s="644"/>
      <c r="G449" s="644"/>
      <c r="H449" s="644"/>
      <c r="I449" s="644"/>
      <c r="J449" s="644"/>
      <c r="K449" s="644"/>
      <c r="L449" s="657"/>
      <c r="M449" s="501"/>
      <c r="N449" s="502"/>
      <c r="O449" s="502"/>
      <c r="P449" s="502"/>
      <c r="Q449" s="502"/>
      <c r="R449" s="502"/>
      <c r="S449" s="502"/>
      <c r="T449" s="502"/>
      <c r="U449" s="502"/>
      <c r="V449" s="502"/>
      <c r="W449" s="502"/>
      <c r="X449" s="502"/>
      <c r="Y449" s="502"/>
      <c r="Z449" s="502"/>
      <c r="AA449" s="502"/>
      <c r="AB449" s="502"/>
      <c r="AC449" s="502"/>
      <c r="AD449" s="502"/>
      <c r="AE449" s="502"/>
      <c r="AF449" s="502"/>
      <c r="AG449" s="502"/>
      <c r="AH449" s="502"/>
      <c r="AI449" s="502"/>
      <c r="AJ449" s="502"/>
      <c r="AK449" s="502"/>
      <c r="AL449" s="502"/>
      <c r="AM449" s="502"/>
      <c r="AN449" s="502"/>
      <c r="AO449" s="502"/>
      <c r="AP449" s="502"/>
      <c r="AQ449" s="502"/>
      <c r="AR449" s="502"/>
      <c r="AS449" s="502"/>
      <c r="AT449" s="502"/>
      <c r="AU449" s="502"/>
      <c r="AV449" s="503"/>
      <c r="AW449" s="496"/>
    </row>
    <row r="450" spans="2:49" ht="15.6" x14ac:dyDescent="0.3">
      <c r="B450" s="495"/>
      <c r="C450" s="504"/>
      <c r="D450" s="505"/>
      <c r="E450" s="505"/>
      <c r="F450" s="505"/>
      <c r="G450" s="506" t="s">
        <v>209</v>
      </c>
      <c r="H450" s="507">
        <v>2</v>
      </c>
      <c r="I450" s="508" t="s">
        <v>5</v>
      </c>
      <c r="J450" s="509"/>
      <c r="K450" s="510" t="s">
        <v>201</v>
      </c>
      <c r="L450" s="511">
        <f>ROUND(SUM(L442:L449),H450)</f>
        <v>1</v>
      </c>
      <c r="M450" s="512"/>
      <c r="N450" s="513"/>
      <c r="O450" s="513"/>
      <c r="P450" s="513"/>
      <c r="Q450" s="513"/>
      <c r="R450" s="513"/>
      <c r="S450" s="502"/>
      <c r="T450" s="502"/>
      <c r="U450" s="502"/>
      <c r="V450" s="502"/>
      <c r="W450" s="502"/>
      <c r="X450" s="502"/>
      <c r="Y450" s="502"/>
      <c r="Z450" s="502"/>
      <c r="AA450" s="502"/>
      <c r="AB450" s="502"/>
      <c r="AC450" s="502"/>
      <c r="AD450" s="502"/>
      <c r="AE450" s="502"/>
      <c r="AF450" s="502"/>
      <c r="AG450" s="502"/>
      <c r="AH450" s="502"/>
      <c r="AI450" s="502"/>
      <c r="AJ450" s="502"/>
      <c r="AK450" s="502"/>
      <c r="AL450" s="502"/>
      <c r="AM450" s="502"/>
      <c r="AN450" s="502"/>
      <c r="AO450" s="502"/>
      <c r="AP450" s="502"/>
      <c r="AQ450" s="502"/>
      <c r="AR450" s="502"/>
      <c r="AS450" s="502"/>
      <c r="AT450" s="502"/>
      <c r="AU450" s="502"/>
      <c r="AV450" s="503"/>
      <c r="AW450" s="496"/>
    </row>
    <row r="451" spans="2:49" ht="15.6" x14ac:dyDescent="0.3">
      <c r="B451" s="495"/>
      <c r="C451" s="514"/>
      <c r="D451" s="515"/>
      <c r="E451" s="515"/>
      <c r="F451" s="515"/>
      <c r="G451" s="515"/>
      <c r="H451" s="515"/>
      <c r="I451" s="515"/>
      <c r="J451" s="515"/>
      <c r="K451" s="516"/>
      <c r="L451" s="515"/>
      <c r="M451" s="517"/>
      <c r="N451" s="518"/>
      <c r="O451" s="518"/>
      <c r="P451" s="518"/>
      <c r="Q451" s="518"/>
      <c r="R451" s="518"/>
      <c r="S451" s="519"/>
      <c r="T451" s="519"/>
      <c r="U451" s="519"/>
      <c r="V451" s="519"/>
      <c r="W451" s="519"/>
      <c r="X451" s="519"/>
      <c r="Y451" s="519"/>
      <c r="Z451" s="519"/>
      <c r="AA451" s="519"/>
      <c r="AB451" s="519"/>
      <c r="AC451" s="519"/>
      <c r="AD451" s="519"/>
      <c r="AE451" s="519"/>
      <c r="AF451" s="519"/>
      <c r="AG451" s="519"/>
      <c r="AH451" s="519"/>
      <c r="AI451" s="519"/>
      <c r="AJ451" s="519"/>
      <c r="AK451" s="519"/>
      <c r="AL451" s="519"/>
      <c r="AM451" s="519"/>
      <c r="AN451" s="519"/>
      <c r="AO451" s="519"/>
      <c r="AP451" s="519"/>
      <c r="AQ451" s="519"/>
      <c r="AR451" s="519"/>
      <c r="AS451" s="519"/>
      <c r="AT451" s="519"/>
      <c r="AU451" s="519"/>
      <c r="AV451" s="520"/>
      <c r="AW451" s="496"/>
    </row>
    <row r="452" spans="2:49" ht="15.6" x14ac:dyDescent="0.3">
      <c r="B452" s="495"/>
      <c r="C452" s="653"/>
      <c r="D452" s="654"/>
      <c r="E452" s="654"/>
      <c r="F452" s="654"/>
      <c r="G452" s="654"/>
      <c r="H452" s="654"/>
      <c r="I452" s="654"/>
      <c r="J452" s="654"/>
      <c r="K452" s="654"/>
      <c r="L452" s="521"/>
      <c r="M452" s="517"/>
      <c r="N452" s="518"/>
      <c r="O452" s="518"/>
      <c r="P452" s="518"/>
      <c r="Q452" s="518"/>
      <c r="R452" s="518"/>
      <c r="S452" s="519"/>
      <c r="T452" s="519"/>
      <c r="U452" s="519"/>
      <c r="V452" s="519"/>
      <c r="W452" s="519"/>
      <c r="X452" s="519"/>
      <c r="Y452" s="519"/>
      <c r="Z452" s="519"/>
      <c r="AA452" s="519"/>
      <c r="AB452" s="519"/>
      <c r="AC452" s="519"/>
      <c r="AD452" s="519"/>
      <c r="AE452" s="519"/>
      <c r="AF452" s="519"/>
      <c r="AG452" s="519"/>
      <c r="AH452" s="519"/>
      <c r="AI452" s="519"/>
      <c r="AJ452" s="519"/>
      <c r="AK452" s="519"/>
      <c r="AL452" s="519"/>
      <c r="AM452" s="519"/>
      <c r="AN452" s="519"/>
      <c r="AO452" s="519"/>
      <c r="AP452" s="519"/>
      <c r="AQ452" s="519"/>
      <c r="AR452" s="519"/>
      <c r="AS452" s="519"/>
      <c r="AT452" s="519"/>
      <c r="AU452" s="519"/>
      <c r="AV452" s="520"/>
      <c r="AW452" s="496"/>
    </row>
    <row r="453" spans="2:49" ht="31.2" x14ac:dyDescent="0.3">
      <c r="B453" s="495"/>
      <c r="C453" s="522" t="s">
        <v>210</v>
      </c>
      <c r="D453" s="655"/>
      <c r="E453" s="655"/>
      <c r="F453" s="655"/>
      <c r="G453" s="655"/>
      <c r="H453" s="655"/>
      <c r="I453" s="655"/>
      <c r="J453" s="655"/>
      <c r="K453" s="655"/>
      <c r="L453" s="655"/>
      <c r="M453" s="655"/>
      <c r="N453" s="655"/>
      <c r="O453" s="655"/>
      <c r="P453" s="655"/>
      <c r="Q453" s="655"/>
      <c r="R453" s="655"/>
      <c r="S453" s="655"/>
      <c r="T453" s="655"/>
      <c r="U453" s="655"/>
      <c r="V453" s="655"/>
      <c r="W453" s="655"/>
      <c r="X453" s="655"/>
      <c r="Y453" s="655"/>
      <c r="Z453" s="655"/>
      <c r="AA453" s="655"/>
      <c r="AB453" s="655"/>
      <c r="AC453" s="655"/>
      <c r="AD453" s="655"/>
      <c r="AE453" s="655"/>
      <c r="AF453" s="655"/>
      <c r="AG453" s="655"/>
      <c r="AH453" s="655"/>
      <c r="AI453" s="655"/>
      <c r="AJ453" s="655"/>
      <c r="AK453" s="655"/>
      <c r="AL453" s="655"/>
      <c r="AM453" s="655"/>
      <c r="AN453" s="655"/>
      <c r="AO453" s="655"/>
      <c r="AP453" s="655"/>
      <c r="AQ453" s="655"/>
      <c r="AR453" s="655"/>
      <c r="AS453" s="655"/>
      <c r="AT453" s="655"/>
      <c r="AU453" s="655"/>
      <c r="AV453" s="523"/>
      <c r="AW453" s="496"/>
    </row>
    <row r="454" spans="2:49" ht="15.6" x14ac:dyDescent="0.3">
      <c r="B454" s="495"/>
      <c r="C454" s="549"/>
      <c r="D454" s="719"/>
      <c r="E454" s="719"/>
      <c r="F454" s="719"/>
      <c r="G454" s="719"/>
      <c r="H454" s="719"/>
      <c r="I454" s="719"/>
      <c r="J454" s="719"/>
      <c r="K454" s="719"/>
      <c r="L454" s="719"/>
      <c r="M454" s="719"/>
      <c r="N454" s="719"/>
      <c r="O454" s="719"/>
      <c r="P454" s="719"/>
      <c r="Q454" s="719"/>
      <c r="R454" s="719"/>
      <c r="S454" s="719"/>
      <c r="T454" s="719"/>
      <c r="U454" s="719"/>
      <c r="V454" s="719"/>
      <c r="W454" s="719"/>
      <c r="X454" s="719"/>
      <c r="Y454" s="719"/>
      <c r="Z454" s="719"/>
      <c r="AA454" s="719"/>
      <c r="AB454" s="719"/>
      <c r="AC454" s="719"/>
      <c r="AD454" s="719"/>
      <c r="AE454" s="719"/>
      <c r="AF454" s="719"/>
      <c r="AG454" s="719"/>
      <c r="AH454" s="719"/>
      <c r="AI454" s="719"/>
      <c r="AJ454" s="719"/>
      <c r="AK454" s="719"/>
      <c r="AL454" s="719"/>
      <c r="AM454" s="719"/>
      <c r="AN454" s="719"/>
      <c r="AO454" s="719"/>
      <c r="AP454" s="719"/>
      <c r="AQ454" s="719"/>
      <c r="AR454" s="719"/>
      <c r="AS454" s="719"/>
      <c r="AT454" s="719"/>
      <c r="AU454" s="719"/>
      <c r="AV454" s="550"/>
      <c r="AW454" s="496"/>
    </row>
    <row r="455" spans="2:49" ht="15.6" x14ac:dyDescent="0.3">
      <c r="B455" s="495"/>
      <c r="C455" s="526"/>
      <c r="D455" s="627"/>
      <c r="E455" s="627"/>
      <c r="F455" s="627"/>
      <c r="G455" s="627"/>
      <c r="H455" s="627"/>
      <c r="I455" s="627"/>
      <c r="J455" s="627"/>
      <c r="K455" s="627"/>
      <c r="L455" s="627"/>
      <c r="M455" s="627"/>
      <c r="N455" s="627"/>
      <c r="O455" s="627"/>
      <c r="P455" s="627"/>
      <c r="Q455" s="627"/>
      <c r="R455" s="627"/>
      <c r="S455" s="627"/>
      <c r="T455" s="627"/>
      <c r="U455" s="627"/>
      <c r="V455" s="627"/>
      <c r="W455" s="627"/>
      <c r="X455" s="627"/>
      <c r="Y455" s="627"/>
      <c r="Z455" s="627"/>
      <c r="AA455" s="627"/>
      <c r="AB455" s="627"/>
      <c r="AC455" s="627"/>
      <c r="AD455" s="627"/>
      <c r="AE455" s="627"/>
      <c r="AF455" s="627"/>
      <c r="AG455" s="527"/>
      <c r="AH455" s="628" t="str">
        <f>"Item    " &amp; E438 &amp; "    Página   1   de   1  "</f>
        <v xml:space="preserve">Item        Página   1   de   1  </v>
      </c>
      <c r="AI455" s="629"/>
      <c r="AJ455" s="629"/>
      <c r="AK455" s="629"/>
      <c r="AL455" s="629"/>
      <c r="AM455" s="629"/>
      <c r="AN455" s="629"/>
      <c r="AO455" s="629"/>
      <c r="AP455" s="629"/>
      <c r="AQ455" s="629"/>
      <c r="AR455" s="629"/>
      <c r="AS455" s="629"/>
      <c r="AT455" s="629"/>
      <c r="AU455" s="629"/>
      <c r="AV455" s="629"/>
      <c r="AW455" s="496"/>
    </row>
    <row r="456" spans="2:49" ht="15.6" x14ac:dyDescent="0.3">
      <c r="B456" s="495"/>
      <c r="C456" s="515"/>
      <c r="D456" s="515"/>
      <c r="E456" s="515"/>
      <c r="F456" s="515"/>
      <c r="G456" s="515"/>
      <c r="H456" s="515"/>
      <c r="I456" s="515"/>
      <c r="J456" s="528"/>
      <c r="K456" s="515"/>
      <c r="L456" s="515"/>
      <c r="M456" s="515"/>
      <c r="N456" s="515"/>
      <c r="O456" s="515"/>
      <c r="P456" s="515"/>
      <c r="Q456" s="515"/>
      <c r="R456" s="515"/>
      <c r="S456" s="515"/>
      <c r="T456" s="515"/>
      <c r="U456" s="515"/>
      <c r="V456" s="515"/>
      <c r="W456" s="515"/>
      <c r="X456" s="515"/>
      <c r="Y456" s="515"/>
      <c r="Z456" s="515"/>
      <c r="AA456" s="515"/>
      <c r="AB456" s="515"/>
      <c r="AC456" s="515"/>
      <c r="AD456" s="515"/>
      <c r="AE456" s="515"/>
      <c r="AF456" s="515"/>
      <c r="AG456" s="515"/>
      <c r="AH456" s="515"/>
      <c r="AI456" s="515"/>
      <c r="AJ456" s="515"/>
      <c r="AK456" s="515"/>
      <c r="AL456" s="515"/>
      <c r="AM456" s="528"/>
      <c r="AN456" s="528"/>
      <c r="AO456" s="528"/>
      <c r="AP456" s="528"/>
      <c r="AQ456" s="528"/>
      <c r="AR456" s="528"/>
      <c r="AS456" s="528"/>
      <c r="AT456" s="528"/>
      <c r="AU456" s="528"/>
      <c r="AV456" s="528"/>
      <c r="AW456" s="496"/>
    </row>
    <row r="457" spans="2:49" ht="15.6" x14ac:dyDescent="0.3">
      <c r="B457" s="495"/>
      <c r="C457" s="515"/>
      <c r="D457" s="515"/>
      <c r="E457" s="515"/>
      <c r="F457" s="515"/>
      <c r="G457" s="515"/>
      <c r="H457" s="515"/>
      <c r="I457" s="515"/>
      <c r="J457" s="528"/>
      <c r="K457" s="515"/>
      <c r="L457" s="515"/>
      <c r="M457" s="515"/>
      <c r="N457" s="515"/>
      <c r="O457" s="515"/>
      <c r="P457" s="515"/>
      <c r="Q457" s="515"/>
      <c r="R457" s="515"/>
      <c r="S457" s="515"/>
      <c r="T457" s="515"/>
      <c r="U457" s="515"/>
      <c r="V457" s="515"/>
      <c r="W457" s="515"/>
      <c r="X457" s="515"/>
      <c r="Y457" s="515"/>
      <c r="Z457" s="515"/>
      <c r="AA457" s="515"/>
      <c r="AB457" s="515"/>
      <c r="AC457" s="515"/>
      <c r="AD457" s="515"/>
      <c r="AE457" s="515"/>
      <c r="AF457" s="515"/>
      <c r="AG457" s="515"/>
      <c r="AH457" s="515"/>
      <c r="AI457" s="515"/>
      <c r="AJ457" s="515"/>
      <c r="AK457" s="515"/>
      <c r="AL457" s="515"/>
      <c r="AM457" s="528"/>
      <c r="AN457" s="528"/>
      <c r="AO457" s="528"/>
      <c r="AP457" s="528"/>
      <c r="AQ457" s="528"/>
      <c r="AR457" s="528"/>
      <c r="AS457" s="528"/>
      <c r="AT457" s="528"/>
      <c r="AU457" s="528"/>
      <c r="AV457" s="528"/>
      <c r="AW457" s="496"/>
    </row>
    <row r="458" spans="2:49" ht="15.6" x14ac:dyDescent="0.3">
      <c r="B458" s="495"/>
      <c r="C458" s="515"/>
      <c r="D458" s="515"/>
      <c r="E458" s="515"/>
      <c r="F458" s="515"/>
      <c r="G458" s="515"/>
      <c r="H458" s="515"/>
      <c r="I458" s="515"/>
      <c r="J458" s="528"/>
      <c r="K458" s="515"/>
      <c r="L458" s="515"/>
      <c r="M458" s="515"/>
      <c r="N458" s="515"/>
      <c r="O458" s="515"/>
      <c r="P458" s="515"/>
      <c r="Q458" s="515"/>
      <c r="R458" s="515"/>
      <c r="S458" s="515"/>
      <c r="T458" s="515"/>
      <c r="U458" s="515"/>
      <c r="V458" s="515"/>
      <c r="W458" s="515"/>
      <c r="X458" s="515"/>
      <c r="Y458" s="515"/>
      <c r="Z458" s="515"/>
      <c r="AA458" s="515"/>
      <c r="AB458" s="515"/>
      <c r="AC458" s="515"/>
      <c r="AD458" s="515"/>
      <c r="AE458" s="515"/>
      <c r="AF458" s="515"/>
      <c r="AG458" s="515"/>
      <c r="AH458" s="515"/>
      <c r="AI458" s="515"/>
      <c r="AJ458" s="515"/>
      <c r="AK458" s="515"/>
      <c r="AL458" s="515"/>
      <c r="AM458" s="528"/>
      <c r="AN458" s="528"/>
      <c r="AO458" s="528"/>
      <c r="AP458" s="528"/>
      <c r="AQ458" s="528"/>
      <c r="AR458" s="528"/>
      <c r="AS458" s="528"/>
      <c r="AT458" s="528"/>
      <c r="AU458" s="528"/>
      <c r="AV458" s="528"/>
      <c r="AW458" s="496"/>
    </row>
    <row r="459" spans="2:49" ht="15.6" x14ac:dyDescent="0.3">
      <c r="B459" s="495"/>
      <c r="C459" s="529"/>
      <c r="D459" s="530"/>
      <c r="E459" s="531"/>
      <c r="F459" s="532"/>
      <c r="G459" s="533"/>
      <c r="H459" s="530"/>
      <c r="I459" s="530"/>
      <c r="J459" s="534"/>
      <c r="K459" s="530"/>
      <c r="L459" s="529"/>
      <c r="M459" s="530"/>
      <c r="N459" s="530"/>
      <c r="O459" s="530"/>
      <c r="P459" s="530"/>
      <c r="Q459" s="530"/>
      <c r="R459" s="530"/>
      <c r="S459" s="530"/>
      <c r="T459" s="530"/>
      <c r="U459" s="530"/>
      <c r="V459" s="530"/>
      <c r="W459" s="530"/>
      <c r="X459" s="530"/>
      <c r="Y459" s="530"/>
      <c r="Z459" s="530"/>
      <c r="AA459" s="530"/>
      <c r="AB459" s="530"/>
      <c r="AC459" s="530"/>
      <c r="AD459" s="530"/>
      <c r="AE459" s="530"/>
      <c r="AF459" s="530"/>
      <c r="AG459" s="530"/>
      <c r="AH459" s="529"/>
      <c r="AI459" s="529"/>
      <c r="AJ459" s="529"/>
      <c r="AK459" s="529"/>
      <c r="AL459" s="529"/>
      <c r="AM459" s="535"/>
      <c r="AN459" s="535"/>
      <c r="AO459" s="535"/>
      <c r="AP459" s="535"/>
      <c r="AQ459" s="535"/>
      <c r="AR459" s="535"/>
      <c r="AS459" s="535"/>
      <c r="AT459" s="535"/>
      <c r="AU459" s="535"/>
      <c r="AV459" s="535"/>
      <c r="AW459" s="496"/>
    </row>
    <row r="460" spans="2:49" ht="15.6" x14ac:dyDescent="0.3">
      <c r="B460" s="495"/>
      <c r="C460" s="529"/>
      <c r="D460" s="536" t="s">
        <v>184</v>
      </c>
      <c r="E460" s="537"/>
      <c r="F460" s="537"/>
      <c r="G460" s="538"/>
      <c r="H460" s="538"/>
      <c r="I460" s="529"/>
      <c r="J460" s="535"/>
      <c r="K460" s="529"/>
      <c r="L460" s="539"/>
      <c r="M460" s="539"/>
      <c r="N460" s="539"/>
      <c r="O460" s="539"/>
      <c r="P460" s="539"/>
      <c r="Q460" s="539"/>
      <c r="R460" s="539" t="s">
        <v>211</v>
      </c>
      <c r="S460" s="539"/>
      <c r="T460" s="539"/>
      <c r="U460" s="539"/>
      <c r="V460" s="539"/>
      <c r="W460" s="539"/>
      <c r="X460" s="539"/>
      <c r="Y460" s="539"/>
      <c r="Z460" s="539"/>
      <c r="AA460" s="539"/>
      <c r="AB460" s="529"/>
      <c r="AC460" s="529"/>
      <c r="AD460" s="529"/>
      <c r="AE460" s="529"/>
      <c r="AF460" s="529"/>
      <c r="AG460" s="529"/>
      <c r="AH460" s="529"/>
      <c r="AI460" s="529"/>
      <c r="AJ460" s="529"/>
      <c r="AK460" s="529"/>
      <c r="AL460" s="529"/>
      <c r="AM460" s="529"/>
      <c r="AN460" s="529"/>
      <c r="AO460" s="529"/>
      <c r="AP460" s="529"/>
      <c r="AQ460" s="529"/>
      <c r="AR460" s="529"/>
      <c r="AS460" s="529"/>
      <c r="AT460" s="529"/>
      <c r="AU460" s="529"/>
      <c r="AV460" s="529"/>
      <c r="AW460" s="496"/>
    </row>
    <row r="461" spans="2:49" ht="16.2" thickBot="1" x14ac:dyDescent="0.35">
      <c r="B461" s="540"/>
      <c r="C461" s="541"/>
      <c r="D461" s="541"/>
      <c r="E461" s="542"/>
      <c r="F461" s="542"/>
      <c r="G461" s="542"/>
      <c r="H461" s="542"/>
      <c r="I461" s="541"/>
      <c r="J461" s="543"/>
      <c r="K461" s="541"/>
      <c r="L461" s="544"/>
      <c r="M461" s="544"/>
      <c r="N461" s="544"/>
      <c r="O461" s="544"/>
      <c r="P461" s="544"/>
      <c r="Q461" s="544"/>
      <c r="R461" s="544"/>
      <c r="S461" s="544"/>
      <c r="T461" s="544"/>
      <c r="U461" s="544"/>
      <c r="V461" s="544"/>
      <c r="W461" s="544"/>
      <c r="X461" s="544"/>
      <c r="Y461" s="544"/>
      <c r="Z461" s="544"/>
      <c r="AA461" s="544"/>
      <c r="AB461" s="541"/>
      <c r="AC461" s="541"/>
      <c r="AD461" s="541"/>
      <c r="AE461" s="541"/>
      <c r="AF461" s="541"/>
      <c r="AG461" s="541"/>
      <c r="AH461" s="541"/>
      <c r="AI461" s="541"/>
      <c r="AJ461" s="541"/>
      <c r="AK461" s="541"/>
      <c r="AL461" s="541"/>
      <c r="AM461" s="541"/>
      <c r="AN461" s="541"/>
      <c r="AO461" s="541"/>
      <c r="AP461" s="541"/>
      <c r="AQ461" s="541"/>
      <c r="AR461" s="541"/>
      <c r="AS461" s="541"/>
      <c r="AT461" s="541"/>
      <c r="AU461" s="541"/>
      <c r="AV461" s="541"/>
      <c r="AW461" s="545"/>
    </row>
    <row r="462" spans="2:49" ht="15.6" thickTop="1" thickBot="1" x14ac:dyDescent="0.35"/>
    <row r="463" spans="2:49" ht="18.600000000000001" thickTop="1" x14ac:dyDescent="0.35">
      <c r="B463" s="483"/>
      <c r="C463" s="484" t="s">
        <v>190</v>
      </c>
      <c r="D463" s="485"/>
      <c r="E463" s="486"/>
      <c r="F463" s="487"/>
      <c r="G463" s="488"/>
      <c r="H463" s="488"/>
      <c r="I463" s="489"/>
      <c r="J463" s="490"/>
      <c r="K463" s="489"/>
      <c r="L463" s="491"/>
      <c r="M463" s="491"/>
      <c r="N463" s="491"/>
      <c r="O463" s="491"/>
      <c r="P463" s="491"/>
      <c r="Q463" s="491"/>
      <c r="R463" s="491"/>
      <c r="S463" s="491"/>
      <c r="T463" s="491"/>
      <c r="U463" s="491"/>
      <c r="V463" s="491"/>
      <c r="W463" s="491"/>
      <c r="X463" s="491"/>
      <c r="Y463" s="491"/>
      <c r="Z463" s="491"/>
      <c r="AA463" s="491"/>
      <c r="AB463" s="489"/>
      <c r="AC463" s="489"/>
      <c r="AD463" s="489"/>
      <c r="AE463" s="489"/>
      <c r="AF463" s="489"/>
      <c r="AG463" s="489"/>
      <c r="AH463" s="489"/>
      <c r="AI463" s="492"/>
      <c r="AJ463" s="492"/>
      <c r="AK463" s="492"/>
      <c r="AL463" s="492"/>
      <c r="AM463" s="492"/>
      <c r="AN463" s="492"/>
      <c r="AO463" s="492"/>
      <c r="AP463" s="492"/>
      <c r="AQ463" s="492"/>
      <c r="AR463" s="492"/>
      <c r="AS463" s="492"/>
      <c r="AT463" s="492"/>
      <c r="AU463" s="492"/>
      <c r="AV463" s="492"/>
      <c r="AW463" s="493"/>
    </row>
    <row r="464" spans="2:49" ht="15.6" x14ac:dyDescent="0.3">
      <c r="B464" s="495"/>
      <c r="C464" s="630" t="str">
        <f>+C437</f>
        <v>CAP. 2: ACUEDUCTO VEREDA EL CRUCERO</v>
      </c>
      <c r="D464" s="631"/>
      <c r="E464" s="631"/>
      <c r="F464" s="631"/>
      <c r="G464" s="631"/>
      <c r="H464" s="631"/>
      <c r="I464" s="631"/>
      <c r="J464" s="632" t="str">
        <f>+PRESUPUESTO!C37</f>
        <v>VALVULA ALIVIO 1 1/2"</v>
      </c>
      <c r="K464" s="633"/>
      <c r="L464" s="633"/>
      <c r="M464" s="633"/>
      <c r="N464" s="633"/>
      <c r="O464" s="633"/>
      <c r="P464" s="633"/>
      <c r="Q464" s="633"/>
      <c r="R464" s="633"/>
      <c r="S464" s="633"/>
      <c r="T464" s="633"/>
      <c r="U464" s="633"/>
      <c r="V464" s="633"/>
      <c r="W464" s="633"/>
      <c r="X464" s="633"/>
      <c r="Y464" s="633"/>
      <c r="Z464" s="633"/>
      <c r="AA464" s="633"/>
      <c r="AB464" s="633"/>
      <c r="AC464" s="633"/>
      <c r="AD464" s="633"/>
      <c r="AE464" s="633"/>
      <c r="AF464" s="633"/>
      <c r="AG464" s="633"/>
      <c r="AH464" s="634"/>
      <c r="AI464" s="638" t="s">
        <v>192</v>
      </c>
      <c r="AJ464" s="639"/>
      <c r="AK464" s="639"/>
      <c r="AL464" s="639"/>
      <c r="AM464" s="639"/>
      <c r="AN464" s="639"/>
      <c r="AO464" s="640"/>
      <c r="AP464" s="641" t="s">
        <v>89</v>
      </c>
      <c r="AQ464" s="642"/>
      <c r="AR464" s="642"/>
      <c r="AS464" s="642"/>
      <c r="AT464" s="642"/>
      <c r="AU464" s="642"/>
      <c r="AV464" s="643"/>
      <c r="AW464" s="496"/>
    </row>
    <row r="465" spans="2:49" ht="15.6" x14ac:dyDescent="0.3">
      <c r="B465" s="495"/>
      <c r="C465" s="700"/>
      <c r="D465" s="701"/>
      <c r="E465" s="701"/>
      <c r="F465" s="701"/>
      <c r="G465" s="701"/>
      <c r="H465" s="701"/>
      <c r="I465" s="701"/>
      <c r="J465" s="635"/>
      <c r="K465" s="636"/>
      <c r="L465" s="636"/>
      <c r="M465" s="636"/>
      <c r="N465" s="636"/>
      <c r="O465" s="636"/>
      <c r="P465" s="636"/>
      <c r="Q465" s="636"/>
      <c r="R465" s="636"/>
      <c r="S465" s="636"/>
      <c r="T465" s="636"/>
      <c r="U465" s="636"/>
      <c r="V465" s="636"/>
      <c r="W465" s="636"/>
      <c r="X465" s="636"/>
      <c r="Y465" s="636"/>
      <c r="Z465" s="636"/>
      <c r="AA465" s="636"/>
      <c r="AB465" s="636"/>
      <c r="AC465" s="636"/>
      <c r="AD465" s="636"/>
      <c r="AE465" s="636"/>
      <c r="AF465" s="636"/>
      <c r="AG465" s="636"/>
      <c r="AH465" s="637"/>
      <c r="AI465" s="638" t="s">
        <v>194</v>
      </c>
      <c r="AJ465" s="639"/>
      <c r="AK465" s="639"/>
      <c r="AL465" s="639"/>
      <c r="AM465" s="639"/>
      <c r="AN465" s="639"/>
      <c r="AO465" s="640"/>
      <c r="AP465" s="641">
        <f>L477</f>
        <v>3</v>
      </c>
      <c r="AQ465" s="642"/>
      <c r="AR465" s="642"/>
      <c r="AS465" s="642"/>
      <c r="AT465" s="642"/>
      <c r="AU465" s="642"/>
      <c r="AV465" s="643"/>
      <c r="AW465" s="496"/>
    </row>
    <row r="466" spans="2:49" ht="15.6" x14ac:dyDescent="0.3">
      <c r="B466" s="495"/>
      <c r="C466" s="498"/>
      <c r="D466" s="498"/>
      <c r="E466" s="498"/>
      <c r="F466" s="498"/>
      <c r="G466" s="498"/>
      <c r="H466" s="498"/>
      <c r="I466" s="498"/>
      <c r="J466" s="499"/>
      <c r="K466" s="498"/>
      <c r="L466" s="498"/>
      <c r="M466" s="626"/>
      <c r="N466" s="626"/>
      <c r="O466" s="626"/>
      <c r="P466" s="626"/>
      <c r="Q466" s="626"/>
      <c r="R466" s="626"/>
      <c r="S466" s="626"/>
      <c r="T466" s="626"/>
      <c r="U466" s="626"/>
      <c r="V466" s="626"/>
      <c r="W466" s="626"/>
      <c r="X466" s="626"/>
      <c r="Y466" s="626"/>
      <c r="Z466" s="626"/>
      <c r="AA466" s="626"/>
      <c r="AB466" s="626"/>
      <c r="AC466" s="625"/>
      <c r="AD466" s="626"/>
      <c r="AE466" s="626"/>
      <c r="AF466" s="626"/>
      <c r="AG466" s="626"/>
      <c r="AH466" s="626"/>
      <c r="AI466" s="626"/>
      <c r="AJ466" s="626"/>
      <c r="AK466" s="626"/>
      <c r="AL466" s="626"/>
      <c r="AM466" s="626"/>
      <c r="AN466" s="626"/>
      <c r="AO466" s="626"/>
      <c r="AP466" s="626"/>
      <c r="AQ466" s="626"/>
      <c r="AR466" s="626"/>
      <c r="AS466" s="626"/>
      <c r="AT466" s="626"/>
      <c r="AU466" s="626"/>
      <c r="AV466" s="626"/>
      <c r="AW466" s="496"/>
    </row>
    <row r="467" spans="2:49" ht="15.6" x14ac:dyDescent="0.3">
      <c r="B467" s="495"/>
      <c r="C467" s="712" t="s">
        <v>197</v>
      </c>
      <c r="D467" s="713"/>
      <c r="E467" s="714" t="s">
        <v>198</v>
      </c>
      <c r="F467" s="714"/>
      <c r="G467" s="714"/>
      <c r="H467" s="714"/>
      <c r="I467" s="714" t="s">
        <v>199</v>
      </c>
      <c r="J467" s="715" t="s">
        <v>200</v>
      </c>
      <c r="K467" s="714" t="s">
        <v>182</v>
      </c>
      <c r="L467" s="714" t="s">
        <v>201</v>
      </c>
      <c r="M467" s="705"/>
      <c r="N467" s="705"/>
      <c r="O467" s="705"/>
      <c r="P467" s="705"/>
      <c r="Q467" s="705"/>
      <c r="R467" s="705"/>
      <c r="S467" s="705"/>
      <c r="T467" s="705"/>
      <c r="U467" s="705"/>
      <c r="V467" s="705"/>
      <c r="W467" s="705"/>
      <c r="X467" s="705"/>
      <c r="Y467" s="705"/>
      <c r="Z467" s="705"/>
      <c r="AA467" s="705"/>
      <c r="AB467" s="705"/>
      <c r="AC467" s="705"/>
      <c r="AD467" s="705"/>
      <c r="AE467" s="705"/>
      <c r="AF467" s="705"/>
      <c r="AG467" s="705"/>
      <c r="AH467" s="705"/>
      <c r="AI467" s="705"/>
      <c r="AJ467" s="705"/>
      <c r="AK467" s="705"/>
      <c r="AL467" s="705"/>
      <c r="AM467" s="705"/>
      <c r="AN467" s="705"/>
      <c r="AO467" s="705"/>
      <c r="AP467" s="705"/>
      <c r="AQ467" s="705"/>
      <c r="AR467" s="705"/>
      <c r="AS467" s="705"/>
      <c r="AT467" s="705"/>
      <c r="AU467" s="705"/>
      <c r="AV467" s="705"/>
      <c r="AW467" s="496"/>
    </row>
    <row r="468" spans="2:49" ht="15.6" x14ac:dyDescent="0.3">
      <c r="B468" s="495"/>
      <c r="C468" s="653"/>
      <c r="D468" s="654"/>
      <c r="E468" s="500" t="s">
        <v>202</v>
      </c>
      <c r="F468" s="500" t="s">
        <v>203</v>
      </c>
      <c r="G468" s="500" t="s">
        <v>204</v>
      </c>
      <c r="H468" s="500" t="s">
        <v>205</v>
      </c>
      <c r="I468" s="714"/>
      <c r="J468" s="716"/>
      <c r="K468" s="714"/>
      <c r="L468" s="714"/>
      <c r="M468" s="705"/>
      <c r="N468" s="705"/>
      <c r="O468" s="705"/>
      <c r="P468" s="705"/>
      <c r="Q468" s="705"/>
      <c r="R468" s="705"/>
      <c r="S468" s="705"/>
      <c r="T468" s="705"/>
      <c r="U468" s="705"/>
      <c r="V468" s="705"/>
      <c r="W468" s="705"/>
      <c r="X468" s="705"/>
      <c r="Y468" s="705"/>
      <c r="Z468" s="705"/>
      <c r="AA468" s="705"/>
      <c r="AB468" s="705"/>
      <c r="AC468" s="705"/>
      <c r="AD468" s="705"/>
      <c r="AE468" s="705"/>
      <c r="AF468" s="705"/>
      <c r="AG468" s="705"/>
      <c r="AH468" s="705"/>
      <c r="AI468" s="705"/>
      <c r="AJ468" s="705"/>
      <c r="AK468" s="705"/>
      <c r="AL468" s="705"/>
      <c r="AM468" s="705"/>
      <c r="AN468" s="705"/>
      <c r="AO468" s="705"/>
      <c r="AP468" s="705"/>
      <c r="AQ468" s="705"/>
      <c r="AR468" s="705"/>
      <c r="AS468" s="705"/>
      <c r="AT468" s="705"/>
      <c r="AU468" s="705"/>
      <c r="AV468" s="705"/>
      <c r="AW468" s="496"/>
    </row>
    <row r="469" spans="2:49" ht="15.6" x14ac:dyDescent="0.3">
      <c r="B469" s="495"/>
      <c r="C469" s="706"/>
      <c r="D469" s="707"/>
      <c r="E469" s="710"/>
      <c r="F469" s="710"/>
      <c r="G469" s="710"/>
      <c r="H469" s="710"/>
      <c r="I469" s="710"/>
      <c r="J469" s="710"/>
      <c r="K469" s="710"/>
      <c r="L469" s="710"/>
      <c r="M469" s="501"/>
      <c r="N469" s="502"/>
      <c r="O469" s="502"/>
      <c r="P469" s="502"/>
      <c r="Q469" s="502"/>
      <c r="R469" s="502"/>
      <c r="S469" s="502"/>
      <c r="T469" s="502"/>
      <c r="U469" s="502"/>
      <c r="V469" s="502"/>
      <c r="W469" s="502"/>
      <c r="X469" s="502"/>
      <c r="Y469" s="502"/>
      <c r="Z469" s="502"/>
      <c r="AA469" s="502"/>
      <c r="AB469" s="502"/>
      <c r="AC469" s="502"/>
      <c r="AD469" s="502"/>
      <c r="AE469" s="502"/>
      <c r="AF469" s="502"/>
      <c r="AG469" s="502"/>
      <c r="AH469" s="502"/>
      <c r="AI469" s="502"/>
      <c r="AJ469" s="502"/>
      <c r="AK469" s="502"/>
      <c r="AL469" s="502"/>
      <c r="AM469" s="502"/>
      <c r="AN469" s="502"/>
      <c r="AO469" s="502"/>
      <c r="AP469" s="502"/>
      <c r="AQ469" s="502"/>
      <c r="AR469" s="502"/>
      <c r="AS469" s="502"/>
      <c r="AT469" s="502"/>
      <c r="AU469" s="502"/>
      <c r="AV469" s="503"/>
      <c r="AW469" s="496"/>
    </row>
    <row r="470" spans="2:49" ht="15.6" x14ac:dyDescent="0.3">
      <c r="B470" s="495"/>
      <c r="C470" s="708"/>
      <c r="D470" s="709"/>
      <c r="E470" s="711"/>
      <c r="F470" s="711"/>
      <c r="G470" s="711"/>
      <c r="H470" s="711"/>
      <c r="I470" s="711"/>
      <c r="J470" s="711"/>
      <c r="K470" s="711"/>
      <c r="L470" s="711"/>
      <c r="M470" s="501"/>
      <c r="N470" s="502"/>
      <c r="O470" s="502"/>
      <c r="P470" s="502"/>
      <c r="Q470" s="502"/>
      <c r="R470" s="502"/>
      <c r="S470" s="502"/>
      <c r="T470" s="502"/>
      <c r="U470" s="502"/>
      <c r="V470" s="502"/>
      <c r="W470" s="502"/>
      <c r="X470" s="502"/>
      <c r="Y470" s="502"/>
      <c r="Z470" s="502"/>
      <c r="AA470" s="502"/>
      <c r="AB470" s="502"/>
      <c r="AC470" s="502"/>
      <c r="AD470" s="502"/>
      <c r="AE470" s="502"/>
      <c r="AF470" s="502"/>
      <c r="AG470" s="502"/>
      <c r="AH470" s="502"/>
      <c r="AI470" s="502"/>
      <c r="AJ470" s="502"/>
      <c r="AK470" s="502"/>
      <c r="AL470" s="502"/>
      <c r="AM470" s="502"/>
      <c r="AN470" s="502"/>
      <c r="AO470" s="502"/>
      <c r="AP470" s="502"/>
      <c r="AQ470" s="502"/>
      <c r="AR470" s="502"/>
      <c r="AS470" s="502"/>
      <c r="AT470" s="502"/>
      <c r="AU470" s="502"/>
      <c r="AV470" s="503"/>
      <c r="AW470" s="496"/>
    </row>
    <row r="471" spans="2:49" ht="15.6" x14ac:dyDescent="0.3">
      <c r="B471" s="495"/>
      <c r="C471" s="648" t="str">
        <f>+J464</f>
        <v>VALVULA ALIVIO 1 1/2"</v>
      </c>
      <c r="D471" s="649"/>
      <c r="E471" s="644"/>
      <c r="F471" s="644"/>
      <c r="G471" s="718"/>
      <c r="H471" s="644"/>
      <c r="I471" s="644">
        <f>+G471*E471</f>
        <v>0</v>
      </c>
      <c r="J471" s="644">
        <v>3</v>
      </c>
      <c r="K471" s="644" t="str">
        <f>AP464</f>
        <v>UND</v>
      </c>
      <c r="L471" s="646">
        <f>+J471</f>
        <v>3</v>
      </c>
      <c r="M471" s="501"/>
      <c r="N471" s="502"/>
      <c r="O471" s="502"/>
      <c r="P471" s="502"/>
      <c r="Q471" s="502"/>
      <c r="R471" s="502"/>
      <c r="S471" s="502"/>
      <c r="T471" s="502"/>
      <c r="U471" s="502"/>
      <c r="V471" s="502"/>
      <c r="W471" s="502"/>
      <c r="X471" s="502"/>
      <c r="Y471" s="502"/>
      <c r="Z471" s="502"/>
      <c r="AA471" s="502"/>
      <c r="AB471" s="502"/>
      <c r="AC471" s="502"/>
      <c r="AD471" s="502"/>
      <c r="AE471" s="502"/>
      <c r="AF471" s="502"/>
      <c r="AG471" s="502"/>
      <c r="AH471" s="502"/>
      <c r="AI471" s="502"/>
      <c r="AJ471" s="502"/>
      <c r="AK471" s="502"/>
      <c r="AL471" s="502"/>
      <c r="AM471" s="502"/>
      <c r="AN471" s="502"/>
      <c r="AO471" s="502"/>
      <c r="AP471" s="502"/>
      <c r="AQ471" s="502"/>
      <c r="AR471" s="502"/>
      <c r="AS471" s="502"/>
      <c r="AT471" s="502"/>
      <c r="AU471" s="502"/>
      <c r="AV471" s="503"/>
      <c r="AW471" s="496"/>
    </row>
    <row r="472" spans="2:49" ht="15.6" x14ac:dyDescent="0.3">
      <c r="B472" s="495"/>
      <c r="C472" s="650"/>
      <c r="D472" s="651"/>
      <c r="E472" s="645"/>
      <c r="F472" s="645"/>
      <c r="G472" s="659"/>
      <c r="H472" s="645"/>
      <c r="I472" s="645"/>
      <c r="J472" s="645"/>
      <c r="K472" s="645"/>
      <c r="L472" s="647"/>
      <c r="M472" s="501"/>
      <c r="N472" s="502"/>
      <c r="O472" s="502"/>
      <c r="P472" s="502"/>
      <c r="Q472" s="502"/>
      <c r="R472" s="502"/>
      <c r="S472" s="502"/>
      <c r="T472" s="502"/>
      <c r="U472" s="502"/>
      <c r="V472" s="502"/>
      <c r="W472" s="502"/>
      <c r="X472" s="502"/>
      <c r="Y472" s="502"/>
      <c r="Z472" s="502"/>
      <c r="AA472" s="502"/>
      <c r="AB472" s="502"/>
      <c r="AC472" s="502"/>
      <c r="AD472" s="502"/>
      <c r="AE472" s="502"/>
      <c r="AF472" s="502"/>
      <c r="AG472" s="502"/>
      <c r="AH472" s="502"/>
      <c r="AI472" s="502"/>
      <c r="AJ472" s="502"/>
      <c r="AK472" s="502"/>
      <c r="AL472" s="502"/>
      <c r="AM472" s="502"/>
      <c r="AN472" s="502"/>
      <c r="AO472" s="502"/>
      <c r="AP472" s="502"/>
      <c r="AQ472" s="502"/>
      <c r="AR472" s="502"/>
      <c r="AS472" s="502"/>
      <c r="AT472" s="502"/>
      <c r="AU472" s="502"/>
      <c r="AV472" s="503"/>
      <c r="AW472" s="496"/>
    </row>
    <row r="473" spans="2:49" ht="15.6" x14ac:dyDescent="0.3">
      <c r="B473" s="495"/>
      <c r="C473" s="720"/>
      <c r="D473" s="721"/>
      <c r="E473" s="652"/>
      <c r="F473" s="652"/>
      <c r="G473" s="652"/>
      <c r="H473" s="652"/>
      <c r="I473" s="652"/>
      <c r="J473" s="652"/>
      <c r="K473" s="652"/>
      <c r="L473" s="656"/>
      <c r="M473" s="501"/>
      <c r="N473" s="502"/>
      <c r="O473" s="502"/>
      <c r="P473" s="502"/>
      <c r="Q473" s="502"/>
      <c r="R473" s="502"/>
      <c r="S473" s="502"/>
      <c r="T473" s="502"/>
      <c r="U473" s="502"/>
      <c r="V473" s="502"/>
      <c r="W473" s="502"/>
      <c r="X473" s="502"/>
      <c r="Y473" s="502"/>
      <c r="Z473" s="502"/>
      <c r="AA473" s="502"/>
      <c r="AB473" s="502"/>
      <c r="AC473" s="502"/>
      <c r="AD473" s="502"/>
      <c r="AE473" s="502"/>
      <c r="AF473" s="502"/>
      <c r="AG473" s="502"/>
      <c r="AH473" s="502"/>
      <c r="AI473" s="502"/>
      <c r="AJ473" s="502"/>
      <c r="AK473" s="502"/>
      <c r="AL473" s="502"/>
      <c r="AM473" s="502"/>
      <c r="AN473" s="502"/>
      <c r="AO473" s="502"/>
      <c r="AP473" s="502"/>
      <c r="AQ473" s="502"/>
      <c r="AR473" s="502"/>
      <c r="AS473" s="502"/>
      <c r="AT473" s="502"/>
      <c r="AU473" s="502"/>
      <c r="AV473" s="503"/>
      <c r="AW473" s="496"/>
    </row>
    <row r="474" spans="2:49" ht="15.6" x14ac:dyDescent="0.3">
      <c r="B474" s="495"/>
      <c r="C474" s="722"/>
      <c r="D474" s="723"/>
      <c r="E474" s="644"/>
      <c r="F474" s="644"/>
      <c r="G474" s="644"/>
      <c r="H474" s="644"/>
      <c r="I474" s="644"/>
      <c r="J474" s="644"/>
      <c r="K474" s="644"/>
      <c r="L474" s="657"/>
      <c r="M474" s="501"/>
      <c r="N474" s="502"/>
      <c r="O474" s="502"/>
      <c r="P474" s="502"/>
      <c r="Q474" s="502"/>
      <c r="R474" s="502"/>
      <c r="S474" s="502"/>
      <c r="T474" s="502"/>
      <c r="U474" s="502"/>
      <c r="V474" s="502"/>
      <c r="W474" s="502"/>
      <c r="X474" s="502"/>
      <c r="Y474" s="502"/>
      <c r="Z474" s="502"/>
      <c r="AA474" s="502"/>
      <c r="AB474" s="502"/>
      <c r="AC474" s="502"/>
      <c r="AD474" s="502"/>
      <c r="AE474" s="502"/>
      <c r="AF474" s="502"/>
      <c r="AG474" s="502"/>
      <c r="AH474" s="502"/>
      <c r="AI474" s="502"/>
      <c r="AJ474" s="502"/>
      <c r="AK474" s="502"/>
      <c r="AL474" s="502"/>
      <c r="AM474" s="502"/>
      <c r="AN474" s="502"/>
      <c r="AO474" s="502"/>
      <c r="AP474" s="502"/>
      <c r="AQ474" s="502"/>
      <c r="AR474" s="502"/>
      <c r="AS474" s="502"/>
      <c r="AT474" s="502"/>
      <c r="AU474" s="502"/>
      <c r="AV474" s="503"/>
      <c r="AW474" s="496"/>
    </row>
    <row r="475" spans="2:49" ht="15.6" x14ac:dyDescent="0.3">
      <c r="B475" s="495"/>
      <c r="C475" s="720"/>
      <c r="D475" s="721"/>
      <c r="E475" s="652"/>
      <c r="F475" s="652"/>
      <c r="G475" s="652"/>
      <c r="H475" s="652"/>
      <c r="I475" s="652"/>
      <c r="J475" s="652"/>
      <c r="K475" s="652"/>
      <c r="L475" s="656"/>
      <c r="M475" s="501"/>
      <c r="N475" s="502"/>
      <c r="O475" s="502"/>
      <c r="P475" s="502"/>
      <c r="Q475" s="502"/>
      <c r="R475" s="502"/>
      <c r="S475" s="502"/>
      <c r="T475" s="502"/>
      <c r="U475" s="502"/>
      <c r="V475" s="502"/>
      <c r="W475" s="502"/>
      <c r="X475" s="502"/>
      <c r="Y475" s="502"/>
      <c r="Z475" s="502"/>
      <c r="AA475" s="502"/>
      <c r="AB475" s="502"/>
      <c r="AC475" s="502"/>
      <c r="AD475" s="502"/>
      <c r="AE475" s="502"/>
      <c r="AF475" s="502"/>
      <c r="AG475" s="502"/>
      <c r="AH475" s="502"/>
      <c r="AI475" s="502"/>
      <c r="AJ475" s="502"/>
      <c r="AK475" s="502"/>
      <c r="AL475" s="502"/>
      <c r="AM475" s="502"/>
      <c r="AN475" s="502"/>
      <c r="AO475" s="502"/>
      <c r="AP475" s="502"/>
      <c r="AQ475" s="502"/>
      <c r="AR475" s="502"/>
      <c r="AS475" s="502"/>
      <c r="AT475" s="502"/>
      <c r="AU475" s="502"/>
      <c r="AV475" s="503"/>
      <c r="AW475" s="496"/>
    </row>
    <row r="476" spans="2:49" ht="15.6" x14ac:dyDescent="0.3">
      <c r="B476" s="495"/>
      <c r="C476" s="722"/>
      <c r="D476" s="723"/>
      <c r="E476" s="644"/>
      <c r="F476" s="644"/>
      <c r="G476" s="644"/>
      <c r="H476" s="644"/>
      <c r="I476" s="644"/>
      <c r="J476" s="644"/>
      <c r="K476" s="644"/>
      <c r="L476" s="657"/>
      <c r="M476" s="501"/>
      <c r="N476" s="502"/>
      <c r="O476" s="502"/>
      <c r="P476" s="502"/>
      <c r="Q476" s="502"/>
      <c r="R476" s="502"/>
      <c r="S476" s="502"/>
      <c r="T476" s="502"/>
      <c r="U476" s="502"/>
      <c r="V476" s="502"/>
      <c r="W476" s="502"/>
      <c r="X476" s="502"/>
      <c r="Y476" s="502"/>
      <c r="Z476" s="502"/>
      <c r="AA476" s="502"/>
      <c r="AB476" s="502"/>
      <c r="AC476" s="502"/>
      <c r="AD476" s="502"/>
      <c r="AE476" s="502"/>
      <c r="AF476" s="502"/>
      <c r="AG476" s="502"/>
      <c r="AH476" s="502"/>
      <c r="AI476" s="502"/>
      <c r="AJ476" s="502"/>
      <c r="AK476" s="502"/>
      <c r="AL476" s="502"/>
      <c r="AM476" s="502"/>
      <c r="AN476" s="502"/>
      <c r="AO476" s="502"/>
      <c r="AP476" s="502"/>
      <c r="AQ476" s="502"/>
      <c r="AR476" s="502"/>
      <c r="AS476" s="502"/>
      <c r="AT476" s="502"/>
      <c r="AU476" s="502"/>
      <c r="AV476" s="503"/>
      <c r="AW476" s="496"/>
    </row>
    <row r="477" spans="2:49" ht="15.6" x14ac:dyDescent="0.3">
      <c r="B477" s="495"/>
      <c r="C477" s="504"/>
      <c r="D477" s="505"/>
      <c r="E477" s="505"/>
      <c r="F477" s="505"/>
      <c r="G477" s="506" t="s">
        <v>209</v>
      </c>
      <c r="H477" s="507">
        <v>2</v>
      </c>
      <c r="I477" s="508" t="s">
        <v>5</v>
      </c>
      <c r="J477" s="509"/>
      <c r="K477" s="510" t="s">
        <v>201</v>
      </c>
      <c r="L477" s="511">
        <f>ROUND(SUM(L469:L476),H477)</f>
        <v>3</v>
      </c>
      <c r="M477" s="512"/>
      <c r="N477" s="513"/>
      <c r="O477" s="513"/>
      <c r="P477" s="513"/>
      <c r="Q477" s="513"/>
      <c r="R477" s="513"/>
      <c r="S477" s="502"/>
      <c r="T477" s="502"/>
      <c r="U477" s="502"/>
      <c r="V477" s="502"/>
      <c r="W477" s="502"/>
      <c r="X477" s="502"/>
      <c r="Y477" s="502"/>
      <c r="Z477" s="502"/>
      <c r="AA477" s="502"/>
      <c r="AB477" s="502"/>
      <c r="AC477" s="502"/>
      <c r="AD477" s="502"/>
      <c r="AE477" s="502"/>
      <c r="AF477" s="502"/>
      <c r="AG477" s="502"/>
      <c r="AH477" s="502"/>
      <c r="AI477" s="502"/>
      <c r="AJ477" s="502"/>
      <c r="AK477" s="502"/>
      <c r="AL477" s="502"/>
      <c r="AM477" s="502"/>
      <c r="AN477" s="502"/>
      <c r="AO477" s="502"/>
      <c r="AP477" s="502"/>
      <c r="AQ477" s="502"/>
      <c r="AR477" s="502"/>
      <c r="AS477" s="502"/>
      <c r="AT477" s="502"/>
      <c r="AU477" s="502"/>
      <c r="AV477" s="503"/>
      <c r="AW477" s="496"/>
    </row>
    <row r="478" spans="2:49" ht="15.6" x14ac:dyDescent="0.3">
      <c r="B478" s="495"/>
      <c r="C478" s="514"/>
      <c r="D478" s="515"/>
      <c r="E478" s="515"/>
      <c r="F478" s="515"/>
      <c r="G478" s="515"/>
      <c r="H478" s="515"/>
      <c r="I478" s="515"/>
      <c r="J478" s="515"/>
      <c r="K478" s="516"/>
      <c r="L478" s="515"/>
      <c r="M478" s="517"/>
      <c r="N478" s="518"/>
      <c r="O478" s="518"/>
      <c r="P478" s="518"/>
      <c r="Q478" s="518"/>
      <c r="R478" s="518"/>
      <c r="S478" s="519"/>
      <c r="T478" s="519"/>
      <c r="U478" s="519"/>
      <c r="V478" s="519"/>
      <c r="W478" s="519"/>
      <c r="X478" s="519"/>
      <c r="Y478" s="519"/>
      <c r="Z478" s="519"/>
      <c r="AA478" s="519"/>
      <c r="AB478" s="519"/>
      <c r="AC478" s="519"/>
      <c r="AD478" s="519"/>
      <c r="AE478" s="519"/>
      <c r="AF478" s="519"/>
      <c r="AG478" s="519"/>
      <c r="AH478" s="519"/>
      <c r="AI478" s="519"/>
      <c r="AJ478" s="519"/>
      <c r="AK478" s="519"/>
      <c r="AL478" s="519"/>
      <c r="AM478" s="519"/>
      <c r="AN478" s="519"/>
      <c r="AO478" s="519"/>
      <c r="AP478" s="519"/>
      <c r="AQ478" s="519"/>
      <c r="AR478" s="519"/>
      <c r="AS478" s="519"/>
      <c r="AT478" s="519"/>
      <c r="AU478" s="519"/>
      <c r="AV478" s="520"/>
      <c r="AW478" s="496"/>
    </row>
    <row r="479" spans="2:49" ht="15.6" x14ac:dyDescent="0.3">
      <c r="B479" s="495"/>
      <c r="C479" s="653"/>
      <c r="D479" s="654"/>
      <c r="E479" s="654"/>
      <c r="F479" s="654"/>
      <c r="G479" s="654"/>
      <c r="H479" s="654"/>
      <c r="I479" s="654"/>
      <c r="J479" s="654"/>
      <c r="K479" s="654"/>
      <c r="L479" s="521"/>
      <c r="M479" s="517"/>
      <c r="N479" s="518"/>
      <c r="O479" s="518"/>
      <c r="P479" s="518"/>
      <c r="Q479" s="518"/>
      <c r="R479" s="518"/>
      <c r="S479" s="519"/>
      <c r="T479" s="519"/>
      <c r="U479" s="519"/>
      <c r="V479" s="519"/>
      <c r="W479" s="519"/>
      <c r="X479" s="519"/>
      <c r="Y479" s="519"/>
      <c r="Z479" s="519"/>
      <c r="AA479" s="519"/>
      <c r="AB479" s="519"/>
      <c r="AC479" s="519"/>
      <c r="AD479" s="519"/>
      <c r="AE479" s="519"/>
      <c r="AF479" s="519"/>
      <c r="AG479" s="519"/>
      <c r="AH479" s="519"/>
      <c r="AI479" s="519"/>
      <c r="AJ479" s="519"/>
      <c r="AK479" s="519"/>
      <c r="AL479" s="519"/>
      <c r="AM479" s="519"/>
      <c r="AN479" s="519"/>
      <c r="AO479" s="519"/>
      <c r="AP479" s="519"/>
      <c r="AQ479" s="519"/>
      <c r="AR479" s="519"/>
      <c r="AS479" s="519"/>
      <c r="AT479" s="519"/>
      <c r="AU479" s="519"/>
      <c r="AV479" s="520"/>
      <c r="AW479" s="496"/>
    </row>
    <row r="480" spans="2:49" ht="31.2" x14ac:dyDescent="0.3">
      <c r="B480" s="495"/>
      <c r="C480" s="522" t="s">
        <v>210</v>
      </c>
      <c r="D480" s="655"/>
      <c r="E480" s="655"/>
      <c r="F480" s="655"/>
      <c r="G480" s="655"/>
      <c r="H480" s="655"/>
      <c r="I480" s="655"/>
      <c r="J480" s="655"/>
      <c r="K480" s="655"/>
      <c r="L480" s="655"/>
      <c r="M480" s="655"/>
      <c r="N480" s="655"/>
      <c r="O480" s="655"/>
      <c r="P480" s="655"/>
      <c r="Q480" s="655"/>
      <c r="R480" s="655"/>
      <c r="S480" s="655"/>
      <c r="T480" s="655"/>
      <c r="U480" s="655"/>
      <c r="V480" s="655"/>
      <c r="W480" s="655"/>
      <c r="X480" s="655"/>
      <c r="Y480" s="655"/>
      <c r="Z480" s="655"/>
      <c r="AA480" s="655"/>
      <c r="AB480" s="655"/>
      <c r="AC480" s="655"/>
      <c r="AD480" s="655"/>
      <c r="AE480" s="655"/>
      <c r="AF480" s="655"/>
      <c r="AG480" s="655"/>
      <c r="AH480" s="655"/>
      <c r="AI480" s="655"/>
      <c r="AJ480" s="655"/>
      <c r="AK480" s="655"/>
      <c r="AL480" s="655"/>
      <c r="AM480" s="655"/>
      <c r="AN480" s="655"/>
      <c r="AO480" s="655"/>
      <c r="AP480" s="655"/>
      <c r="AQ480" s="655"/>
      <c r="AR480" s="655"/>
      <c r="AS480" s="655"/>
      <c r="AT480" s="655"/>
      <c r="AU480" s="655"/>
      <c r="AV480" s="523"/>
      <c r="AW480" s="496"/>
    </row>
    <row r="481" spans="2:49" ht="15.6" x14ac:dyDescent="0.3">
      <c r="B481" s="495"/>
      <c r="C481" s="549"/>
      <c r="D481" s="719"/>
      <c r="E481" s="719"/>
      <c r="F481" s="719"/>
      <c r="G481" s="719"/>
      <c r="H481" s="719"/>
      <c r="I481" s="719"/>
      <c r="J481" s="719"/>
      <c r="K481" s="719"/>
      <c r="L481" s="719"/>
      <c r="M481" s="719"/>
      <c r="N481" s="719"/>
      <c r="O481" s="719"/>
      <c r="P481" s="719"/>
      <c r="Q481" s="719"/>
      <c r="R481" s="719"/>
      <c r="S481" s="719"/>
      <c r="T481" s="719"/>
      <c r="U481" s="719"/>
      <c r="V481" s="719"/>
      <c r="W481" s="719"/>
      <c r="X481" s="719"/>
      <c r="Y481" s="719"/>
      <c r="Z481" s="719"/>
      <c r="AA481" s="719"/>
      <c r="AB481" s="719"/>
      <c r="AC481" s="719"/>
      <c r="AD481" s="719"/>
      <c r="AE481" s="719"/>
      <c r="AF481" s="719"/>
      <c r="AG481" s="719"/>
      <c r="AH481" s="719"/>
      <c r="AI481" s="719"/>
      <c r="AJ481" s="719"/>
      <c r="AK481" s="719"/>
      <c r="AL481" s="719"/>
      <c r="AM481" s="719"/>
      <c r="AN481" s="719"/>
      <c r="AO481" s="719"/>
      <c r="AP481" s="719"/>
      <c r="AQ481" s="719"/>
      <c r="AR481" s="719"/>
      <c r="AS481" s="719"/>
      <c r="AT481" s="719"/>
      <c r="AU481" s="719"/>
      <c r="AV481" s="550"/>
      <c r="AW481" s="496"/>
    </row>
    <row r="482" spans="2:49" ht="15.6" x14ac:dyDescent="0.3">
      <c r="B482" s="495"/>
      <c r="C482" s="526"/>
      <c r="D482" s="627"/>
      <c r="E482" s="627"/>
      <c r="F482" s="627"/>
      <c r="G482" s="627"/>
      <c r="H482" s="627"/>
      <c r="I482" s="627"/>
      <c r="J482" s="627"/>
      <c r="K482" s="627"/>
      <c r="L482" s="627"/>
      <c r="M482" s="627"/>
      <c r="N482" s="627"/>
      <c r="O482" s="627"/>
      <c r="P482" s="627"/>
      <c r="Q482" s="627"/>
      <c r="R482" s="627"/>
      <c r="S482" s="627"/>
      <c r="T482" s="627"/>
      <c r="U482" s="627"/>
      <c r="V482" s="627"/>
      <c r="W482" s="627"/>
      <c r="X482" s="627"/>
      <c r="Y482" s="627"/>
      <c r="Z482" s="627"/>
      <c r="AA482" s="627"/>
      <c r="AB482" s="627"/>
      <c r="AC482" s="627"/>
      <c r="AD482" s="627"/>
      <c r="AE482" s="627"/>
      <c r="AF482" s="627"/>
      <c r="AG482" s="527"/>
      <c r="AH482" s="628" t="str">
        <f>"Item    " &amp; E465 &amp; "    Página   1   de   1  "</f>
        <v xml:space="preserve">Item        Página   1   de   1  </v>
      </c>
      <c r="AI482" s="629"/>
      <c r="AJ482" s="629"/>
      <c r="AK482" s="629"/>
      <c r="AL482" s="629"/>
      <c r="AM482" s="629"/>
      <c r="AN482" s="629"/>
      <c r="AO482" s="629"/>
      <c r="AP482" s="629"/>
      <c r="AQ482" s="629"/>
      <c r="AR482" s="629"/>
      <c r="AS482" s="629"/>
      <c r="AT482" s="629"/>
      <c r="AU482" s="629"/>
      <c r="AV482" s="629"/>
      <c r="AW482" s="496"/>
    </row>
    <row r="483" spans="2:49" ht="15.6" x14ac:dyDescent="0.3">
      <c r="B483" s="495"/>
      <c r="C483" s="515"/>
      <c r="D483" s="515"/>
      <c r="E483" s="515"/>
      <c r="F483" s="515"/>
      <c r="G483" s="515"/>
      <c r="H483" s="515"/>
      <c r="I483" s="515"/>
      <c r="J483" s="528"/>
      <c r="K483" s="515"/>
      <c r="L483" s="515"/>
      <c r="M483" s="515"/>
      <c r="N483" s="515"/>
      <c r="O483" s="515"/>
      <c r="P483" s="515"/>
      <c r="Q483" s="515"/>
      <c r="R483" s="515"/>
      <c r="S483" s="515"/>
      <c r="T483" s="515"/>
      <c r="U483" s="515"/>
      <c r="V483" s="515"/>
      <c r="W483" s="515"/>
      <c r="X483" s="515"/>
      <c r="Y483" s="515"/>
      <c r="Z483" s="515"/>
      <c r="AA483" s="515"/>
      <c r="AB483" s="515"/>
      <c r="AC483" s="515"/>
      <c r="AD483" s="515"/>
      <c r="AE483" s="515"/>
      <c r="AF483" s="515"/>
      <c r="AG483" s="515"/>
      <c r="AH483" s="515"/>
      <c r="AI483" s="515"/>
      <c r="AJ483" s="515"/>
      <c r="AK483" s="515"/>
      <c r="AL483" s="515"/>
      <c r="AM483" s="528"/>
      <c r="AN483" s="528"/>
      <c r="AO483" s="528"/>
      <c r="AP483" s="528"/>
      <c r="AQ483" s="528"/>
      <c r="AR483" s="528"/>
      <c r="AS483" s="528"/>
      <c r="AT483" s="528"/>
      <c r="AU483" s="528"/>
      <c r="AV483" s="528"/>
      <c r="AW483" s="496"/>
    </row>
    <row r="484" spans="2:49" ht="15.6" x14ac:dyDescent="0.3">
      <c r="B484" s="495"/>
      <c r="C484" s="515"/>
      <c r="D484" s="515"/>
      <c r="E484" s="515"/>
      <c r="F484" s="515"/>
      <c r="G484" s="515"/>
      <c r="H484" s="515"/>
      <c r="I484" s="515"/>
      <c r="J484" s="528"/>
      <c r="K484" s="515"/>
      <c r="L484" s="515"/>
      <c r="M484" s="515"/>
      <c r="N484" s="515"/>
      <c r="O484" s="515"/>
      <c r="P484" s="515"/>
      <c r="Q484" s="515"/>
      <c r="R484" s="515"/>
      <c r="S484" s="515"/>
      <c r="T484" s="515"/>
      <c r="U484" s="515"/>
      <c r="V484" s="515"/>
      <c r="W484" s="515"/>
      <c r="X484" s="515"/>
      <c r="Y484" s="515"/>
      <c r="Z484" s="515"/>
      <c r="AA484" s="515"/>
      <c r="AB484" s="515"/>
      <c r="AC484" s="515"/>
      <c r="AD484" s="515"/>
      <c r="AE484" s="515"/>
      <c r="AF484" s="515"/>
      <c r="AG484" s="515"/>
      <c r="AH484" s="515"/>
      <c r="AI484" s="515"/>
      <c r="AJ484" s="515"/>
      <c r="AK484" s="515"/>
      <c r="AL484" s="515"/>
      <c r="AM484" s="528"/>
      <c r="AN484" s="528"/>
      <c r="AO484" s="528"/>
      <c r="AP484" s="528"/>
      <c r="AQ484" s="528"/>
      <c r="AR484" s="528"/>
      <c r="AS484" s="528"/>
      <c r="AT484" s="528"/>
      <c r="AU484" s="528"/>
      <c r="AV484" s="528"/>
      <c r="AW484" s="496"/>
    </row>
    <row r="485" spans="2:49" ht="15.6" x14ac:dyDescent="0.3">
      <c r="B485" s="495"/>
      <c r="C485" s="515"/>
      <c r="D485" s="515"/>
      <c r="E485" s="515"/>
      <c r="F485" s="515"/>
      <c r="G485" s="515"/>
      <c r="H485" s="515"/>
      <c r="I485" s="515"/>
      <c r="J485" s="528"/>
      <c r="K485" s="515"/>
      <c r="L485" s="515"/>
      <c r="M485" s="515"/>
      <c r="N485" s="515"/>
      <c r="O485" s="515"/>
      <c r="P485" s="515"/>
      <c r="Q485" s="515"/>
      <c r="R485" s="515"/>
      <c r="S485" s="515"/>
      <c r="T485" s="515"/>
      <c r="U485" s="515"/>
      <c r="V485" s="515"/>
      <c r="W485" s="515"/>
      <c r="X485" s="515"/>
      <c r="Y485" s="515"/>
      <c r="Z485" s="515"/>
      <c r="AA485" s="515"/>
      <c r="AB485" s="515"/>
      <c r="AC485" s="515"/>
      <c r="AD485" s="515"/>
      <c r="AE485" s="515"/>
      <c r="AF485" s="515"/>
      <c r="AG485" s="515"/>
      <c r="AH485" s="515"/>
      <c r="AI485" s="515"/>
      <c r="AJ485" s="515"/>
      <c r="AK485" s="515"/>
      <c r="AL485" s="515"/>
      <c r="AM485" s="528"/>
      <c r="AN485" s="528"/>
      <c r="AO485" s="528"/>
      <c r="AP485" s="528"/>
      <c r="AQ485" s="528"/>
      <c r="AR485" s="528"/>
      <c r="AS485" s="528"/>
      <c r="AT485" s="528"/>
      <c r="AU485" s="528"/>
      <c r="AV485" s="528"/>
      <c r="AW485" s="496"/>
    </row>
    <row r="486" spans="2:49" ht="15.6" x14ac:dyDescent="0.3">
      <c r="B486" s="495"/>
      <c r="C486" s="529"/>
      <c r="D486" s="530"/>
      <c r="E486" s="531"/>
      <c r="F486" s="532"/>
      <c r="G486" s="533"/>
      <c r="H486" s="530"/>
      <c r="I486" s="530"/>
      <c r="J486" s="534"/>
      <c r="K486" s="530"/>
      <c r="L486" s="529"/>
      <c r="M486" s="530"/>
      <c r="N486" s="530"/>
      <c r="O486" s="530"/>
      <c r="P486" s="530"/>
      <c r="Q486" s="530"/>
      <c r="R486" s="530"/>
      <c r="S486" s="530"/>
      <c r="T486" s="530"/>
      <c r="U486" s="530"/>
      <c r="V486" s="530"/>
      <c r="W486" s="530"/>
      <c r="X486" s="530"/>
      <c r="Y486" s="530"/>
      <c r="Z486" s="530"/>
      <c r="AA486" s="530"/>
      <c r="AB486" s="530"/>
      <c r="AC486" s="530"/>
      <c r="AD486" s="530"/>
      <c r="AE486" s="530"/>
      <c r="AF486" s="530"/>
      <c r="AG486" s="530"/>
      <c r="AH486" s="529"/>
      <c r="AI486" s="529"/>
      <c r="AJ486" s="529"/>
      <c r="AK486" s="529"/>
      <c r="AL486" s="529"/>
      <c r="AM486" s="535"/>
      <c r="AN486" s="535"/>
      <c r="AO486" s="535"/>
      <c r="AP486" s="535"/>
      <c r="AQ486" s="535"/>
      <c r="AR486" s="535"/>
      <c r="AS486" s="535"/>
      <c r="AT486" s="535"/>
      <c r="AU486" s="535"/>
      <c r="AV486" s="535"/>
      <c r="AW486" s="496"/>
    </row>
    <row r="487" spans="2:49" ht="15.6" x14ac:dyDescent="0.3">
      <c r="B487" s="495"/>
      <c r="C487" s="529"/>
      <c r="D487" s="536" t="s">
        <v>184</v>
      </c>
      <c r="E487" s="537"/>
      <c r="F487" s="537"/>
      <c r="G487" s="538"/>
      <c r="H487" s="538"/>
      <c r="I487" s="529"/>
      <c r="J487" s="535"/>
      <c r="K487" s="529"/>
      <c r="L487" s="539"/>
      <c r="M487" s="539"/>
      <c r="N487" s="539"/>
      <c r="O487" s="539"/>
      <c r="P487" s="539"/>
      <c r="Q487" s="539"/>
      <c r="R487" s="539" t="s">
        <v>211</v>
      </c>
      <c r="S487" s="539"/>
      <c r="T487" s="539"/>
      <c r="U487" s="539"/>
      <c r="V487" s="539"/>
      <c r="W487" s="539"/>
      <c r="X487" s="539"/>
      <c r="Y487" s="539"/>
      <c r="Z487" s="539"/>
      <c r="AA487" s="539"/>
      <c r="AB487" s="529"/>
      <c r="AC487" s="529"/>
      <c r="AD487" s="529"/>
      <c r="AE487" s="529"/>
      <c r="AF487" s="529"/>
      <c r="AG487" s="529"/>
      <c r="AH487" s="529"/>
      <c r="AI487" s="529"/>
      <c r="AJ487" s="529"/>
      <c r="AK487" s="529"/>
      <c r="AL487" s="529"/>
      <c r="AM487" s="529"/>
      <c r="AN487" s="529"/>
      <c r="AO487" s="529"/>
      <c r="AP487" s="529"/>
      <c r="AQ487" s="529"/>
      <c r="AR487" s="529"/>
      <c r="AS487" s="529"/>
      <c r="AT487" s="529"/>
      <c r="AU487" s="529"/>
      <c r="AV487" s="529"/>
      <c r="AW487" s="496"/>
    </row>
    <row r="488" spans="2:49" ht="16.2" thickBot="1" x14ac:dyDescent="0.35">
      <c r="B488" s="540"/>
      <c r="C488" s="541"/>
      <c r="D488" s="541"/>
      <c r="E488" s="542"/>
      <c r="F488" s="542"/>
      <c r="G488" s="542"/>
      <c r="H488" s="542"/>
      <c r="I488" s="541"/>
      <c r="J488" s="543"/>
      <c r="K488" s="541"/>
      <c r="L488" s="544"/>
      <c r="M488" s="544"/>
      <c r="N488" s="544"/>
      <c r="O488" s="544"/>
      <c r="P488" s="544"/>
      <c r="Q488" s="544"/>
      <c r="R488" s="544"/>
      <c r="S488" s="544"/>
      <c r="T488" s="544"/>
      <c r="U488" s="544"/>
      <c r="V488" s="544"/>
      <c r="W488" s="544"/>
      <c r="X488" s="544"/>
      <c r="Y488" s="544"/>
      <c r="Z488" s="544"/>
      <c r="AA488" s="544"/>
      <c r="AB488" s="541"/>
      <c r="AC488" s="541"/>
      <c r="AD488" s="541"/>
      <c r="AE488" s="541"/>
      <c r="AF488" s="541"/>
      <c r="AG488" s="541"/>
      <c r="AH488" s="541"/>
      <c r="AI488" s="541"/>
      <c r="AJ488" s="541"/>
      <c r="AK488" s="541"/>
      <c r="AL488" s="541"/>
      <c r="AM488" s="541"/>
      <c r="AN488" s="541"/>
      <c r="AO488" s="541"/>
      <c r="AP488" s="541"/>
      <c r="AQ488" s="541"/>
      <c r="AR488" s="541"/>
      <c r="AS488" s="541"/>
      <c r="AT488" s="541"/>
      <c r="AU488" s="541"/>
      <c r="AV488" s="541"/>
      <c r="AW488" s="545"/>
    </row>
    <row r="489" spans="2:49" ht="15.6" thickTop="1" thickBot="1" x14ac:dyDescent="0.35"/>
    <row r="490" spans="2:49" ht="18.600000000000001" thickTop="1" x14ac:dyDescent="0.35">
      <c r="B490" s="483"/>
      <c r="C490" s="484" t="s">
        <v>190</v>
      </c>
      <c r="D490" s="485"/>
      <c r="E490" s="486"/>
      <c r="F490" s="487"/>
      <c r="G490" s="488"/>
      <c r="H490" s="488"/>
      <c r="I490" s="489"/>
      <c r="J490" s="490"/>
      <c r="K490" s="489"/>
      <c r="L490" s="491"/>
      <c r="M490" s="491"/>
      <c r="N490" s="491"/>
      <c r="O490" s="491"/>
      <c r="P490" s="491"/>
      <c r="Q490" s="491"/>
      <c r="R490" s="491"/>
      <c r="S490" s="491"/>
      <c r="T490" s="491"/>
      <c r="U490" s="491"/>
      <c r="V490" s="491"/>
      <c r="W490" s="491"/>
      <c r="X490" s="491"/>
      <c r="Y490" s="491"/>
      <c r="Z490" s="491"/>
      <c r="AA490" s="491"/>
      <c r="AB490" s="489"/>
      <c r="AC490" s="489"/>
      <c r="AD490" s="489"/>
      <c r="AE490" s="489"/>
      <c r="AF490" s="489"/>
      <c r="AG490" s="489"/>
      <c r="AH490" s="489"/>
      <c r="AI490" s="492"/>
      <c r="AJ490" s="492"/>
      <c r="AK490" s="492"/>
      <c r="AL490" s="492"/>
      <c r="AM490" s="492"/>
      <c r="AN490" s="492"/>
      <c r="AO490" s="492"/>
      <c r="AP490" s="492"/>
      <c r="AQ490" s="492"/>
      <c r="AR490" s="492"/>
      <c r="AS490" s="492"/>
      <c r="AT490" s="492"/>
      <c r="AU490" s="492"/>
      <c r="AV490" s="492"/>
      <c r="AW490" s="493"/>
    </row>
    <row r="491" spans="2:49" ht="15.6" x14ac:dyDescent="0.3">
      <c r="B491" s="495"/>
      <c r="C491" s="630" t="str">
        <f>+C464</f>
        <v>CAP. 2: ACUEDUCTO VEREDA EL CRUCERO</v>
      </c>
      <c r="D491" s="631"/>
      <c r="E491" s="631"/>
      <c r="F491" s="631"/>
      <c r="G491" s="631"/>
      <c r="H491" s="631"/>
      <c r="I491" s="631"/>
      <c r="J491" s="632" t="str">
        <f>+PRESUPUESTO!C38</f>
        <v>RETIRO TUBERIA EXISTENTE 0" A 12"</v>
      </c>
      <c r="K491" s="633"/>
      <c r="L491" s="633"/>
      <c r="M491" s="633"/>
      <c r="N491" s="633"/>
      <c r="O491" s="633"/>
      <c r="P491" s="633"/>
      <c r="Q491" s="633"/>
      <c r="R491" s="633"/>
      <c r="S491" s="633"/>
      <c r="T491" s="633"/>
      <c r="U491" s="633"/>
      <c r="V491" s="633"/>
      <c r="W491" s="633"/>
      <c r="X491" s="633"/>
      <c r="Y491" s="633"/>
      <c r="Z491" s="633"/>
      <c r="AA491" s="633"/>
      <c r="AB491" s="633"/>
      <c r="AC491" s="633"/>
      <c r="AD491" s="633"/>
      <c r="AE491" s="633"/>
      <c r="AF491" s="633"/>
      <c r="AG491" s="633"/>
      <c r="AH491" s="634"/>
      <c r="AI491" s="638" t="s">
        <v>192</v>
      </c>
      <c r="AJ491" s="639"/>
      <c r="AK491" s="639"/>
      <c r="AL491" s="639"/>
      <c r="AM491" s="639"/>
      <c r="AN491" s="639"/>
      <c r="AO491" s="640"/>
      <c r="AP491" s="641" t="s">
        <v>35</v>
      </c>
      <c r="AQ491" s="642"/>
      <c r="AR491" s="642"/>
      <c r="AS491" s="642"/>
      <c r="AT491" s="642"/>
      <c r="AU491" s="642"/>
      <c r="AV491" s="643"/>
      <c r="AW491" s="496"/>
    </row>
    <row r="492" spans="2:49" ht="15.6" x14ac:dyDescent="0.3">
      <c r="B492" s="495"/>
      <c r="C492" s="700"/>
      <c r="D492" s="701"/>
      <c r="E492" s="701"/>
      <c r="F492" s="701"/>
      <c r="G492" s="701"/>
      <c r="H492" s="701"/>
      <c r="I492" s="701"/>
      <c r="J492" s="635"/>
      <c r="K492" s="636"/>
      <c r="L492" s="636"/>
      <c r="M492" s="636"/>
      <c r="N492" s="636"/>
      <c r="O492" s="636"/>
      <c r="P492" s="636"/>
      <c r="Q492" s="636"/>
      <c r="R492" s="636"/>
      <c r="S492" s="636"/>
      <c r="T492" s="636"/>
      <c r="U492" s="636"/>
      <c r="V492" s="636"/>
      <c r="W492" s="636"/>
      <c r="X492" s="636"/>
      <c r="Y492" s="636"/>
      <c r="Z492" s="636"/>
      <c r="AA492" s="636"/>
      <c r="AB492" s="636"/>
      <c r="AC492" s="636"/>
      <c r="AD492" s="636"/>
      <c r="AE492" s="636"/>
      <c r="AF492" s="636"/>
      <c r="AG492" s="636"/>
      <c r="AH492" s="637"/>
      <c r="AI492" s="638" t="s">
        <v>194</v>
      </c>
      <c r="AJ492" s="639"/>
      <c r="AK492" s="639"/>
      <c r="AL492" s="639"/>
      <c r="AM492" s="639"/>
      <c r="AN492" s="639"/>
      <c r="AO492" s="640"/>
      <c r="AP492" s="641">
        <f>L504</f>
        <v>400</v>
      </c>
      <c r="AQ492" s="642"/>
      <c r="AR492" s="642"/>
      <c r="AS492" s="642"/>
      <c r="AT492" s="642"/>
      <c r="AU492" s="642"/>
      <c r="AV492" s="643"/>
      <c r="AW492" s="496"/>
    </row>
    <row r="493" spans="2:49" ht="15.6" x14ac:dyDescent="0.3">
      <c r="B493" s="495"/>
      <c r="C493" s="498"/>
      <c r="D493" s="498"/>
      <c r="E493" s="498"/>
      <c r="F493" s="498"/>
      <c r="G493" s="498"/>
      <c r="H493" s="498"/>
      <c r="I493" s="498"/>
      <c r="J493" s="499"/>
      <c r="K493" s="498"/>
      <c r="L493" s="498"/>
      <c r="M493" s="626"/>
      <c r="N493" s="626"/>
      <c r="O493" s="626"/>
      <c r="P493" s="626"/>
      <c r="Q493" s="626"/>
      <c r="R493" s="626"/>
      <c r="S493" s="626"/>
      <c r="T493" s="626"/>
      <c r="U493" s="626"/>
      <c r="V493" s="626"/>
      <c r="W493" s="626"/>
      <c r="X493" s="626"/>
      <c r="Y493" s="626"/>
      <c r="Z493" s="626"/>
      <c r="AA493" s="626"/>
      <c r="AB493" s="626"/>
      <c r="AC493" s="625"/>
      <c r="AD493" s="626"/>
      <c r="AE493" s="626"/>
      <c r="AF493" s="626"/>
      <c r="AG493" s="626"/>
      <c r="AH493" s="626"/>
      <c r="AI493" s="626"/>
      <c r="AJ493" s="626"/>
      <c r="AK493" s="626"/>
      <c r="AL493" s="626"/>
      <c r="AM493" s="626"/>
      <c r="AN493" s="626"/>
      <c r="AO493" s="626"/>
      <c r="AP493" s="626"/>
      <c r="AQ493" s="626"/>
      <c r="AR493" s="626"/>
      <c r="AS493" s="626"/>
      <c r="AT493" s="626"/>
      <c r="AU493" s="626"/>
      <c r="AV493" s="626"/>
      <c r="AW493" s="496"/>
    </row>
    <row r="494" spans="2:49" ht="15.6" x14ac:dyDescent="0.3">
      <c r="B494" s="495"/>
      <c r="C494" s="712" t="s">
        <v>197</v>
      </c>
      <c r="D494" s="713"/>
      <c r="E494" s="714" t="s">
        <v>198</v>
      </c>
      <c r="F494" s="714"/>
      <c r="G494" s="714"/>
      <c r="H494" s="714"/>
      <c r="I494" s="714" t="s">
        <v>199</v>
      </c>
      <c r="J494" s="715" t="s">
        <v>200</v>
      </c>
      <c r="K494" s="714" t="s">
        <v>182</v>
      </c>
      <c r="L494" s="714" t="s">
        <v>201</v>
      </c>
      <c r="M494" s="705"/>
      <c r="N494" s="705"/>
      <c r="O494" s="705"/>
      <c r="P494" s="705"/>
      <c r="Q494" s="705"/>
      <c r="R494" s="705"/>
      <c r="S494" s="705"/>
      <c r="T494" s="705"/>
      <c r="U494" s="705"/>
      <c r="V494" s="705"/>
      <c r="W494" s="705"/>
      <c r="X494" s="705"/>
      <c r="Y494" s="705"/>
      <c r="Z494" s="705"/>
      <c r="AA494" s="705"/>
      <c r="AB494" s="705"/>
      <c r="AC494" s="705"/>
      <c r="AD494" s="705"/>
      <c r="AE494" s="705"/>
      <c r="AF494" s="705"/>
      <c r="AG494" s="705"/>
      <c r="AH494" s="705"/>
      <c r="AI494" s="705"/>
      <c r="AJ494" s="705"/>
      <c r="AK494" s="705"/>
      <c r="AL494" s="705"/>
      <c r="AM494" s="705"/>
      <c r="AN494" s="705"/>
      <c r="AO494" s="705"/>
      <c r="AP494" s="705"/>
      <c r="AQ494" s="705"/>
      <c r="AR494" s="705"/>
      <c r="AS494" s="705"/>
      <c r="AT494" s="705"/>
      <c r="AU494" s="705"/>
      <c r="AV494" s="705"/>
      <c r="AW494" s="496"/>
    </row>
    <row r="495" spans="2:49" ht="15.6" x14ac:dyDescent="0.3">
      <c r="B495" s="495"/>
      <c r="C495" s="653"/>
      <c r="D495" s="654"/>
      <c r="E495" s="500" t="s">
        <v>202</v>
      </c>
      <c r="F495" s="500" t="s">
        <v>203</v>
      </c>
      <c r="G495" s="500" t="s">
        <v>204</v>
      </c>
      <c r="H495" s="500" t="s">
        <v>205</v>
      </c>
      <c r="I495" s="714"/>
      <c r="J495" s="716"/>
      <c r="K495" s="714"/>
      <c r="L495" s="714"/>
      <c r="M495" s="705"/>
      <c r="N495" s="705"/>
      <c r="O495" s="705"/>
      <c r="P495" s="705"/>
      <c r="Q495" s="705"/>
      <c r="R495" s="705"/>
      <c r="S495" s="705"/>
      <c r="T495" s="705"/>
      <c r="U495" s="705"/>
      <c r="V495" s="705"/>
      <c r="W495" s="705"/>
      <c r="X495" s="705"/>
      <c r="Y495" s="705"/>
      <c r="Z495" s="705"/>
      <c r="AA495" s="705"/>
      <c r="AB495" s="705"/>
      <c r="AC495" s="705"/>
      <c r="AD495" s="705"/>
      <c r="AE495" s="705"/>
      <c r="AF495" s="705"/>
      <c r="AG495" s="705"/>
      <c r="AH495" s="705"/>
      <c r="AI495" s="705"/>
      <c r="AJ495" s="705"/>
      <c r="AK495" s="705"/>
      <c r="AL495" s="705"/>
      <c r="AM495" s="705"/>
      <c r="AN495" s="705"/>
      <c r="AO495" s="705"/>
      <c r="AP495" s="705"/>
      <c r="AQ495" s="705"/>
      <c r="AR495" s="705"/>
      <c r="AS495" s="705"/>
      <c r="AT495" s="705"/>
      <c r="AU495" s="705"/>
      <c r="AV495" s="705"/>
      <c r="AW495" s="496"/>
    </row>
    <row r="496" spans="2:49" ht="15.6" x14ac:dyDescent="0.3">
      <c r="B496" s="495"/>
      <c r="C496" s="706"/>
      <c r="D496" s="707"/>
      <c r="E496" s="710"/>
      <c r="F496" s="710"/>
      <c r="G496" s="710"/>
      <c r="H496" s="710"/>
      <c r="I496" s="710"/>
      <c r="J496" s="710"/>
      <c r="K496" s="710"/>
      <c r="L496" s="710"/>
      <c r="M496" s="501"/>
      <c r="N496" s="502"/>
      <c r="O496" s="502"/>
      <c r="P496" s="502"/>
      <c r="Q496" s="502"/>
      <c r="R496" s="502"/>
      <c r="S496" s="502"/>
      <c r="T496" s="502"/>
      <c r="U496" s="502"/>
      <c r="V496" s="502"/>
      <c r="W496" s="502"/>
      <c r="X496" s="502"/>
      <c r="Y496" s="502"/>
      <c r="Z496" s="502"/>
      <c r="AA496" s="502"/>
      <c r="AB496" s="502"/>
      <c r="AC496" s="502"/>
      <c r="AD496" s="502"/>
      <c r="AE496" s="502"/>
      <c r="AF496" s="502"/>
      <c r="AG496" s="502"/>
      <c r="AH496" s="502"/>
      <c r="AI496" s="502"/>
      <c r="AJ496" s="502"/>
      <c r="AK496" s="502"/>
      <c r="AL496" s="502"/>
      <c r="AM496" s="502"/>
      <c r="AN496" s="502"/>
      <c r="AO496" s="502"/>
      <c r="AP496" s="502"/>
      <c r="AQ496" s="502"/>
      <c r="AR496" s="502"/>
      <c r="AS496" s="502"/>
      <c r="AT496" s="502"/>
      <c r="AU496" s="502"/>
      <c r="AV496" s="503"/>
      <c r="AW496" s="496"/>
    </row>
    <row r="497" spans="2:49" ht="15.6" x14ac:dyDescent="0.3">
      <c r="B497" s="495"/>
      <c r="C497" s="708"/>
      <c r="D497" s="709"/>
      <c r="E497" s="711"/>
      <c r="F497" s="711"/>
      <c r="G497" s="711"/>
      <c r="H497" s="711"/>
      <c r="I497" s="711"/>
      <c r="J497" s="711"/>
      <c r="K497" s="711"/>
      <c r="L497" s="711"/>
      <c r="M497" s="501"/>
      <c r="N497" s="502"/>
      <c r="O497" s="502"/>
      <c r="P497" s="502"/>
      <c r="Q497" s="502"/>
      <c r="R497" s="502"/>
      <c r="S497" s="502"/>
      <c r="T497" s="502"/>
      <c r="U497" s="502"/>
      <c r="V497" s="502"/>
      <c r="W497" s="502"/>
      <c r="X497" s="502"/>
      <c r="Y497" s="502"/>
      <c r="Z497" s="502"/>
      <c r="AA497" s="502"/>
      <c r="AB497" s="502"/>
      <c r="AC497" s="502"/>
      <c r="AD497" s="502"/>
      <c r="AE497" s="502"/>
      <c r="AF497" s="502"/>
      <c r="AG497" s="502"/>
      <c r="AH497" s="502"/>
      <c r="AI497" s="502"/>
      <c r="AJ497" s="502"/>
      <c r="AK497" s="502"/>
      <c r="AL497" s="502"/>
      <c r="AM497" s="502"/>
      <c r="AN497" s="502"/>
      <c r="AO497" s="502"/>
      <c r="AP497" s="502"/>
      <c r="AQ497" s="502"/>
      <c r="AR497" s="502"/>
      <c r="AS497" s="502"/>
      <c r="AT497" s="502"/>
      <c r="AU497" s="502"/>
      <c r="AV497" s="503"/>
      <c r="AW497" s="496"/>
    </row>
    <row r="498" spans="2:49" ht="15.6" x14ac:dyDescent="0.3">
      <c r="B498" s="495"/>
      <c r="C498" s="648" t="s">
        <v>263</v>
      </c>
      <c r="D498" s="649"/>
      <c r="E498" s="644">
        <v>180</v>
      </c>
      <c r="F498" s="644"/>
      <c r="G498" s="718"/>
      <c r="H498" s="644"/>
      <c r="I498" s="644">
        <f>+E498</f>
        <v>180</v>
      </c>
      <c r="J498" s="644">
        <v>1</v>
      </c>
      <c r="K498" s="644" t="str">
        <f>AP491</f>
        <v>M</v>
      </c>
      <c r="L498" s="646">
        <f>I498*J498</f>
        <v>180</v>
      </c>
      <c r="M498" s="501"/>
      <c r="N498" s="502"/>
      <c r="O498" s="502"/>
      <c r="P498" s="502"/>
      <c r="Q498" s="502"/>
      <c r="R498" s="502"/>
      <c r="S498" s="502"/>
      <c r="T498" s="502"/>
      <c r="U498" s="502"/>
      <c r="V498" s="502"/>
      <c r="W498" s="502"/>
      <c r="X498" s="502"/>
      <c r="Y498" s="502"/>
      <c r="Z498" s="502"/>
      <c r="AA498" s="502"/>
      <c r="AB498" s="502"/>
      <c r="AC498" s="502"/>
      <c r="AD498" s="502"/>
      <c r="AE498" s="502"/>
      <c r="AF498" s="502"/>
      <c r="AG498" s="502"/>
      <c r="AH498" s="502"/>
      <c r="AI498" s="502"/>
      <c r="AJ498" s="502"/>
      <c r="AK498" s="502"/>
      <c r="AL498" s="502"/>
      <c r="AM498" s="502"/>
      <c r="AN498" s="502"/>
      <c r="AO498" s="502"/>
      <c r="AP498" s="502"/>
      <c r="AQ498" s="502"/>
      <c r="AR498" s="502"/>
      <c r="AS498" s="502"/>
      <c r="AT498" s="502"/>
      <c r="AU498" s="502"/>
      <c r="AV498" s="503"/>
      <c r="AW498" s="496"/>
    </row>
    <row r="499" spans="2:49" ht="15.6" x14ac:dyDescent="0.3">
      <c r="B499" s="495"/>
      <c r="C499" s="650"/>
      <c r="D499" s="651"/>
      <c r="E499" s="645"/>
      <c r="F499" s="645"/>
      <c r="G499" s="659"/>
      <c r="H499" s="645"/>
      <c r="I499" s="645"/>
      <c r="J499" s="645"/>
      <c r="K499" s="645"/>
      <c r="L499" s="647"/>
      <c r="M499" s="501"/>
      <c r="N499" s="502"/>
      <c r="O499" s="502"/>
      <c r="P499" s="502"/>
      <c r="Q499" s="502"/>
      <c r="R499" s="502"/>
      <c r="S499" s="502"/>
      <c r="T499" s="502"/>
      <c r="U499" s="502"/>
      <c r="V499" s="502"/>
      <c r="W499" s="502"/>
      <c r="X499" s="502"/>
      <c r="Y499" s="502"/>
      <c r="Z499" s="502"/>
      <c r="AA499" s="502"/>
      <c r="AB499" s="502"/>
      <c r="AC499" s="502"/>
      <c r="AD499" s="502"/>
      <c r="AE499" s="502"/>
      <c r="AF499" s="502"/>
      <c r="AG499" s="502"/>
      <c r="AH499" s="502"/>
      <c r="AI499" s="502"/>
      <c r="AJ499" s="502"/>
      <c r="AK499" s="502"/>
      <c r="AL499" s="502"/>
      <c r="AM499" s="502"/>
      <c r="AN499" s="502"/>
      <c r="AO499" s="502"/>
      <c r="AP499" s="502"/>
      <c r="AQ499" s="502"/>
      <c r="AR499" s="502"/>
      <c r="AS499" s="502"/>
      <c r="AT499" s="502"/>
      <c r="AU499" s="502"/>
      <c r="AV499" s="503"/>
      <c r="AW499" s="496"/>
    </row>
    <row r="500" spans="2:49" ht="15.6" x14ac:dyDescent="0.3">
      <c r="B500" s="495"/>
      <c r="C500" s="648" t="s">
        <v>264</v>
      </c>
      <c r="D500" s="649"/>
      <c r="E500" s="652">
        <v>220</v>
      </c>
      <c r="F500" s="652"/>
      <c r="G500" s="652"/>
      <c r="H500" s="652"/>
      <c r="I500" s="644">
        <f>+E500</f>
        <v>220</v>
      </c>
      <c r="J500" s="644">
        <v>1</v>
      </c>
      <c r="K500" s="644" t="s">
        <v>35</v>
      </c>
      <c r="L500" s="646">
        <f>I500*J500</f>
        <v>220</v>
      </c>
      <c r="M500" s="501"/>
      <c r="N500" s="502"/>
      <c r="O500" s="502"/>
      <c r="P500" s="502"/>
      <c r="Q500" s="502"/>
      <c r="R500" s="502"/>
      <c r="S500" s="502"/>
      <c r="T500" s="502"/>
      <c r="U500" s="502"/>
      <c r="V500" s="502"/>
      <c r="W500" s="502"/>
      <c r="X500" s="502"/>
      <c r="Y500" s="502"/>
      <c r="Z500" s="502"/>
      <c r="AA500" s="502"/>
      <c r="AB500" s="502"/>
      <c r="AC500" s="502"/>
      <c r="AD500" s="502"/>
      <c r="AE500" s="502"/>
      <c r="AF500" s="502"/>
      <c r="AG500" s="502"/>
      <c r="AH500" s="502"/>
      <c r="AI500" s="502"/>
      <c r="AJ500" s="502"/>
      <c r="AK500" s="502"/>
      <c r="AL500" s="502"/>
      <c r="AM500" s="502"/>
      <c r="AN500" s="502"/>
      <c r="AO500" s="502"/>
      <c r="AP500" s="502"/>
      <c r="AQ500" s="502"/>
      <c r="AR500" s="502"/>
      <c r="AS500" s="502"/>
      <c r="AT500" s="502"/>
      <c r="AU500" s="502"/>
      <c r="AV500" s="503"/>
      <c r="AW500" s="496"/>
    </row>
    <row r="501" spans="2:49" ht="15.6" x14ac:dyDescent="0.3">
      <c r="B501" s="495"/>
      <c r="C501" s="650"/>
      <c r="D501" s="651"/>
      <c r="E501" s="644"/>
      <c r="F501" s="644"/>
      <c r="G501" s="644"/>
      <c r="H501" s="644"/>
      <c r="I501" s="645"/>
      <c r="J501" s="645"/>
      <c r="K501" s="645"/>
      <c r="L501" s="647"/>
      <c r="M501" s="501"/>
      <c r="N501" s="502"/>
      <c r="O501" s="502"/>
      <c r="P501" s="502"/>
      <c r="Q501" s="502"/>
      <c r="R501" s="502"/>
      <c r="S501" s="502"/>
      <c r="T501" s="502"/>
      <c r="U501" s="502"/>
      <c r="V501" s="502"/>
      <c r="W501" s="502"/>
      <c r="X501" s="502"/>
      <c r="Y501" s="502"/>
      <c r="Z501" s="502"/>
      <c r="AA501" s="502"/>
      <c r="AB501" s="502"/>
      <c r="AC501" s="502"/>
      <c r="AD501" s="502"/>
      <c r="AE501" s="502"/>
      <c r="AF501" s="502"/>
      <c r="AG501" s="502"/>
      <c r="AH501" s="502"/>
      <c r="AI501" s="502"/>
      <c r="AJ501" s="502"/>
      <c r="AK501" s="502"/>
      <c r="AL501" s="502"/>
      <c r="AM501" s="502"/>
      <c r="AN501" s="502"/>
      <c r="AO501" s="502"/>
      <c r="AP501" s="502"/>
      <c r="AQ501" s="502"/>
      <c r="AR501" s="502"/>
      <c r="AS501" s="502"/>
      <c r="AT501" s="502"/>
      <c r="AU501" s="502"/>
      <c r="AV501" s="503"/>
      <c r="AW501" s="496"/>
    </row>
    <row r="502" spans="2:49" ht="15.6" x14ac:dyDescent="0.3">
      <c r="B502" s="495"/>
      <c r="C502" s="720"/>
      <c r="D502" s="721"/>
      <c r="E502" s="652"/>
      <c r="F502" s="652"/>
      <c r="G502" s="652"/>
      <c r="H502" s="652"/>
      <c r="I502" s="652"/>
      <c r="J502" s="652"/>
      <c r="K502" s="652"/>
      <c r="L502" s="656"/>
      <c r="M502" s="501"/>
      <c r="N502" s="502"/>
      <c r="O502" s="502"/>
      <c r="P502" s="502"/>
      <c r="Q502" s="502"/>
      <c r="R502" s="502"/>
      <c r="S502" s="502"/>
      <c r="T502" s="502"/>
      <c r="U502" s="502"/>
      <c r="V502" s="502"/>
      <c r="W502" s="502"/>
      <c r="X502" s="502"/>
      <c r="Y502" s="502"/>
      <c r="Z502" s="502"/>
      <c r="AA502" s="502"/>
      <c r="AB502" s="502"/>
      <c r="AC502" s="502"/>
      <c r="AD502" s="502"/>
      <c r="AE502" s="502"/>
      <c r="AF502" s="502"/>
      <c r="AG502" s="502"/>
      <c r="AH502" s="502"/>
      <c r="AI502" s="502"/>
      <c r="AJ502" s="502"/>
      <c r="AK502" s="502"/>
      <c r="AL502" s="502"/>
      <c r="AM502" s="502"/>
      <c r="AN502" s="502"/>
      <c r="AO502" s="502"/>
      <c r="AP502" s="502"/>
      <c r="AQ502" s="502"/>
      <c r="AR502" s="502"/>
      <c r="AS502" s="502"/>
      <c r="AT502" s="502"/>
      <c r="AU502" s="502"/>
      <c r="AV502" s="503"/>
      <c r="AW502" s="496"/>
    </row>
    <row r="503" spans="2:49" ht="15.6" x14ac:dyDescent="0.3">
      <c r="B503" s="495"/>
      <c r="C503" s="722"/>
      <c r="D503" s="723"/>
      <c r="E503" s="644"/>
      <c r="F503" s="644"/>
      <c r="G503" s="644"/>
      <c r="H503" s="644"/>
      <c r="I503" s="644"/>
      <c r="J503" s="644"/>
      <c r="K503" s="644"/>
      <c r="L503" s="657"/>
      <c r="M503" s="501"/>
      <c r="N503" s="502"/>
      <c r="O503" s="502"/>
      <c r="P503" s="502"/>
      <c r="Q503" s="502"/>
      <c r="R503" s="502"/>
      <c r="S503" s="502"/>
      <c r="T503" s="502"/>
      <c r="U503" s="502"/>
      <c r="V503" s="502"/>
      <c r="W503" s="502"/>
      <c r="X503" s="502"/>
      <c r="Y503" s="502"/>
      <c r="Z503" s="502"/>
      <c r="AA503" s="502"/>
      <c r="AB503" s="502"/>
      <c r="AC503" s="502"/>
      <c r="AD503" s="502"/>
      <c r="AE503" s="502"/>
      <c r="AF503" s="502"/>
      <c r="AG503" s="502"/>
      <c r="AH503" s="502"/>
      <c r="AI503" s="502"/>
      <c r="AJ503" s="502"/>
      <c r="AK503" s="502"/>
      <c r="AL503" s="502"/>
      <c r="AM503" s="502"/>
      <c r="AN503" s="502"/>
      <c r="AO503" s="502"/>
      <c r="AP503" s="502"/>
      <c r="AQ503" s="502"/>
      <c r="AR503" s="502"/>
      <c r="AS503" s="502"/>
      <c r="AT503" s="502"/>
      <c r="AU503" s="502"/>
      <c r="AV503" s="503"/>
      <c r="AW503" s="496"/>
    </row>
    <row r="504" spans="2:49" ht="15.6" x14ac:dyDescent="0.3">
      <c r="B504" s="495"/>
      <c r="C504" s="504"/>
      <c r="D504" s="505"/>
      <c r="E504" s="505"/>
      <c r="F504" s="505"/>
      <c r="G504" s="506" t="s">
        <v>209</v>
      </c>
      <c r="H504" s="507">
        <v>2</v>
      </c>
      <c r="I504" s="508" t="s">
        <v>5</v>
      </c>
      <c r="J504" s="509"/>
      <c r="K504" s="510" t="s">
        <v>201</v>
      </c>
      <c r="L504" s="511">
        <f>ROUND(SUM(L496:L503),H504)</f>
        <v>400</v>
      </c>
      <c r="M504" s="512"/>
      <c r="N504" s="513"/>
      <c r="O504" s="513"/>
      <c r="P504" s="513"/>
      <c r="Q504" s="513"/>
      <c r="R504" s="513"/>
      <c r="S504" s="502"/>
      <c r="T504" s="502"/>
      <c r="U504" s="502"/>
      <c r="V504" s="502"/>
      <c r="W504" s="502"/>
      <c r="X504" s="502"/>
      <c r="Y504" s="502"/>
      <c r="Z504" s="502"/>
      <c r="AA504" s="502"/>
      <c r="AB504" s="502"/>
      <c r="AC504" s="502"/>
      <c r="AD504" s="502"/>
      <c r="AE504" s="502"/>
      <c r="AF504" s="502"/>
      <c r="AG504" s="502"/>
      <c r="AH504" s="502"/>
      <c r="AI504" s="502"/>
      <c r="AJ504" s="502"/>
      <c r="AK504" s="502"/>
      <c r="AL504" s="502"/>
      <c r="AM504" s="502"/>
      <c r="AN504" s="502"/>
      <c r="AO504" s="502"/>
      <c r="AP504" s="502"/>
      <c r="AQ504" s="502"/>
      <c r="AR504" s="502"/>
      <c r="AS504" s="502"/>
      <c r="AT504" s="502"/>
      <c r="AU504" s="502"/>
      <c r="AV504" s="503"/>
      <c r="AW504" s="496"/>
    </row>
    <row r="505" spans="2:49" ht="15.6" x14ac:dyDescent="0.3">
      <c r="B505" s="495"/>
      <c r="C505" s="514"/>
      <c r="D505" s="515"/>
      <c r="E505" s="515"/>
      <c r="F505" s="515"/>
      <c r="G505" s="515"/>
      <c r="H505" s="515"/>
      <c r="I505" s="515"/>
      <c r="J505" s="515"/>
      <c r="K505" s="516"/>
      <c r="L505" s="515"/>
      <c r="M505" s="517"/>
      <c r="N505" s="518"/>
      <c r="O505" s="518"/>
      <c r="P505" s="518"/>
      <c r="Q505" s="518"/>
      <c r="R505" s="518"/>
      <c r="S505" s="519"/>
      <c r="T505" s="519"/>
      <c r="U505" s="519"/>
      <c r="V505" s="519"/>
      <c r="W505" s="519"/>
      <c r="X505" s="519"/>
      <c r="Y505" s="519"/>
      <c r="Z505" s="519"/>
      <c r="AA505" s="519"/>
      <c r="AB505" s="519"/>
      <c r="AC505" s="519"/>
      <c r="AD505" s="519"/>
      <c r="AE505" s="519"/>
      <c r="AF505" s="519"/>
      <c r="AG505" s="519"/>
      <c r="AH505" s="519"/>
      <c r="AI505" s="519"/>
      <c r="AJ505" s="519"/>
      <c r="AK505" s="519"/>
      <c r="AL505" s="519"/>
      <c r="AM505" s="519"/>
      <c r="AN505" s="519"/>
      <c r="AO505" s="519"/>
      <c r="AP505" s="519"/>
      <c r="AQ505" s="519"/>
      <c r="AR505" s="519"/>
      <c r="AS505" s="519"/>
      <c r="AT505" s="519"/>
      <c r="AU505" s="519"/>
      <c r="AV505" s="520"/>
      <c r="AW505" s="496"/>
    </row>
    <row r="506" spans="2:49" ht="15.6" x14ac:dyDescent="0.3">
      <c r="B506" s="495"/>
      <c r="C506" s="653"/>
      <c r="D506" s="654"/>
      <c r="E506" s="654"/>
      <c r="F506" s="654"/>
      <c r="G506" s="654"/>
      <c r="H506" s="654"/>
      <c r="I506" s="654"/>
      <c r="J506" s="654"/>
      <c r="K506" s="654"/>
      <c r="L506" s="521"/>
      <c r="M506" s="517"/>
      <c r="N506" s="518"/>
      <c r="O506" s="518"/>
      <c r="P506" s="518"/>
      <c r="Q506" s="518"/>
      <c r="R506" s="518"/>
      <c r="S506" s="519"/>
      <c r="T506" s="519"/>
      <c r="U506" s="519"/>
      <c r="V506" s="519"/>
      <c r="W506" s="519"/>
      <c r="X506" s="519"/>
      <c r="Y506" s="519"/>
      <c r="Z506" s="519"/>
      <c r="AA506" s="519"/>
      <c r="AB506" s="519"/>
      <c r="AC506" s="519"/>
      <c r="AD506" s="519"/>
      <c r="AE506" s="519"/>
      <c r="AF506" s="519"/>
      <c r="AG506" s="519"/>
      <c r="AH506" s="519"/>
      <c r="AI506" s="519"/>
      <c r="AJ506" s="519"/>
      <c r="AK506" s="519"/>
      <c r="AL506" s="519"/>
      <c r="AM506" s="519"/>
      <c r="AN506" s="519"/>
      <c r="AO506" s="519"/>
      <c r="AP506" s="519"/>
      <c r="AQ506" s="519"/>
      <c r="AR506" s="519"/>
      <c r="AS506" s="519"/>
      <c r="AT506" s="519"/>
      <c r="AU506" s="519"/>
      <c r="AV506" s="520"/>
      <c r="AW506" s="496"/>
    </row>
    <row r="507" spans="2:49" ht="31.2" x14ac:dyDescent="0.3">
      <c r="B507" s="495"/>
      <c r="C507" s="522" t="s">
        <v>210</v>
      </c>
      <c r="D507" s="655"/>
      <c r="E507" s="655"/>
      <c r="F507" s="655"/>
      <c r="G507" s="655"/>
      <c r="H507" s="655"/>
      <c r="I507" s="655"/>
      <c r="J507" s="655"/>
      <c r="K507" s="655"/>
      <c r="L507" s="655"/>
      <c r="M507" s="655"/>
      <c r="N507" s="655"/>
      <c r="O507" s="655"/>
      <c r="P507" s="655"/>
      <c r="Q507" s="655"/>
      <c r="R507" s="655"/>
      <c r="S507" s="655"/>
      <c r="T507" s="655"/>
      <c r="U507" s="655"/>
      <c r="V507" s="655"/>
      <c r="W507" s="655"/>
      <c r="X507" s="655"/>
      <c r="Y507" s="655"/>
      <c r="Z507" s="655"/>
      <c r="AA507" s="655"/>
      <c r="AB507" s="655"/>
      <c r="AC507" s="655"/>
      <c r="AD507" s="655"/>
      <c r="AE507" s="655"/>
      <c r="AF507" s="655"/>
      <c r="AG507" s="655"/>
      <c r="AH507" s="655"/>
      <c r="AI507" s="655"/>
      <c r="AJ507" s="655"/>
      <c r="AK507" s="655"/>
      <c r="AL507" s="655"/>
      <c r="AM507" s="655"/>
      <c r="AN507" s="655"/>
      <c r="AO507" s="655"/>
      <c r="AP507" s="655"/>
      <c r="AQ507" s="655"/>
      <c r="AR507" s="655"/>
      <c r="AS507" s="655"/>
      <c r="AT507" s="655"/>
      <c r="AU507" s="655"/>
      <c r="AV507" s="523"/>
      <c r="AW507" s="496"/>
    </row>
    <row r="508" spans="2:49" ht="15.6" x14ac:dyDescent="0.3">
      <c r="B508" s="495"/>
      <c r="C508" s="549"/>
      <c r="D508" s="719"/>
      <c r="E508" s="719"/>
      <c r="F508" s="719"/>
      <c r="G508" s="719"/>
      <c r="H508" s="719"/>
      <c r="I508" s="719"/>
      <c r="J508" s="719"/>
      <c r="K508" s="719"/>
      <c r="L508" s="719"/>
      <c r="M508" s="719"/>
      <c r="N508" s="719"/>
      <c r="O508" s="719"/>
      <c r="P508" s="719"/>
      <c r="Q508" s="719"/>
      <c r="R508" s="719"/>
      <c r="S508" s="719"/>
      <c r="T508" s="719"/>
      <c r="U508" s="719"/>
      <c r="V508" s="719"/>
      <c r="W508" s="719"/>
      <c r="X508" s="719"/>
      <c r="Y508" s="719"/>
      <c r="Z508" s="719"/>
      <c r="AA508" s="719"/>
      <c r="AB508" s="719"/>
      <c r="AC508" s="719"/>
      <c r="AD508" s="719"/>
      <c r="AE508" s="719"/>
      <c r="AF508" s="719"/>
      <c r="AG508" s="719"/>
      <c r="AH508" s="719"/>
      <c r="AI508" s="719"/>
      <c r="AJ508" s="719"/>
      <c r="AK508" s="719"/>
      <c r="AL508" s="719"/>
      <c r="AM508" s="719"/>
      <c r="AN508" s="719"/>
      <c r="AO508" s="719"/>
      <c r="AP508" s="719"/>
      <c r="AQ508" s="719"/>
      <c r="AR508" s="719"/>
      <c r="AS508" s="719"/>
      <c r="AT508" s="719"/>
      <c r="AU508" s="719"/>
      <c r="AV508" s="550"/>
      <c r="AW508" s="496"/>
    </row>
    <row r="509" spans="2:49" ht="15.6" x14ac:dyDescent="0.3">
      <c r="B509" s="495"/>
      <c r="C509" s="526"/>
      <c r="D509" s="627"/>
      <c r="E509" s="627"/>
      <c r="F509" s="627"/>
      <c r="G509" s="627"/>
      <c r="H509" s="627"/>
      <c r="I509" s="627"/>
      <c r="J509" s="627"/>
      <c r="K509" s="627"/>
      <c r="L509" s="627"/>
      <c r="M509" s="627"/>
      <c r="N509" s="627"/>
      <c r="O509" s="627"/>
      <c r="P509" s="627"/>
      <c r="Q509" s="627"/>
      <c r="R509" s="627"/>
      <c r="S509" s="627"/>
      <c r="T509" s="627"/>
      <c r="U509" s="627"/>
      <c r="V509" s="627"/>
      <c r="W509" s="627"/>
      <c r="X509" s="627"/>
      <c r="Y509" s="627"/>
      <c r="Z509" s="627"/>
      <c r="AA509" s="627"/>
      <c r="AB509" s="627"/>
      <c r="AC509" s="627"/>
      <c r="AD509" s="627"/>
      <c r="AE509" s="627"/>
      <c r="AF509" s="627"/>
      <c r="AG509" s="527"/>
      <c r="AH509" s="628" t="str">
        <f>"Item    " &amp; E492 &amp; "    Página   1   de   1  "</f>
        <v xml:space="preserve">Item        Página   1   de   1  </v>
      </c>
      <c r="AI509" s="629"/>
      <c r="AJ509" s="629"/>
      <c r="AK509" s="629"/>
      <c r="AL509" s="629"/>
      <c r="AM509" s="629"/>
      <c r="AN509" s="629"/>
      <c r="AO509" s="629"/>
      <c r="AP509" s="629"/>
      <c r="AQ509" s="629"/>
      <c r="AR509" s="629"/>
      <c r="AS509" s="629"/>
      <c r="AT509" s="629"/>
      <c r="AU509" s="629"/>
      <c r="AV509" s="629"/>
      <c r="AW509" s="496"/>
    </row>
    <row r="510" spans="2:49" ht="15.6" x14ac:dyDescent="0.3">
      <c r="B510" s="495"/>
      <c r="C510" s="515"/>
      <c r="D510" s="515"/>
      <c r="E510" s="515"/>
      <c r="F510" s="515"/>
      <c r="G510" s="515"/>
      <c r="H510" s="515"/>
      <c r="I510" s="515"/>
      <c r="J510" s="528"/>
      <c r="K510" s="515"/>
      <c r="L510" s="515"/>
      <c r="M510" s="515"/>
      <c r="N510" s="515"/>
      <c r="O510" s="515"/>
      <c r="P510" s="515"/>
      <c r="Q510" s="515"/>
      <c r="R510" s="515"/>
      <c r="S510" s="515"/>
      <c r="T510" s="515"/>
      <c r="U510" s="515"/>
      <c r="V510" s="515"/>
      <c r="W510" s="515"/>
      <c r="X510" s="515"/>
      <c r="Y510" s="515"/>
      <c r="Z510" s="515"/>
      <c r="AA510" s="515"/>
      <c r="AB510" s="515"/>
      <c r="AC510" s="515"/>
      <c r="AD510" s="515"/>
      <c r="AE510" s="515"/>
      <c r="AF510" s="515"/>
      <c r="AG510" s="515"/>
      <c r="AH510" s="515"/>
      <c r="AI510" s="515"/>
      <c r="AJ510" s="515"/>
      <c r="AK510" s="515"/>
      <c r="AL510" s="515"/>
      <c r="AM510" s="528"/>
      <c r="AN510" s="528"/>
      <c r="AO510" s="528"/>
      <c r="AP510" s="528"/>
      <c r="AQ510" s="528"/>
      <c r="AR510" s="528"/>
      <c r="AS510" s="528"/>
      <c r="AT510" s="528"/>
      <c r="AU510" s="528"/>
      <c r="AV510" s="528"/>
      <c r="AW510" s="496"/>
    </row>
    <row r="511" spans="2:49" ht="15.6" x14ac:dyDescent="0.3">
      <c r="B511" s="495"/>
      <c r="C511" s="515"/>
      <c r="D511" s="515"/>
      <c r="E511" s="515"/>
      <c r="F511" s="515"/>
      <c r="G511" s="515"/>
      <c r="H511" s="515"/>
      <c r="I511" s="515"/>
      <c r="J511" s="528"/>
      <c r="K511" s="515"/>
      <c r="L511" s="515"/>
      <c r="M511" s="515"/>
      <c r="N511" s="515"/>
      <c r="O511" s="515"/>
      <c r="P511" s="515"/>
      <c r="Q511" s="515"/>
      <c r="R511" s="515"/>
      <c r="S511" s="515"/>
      <c r="T511" s="515"/>
      <c r="U511" s="515"/>
      <c r="V511" s="515"/>
      <c r="W511" s="515"/>
      <c r="X511" s="515"/>
      <c r="Y511" s="515"/>
      <c r="Z511" s="515"/>
      <c r="AA511" s="515"/>
      <c r="AB511" s="515"/>
      <c r="AC511" s="515"/>
      <c r="AD511" s="515"/>
      <c r="AE511" s="515"/>
      <c r="AF511" s="515"/>
      <c r="AG511" s="515"/>
      <c r="AH511" s="515"/>
      <c r="AI511" s="515"/>
      <c r="AJ511" s="515"/>
      <c r="AK511" s="515"/>
      <c r="AL511" s="515"/>
      <c r="AM511" s="528"/>
      <c r="AN511" s="528"/>
      <c r="AO511" s="528"/>
      <c r="AP511" s="528"/>
      <c r="AQ511" s="528"/>
      <c r="AR511" s="528"/>
      <c r="AS511" s="528"/>
      <c r="AT511" s="528"/>
      <c r="AU511" s="528"/>
      <c r="AV511" s="528"/>
      <c r="AW511" s="496"/>
    </row>
    <row r="512" spans="2:49" ht="15.6" x14ac:dyDescent="0.3">
      <c r="B512" s="495"/>
      <c r="C512" s="515"/>
      <c r="D512" s="515"/>
      <c r="E512" s="515"/>
      <c r="F512" s="515"/>
      <c r="G512" s="515"/>
      <c r="H512" s="515"/>
      <c r="I512" s="515"/>
      <c r="J512" s="528"/>
      <c r="K512" s="515"/>
      <c r="L512" s="515"/>
      <c r="M512" s="515"/>
      <c r="N512" s="515"/>
      <c r="O512" s="515"/>
      <c r="P512" s="515"/>
      <c r="Q512" s="515"/>
      <c r="R512" s="515"/>
      <c r="S512" s="515"/>
      <c r="T512" s="515"/>
      <c r="U512" s="515"/>
      <c r="V512" s="515"/>
      <c r="W512" s="515"/>
      <c r="X512" s="515"/>
      <c r="Y512" s="515"/>
      <c r="Z512" s="515"/>
      <c r="AA512" s="515"/>
      <c r="AB512" s="515"/>
      <c r="AC512" s="515"/>
      <c r="AD512" s="515"/>
      <c r="AE512" s="515"/>
      <c r="AF512" s="515"/>
      <c r="AG512" s="515"/>
      <c r="AH512" s="515"/>
      <c r="AI512" s="515"/>
      <c r="AJ512" s="515"/>
      <c r="AK512" s="515"/>
      <c r="AL512" s="515"/>
      <c r="AM512" s="528"/>
      <c r="AN512" s="528"/>
      <c r="AO512" s="528"/>
      <c r="AP512" s="528"/>
      <c r="AQ512" s="528"/>
      <c r="AR512" s="528"/>
      <c r="AS512" s="528"/>
      <c r="AT512" s="528"/>
      <c r="AU512" s="528"/>
      <c r="AV512" s="528"/>
      <c r="AW512" s="496"/>
    </row>
    <row r="513" spans="2:49" ht="15.6" x14ac:dyDescent="0.3">
      <c r="B513" s="495"/>
      <c r="C513" s="529"/>
      <c r="D513" s="530"/>
      <c r="E513" s="531"/>
      <c r="F513" s="532"/>
      <c r="G513" s="533"/>
      <c r="H513" s="530"/>
      <c r="I513" s="530"/>
      <c r="J513" s="534"/>
      <c r="K513" s="530"/>
      <c r="L513" s="529"/>
      <c r="M513" s="530"/>
      <c r="N513" s="530"/>
      <c r="O513" s="530"/>
      <c r="P513" s="530"/>
      <c r="Q513" s="530"/>
      <c r="R513" s="530"/>
      <c r="S513" s="530"/>
      <c r="T513" s="530"/>
      <c r="U513" s="530"/>
      <c r="V513" s="530"/>
      <c r="W513" s="530"/>
      <c r="X513" s="530"/>
      <c r="Y513" s="530"/>
      <c r="Z513" s="530"/>
      <c r="AA513" s="530"/>
      <c r="AB513" s="530"/>
      <c r="AC513" s="530"/>
      <c r="AD513" s="530"/>
      <c r="AE513" s="530"/>
      <c r="AF513" s="530"/>
      <c r="AG513" s="530"/>
      <c r="AH513" s="529"/>
      <c r="AI513" s="529"/>
      <c r="AJ513" s="529"/>
      <c r="AK513" s="529"/>
      <c r="AL513" s="529"/>
      <c r="AM513" s="535"/>
      <c r="AN513" s="535"/>
      <c r="AO513" s="535"/>
      <c r="AP513" s="535"/>
      <c r="AQ513" s="535"/>
      <c r="AR513" s="535"/>
      <c r="AS513" s="535"/>
      <c r="AT513" s="535"/>
      <c r="AU513" s="535"/>
      <c r="AV513" s="535"/>
      <c r="AW513" s="496"/>
    </row>
    <row r="514" spans="2:49" ht="15.6" x14ac:dyDescent="0.3">
      <c r="B514" s="495"/>
      <c r="C514" s="529"/>
      <c r="D514" s="536" t="s">
        <v>184</v>
      </c>
      <c r="E514" s="537"/>
      <c r="F514" s="537"/>
      <c r="G514" s="538"/>
      <c r="H514" s="538"/>
      <c r="I514" s="529"/>
      <c r="J514" s="535"/>
      <c r="K514" s="529"/>
      <c r="L514" s="539"/>
      <c r="M514" s="539"/>
      <c r="N514" s="539"/>
      <c r="O514" s="539"/>
      <c r="P514" s="539"/>
      <c r="Q514" s="539"/>
      <c r="R514" s="539" t="s">
        <v>211</v>
      </c>
      <c r="S514" s="539"/>
      <c r="T514" s="539"/>
      <c r="U514" s="539"/>
      <c r="V514" s="539"/>
      <c r="W514" s="539"/>
      <c r="X514" s="539"/>
      <c r="Y514" s="539"/>
      <c r="Z514" s="539"/>
      <c r="AA514" s="539"/>
      <c r="AB514" s="529"/>
      <c r="AC514" s="529"/>
      <c r="AD514" s="529"/>
      <c r="AE514" s="529"/>
      <c r="AF514" s="529"/>
      <c r="AG514" s="529"/>
      <c r="AH514" s="529"/>
      <c r="AI514" s="529"/>
      <c r="AJ514" s="529"/>
      <c r="AK514" s="529"/>
      <c r="AL514" s="529"/>
      <c r="AM514" s="529"/>
      <c r="AN514" s="529"/>
      <c r="AO514" s="529"/>
      <c r="AP514" s="529"/>
      <c r="AQ514" s="529"/>
      <c r="AR514" s="529"/>
      <c r="AS514" s="529"/>
      <c r="AT514" s="529"/>
      <c r="AU514" s="529"/>
      <c r="AV514" s="529"/>
      <c r="AW514" s="496"/>
    </row>
    <row r="515" spans="2:49" ht="16.2" thickBot="1" x14ac:dyDescent="0.35">
      <c r="B515" s="540"/>
      <c r="C515" s="541"/>
      <c r="D515" s="541"/>
      <c r="E515" s="542"/>
      <c r="F515" s="542"/>
      <c r="G515" s="542"/>
      <c r="H515" s="542"/>
      <c r="I515" s="541"/>
      <c r="J515" s="543"/>
      <c r="K515" s="541"/>
      <c r="L515" s="544"/>
      <c r="M515" s="544"/>
      <c r="N515" s="544"/>
      <c r="O515" s="544"/>
      <c r="P515" s="544"/>
      <c r="Q515" s="544"/>
      <c r="R515" s="544"/>
      <c r="S515" s="544"/>
      <c r="T515" s="544"/>
      <c r="U515" s="544"/>
      <c r="V515" s="544"/>
      <c r="W515" s="544"/>
      <c r="X515" s="544"/>
      <c r="Y515" s="544"/>
      <c r="Z515" s="544"/>
      <c r="AA515" s="544"/>
      <c r="AB515" s="541"/>
      <c r="AC515" s="541"/>
      <c r="AD515" s="541"/>
      <c r="AE515" s="541"/>
      <c r="AF515" s="541"/>
      <c r="AG515" s="541"/>
      <c r="AH515" s="541"/>
      <c r="AI515" s="541"/>
      <c r="AJ515" s="541"/>
      <c r="AK515" s="541"/>
      <c r="AL515" s="541"/>
      <c r="AM515" s="541"/>
      <c r="AN515" s="541"/>
      <c r="AO515" s="541"/>
      <c r="AP515" s="541"/>
      <c r="AQ515" s="541"/>
      <c r="AR515" s="541"/>
      <c r="AS515" s="541"/>
      <c r="AT515" s="541"/>
      <c r="AU515" s="541"/>
      <c r="AV515" s="541"/>
      <c r="AW515" s="545"/>
    </row>
    <row r="516" spans="2:49" ht="15.6" thickTop="1" thickBot="1" x14ac:dyDescent="0.35"/>
    <row r="517" spans="2:49" ht="18.600000000000001" thickTop="1" x14ac:dyDescent="0.35">
      <c r="B517" s="483"/>
      <c r="C517" s="484" t="s">
        <v>190</v>
      </c>
      <c r="D517" s="485"/>
      <c r="E517" s="486"/>
      <c r="F517" s="487"/>
      <c r="G517" s="488"/>
      <c r="H517" s="488"/>
      <c r="I517" s="489"/>
      <c r="J517" s="490"/>
      <c r="K517" s="489"/>
      <c r="L517" s="491"/>
      <c r="M517" s="491"/>
      <c r="N517" s="491"/>
      <c r="O517" s="491"/>
      <c r="P517" s="491"/>
      <c r="Q517" s="491"/>
      <c r="R517" s="491"/>
      <c r="S517" s="491"/>
      <c r="T517" s="491"/>
      <c r="U517" s="491"/>
      <c r="V517" s="491"/>
      <c r="W517" s="491"/>
      <c r="X517" s="491"/>
      <c r="Y517" s="491"/>
      <c r="Z517" s="491"/>
      <c r="AA517" s="491"/>
      <c r="AB517" s="489"/>
      <c r="AC517" s="489"/>
      <c r="AD517" s="489"/>
      <c r="AE517" s="489"/>
      <c r="AF517" s="489"/>
      <c r="AG517" s="489"/>
      <c r="AH517" s="489"/>
      <c r="AI517" s="492"/>
      <c r="AJ517" s="492"/>
      <c r="AK517" s="492"/>
      <c r="AL517" s="492"/>
      <c r="AM517" s="492"/>
      <c r="AN517" s="492"/>
      <c r="AO517" s="492"/>
      <c r="AP517" s="492"/>
      <c r="AQ517" s="492"/>
      <c r="AR517" s="492"/>
      <c r="AS517" s="492"/>
      <c r="AT517" s="492"/>
      <c r="AU517" s="492"/>
      <c r="AV517" s="492"/>
      <c r="AW517" s="493"/>
    </row>
    <row r="518" spans="2:49" ht="15.6" x14ac:dyDescent="0.3">
      <c r="B518" s="495"/>
      <c r="C518" s="630" t="str">
        <f>+C491</f>
        <v>CAP. 2: ACUEDUCTO VEREDA EL CRUCERO</v>
      </c>
      <c r="D518" s="631"/>
      <c r="E518" s="631"/>
      <c r="F518" s="631"/>
      <c r="G518" s="631"/>
      <c r="H518" s="631"/>
      <c r="I518" s="631"/>
      <c r="J518" s="632" t="str">
        <f>+PRESUPUESTO!C39</f>
        <v>TUBERIA PVC 1 RDE 21 - 200 PSI</v>
      </c>
      <c r="K518" s="633"/>
      <c r="L518" s="633"/>
      <c r="M518" s="633"/>
      <c r="N518" s="633"/>
      <c r="O518" s="633"/>
      <c r="P518" s="633"/>
      <c r="Q518" s="633"/>
      <c r="R518" s="633"/>
      <c r="S518" s="633"/>
      <c r="T518" s="633"/>
      <c r="U518" s="633"/>
      <c r="V518" s="633"/>
      <c r="W518" s="633"/>
      <c r="X518" s="633"/>
      <c r="Y518" s="633"/>
      <c r="Z518" s="633"/>
      <c r="AA518" s="633"/>
      <c r="AB518" s="633"/>
      <c r="AC518" s="633"/>
      <c r="AD518" s="633"/>
      <c r="AE518" s="633"/>
      <c r="AF518" s="633"/>
      <c r="AG518" s="633"/>
      <c r="AH518" s="634"/>
      <c r="AI518" s="638" t="s">
        <v>192</v>
      </c>
      <c r="AJ518" s="639"/>
      <c r="AK518" s="639"/>
      <c r="AL518" s="639"/>
      <c r="AM518" s="639"/>
      <c r="AN518" s="639"/>
      <c r="AO518" s="640"/>
      <c r="AP518" s="641" t="s">
        <v>35</v>
      </c>
      <c r="AQ518" s="642"/>
      <c r="AR518" s="642"/>
      <c r="AS518" s="642"/>
      <c r="AT518" s="642"/>
      <c r="AU518" s="642"/>
      <c r="AV518" s="643"/>
      <c r="AW518" s="496"/>
    </row>
    <row r="519" spans="2:49" ht="15.6" x14ac:dyDescent="0.3">
      <c r="B519" s="495"/>
      <c r="C519" s="700"/>
      <c r="D519" s="701"/>
      <c r="E519" s="701"/>
      <c r="F519" s="701"/>
      <c r="G519" s="701"/>
      <c r="H519" s="701"/>
      <c r="I519" s="701"/>
      <c r="J519" s="635"/>
      <c r="K519" s="636"/>
      <c r="L519" s="636"/>
      <c r="M519" s="636"/>
      <c r="N519" s="636"/>
      <c r="O519" s="636"/>
      <c r="P519" s="636"/>
      <c r="Q519" s="636"/>
      <c r="R519" s="636"/>
      <c r="S519" s="636"/>
      <c r="T519" s="636"/>
      <c r="U519" s="636"/>
      <c r="V519" s="636"/>
      <c r="W519" s="636"/>
      <c r="X519" s="636"/>
      <c r="Y519" s="636"/>
      <c r="Z519" s="636"/>
      <c r="AA519" s="636"/>
      <c r="AB519" s="636"/>
      <c r="AC519" s="636"/>
      <c r="AD519" s="636"/>
      <c r="AE519" s="636"/>
      <c r="AF519" s="636"/>
      <c r="AG519" s="636"/>
      <c r="AH519" s="637"/>
      <c r="AI519" s="638" t="s">
        <v>194</v>
      </c>
      <c r="AJ519" s="639"/>
      <c r="AK519" s="639"/>
      <c r="AL519" s="639"/>
      <c r="AM519" s="639"/>
      <c r="AN519" s="639"/>
      <c r="AO519" s="640"/>
      <c r="AP519" s="641">
        <f>L531</f>
        <v>180</v>
      </c>
      <c r="AQ519" s="642"/>
      <c r="AR519" s="642"/>
      <c r="AS519" s="642"/>
      <c r="AT519" s="642"/>
      <c r="AU519" s="642"/>
      <c r="AV519" s="643"/>
      <c r="AW519" s="496"/>
    </row>
    <row r="520" spans="2:49" ht="15.6" x14ac:dyDescent="0.3">
      <c r="B520" s="495"/>
      <c r="C520" s="498"/>
      <c r="D520" s="498"/>
      <c r="E520" s="498"/>
      <c r="F520" s="498"/>
      <c r="G520" s="498"/>
      <c r="H520" s="498"/>
      <c r="I520" s="498"/>
      <c r="J520" s="499"/>
      <c r="K520" s="498"/>
      <c r="L520" s="498"/>
      <c r="M520" s="626"/>
      <c r="N520" s="626"/>
      <c r="O520" s="626"/>
      <c r="P520" s="626"/>
      <c r="Q520" s="626"/>
      <c r="R520" s="626"/>
      <c r="S520" s="626"/>
      <c r="T520" s="626"/>
      <c r="U520" s="626"/>
      <c r="V520" s="626"/>
      <c r="W520" s="626"/>
      <c r="X520" s="626"/>
      <c r="Y520" s="626"/>
      <c r="Z520" s="626"/>
      <c r="AA520" s="626"/>
      <c r="AB520" s="626"/>
      <c r="AC520" s="625"/>
      <c r="AD520" s="626"/>
      <c r="AE520" s="626"/>
      <c r="AF520" s="626"/>
      <c r="AG520" s="626"/>
      <c r="AH520" s="626"/>
      <c r="AI520" s="626"/>
      <c r="AJ520" s="626"/>
      <c r="AK520" s="626"/>
      <c r="AL520" s="626"/>
      <c r="AM520" s="626"/>
      <c r="AN520" s="626"/>
      <c r="AO520" s="626"/>
      <c r="AP520" s="626"/>
      <c r="AQ520" s="626"/>
      <c r="AR520" s="626"/>
      <c r="AS520" s="626"/>
      <c r="AT520" s="626"/>
      <c r="AU520" s="626"/>
      <c r="AV520" s="626"/>
      <c r="AW520" s="496"/>
    </row>
    <row r="521" spans="2:49" ht="15.6" x14ac:dyDescent="0.3">
      <c r="B521" s="495"/>
      <c r="C521" s="712" t="s">
        <v>197</v>
      </c>
      <c r="D521" s="713"/>
      <c r="E521" s="714" t="s">
        <v>198</v>
      </c>
      <c r="F521" s="714"/>
      <c r="G521" s="714"/>
      <c r="H521" s="714"/>
      <c r="I521" s="714" t="s">
        <v>199</v>
      </c>
      <c r="J521" s="715" t="s">
        <v>200</v>
      </c>
      <c r="K521" s="714" t="s">
        <v>182</v>
      </c>
      <c r="L521" s="714" t="s">
        <v>201</v>
      </c>
      <c r="M521" s="705"/>
      <c r="N521" s="705"/>
      <c r="O521" s="705"/>
      <c r="P521" s="705"/>
      <c r="Q521" s="705"/>
      <c r="R521" s="705"/>
      <c r="S521" s="705"/>
      <c r="T521" s="705"/>
      <c r="U521" s="705"/>
      <c r="V521" s="705"/>
      <c r="W521" s="705"/>
      <c r="X521" s="705"/>
      <c r="Y521" s="705"/>
      <c r="Z521" s="705"/>
      <c r="AA521" s="705"/>
      <c r="AB521" s="705"/>
      <c r="AC521" s="705"/>
      <c r="AD521" s="705"/>
      <c r="AE521" s="705"/>
      <c r="AF521" s="705"/>
      <c r="AG521" s="705"/>
      <c r="AH521" s="705"/>
      <c r="AI521" s="705"/>
      <c r="AJ521" s="705"/>
      <c r="AK521" s="705"/>
      <c r="AL521" s="705"/>
      <c r="AM521" s="705"/>
      <c r="AN521" s="705"/>
      <c r="AO521" s="705"/>
      <c r="AP521" s="705"/>
      <c r="AQ521" s="705"/>
      <c r="AR521" s="705"/>
      <c r="AS521" s="705"/>
      <c r="AT521" s="705"/>
      <c r="AU521" s="705"/>
      <c r="AV521" s="705"/>
      <c r="AW521" s="496"/>
    </row>
    <row r="522" spans="2:49" ht="15.6" x14ac:dyDescent="0.3">
      <c r="B522" s="495"/>
      <c r="C522" s="653"/>
      <c r="D522" s="654"/>
      <c r="E522" s="500" t="s">
        <v>202</v>
      </c>
      <c r="F522" s="500" t="s">
        <v>203</v>
      </c>
      <c r="G522" s="500" t="s">
        <v>204</v>
      </c>
      <c r="H522" s="500" t="s">
        <v>205</v>
      </c>
      <c r="I522" s="714"/>
      <c r="J522" s="716"/>
      <c r="K522" s="714"/>
      <c r="L522" s="714"/>
      <c r="M522" s="705"/>
      <c r="N522" s="705"/>
      <c r="O522" s="705"/>
      <c r="P522" s="705"/>
      <c r="Q522" s="705"/>
      <c r="R522" s="705"/>
      <c r="S522" s="705"/>
      <c r="T522" s="705"/>
      <c r="U522" s="705"/>
      <c r="V522" s="705"/>
      <c r="W522" s="705"/>
      <c r="X522" s="705"/>
      <c r="Y522" s="705"/>
      <c r="Z522" s="705"/>
      <c r="AA522" s="705"/>
      <c r="AB522" s="705"/>
      <c r="AC522" s="705"/>
      <c r="AD522" s="705"/>
      <c r="AE522" s="705"/>
      <c r="AF522" s="705"/>
      <c r="AG522" s="705"/>
      <c r="AH522" s="705"/>
      <c r="AI522" s="705"/>
      <c r="AJ522" s="705"/>
      <c r="AK522" s="705"/>
      <c r="AL522" s="705"/>
      <c r="AM522" s="705"/>
      <c r="AN522" s="705"/>
      <c r="AO522" s="705"/>
      <c r="AP522" s="705"/>
      <c r="AQ522" s="705"/>
      <c r="AR522" s="705"/>
      <c r="AS522" s="705"/>
      <c r="AT522" s="705"/>
      <c r="AU522" s="705"/>
      <c r="AV522" s="705"/>
      <c r="AW522" s="496"/>
    </row>
    <row r="523" spans="2:49" ht="15.6" x14ac:dyDescent="0.3">
      <c r="B523" s="495"/>
      <c r="C523" s="706"/>
      <c r="D523" s="707"/>
      <c r="E523" s="710"/>
      <c r="F523" s="710"/>
      <c r="G523" s="710"/>
      <c r="H523" s="710"/>
      <c r="I523" s="710"/>
      <c r="J523" s="710"/>
      <c r="K523" s="710"/>
      <c r="L523" s="710"/>
      <c r="M523" s="501"/>
      <c r="N523" s="502"/>
      <c r="O523" s="502"/>
      <c r="P523" s="502"/>
      <c r="Q523" s="502"/>
      <c r="R523" s="502"/>
      <c r="S523" s="502"/>
      <c r="T523" s="502"/>
      <c r="U523" s="502"/>
      <c r="V523" s="502"/>
      <c r="W523" s="502"/>
      <c r="X523" s="502"/>
      <c r="Y523" s="502"/>
      <c r="Z523" s="502"/>
      <c r="AA523" s="502"/>
      <c r="AB523" s="502"/>
      <c r="AC523" s="502"/>
      <c r="AD523" s="502"/>
      <c r="AE523" s="502"/>
      <c r="AF523" s="502"/>
      <c r="AG523" s="502"/>
      <c r="AH523" s="502"/>
      <c r="AI523" s="502"/>
      <c r="AJ523" s="502"/>
      <c r="AK523" s="502"/>
      <c r="AL523" s="502"/>
      <c r="AM523" s="502"/>
      <c r="AN523" s="502"/>
      <c r="AO523" s="502"/>
      <c r="AP523" s="502"/>
      <c r="AQ523" s="502"/>
      <c r="AR523" s="502"/>
      <c r="AS523" s="502"/>
      <c r="AT523" s="502"/>
      <c r="AU523" s="502"/>
      <c r="AV523" s="503"/>
      <c r="AW523" s="496"/>
    </row>
    <row r="524" spans="2:49" ht="15.6" x14ac:dyDescent="0.3">
      <c r="B524" s="495"/>
      <c r="C524" s="708"/>
      <c r="D524" s="709"/>
      <c r="E524" s="711"/>
      <c r="F524" s="711"/>
      <c r="G524" s="711"/>
      <c r="H524" s="711"/>
      <c r="I524" s="711"/>
      <c r="J524" s="711"/>
      <c r="K524" s="711"/>
      <c r="L524" s="711"/>
      <c r="M524" s="501"/>
      <c r="N524" s="502"/>
      <c r="O524" s="502"/>
      <c r="P524" s="502"/>
      <c r="Q524" s="502"/>
      <c r="R524" s="502"/>
      <c r="S524" s="502"/>
      <c r="T524" s="502"/>
      <c r="U524" s="502"/>
      <c r="V524" s="502"/>
      <c r="W524" s="502"/>
      <c r="X524" s="502"/>
      <c r="Y524" s="502"/>
      <c r="Z524" s="502"/>
      <c r="AA524" s="502"/>
      <c r="AB524" s="502"/>
      <c r="AC524" s="502"/>
      <c r="AD524" s="502"/>
      <c r="AE524" s="502"/>
      <c r="AF524" s="502"/>
      <c r="AG524" s="502"/>
      <c r="AH524" s="502"/>
      <c r="AI524" s="502"/>
      <c r="AJ524" s="502"/>
      <c r="AK524" s="502"/>
      <c r="AL524" s="502"/>
      <c r="AM524" s="502"/>
      <c r="AN524" s="502"/>
      <c r="AO524" s="502"/>
      <c r="AP524" s="502"/>
      <c r="AQ524" s="502"/>
      <c r="AR524" s="502"/>
      <c r="AS524" s="502"/>
      <c r="AT524" s="502"/>
      <c r="AU524" s="502"/>
      <c r="AV524" s="503"/>
      <c r="AW524" s="496"/>
    </row>
    <row r="525" spans="2:49" ht="15.6" x14ac:dyDescent="0.3">
      <c r="B525" s="495"/>
      <c r="C525" s="648" t="s">
        <v>267</v>
      </c>
      <c r="D525" s="649"/>
      <c r="E525" s="644">
        <v>180</v>
      </c>
      <c r="F525" s="644"/>
      <c r="G525" s="718"/>
      <c r="H525" s="644"/>
      <c r="I525" s="644">
        <f>+E525</f>
        <v>180</v>
      </c>
      <c r="J525" s="644">
        <v>1</v>
      </c>
      <c r="K525" s="644" t="str">
        <f>AP518</f>
        <v>M</v>
      </c>
      <c r="L525" s="646">
        <f>I525*J525</f>
        <v>180</v>
      </c>
      <c r="M525" s="501"/>
      <c r="N525" s="502"/>
      <c r="O525" s="502"/>
      <c r="P525" s="502"/>
      <c r="Q525" s="502"/>
      <c r="R525" s="502"/>
      <c r="S525" s="502"/>
      <c r="T525" s="502"/>
      <c r="U525" s="502"/>
      <c r="V525" s="502"/>
      <c r="W525" s="502"/>
      <c r="X525" s="502"/>
      <c r="Y525" s="502"/>
      <c r="Z525" s="502"/>
      <c r="AA525" s="502"/>
      <c r="AB525" s="502"/>
      <c r="AC525" s="502"/>
      <c r="AD525" s="502"/>
      <c r="AE525" s="502"/>
      <c r="AF525" s="502"/>
      <c r="AG525" s="502"/>
      <c r="AH525" s="502"/>
      <c r="AI525" s="502"/>
      <c r="AJ525" s="502"/>
      <c r="AK525" s="502"/>
      <c r="AL525" s="502"/>
      <c r="AM525" s="502"/>
      <c r="AN525" s="502"/>
      <c r="AO525" s="502"/>
      <c r="AP525" s="502"/>
      <c r="AQ525" s="502"/>
      <c r="AR525" s="502"/>
      <c r="AS525" s="502"/>
      <c r="AT525" s="502"/>
      <c r="AU525" s="502"/>
      <c r="AV525" s="503"/>
      <c r="AW525" s="496"/>
    </row>
    <row r="526" spans="2:49" ht="15.6" x14ac:dyDescent="0.3">
      <c r="B526" s="495"/>
      <c r="C526" s="650"/>
      <c r="D526" s="651"/>
      <c r="E526" s="645"/>
      <c r="F526" s="645"/>
      <c r="G526" s="659"/>
      <c r="H526" s="645"/>
      <c r="I526" s="645"/>
      <c r="J526" s="645"/>
      <c r="K526" s="645"/>
      <c r="L526" s="647"/>
      <c r="M526" s="501"/>
      <c r="N526" s="502"/>
      <c r="O526" s="502"/>
      <c r="P526" s="502"/>
      <c r="Q526" s="502"/>
      <c r="R526" s="502"/>
      <c r="S526" s="502"/>
      <c r="T526" s="502"/>
      <c r="U526" s="502"/>
      <c r="V526" s="502"/>
      <c r="W526" s="502"/>
      <c r="X526" s="502"/>
      <c r="Y526" s="502"/>
      <c r="Z526" s="502"/>
      <c r="AA526" s="502"/>
      <c r="AB526" s="502"/>
      <c r="AC526" s="502"/>
      <c r="AD526" s="502"/>
      <c r="AE526" s="502"/>
      <c r="AF526" s="502"/>
      <c r="AG526" s="502"/>
      <c r="AH526" s="502"/>
      <c r="AI526" s="502"/>
      <c r="AJ526" s="502"/>
      <c r="AK526" s="502"/>
      <c r="AL526" s="502"/>
      <c r="AM526" s="502"/>
      <c r="AN526" s="502"/>
      <c r="AO526" s="502"/>
      <c r="AP526" s="502"/>
      <c r="AQ526" s="502"/>
      <c r="AR526" s="502"/>
      <c r="AS526" s="502"/>
      <c r="AT526" s="502"/>
      <c r="AU526" s="502"/>
      <c r="AV526" s="503"/>
      <c r="AW526" s="496"/>
    </row>
    <row r="527" spans="2:49" ht="15.6" x14ac:dyDescent="0.3">
      <c r="B527" s="495"/>
      <c r="C527" s="720"/>
      <c r="D527" s="721"/>
      <c r="E527" s="652"/>
      <c r="F527" s="652"/>
      <c r="G527" s="652"/>
      <c r="H527" s="652"/>
      <c r="I527" s="652"/>
      <c r="J527" s="652"/>
      <c r="K527" s="652"/>
      <c r="L527" s="656"/>
      <c r="M527" s="501"/>
      <c r="N527" s="502"/>
      <c r="O527" s="502"/>
      <c r="P527" s="502"/>
      <c r="Q527" s="502"/>
      <c r="R527" s="502"/>
      <c r="S527" s="502"/>
      <c r="T527" s="502"/>
      <c r="U527" s="502"/>
      <c r="V527" s="502"/>
      <c r="W527" s="502"/>
      <c r="X527" s="502"/>
      <c r="Y527" s="502"/>
      <c r="Z527" s="502"/>
      <c r="AA527" s="502"/>
      <c r="AB527" s="502"/>
      <c r="AC527" s="502"/>
      <c r="AD527" s="502"/>
      <c r="AE527" s="502"/>
      <c r="AF527" s="502"/>
      <c r="AG527" s="502"/>
      <c r="AH527" s="502"/>
      <c r="AI527" s="502"/>
      <c r="AJ527" s="502"/>
      <c r="AK527" s="502"/>
      <c r="AL527" s="502"/>
      <c r="AM527" s="502"/>
      <c r="AN527" s="502"/>
      <c r="AO527" s="502"/>
      <c r="AP527" s="502"/>
      <c r="AQ527" s="502"/>
      <c r="AR527" s="502"/>
      <c r="AS527" s="502"/>
      <c r="AT527" s="502"/>
      <c r="AU527" s="502"/>
      <c r="AV527" s="503"/>
      <c r="AW527" s="496"/>
    </row>
    <row r="528" spans="2:49" ht="15.6" x14ac:dyDescent="0.3">
      <c r="B528" s="495"/>
      <c r="C528" s="722"/>
      <c r="D528" s="723"/>
      <c r="E528" s="644"/>
      <c r="F528" s="644"/>
      <c r="G528" s="644"/>
      <c r="H528" s="644"/>
      <c r="I528" s="644"/>
      <c r="J528" s="644"/>
      <c r="K528" s="644"/>
      <c r="L528" s="657"/>
      <c r="M528" s="501"/>
      <c r="N528" s="502"/>
      <c r="O528" s="502"/>
      <c r="P528" s="502"/>
      <c r="Q528" s="502"/>
      <c r="R528" s="502"/>
      <c r="S528" s="502"/>
      <c r="T528" s="502"/>
      <c r="U528" s="502"/>
      <c r="V528" s="502"/>
      <c r="W528" s="502"/>
      <c r="X528" s="502"/>
      <c r="Y528" s="502"/>
      <c r="Z528" s="502"/>
      <c r="AA528" s="502"/>
      <c r="AB528" s="502"/>
      <c r="AC528" s="502"/>
      <c r="AD528" s="502"/>
      <c r="AE528" s="502"/>
      <c r="AF528" s="502"/>
      <c r="AG528" s="502"/>
      <c r="AH528" s="502"/>
      <c r="AI528" s="502"/>
      <c r="AJ528" s="502"/>
      <c r="AK528" s="502"/>
      <c r="AL528" s="502"/>
      <c r="AM528" s="502"/>
      <c r="AN528" s="502"/>
      <c r="AO528" s="502"/>
      <c r="AP528" s="502"/>
      <c r="AQ528" s="502"/>
      <c r="AR528" s="502"/>
      <c r="AS528" s="502"/>
      <c r="AT528" s="502"/>
      <c r="AU528" s="502"/>
      <c r="AV528" s="503"/>
      <c r="AW528" s="496"/>
    </row>
    <row r="529" spans="2:49" ht="15.6" x14ac:dyDescent="0.3">
      <c r="B529" s="495"/>
      <c r="C529" s="720"/>
      <c r="D529" s="721"/>
      <c r="E529" s="652"/>
      <c r="F529" s="652"/>
      <c r="G529" s="652"/>
      <c r="H529" s="652"/>
      <c r="I529" s="652"/>
      <c r="J529" s="652"/>
      <c r="K529" s="652"/>
      <c r="L529" s="656"/>
      <c r="M529" s="501"/>
      <c r="N529" s="502"/>
      <c r="O529" s="502"/>
      <c r="P529" s="502"/>
      <c r="Q529" s="502"/>
      <c r="R529" s="502"/>
      <c r="S529" s="502"/>
      <c r="T529" s="502"/>
      <c r="U529" s="502"/>
      <c r="V529" s="502"/>
      <c r="W529" s="502"/>
      <c r="X529" s="502"/>
      <c r="Y529" s="502"/>
      <c r="Z529" s="502"/>
      <c r="AA529" s="502"/>
      <c r="AB529" s="502"/>
      <c r="AC529" s="502"/>
      <c r="AD529" s="502"/>
      <c r="AE529" s="502"/>
      <c r="AF529" s="502"/>
      <c r="AG529" s="502"/>
      <c r="AH529" s="502"/>
      <c r="AI529" s="502"/>
      <c r="AJ529" s="502"/>
      <c r="AK529" s="502"/>
      <c r="AL529" s="502"/>
      <c r="AM529" s="502"/>
      <c r="AN529" s="502"/>
      <c r="AO529" s="502"/>
      <c r="AP529" s="502"/>
      <c r="AQ529" s="502"/>
      <c r="AR529" s="502"/>
      <c r="AS529" s="502"/>
      <c r="AT529" s="502"/>
      <c r="AU529" s="502"/>
      <c r="AV529" s="503"/>
      <c r="AW529" s="496"/>
    </row>
    <row r="530" spans="2:49" ht="15.6" x14ac:dyDescent="0.3">
      <c r="B530" s="495"/>
      <c r="C530" s="722"/>
      <c r="D530" s="723"/>
      <c r="E530" s="644"/>
      <c r="F530" s="644"/>
      <c r="G530" s="644"/>
      <c r="H530" s="644"/>
      <c r="I530" s="644"/>
      <c r="J530" s="644"/>
      <c r="K530" s="644"/>
      <c r="L530" s="657"/>
      <c r="M530" s="501"/>
      <c r="N530" s="502"/>
      <c r="O530" s="502"/>
      <c r="P530" s="502"/>
      <c r="Q530" s="502"/>
      <c r="R530" s="502"/>
      <c r="S530" s="502"/>
      <c r="T530" s="502"/>
      <c r="U530" s="502"/>
      <c r="V530" s="502"/>
      <c r="W530" s="502"/>
      <c r="X530" s="502"/>
      <c r="Y530" s="502"/>
      <c r="Z530" s="502"/>
      <c r="AA530" s="502"/>
      <c r="AB530" s="502"/>
      <c r="AC530" s="502"/>
      <c r="AD530" s="502"/>
      <c r="AE530" s="502"/>
      <c r="AF530" s="502"/>
      <c r="AG530" s="502"/>
      <c r="AH530" s="502"/>
      <c r="AI530" s="502"/>
      <c r="AJ530" s="502"/>
      <c r="AK530" s="502"/>
      <c r="AL530" s="502"/>
      <c r="AM530" s="502"/>
      <c r="AN530" s="502"/>
      <c r="AO530" s="502"/>
      <c r="AP530" s="502"/>
      <c r="AQ530" s="502"/>
      <c r="AR530" s="502"/>
      <c r="AS530" s="502"/>
      <c r="AT530" s="502"/>
      <c r="AU530" s="502"/>
      <c r="AV530" s="503"/>
      <c r="AW530" s="496"/>
    </row>
    <row r="531" spans="2:49" ht="15.6" x14ac:dyDescent="0.3">
      <c r="B531" s="495"/>
      <c r="C531" s="504"/>
      <c r="D531" s="505"/>
      <c r="E531" s="505"/>
      <c r="F531" s="505"/>
      <c r="G531" s="506" t="s">
        <v>209</v>
      </c>
      <c r="H531" s="507">
        <v>2</v>
      </c>
      <c r="I531" s="508" t="s">
        <v>5</v>
      </c>
      <c r="J531" s="509"/>
      <c r="K531" s="510" t="s">
        <v>201</v>
      </c>
      <c r="L531" s="511">
        <f>ROUND(SUM(L523:L530),H531)</f>
        <v>180</v>
      </c>
      <c r="M531" s="512"/>
      <c r="N531" s="513"/>
      <c r="O531" s="513"/>
      <c r="P531" s="513"/>
      <c r="Q531" s="513"/>
      <c r="R531" s="513"/>
      <c r="S531" s="502"/>
      <c r="T531" s="502"/>
      <c r="U531" s="502"/>
      <c r="V531" s="502"/>
      <c r="W531" s="502"/>
      <c r="X531" s="502"/>
      <c r="Y531" s="502"/>
      <c r="Z531" s="502"/>
      <c r="AA531" s="502"/>
      <c r="AB531" s="502"/>
      <c r="AC531" s="502"/>
      <c r="AD531" s="502"/>
      <c r="AE531" s="502"/>
      <c r="AF531" s="502"/>
      <c r="AG531" s="502"/>
      <c r="AH531" s="502"/>
      <c r="AI531" s="502"/>
      <c r="AJ531" s="502"/>
      <c r="AK531" s="502"/>
      <c r="AL531" s="502"/>
      <c r="AM531" s="502"/>
      <c r="AN531" s="502"/>
      <c r="AO531" s="502"/>
      <c r="AP531" s="502"/>
      <c r="AQ531" s="502"/>
      <c r="AR531" s="502"/>
      <c r="AS531" s="502"/>
      <c r="AT531" s="502"/>
      <c r="AU531" s="502"/>
      <c r="AV531" s="503"/>
      <c r="AW531" s="496"/>
    </row>
    <row r="532" spans="2:49" ht="15.6" x14ac:dyDescent="0.3">
      <c r="B532" s="495"/>
      <c r="C532" s="514"/>
      <c r="D532" s="515"/>
      <c r="E532" s="515"/>
      <c r="F532" s="515"/>
      <c r="G532" s="515"/>
      <c r="H532" s="515"/>
      <c r="I532" s="515"/>
      <c r="J532" s="515"/>
      <c r="K532" s="516"/>
      <c r="L532" s="515"/>
      <c r="M532" s="517"/>
      <c r="N532" s="518"/>
      <c r="O532" s="518"/>
      <c r="P532" s="518"/>
      <c r="Q532" s="518"/>
      <c r="R532" s="518"/>
      <c r="S532" s="519"/>
      <c r="T532" s="519"/>
      <c r="U532" s="519"/>
      <c r="V532" s="519"/>
      <c r="W532" s="519"/>
      <c r="X532" s="519"/>
      <c r="Y532" s="519"/>
      <c r="Z532" s="519"/>
      <c r="AA532" s="519"/>
      <c r="AB532" s="519"/>
      <c r="AC532" s="519"/>
      <c r="AD532" s="519"/>
      <c r="AE532" s="519"/>
      <c r="AF532" s="519"/>
      <c r="AG532" s="519"/>
      <c r="AH532" s="519"/>
      <c r="AI532" s="519"/>
      <c r="AJ532" s="519"/>
      <c r="AK532" s="519"/>
      <c r="AL532" s="519"/>
      <c r="AM532" s="519"/>
      <c r="AN532" s="519"/>
      <c r="AO532" s="519"/>
      <c r="AP532" s="519"/>
      <c r="AQ532" s="519"/>
      <c r="AR532" s="519"/>
      <c r="AS532" s="519"/>
      <c r="AT532" s="519"/>
      <c r="AU532" s="519"/>
      <c r="AV532" s="520"/>
      <c r="AW532" s="496"/>
    </row>
    <row r="533" spans="2:49" ht="15.6" x14ac:dyDescent="0.3">
      <c r="B533" s="495"/>
      <c r="C533" s="653"/>
      <c r="D533" s="654"/>
      <c r="E533" s="654"/>
      <c r="F533" s="654"/>
      <c r="G533" s="654"/>
      <c r="H533" s="654"/>
      <c r="I533" s="654"/>
      <c r="J533" s="654"/>
      <c r="K533" s="654"/>
      <c r="L533" s="521"/>
      <c r="M533" s="517"/>
      <c r="N533" s="518"/>
      <c r="O533" s="518"/>
      <c r="P533" s="518"/>
      <c r="Q533" s="518"/>
      <c r="R533" s="518"/>
      <c r="S533" s="519"/>
      <c r="T533" s="519"/>
      <c r="U533" s="519"/>
      <c r="V533" s="519"/>
      <c r="W533" s="519"/>
      <c r="X533" s="519"/>
      <c r="Y533" s="519"/>
      <c r="Z533" s="519"/>
      <c r="AA533" s="519"/>
      <c r="AB533" s="519"/>
      <c r="AC533" s="519"/>
      <c r="AD533" s="519"/>
      <c r="AE533" s="519"/>
      <c r="AF533" s="519"/>
      <c r="AG533" s="519"/>
      <c r="AH533" s="519"/>
      <c r="AI533" s="519"/>
      <c r="AJ533" s="519"/>
      <c r="AK533" s="519"/>
      <c r="AL533" s="519"/>
      <c r="AM533" s="519"/>
      <c r="AN533" s="519"/>
      <c r="AO533" s="519"/>
      <c r="AP533" s="519"/>
      <c r="AQ533" s="519"/>
      <c r="AR533" s="519"/>
      <c r="AS533" s="519"/>
      <c r="AT533" s="519"/>
      <c r="AU533" s="519"/>
      <c r="AV533" s="520"/>
      <c r="AW533" s="496"/>
    </row>
    <row r="534" spans="2:49" ht="31.2" x14ac:dyDescent="0.3">
      <c r="B534" s="495"/>
      <c r="C534" s="522" t="s">
        <v>210</v>
      </c>
      <c r="D534" s="655"/>
      <c r="E534" s="655"/>
      <c r="F534" s="655"/>
      <c r="G534" s="655"/>
      <c r="H534" s="655"/>
      <c r="I534" s="655"/>
      <c r="J534" s="655"/>
      <c r="K534" s="655"/>
      <c r="L534" s="655"/>
      <c r="M534" s="655"/>
      <c r="N534" s="655"/>
      <c r="O534" s="655"/>
      <c r="P534" s="655"/>
      <c r="Q534" s="655"/>
      <c r="R534" s="655"/>
      <c r="S534" s="655"/>
      <c r="T534" s="655"/>
      <c r="U534" s="655"/>
      <c r="V534" s="655"/>
      <c r="W534" s="655"/>
      <c r="X534" s="655"/>
      <c r="Y534" s="655"/>
      <c r="Z534" s="655"/>
      <c r="AA534" s="655"/>
      <c r="AB534" s="655"/>
      <c r="AC534" s="655"/>
      <c r="AD534" s="655"/>
      <c r="AE534" s="655"/>
      <c r="AF534" s="655"/>
      <c r="AG534" s="655"/>
      <c r="AH534" s="655"/>
      <c r="AI534" s="655"/>
      <c r="AJ534" s="655"/>
      <c r="AK534" s="655"/>
      <c r="AL534" s="655"/>
      <c r="AM534" s="655"/>
      <c r="AN534" s="655"/>
      <c r="AO534" s="655"/>
      <c r="AP534" s="655"/>
      <c r="AQ534" s="655"/>
      <c r="AR534" s="655"/>
      <c r="AS534" s="655"/>
      <c r="AT534" s="655"/>
      <c r="AU534" s="655"/>
      <c r="AV534" s="523"/>
      <c r="AW534" s="496"/>
    </row>
    <row r="535" spans="2:49" ht="15.6" x14ac:dyDescent="0.3">
      <c r="B535" s="495"/>
      <c r="C535" s="549"/>
      <c r="D535" s="719"/>
      <c r="E535" s="719"/>
      <c r="F535" s="719"/>
      <c r="G535" s="719"/>
      <c r="H535" s="719"/>
      <c r="I535" s="719"/>
      <c r="J535" s="719"/>
      <c r="K535" s="719"/>
      <c r="L535" s="719"/>
      <c r="M535" s="719"/>
      <c r="N535" s="719"/>
      <c r="O535" s="719"/>
      <c r="P535" s="719"/>
      <c r="Q535" s="719"/>
      <c r="R535" s="719"/>
      <c r="S535" s="719"/>
      <c r="T535" s="719"/>
      <c r="U535" s="719"/>
      <c r="V535" s="719"/>
      <c r="W535" s="719"/>
      <c r="X535" s="719"/>
      <c r="Y535" s="719"/>
      <c r="Z535" s="719"/>
      <c r="AA535" s="719"/>
      <c r="AB535" s="719"/>
      <c r="AC535" s="719"/>
      <c r="AD535" s="719"/>
      <c r="AE535" s="719"/>
      <c r="AF535" s="719"/>
      <c r="AG535" s="719"/>
      <c r="AH535" s="719"/>
      <c r="AI535" s="719"/>
      <c r="AJ535" s="719"/>
      <c r="AK535" s="719"/>
      <c r="AL535" s="719"/>
      <c r="AM535" s="719"/>
      <c r="AN535" s="719"/>
      <c r="AO535" s="719"/>
      <c r="AP535" s="719"/>
      <c r="AQ535" s="719"/>
      <c r="AR535" s="719"/>
      <c r="AS535" s="719"/>
      <c r="AT535" s="719"/>
      <c r="AU535" s="719"/>
      <c r="AV535" s="550"/>
      <c r="AW535" s="496"/>
    </row>
    <row r="536" spans="2:49" ht="15.6" x14ac:dyDescent="0.3">
      <c r="B536" s="495"/>
      <c r="C536" s="526"/>
      <c r="D536" s="627"/>
      <c r="E536" s="627"/>
      <c r="F536" s="627"/>
      <c r="G536" s="627"/>
      <c r="H536" s="627"/>
      <c r="I536" s="627"/>
      <c r="J536" s="627"/>
      <c r="K536" s="627"/>
      <c r="L536" s="627"/>
      <c r="M536" s="627"/>
      <c r="N536" s="627"/>
      <c r="O536" s="627"/>
      <c r="P536" s="627"/>
      <c r="Q536" s="627"/>
      <c r="R536" s="627"/>
      <c r="S536" s="627"/>
      <c r="T536" s="627"/>
      <c r="U536" s="627"/>
      <c r="V536" s="627"/>
      <c r="W536" s="627"/>
      <c r="X536" s="627"/>
      <c r="Y536" s="627"/>
      <c r="Z536" s="627"/>
      <c r="AA536" s="627"/>
      <c r="AB536" s="627"/>
      <c r="AC536" s="627"/>
      <c r="AD536" s="627"/>
      <c r="AE536" s="627"/>
      <c r="AF536" s="627"/>
      <c r="AG536" s="527"/>
      <c r="AH536" s="628" t="str">
        <f>"Item    " &amp; E519 &amp; "    Página   1   de   1  "</f>
        <v xml:space="preserve">Item        Página   1   de   1  </v>
      </c>
      <c r="AI536" s="629"/>
      <c r="AJ536" s="629"/>
      <c r="AK536" s="629"/>
      <c r="AL536" s="629"/>
      <c r="AM536" s="629"/>
      <c r="AN536" s="629"/>
      <c r="AO536" s="629"/>
      <c r="AP536" s="629"/>
      <c r="AQ536" s="629"/>
      <c r="AR536" s="629"/>
      <c r="AS536" s="629"/>
      <c r="AT536" s="629"/>
      <c r="AU536" s="629"/>
      <c r="AV536" s="629"/>
      <c r="AW536" s="496"/>
    </row>
    <row r="537" spans="2:49" ht="15.6" x14ac:dyDescent="0.3">
      <c r="B537" s="495"/>
      <c r="C537" s="515"/>
      <c r="D537" s="515"/>
      <c r="E537" s="515"/>
      <c r="F537" s="515"/>
      <c r="G537" s="515"/>
      <c r="H537" s="515"/>
      <c r="I537" s="515"/>
      <c r="J537" s="528"/>
      <c r="K537" s="515"/>
      <c r="L537" s="515"/>
      <c r="M537" s="515"/>
      <c r="N537" s="515"/>
      <c r="O537" s="515"/>
      <c r="P537" s="515"/>
      <c r="Q537" s="515"/>
      <c r="R537" s="515"/>
      <c r="S537" s="515"/>
      <c r="T537" s="515"/>
      <c r="U537" s="515"/>
      <c r="V537" s="515"/>
      <c r="W537" s="515"/>
      <c r="X537" s="515"/>
      <c r="Y537" s="515"/>
      <c r="Z537" s="515"/>
      <c r="AA537" s="515"/>
      <c r="AB537" s="515"/>
      <c r="AC537" s="515"/>
      <c r="AD537" s="515"/>
      <c r="AE537" s="515"/>
      <c r="AF537" s="515"/>
      <c r="AG537" s="515"/>
      <c r="AH537" s="515"/>
      <c r="AI537" s="515"/>
      <c r="AJ537" s="515"/>
      <c r="AK537" s="515"/>
      <c r="AL537" s="515"/>
      <c r="AM537" s="528"/>
      <c r="AN537" s="528"/>
      <c r="AO537" s="528"/>
      <c r="AP537" s="528"/>
      <c r="AQ537" s="528"/>
      <c r="AR537" s="528"/>
      <c r="AS537" s="528"/>
      <c r="AT537" s="528"/>
      <c r="AU537" s="528"/>
      <c r="AV537" s="528"/>
      <c r="AW537" s="496"/>
    </row>
    <row r="538" spans="2:49" ht="15.6" x14ac:dyDescent="0.3">
      <c r="B538" s="495"/>
      <c r="C538" s="515"/>
      <c r="D538" s="515"/>
      <c r="E538" s="515"/>
      <c r="F538" s="515"/>
      <c r="G538" s="515"/>
      <c r="H538" s="515"/>
      <c r="I538" s="515"/>
      <c r="J538" s="528"/>
      <c r="K538" s="515"/>
      <c r="L538" s="515"/>
      <c r="M538" s="515"/>
      <c r="N538" s="515"/>
      <c r="O538" s="515"/>
      <c r="P538" s="515"/>
      <c r="Q538" s="515"/>
      <c r="R538" s="515"/>
      <c r="S538" s="515"/>
      <c r="T538" s="515"/>
      <c r="U538" s="515"/>
      <c r="V538" s="515"/>
      <c r="W538" s="515"/>
      <c r="X538" s="515"/>
      <c r="Y538" s="515"/>
      <c r="Z538" s="515"/>
      <c r="AA538" s="515"/>
      <c r="AB538" s="515"/>
      <c r="AC538" s="515"/>
      <c r="AD538" s="515"/>
      <c r="AE538" s="515"/>
      <c r="AF538" s="515"/>
      <c r="AG538" s="515"/>
      <c r="AH538" s="515"/>
      <c r="AI538" s="515"/>
      <c r="AJ538" s="515"/>
      <c r="AK538" s="515"/>
      <c r="AL538" s="515"/>
      <c r="AM538" s="528"/>
      <c r="AN538" s="528"/>
      <c r="AO538" s="528"/>
      <c r="AP538" s="528"/>
      <c r="AQ538" s="528"/>
      <c r="AR538" s="528"/>
      <c r="AS538" s="528"/>
      <c r="AT538" s="528"/>
      <c r="AU538" s="528"/>
      <c r="AV538" s="528"/>
      <c r="AW538" s="496"/>
    </row>
    <row r="539" spans="2:49" ht="15.6" x14ac:dyDescent="0.3">
      <c r="B539" s="495"/>
      <c r="C539" s="515"/>
      <c r="D539" s="515"/>
      <c r="E539" s="515"/>
      <c r="F539" s="515"/>
      <c r="G539" s="515"/>
      <c r="H539" s="515"/>
      <c r="I539" s="515"/>
      <c r="J539" s="528"/>
      <c r="K539" s="515"/>
      <c r="L539" s="515"/>
      <c r="M539" s="515"/>
      <c r="N539" s="515"/>
      <c r="O539" s="515"/>
      <c r="P539" s="515"/>
      <c r="Q539" s="515"/>
      <c r="R539" s="515"/>
      <c r="S539" s="515"/>
      <c r="T539" s="515"/>
      <c r="U539" s="515"/>
      <c r="V539" s="515"/>
      <c r="W539" s="515"/>
      <c r="X539" s="515"/>
      <c r="Y539" s="515"/>
      <c r="Z539" s="515"/>
      <c r="AA539" s="515"/>
      <c r="AB539" s="515"/>
      <c r="AC539" s="515"/>
      <c r="AD539" s="515"/>
      <c r="AE539" s="515"/>
      <c r="AF539" s="515"/>
      <c r="AG539" s="515"/>
      <c r="AH539" s="515"/>
      <c r="AI539" s="515"/>
      <c r="AJ539" s="515"/>
      <c r="AK539" s="515"/>
      <c r="AL539" s="515"/>
      <c r="AM539" s="528"/>
      <c r="AN539" s="528"/>
      <c r="AO539" s="528"/>
      <c r="AP539" s="528"/>
      <c r="AQ539" s="528"/>
      <c r="AR539" s="528"/>
      <c r="AS539" s="528"/>
      <c r="AT539" s="528"/>
      <c r="AU539" s="528"/>
      <c r="AV539" s="528"/>
      <c r="AW539" s="496"/>
    </row>
    <row r="540" spans="2:49" ht="15.6" x14ac:dyDescent="0.3">
      <c r="B540" s="495"/>
      <c r="C540" s="529"/>
      <c r="D540" s="530"/>
      <c r="E540" s="531"/>
      <c r="F540" s="532"/>
      <c r="G540" s="533"/>
      <c r="H540" s="530"/>
      <c r="I540" s="530"/>
      <c r="J540" s="534"/>
      <c r="K540" s="530"/>
      <c r="L540" s="529"/>
      <c r="M540" s="530"/>
      <c r="N540" s="530"/>
      <c r="O540" s="530"/>
      <c r="P540" s="530"/>
      <c r="Q540" s="530"/>
      <c r="R540" s="530"/>
      <c r="S540" s="530"/>
      <c r="T540" s="530"/>
      <c r="U540" s="530"/>
      <c r="V540" s="530"/>
      <c r="W540" s="530"/>
      <c r="X540" s="530"/>
      <c r="Y540" s="530"/>
      <c r="Z540" s="530"/>
      <c r="AA540" s="530"/>
      <c r="AB540" s="530"/>
      <c r="AC540" s="530"/>
      <c r="AD540" s="530"/>
      <c r="AE540" s="530"/>
      <c r="AF540" s="530"/>
      <c r="AG540" s="530"/>
      <c r="AH540" s="529"/>
      <c r="AI540" s="529"/>
      <c r="AJ540" s="529"/>
      <c r="AK540" s="529"/>
      <c r="AL540" s="529"/>
      <c r="AM540" s="535"/>
      <c r="AN540" s="535"/>
      <c r="AO540" s="535"/>
      <c r="AP540" s="535"/>
      <c r="AQ540" s="535"/>
      <c r="AR540" s="535"/>
      <c r="AS540" s="535"/>
      <c r="AT540" s="535"/>
      <c r="AU540" s="535"/>
      <c r="AV540" s="535"/>
      <c r="AW540" s="496"/>
    </row>
    <row r="541" spans="2:49" ht="15.6" x14ac:dyDescent="0.3">
      <c r="B541" s="495"/>
      <c r="C541" s="529"/>
      <c r="D541" s="536" t="s">
        <v>184</v>
      </c>
      <c r="E541" s="537"/>
      <c r="F541" s="537"/>
      <c r="G541" s="538"/>
      <c r="H541" s="538"/>
      <c r="I541" s="529"/>
      <c r="J541" s="535"/>
      <c r="K541" s="529"/>
      <c r="L541" s="539"/>
      <c r="M541" s="539"/>
      <c r="N541" s="539"/>
      <c r="O541" s="539"/>
      <c r="P541" s="539"/>
      <c r="Q541" s="539"/>
      <c r="R541" s="539" t="s">
        <v>211</v>
      </c>
      <c r="S541" s="539"/>
      <c r="T541" s="539"/>
      <c r="U541" s="539"/>
      <c r="V541" s="539"/>
      <c r="W541" s="539"/>
      <c r="X541" s="539"/>
      <c r="Y541" s="539"/>
      <c r="Z541" s="539"/>
      <c r="AA541" s="539"/>
      <c r="AB541" s="529"/>
      <c r="AC541" s="529"/>
      <c r="AD541" s="529"/>
      <c r="AE541" s="529"/>
      <c r="AF541" s="529"/>
      <c r="AG541" s="529"/>
      <c r="AH541" s="529"/>
      <c r="AI541" s="529"/>
      <c r="AJ541" s="529"/>
      <c r="AK541" s="529"/>
      <c r="AL541" s="529"/>
      <c r="AM541" s="529"/>
      <c r="AN541" s="529"/>
      <c r="AO541" s="529"/>
      <c r="AP541" s="529"/>
      <c r="AQ541" s="529"/>
      <c r="AR541" s="529"/>
      <c r="AS541" s="529"/>
      <c r="AT541" s="529"/>
      <c r="AU541" s="529"/>
      <c r="AV541" s="529"/>
      <c r="AW541" s="496"/>
    </row>
    <row r="542" spans="2:49" ht="16.2" thickBot="1" x14ac:dyDescent="0.35">
      <c r="B542" s="540"/>
      <c r="C542" s="541"/>
      <c r="D542" s="541"/>
      <c r="E542" s="542"/>
      <c r="F542" s="542"/>
      <c r="G542" s="542"/>
      <c r="H542" s="542"/>
      <c r="I542" s="541"/>
      <c r="J542" s="543"/>
      <c r="K542" s="541"/>
      <c r="L542" s="544"/>
      <c r="M542" s="544"/>
      <c r="N542" s="544"/>
      <c r="O542" s="544"/>
      <c r="P542" s="544"/>
      <c r="Q542" s="544"/>
      <c r="R542" s="544"/>
      <c r="S542" s="544"/>
      <c r="T542" s="544"/>
      <c r="U542" s="544"/>
      <c r="V542" s="544"/>
      <c r="W542" s="544"/>
      <c r="X542" s="544"/>
      <c r="Y542" s="544"/>
      <c r="Z542" s="544"/>
      <c r="AA542" s="544"/>
      <c r="AB542" s="541"/>
      <c r="AC542" s="541"/>
      <c r="AD542" s="541"/>
      <c r="AE542" s="541"/>
      <c r="AF542" s="541"/>
      <c r="AG542" s="541"/>
      <c r="AH542" s="541"/>
      <c r="AI542" s="541"/>
      <c r="AJ542" s="541"/>
      <c r="AK542" s="541"/>
      <c r="AL542" s="541"/>
      <c r="AM542" s="541"/>
      <c r="AN542" s="541"/>
      <c r="AO542" s="541"/>
      <c r="AP542" s="541"/>
      <c r="AQ542" s="541"/>
      <c r="AR542" s="541"/>
      <c r="AS542" s="541"/>
      <c r="AT542" s="541"/>
      <c r="AU542" s="541"/>
      <c r="AV542" s="541"/>
      <c r="AW542" s="545"/>
    </row>
    <row r="543" spans="2:49" ht="15.6" thickTop="1" thickBot="1" x14ac:dyDescent="0.35"/>
    <row r="544" spans="2:49" ht="18.600000000000001" thickTop="1" x14ac:dyDescent="0.35">
      <c r="B544" s="483"/>
      <c r="C544" s="484" t="s">
        <v>190</v>
      </c>
      <c r="D544" s="485"/>
      <c r="E544" s="486"/>
      <c r="F544" s="487"/>
      <c r="G544" s="488"/>
      <c r="H544" s="488"/>
      <c r="I544" s="489"/>
      <c r="J544" s="490"/>
      <c r="K544" s="489"/>
      <c r="L544" s="491"/>
      <c r="M544" s="491"/>
      <c r="N544" s="491"/>
      <c r="O544" s="491"/>
      <c r="P544" s="491"/>
      <c r="Q544" s="491"/>
      <c r="R544" s="491"/>
      <c r="S544" s="491"/>
      <c r="T544" s="491"/>
      <c r="U544" s="491"/>
      <c r="V544" s="491"/>
      <c r="W544" s="491"/>
      <c r="X544" s="491"/>
      <c r="Y544" s="491"/>
      <c r="Z544" s="491"/>
      <c r="AA544" s="491"/>
      <c r="AB544" s="489"/>
      <c r="AC544" s="489"/>
      <c r="AD544" s="489"/>
      <c r="AE544" s="489"/>
      <c r="AF544" s="489"/>
      <c r="AG544" s="489"/>
      <c r="AH544" s="489"/>
      <c r="AI544" s="492"/>
      <c r="AJ544" s="492"/>
      <c r="AK544" s="492"/>
      <c r="AL544" s="492"/>
      <c r="AM544" s="492"/>
      <c r="AN544" s="492"/>
      <c r="AO544" s="492"/>
      <c r="AP544" s="492"/>
      <c r="AQ544" s="492"/>
      <c r="AR544" s="492"/>
      <c r="AS544" s="492"/>
      <c r="AT544" s="492"/>
      <c r="AU544" s="492"/>
      <c r="AV544" s="492"/>
      <c r="AW544" s="493"/>
    </row>
    <row r="545" spans="2:49" ht="15.6" x14ac:dyDescent="0.3">
      <c r="B545" s="495"/>
      <c r="C545" s="630" t="s">
        <v>270</v>
      </c>
      <c r="D545" s="631"/>
      <c r="E545" s="631"/>
      <c r="F545" s="631"/>
      <c r="G545" s="631"/>
      <c r="H545" s="631"/>
      <c r="I545" s="631"/>
      <c r="J545" s="632" t="str">
        <f>+PRESUPUESTO!C45</f>
        <v>MANTENIMIENTO CASETA DE INSUMOS INCLUYE CAMBIO DE CUBIERTA</v>
      </c>
      <c r="K545" s="633"/>
      <c r="L545" s="633"/>
      <c r="M545" s="633"/>
      <c r="N545" s="633"/>
      <c r="O545" s="633"/>
      <c r="P545" s="633"/>
      <c r="Q545" s="633"/>
      <c r="R545" s="633"/>
      <c r="S545" s="633"/>
      <c r="T545" s="633"/>
      <c r="U545" s="633"/>
      <c r="V545" s="633"/>
      <c r="W545" s="633"/>
      <c r="X545" s="633"/>
      <c r="Y545" s="633"/>
      <c r="Z545" s="633"/>
      <c r="AA545" s="633"/>
      <c r="AB545" s="633"/>
      <c r="AC545" s="633"/>
      <c r="AD545" s="633"/>
      <c r="AE545" s="633"/>
      <c r="AF545" s="633"/>
      <c r="AG545" s="633"/>
      <c r="AH545" s="634"/>
      <c r="AI545" s="638" t="s">
        <v>192</v>
      </c>
      <c r="AJ545" s="639"/>
      <c r="AK545" s="639"/>
      <c r="AL545" s="639"/>
      <c r="AM545" s="639"/>
      <c r="AN545" s="639"/>
      <c r="AO545" s="640"/>
      <c r="AP545" s="641" t="s">
        <v>256</v>
      </c>
      <c r="AQ545" s="642"/>
      <c r="AR545" s="642"/>
      <c r="AS545" s="642"/>
      <c r="AT545" s="642"/>
      <c r="AU545" s="642"/>
      <c r="AV545" s="643"/>
      <c r="AW545" s="496"/>
    </row>
    <row r="546" spans="2:49" ht="15.6" x14ac:dyDescent="0.3">
      <c r="B546" s="495"/>
      <c r="C546" s="700"/>
      <c r="D546" s="701"/>
      <c r="E546" s="701"/>
      <c r="F546" s="701"/>
      <c r="G546" s="701"/>
      <c r="H546" s="701"/>
      <c r="I546" s="701"/>
      <c r="J546" s="635"/>
      <c r="K546" s="636"/>
      <c r="L546" s="636"/>
      <c r="M546" s="636"/>
      <c r="N546" s="636"/>
      <c r="O546" s="636"/>
      <c r="P546" s="636"/>
      <c r="Q546" s="636"/>
      <c r="R546" s="636"/>
      <c r="S546" s="636"/>
      <c r="T546" s="636"/>
      <c r="U546" s="636"/>
      <c r="V546" s="636"/>
      <c r="W546" s="636"/>
      <c r="X546" s="636"/>
      <c r="Y546" s="636"/>
      <c r="Z546" s="636"/>
      <c r="AA546" s="636"/>
      <c r="AB546" s="636"/>
      <c r="AC546" s="636"/>
      <c r="AD546" s="636"/>
      <c r="AE546" s="636"/>
      <c r="AF546" s="636"/>
      <c r="AG546" s="636"/>
      <c r="AH546" s="637"/>
      <c r="AI546" s="638" t="s">
        <v>194</v>
      </c>
      <c r="AJ546" s="639"/>
      <c r="AK546" s="639"/>
      <c r="AL546" s="639"/>
      <c r="AM546" s="639"/>
      <c r="AN546" s="639"/>
      <c r="AO546" s="640"/>
      <c r="AP546" s="641">
        <f>L558</f>
        <v>1</v>
      </c>
      <c r="AQ546" s="642"/>
      <c r="AR546" s="642"/>
      <c r="AS546" s="642"/>
      <c r="AT546" s="642"/>
      <c r="AU546" s="642"/>
      <c r="AV546" s="643"/>
      <c r="AW546" s="496"/>
    </row>
    <row r="547" spans="2:49" ht="15.6" x14ac:dyDescent="0.3">
      <c r="B547" s="495"/>
      <c r="C547" s="498"/>
      <c r="D547" s="498"/>
      <c r="E547" s="498"/>
      <c r="F547" s="498"/>
      <c r="G547" s="498"/>
      <c r="H547" s="498"/>
      <c r="I547" s="498"/>
      <c r="J547" s="499"/>
      <c r="K547" s="498"/>
      <c r="L547" s="498"/>
      <c r="M547" s="626"/>
      <c r="N547" s="626"/>
      <c r="O547" s="626"/>
      <c r="P547" s="626"/>
      <c r="Q547" s="626"/>
      <c r="R547" s="626"/>
      <c r="S547" s="626"/>
      <c r="T547" s="626"/>
      <c r="U547" s="626"/>
      <c r="V547" s="626"/>
      <c r="W547" s="626"/>
      <c r="X547" s="626"/>
      <c r="Y547" s="626"/>
      <c r="Z547" s="626"/>
      <c r="AA547" s="626"/>
      <c r="AB547" s="626"/>
      <c r="AC547" s="625"/>
      <c r="AD547" s="626"/>
      <c r="AE547" s="626"/>
      <c r="AF547" s="626"/>
      <c r="AG547" s="626"/>
      <c r="AH547" s="626"/>
      <c r="AI547" s="626"/>
      <c r="AJ547" s="626"/>
      <c r="AK547" s="626"/>
      <c r="AL547" s="626"/>
      <c r="AM547" s="626"/>
      <c r="AN547" s="626"/>
      <c r="AO547" s="626"/>
      <c r="AP547" s="626"/>
      <c r="AQ547" s="626"/>
      <c r="AR547" s="626"/>
      <c r="AS547" s="626"/>
      <c r="AT547" s="626"/>
      <c r="AU547" s="626"/>
      <c r="AV547" s="626"/>
      <c r="AW547" s="496"/>
    </row>
    <row r="548" spans="2:49" ht="15.6" x14ac:dyDescent="0.3">
      <c r="B548" s="495"/>
      <c r="C548" s="712" t="s">
        <v>197</v>
      </c>
      <c r="D548" s="713"/>
      <c r="E548" s="714" t="s">
        <v>198</v>
      </c>
      <c r="F548" s="714"/>
      <c r="G548" s="714"/>
      <c r="H548" s="714"/>
      <c r="I548" s="714" t="s">
        <v>199</v>
      </c>
      <c r="J548" s="715" t="s">
        <v>200</v>
      </c>
      <c r="K548" s="714" t="s">
        <v>182</v>
      </c>
      <c r="L548" s="714" t="s">
        <v>201</v>
      </c>
      <c r="M548" s="705"/>
      <c r="N548" s="705"/>
      <c r="O548" s="705"/>
      <c r="P548" s="705"/>
      <c r="Q548" s="705"/>
      <c r="R548" s="705"/>
      <c r="S548" s="705"/>
      <c r="T548" s="705"/>
      <c r="U548" s="705"/>
      <c r="V548" s="705"/>
      <c r="W548" s="705"/>
      <c r="X548" s="705"/>
      <c r="Y548" s="705"/>
      <c r="Z548" s="705"/>
      <c r="AA548" s="705"/>
      <c r="AB548" s="705"/>
      <c r="AC548" s="705"/>
      <c r="AD548" s="705"/>
      <c r="AE548" s="705"/>
      <c r="AF548" s="705"/>
      <c r="AG548" s="705"/>
      <c r="AH548" s="705"/>
      <c r="AI548" s="705"/>
      <c r="AJ548" s="705"/>
      <c r="AK548" s="705"/>
      <c r="AL548" s="705"/>
      <c r="AM548" s="705"/>
      <c r="AN548" s="705"/>
      <c r="AO548" s="705"/>
      <c r="AP548" s="705"/>
      <c r="AQ548" s="705"/>
      <c r="AR548" s="705"/>
      <c r="AS548" s="705"/>
      <c r="AT548" s="705"/>
      <c r="AU548" s="705"/>
      <c r="AV548" s="705"/>
      <c r="AW548" s="496"/>
    </row>
    <row r="549" spans="2:49" ht="15.6" x14ac:dyDescent="0.3">
      <c r="B549" s="495"/>
      <c r="C549" s="653"/>
      <c r="D549" s="654"/>
      <c r="E549" s="500" t="s">
        <v>202</v>
      </c>
      <c r="F549" s="500" t="s">
        <v>203</v>
      </c>
      <c r="G549" s="500" t="s">
        <v>204</v>
      </c>
      <c r="H549" s="500" t="s">
        <v>205</v>
      </c>
      <c r="I549" s="714"/>
      <c r="J549" s="716"/>
      <c r="K549" s="714"/>
      <c r="L549" s="714"/>
      <c r="M549" s="705"/>
      <c r="N549" s="705"/>
      <c r="O549" s="705"/>
      <c r="P549" s="705"/>
      <c r="Q549" s="705"/>
      <c r="R549" s="705"/>
      <c r="S549" s="705"/>
      <c r="T549" s="705"/>
      <c r="U549" s="705"/>
      <c r="V549" s="705"/>
      <c r="W549" s="705"/>
      <c r="X549" s="705"/>
      <c r="Y549" s="705"/>
      <c r="Z549" s="705"/>
      <c r="AA549" s="705"/>
      <c r="AB549" s="705"/>
      <c r="AC549" s="705"/>
      <c r="AD549" s="705"/>
      <c r="AE549" s="705"/>
      <c r="AF549" s="705"/>
      <c r="AG549" s="705"/>
      <c r="AH549" s="705"/>
      <c r="AI549" s="705"/>
      <c r="AJ549" s="705"/>
      <c r="AK549" s="705"/>
      <c r="AL549" s="705"/>
      <c r="AM549" s="705"/>
      <c r="AN549" s="705"/>
      <c r="AO549" s="705"/>
      <c r="AP549" s="705"/>
      <c r="AQ549" s="705"/>
      <c r="AR549" s="705"/>
      <c r="AS549" s="705"/>
      <c r="AT549" s="705"/>
      <c r="AU549" s="705"/>
      <c r="AV549" s="705"/>
      <c r="AW549" s="496"/>
    </row>
    <row r="550" spans="2:49" ht="15.6" x14ac:dyDescent="0.3">
      <c r="B550" s="495"/>
      <c r="C550" s="706"/>
      <c r="D550" s="707"/>
      <c r="E550" s="710"/>
      <c r="F550" s="710"/>
      <c r="G550" s="710"/>
      <c r="H550" s="710"/>
      <c r="I550" s="710"/>
      <c r="J550" s="710"/>
      <c r="K550" s="710"/>
      <c r="L550" s="710"/>
      <c r="M550" s="501"/>
      <c r="N550" s="502"/>
      <c r="O550" s="502"/>
      <c r="P550" s="502"/>
      <c r="Q550" s="502"/>
      <c r="R550" s="502"/>
      <c r="S550" s="502"/>
      <c r="T550" s="502"/>
      <c r="U550" s="502"/>
      <c r="V550" s="502"/>
      <c r="W550" s="502"/>
      <c r="X550" s="502"/>
      <c r="Y550" s="502"/>
      <c r="Z550" s="502"/>
      <c r="AA550" s="502"/>
      <c r="AB550" s="502"/>
      <c r="AC550" s="502"/>
      <c r="AD550" s="502"/>
      <c r="AE550" s="502"/>
      <c r="AF550" s="502"/>
      <c r="AG550" s="502"/>
      <c r="AH550" s="502"/>
      <c r="AI550" s="502"/>
      <c r="AJ550" s="502"/>
      <c r="AK550" s="502"/>
      <c r="AL550" s="502"/>
      <c r="AM550" s="502"/>
      <c r="AN550" s="502"/>
      <c r="AO550" s="502"/>
      <c r="AP550" s="502"/>
      <c r="AQ550" s="502"/>
      <c r="AR550" s="502"/>
      <c r="AS550" s="502"/>
      <c r="AT550" s="502"/>
      <c r="AU550" s="502"/>
      <c r="AV550" s="503"/>
      <c r="AW550" s="496"/>
    </row>
    <row r="551" spans="2:49" ht="15.6" x14ac:dyDescent="0.3">
      <c r="B551" s="495"/>
      <c r="C551" s="708"/>
      <c r="D551" s="709"/>
      <c r="E551" s="711"/>
      <c r="F551" s="711"/>
      <c r="G551" s="711"/>
      <c r="H551" s="711"/>
      <c r="I551" s="711"/>
      <c r="J551" s="711"/>
      <c r="K551" s="711"/>
      <c r="L551" s="711"/>
      <c r="M551" s="501"/>
      <c r="N551" s="502"/>
      <c r="O551" s="502"/>
      <c r="P551" s="502"/>
      <c r="Q551" s="502"/>
      <c r="R551" s="502"/>
      <c r="S551" s="502"/>
      <c r="T551" s="502"/>
      <c r="U551" s="502"/>
      <c r="V551" s="502"/>
      <c r="W551" s="502"/>
      <c r="X551" s="502"/>
      <c r="Y551" s="502"/>
      <c r="Z551" s="502"/>
      <c r="AA551" s="502"/>
      <c r="AB551" s="502"/>
      <c r="AC551" s="502"/>
      <c r="AD551" s="502"/>
      <c r="AE551" s="502"/>
      <c r="AF551" s="502"/>
      <c r="AG551" s="502"/>
      <c r="AH551" s="502"/>
      <c r="AI551" s="502"/>
      <c r="AJ551" s="502"/>
      <c r="AK551" s="502"/>
      <c r="AL551" s="502"/>
      <c r="AM551" s="502"/>
      <c r="AN551" s="502"/>
      <c r="AO551" s="502"/>
      <c r="AP551" s="502"/>
      <c r="AQ551" s="502"/>
      <c r="AR551" s="502"/>
      <c r="AS551" s="502"/>
      <c r="AT551" s="502"/>
      <c r="AU551" s="502"/>
      <c r="AV551" s="503"/>
      <c r="AW551" s="496"/>
    </row>
    <row r="552" spans="2:49" ht="15.6" customHeight="1" x14ac:dyDescent="0.3">
      <c r="B552" s="495"/>
      <c r="C552" s="648" t="str">
        <f>+J545</f>
        <v>MANTENIMIENTO CASETA DE INSUMOS INCLUYE CAMBIO DE CUBIERTA</v>
      </c>
      <c r="D552" s="649"/>
      <c r="E552" s="644"/>
      <c r="F552" s="644"/>
      <c r="G552" s="718"/>
      <c r="H552" s="644"/>
      <c r="I552" s="644">
        <f>+E552</f>
        <v>0</v>
      </c>
      <c r="J552" s="644">
        <v>1</v>
      </c>
      <c r="K552" s="644" t="str">
        <f>AP545</f>
        <v>GBL</v>
      </c>
      <c r="L552" s="646">
        <f>+J552</f>
        <v>1</v>
      </c>
      <c r="M552" s="501"/>
      <c r="N552" s="502"/>
      <c r="O552" s="502"/>
      <c r="P552" s="502"/>
      <c r="Q552" s="502"/>
      <c r="R552" s="502"/>
      <c r="S552" s="502"/>
      <c r="T552" s="502"/>
      <c r="U552" s="502"/>
      <c r="V552" s="502"/>
      <c r="W552" s="502"/>
      <c r="X552" s="502"/>
      <c r="Y552" s="502"/>
      <c r="Z552" s="502"/>
      <c r="AA552" s="502"/>
      <c r="AB552" s="502"/>
      <c r="AC552" s="502"/>
      <c r="AD552" s="502"/>
      <c r="AE552" s="502"/>
      <c r="AF552" s="502"/>
      <c r="AG552" s="502"/>
      <c r="AH552" s="502"/>
      <c r="AI552" s="502"/>
      <c r="AJ552" s="502"/>
      <c r="AK552" s="502"/>
      <c r="AL552" s="502"/>
      <c r="AM552" s="502"/>
      <c r="AN552" s="502"/>
      <c r="AO552" s="502"/>
      <c r="AP552" s="502"/>
      <c r="AQ552" s="502"/>
      <c r="AR552" s="502"/>
      <c r="AS552" s="502"/>
      <c r="AT552" s="502"/>
      <c r="AU552" s="502"/>
      <c r="AV552" s="503"/>
      <c r="AW552" s="496"/>
    </row>
    <row r="553" spans="2:49" ht="15.6" x14ac:dyDescent="0.3">
      <c r="B553" s="495"/>
      <c r="C553" s="650"/>
      <c r="D553" s="651"/>
      <c r="E553" s="645"/>
      <c r="F553" s="645"/>
      <c r="G553" s="659"/>
      <c r="H553" s="645"/>
      <c r="I553" s="645"/>
      <c r="J553" s="645"/>
      <c r="K553" s="645"/>
      <c r="L553" s="647"/>
      <c r="M553" s="501"/>
      <c r="N553" s="502"/>
      <c r="O553" s="502"/>
      <c r="P553" s="502"/>
      <c r="Q553" s="502"/>
      <c r="R553" s="502"/>
      <c r="S553" s="502"/>
      <c r="T553" s="502"/>
      <c r="U553" s="502"/>
      <c r="V553" s="502"/>
      <c r="W553" s="502"/>
      <c r="X553" s="502"/>
      <c r="Y553" s="502"/>
      <c r="Z553" s="502"/>
      <c r="AA553" s="502"/>
      <c r="AB553" s="502"/>
      <c r="AC553" s="502"/>
      <c r="AD553" s="502"/>
      <c r="AE553" s="502"/>
      <c r="AF553" s="502"/>
      <c r="AG553" s="502"/>
      <c r="AH553" s="502"/>
      <c r="AI553" s="502"/>
      <c r="AJ553" s="502"/>
      <c r="AK553" s="502"/>
      <c r="AL553" s="502"/>
      <c r="AM553" s="502"/>
      <c r="AN553" s="502"/>
      <c r="AO553" s="502"/>
      <c r="AP553" s="502"/>
      <c r="AQ553" s="502"/>
      <c r="AR553" s="502"/>
      <c r="AS553" s="502"/>
      <c r="AT553" s="502"/>
      <c r="AU553" s="502"/>
      <c r="AV553" s="503"/>
      <c r="AW553" s="496"/>
    </row>
    <row r="554" spans="2:49" ht="15.6" x14ac:dyDescent="0.3">
      <c r="B554" s="495"/>
      <c r="C554" s="720"/>
      <c r="D554" s="721"/>
      <c r="E554" s="652"/>
      <c r="F554" s="652"/>
      <c r="G554" s="652"/>
      <c r="H554" s="652"/>
      <c r="I554" s="652"/>
      <c r="J554" s="652"/>
      <c r="K554" s="652"/>
      <c r="L554" s="656"/>
      <c r="M554" s="501"/>
      <c r="N554" s="502"/>
      <c r="O554" s="502"/>
      <c r="P554" s="502"/>
      <c r="Q554" s="502"/>
      <c r="R554" s="502"/>
      <c r="S554" s="502"/>
      <c r="T554" s="502"/>
      <c r="U554" s="502"/>
      <c r="V554" s="502"/>
      <c r="W554" s="502"/>
      <c r="X554" s="502"/>
      <c r="Y554" s="502"/>
      <c r="Z554" s="502"/>
      <c r="AA554" s="502"/>
      <c r="AB554" s="502"/>
      <c r="AC554" s="502"/>
      <c r="AD554" s="502"/>
      <c r="AE554" s="502"/>
      <c r="AF554" s="502"/>
      <c r="AG554" s="502"/>
      <c r="AH554" s="502"/>
      <c r="AI554" s="502"/>
      <c r="AJ554" s="502"/>
      <c r="AK554" s="502"/>
      <c r="AL554" s="502"/>
      <c r="AM554" s="502"/>
      <c r="AN554" s="502"/>
      <c r="AO554" s="502"/>
      <c r="AP554" s="502"/>
      <c r="AQ554" s="502"/>
      <c r="AR554" s="502"/>
      <c r="AS554" s="502"/>
      <c r="AT554" s="502"/>
      <c r="AU554" s="502"/>
      <c r="AV554" s="503"/>
      <c r="AW554" s="496"/>
    </row>
    <row r="555" spans="2:49" ht="15.6" x14ac:dyDescent="0.3">
      <c r="B555" s="495"/>
      <c r="C555" s="722"/>
      <c r="D555" s="723"/>
      <c r="E555" s="644"/>
      <c r="F555" s="644"/>
      <c r="G555" s="644"/>
      <c r="H555" s="644"/>
      <c r="I555" s="644"/>
      <c r="J555" s="644"/>
      <c r="K555" s="644"/>
      <c r="L555" s="657"/>
      <c r="M555" s="501"/>
      <c r="N555" s="502"/>
      <c r="O555" s="502"/>
      <c r="P555" s="502"/>
      <c r="Q555" s="502"/>
      <c r="R555" s="502"/>
      <c r="S555" s="502"/>
      <c r="T555" s="502"/>
      <c r="U555" s="502"/>
      <c r="V555" s="502"/>
      <c r="W555" s="502"/>
      <c r="X555" s="502"/>
      <c r="Y555" s="502"/>
      <c r="Z555" s="502"/>
      <c r="AA555" s="502"/>
      <c r="AB555" s="502"/>
      <c r="AC555" s="502"/>
      <c r="AD555" s="502"/>
      <c r="AE555" s="502"/>
      <c r="AF555" s="502"/>
      <c r="AG555" s="502"/>
      <c r="AH555" s="502"/>
      <c r="AI555" s="502"/>
      <c r="AJ555" s="502"/>
      <c r="AK555" s="502"/>
      <c r="AL555" s="502"/>
      <c r="AM555" s="502"/>
      <c r="AN555" s="502"/>
      <c r="AO555" s="502"/>
      <c r="AP555" s="502"/>
      <c r="AQ555" s="502"/>
      <c r="AR555" s="502"/>
      <c r="AS555" s="502"/>
      <c r="AT555" s="502"/>
      <c r="AU555" s="502"/>
      <c r="AV555" s="503"/>
      <c r="AW555" s="496"/>
    </row>
    <row r="556" spans="2:49" ht="15.6" x14ac:dyDescent="0.3">
      <c r="B556" s="495"/>
      <c r="C556" s="720"/>
      <c r="D556" s="721"/>
      <c r="E556" s="652"/>
      <c r="F556" s="652"/>
      <c r="G556" s="652"/>
      <c r="H556" s="652"/>
      <c r="I556" s="652"/>
      <c r="J556" s="652"/>
      <c r="K556" s="652"/>
      <c r="L556" s="656"/>
      <c r="M556" s="501"/>
      <c r="N556" s="502"/>
      <c r="O556" s="502"/>
      <c r="P556" s="502"/>
      <c r="Q556" s="502"/>
      <c r="R556" s="502"/>
      <c r="S556" s="502"/>
      <c r="T556" s="502"/>
      <c r="U556" s="502"/>
      <c r="V556" s="502"/>
      <c r="W556" s="502"/>
      <c r="X556" s="502"/>
      <c r="Y556" s="502"/>
      <c r="Z556" s="502"/>
      <c r="AA556" s="502"/>
      <c r="AB556" s="502"/>
      <c r="AC556" s="502"/>
      <c r="AD556" s="502"/>
      <c r="AE556" s="502"/>
      <c r="AF556" s="502"/>
      <c r="AG556" s="502"/>
      <c r="AH556" s="502"/>
      <c r="AI556" s="502"/>
      <c r="AJ556" s="502"/>
      <c r="AK556" s="502"/>
      <c r="AL556" s="502"/>
      <c r="AM556" s="502"/>
      <c r="AN556" s="502"/>
      <c r="AO556" s="502"/>
      <c r="AP556" s="502"/>
      <c r="AQ556" s="502"/>
      <c r="AR556" s="502"/>
      <c r="AS556" s="502"/>
      <c r="AT556" s="502"/>
      <c r="AU556" s="502"/>
      <c r="AV556" s="503"/>
      <c r="AW556" s="496"/>
    </row>
    <row r="557" spans="2:49" ht="15.6" x14ac:dyDescent="0.3">
      <c r="B557" s="495"/>
      <c r="C557" s="722"/>
      <c r="D557" s="723"/>
      <c r="E557" s="644"/>
      <c r="F557" s="644"/>
      <c r="G557" s="644"/>
      <c r="H557" s="644"/>
      <c r="I557" s="644"/>
      <c r="J557" s="644"/>
      <c r="K557" s="644"/>
      <c r="L557" s="657"/>
      <c r="M557" s="501"/>
      <c r="N557" s="502"/>
      <c r="O557" s="502"/>
      <c r="P557" s="502"/>
      <c r="Q557" s="502"/>
      <c r="R557" s="502"/>
      <c r="S557" s="502"/>
      <c r="T557" s="502"/>
      <c r="U557" s="502"/>
      <c r="V557" s="502"/>
      <c r="W557" s="502"/>
      <c r="X557" s="502"/>
      <c r="Y557" s="502"/>
      <c r="Z557" s="502"/>
      <c r="AA557" s="502"/>
      <c r="AB557" s="502"/>
      <c r="AC557" s="502"/>
      <c r="AD557" s="502"/>
      <c r="AE557" s="502"/>
      <c r="AF557" s="502"/>
      <c r="AG557" s="502"/>
      <c r="AH557" s="502"/>
      <c r="AI557" s="502"/>
      <c r="AJ557" s="502"/>
      <c r="AK557" s="502"/>
      <c r="AL557" s="502"/>
      <c r="AM557" s="502"/>
      <c r="AN557" s="502"/>
      <c r="AO557" s="502"/>
      <c r="AP557" s="502"/>
      <c r="AQ557" s="502"/>
      <c r="AR557" s="502"/>
      <c r="AS557" s="502"/>
      <c r="AT557" s="502"/>
      <c r="AU557" s="502"/>
      <c r="AV557" s="503"/>
      <c r="AW557" s="496"/>
    </row>
    <row r="558" spans="2:49" ht="15.6" x14ac:dyDescent="0.3">
      <c r="B558" s="495"/>
      <c r="C558" s="504"/>
      <c r="D558" s="505"/>
      <c r="E558" s="505"/>
      <c r="F558" s="505"/>
      <c r="G558" s="506" t="s">
        <v>209</v>
      </c>
      <c r="H558" s="507">
        <v>2</v>
      </c>
      <c r="I558" s="508" t="s">
        <v>5</v>
      </c>
      <c r="J558" s="509"/>
      <c r="K558" s="510" t="s">
        <v>201</v>
      </c>
      <c r="L558" s="511">
        <f>ROUND(SUM(L550:L557),H558)</f>
        <v>1</v>
      </c>
      <c r="M558" s="512"/>
      <c r="N558" s="513"/>
      <c r="O558" s="513"/>
      <c r="P558" s="513"/>
      <c r="Q558" s="513"/>
      <c r="R558" s="513"/>
      <c r="S558" s="502"/>
      <c r="T558" s="502"/>
      <c r="U558" s="502"/>
      <c r="V558" s="502"/>
      <c r="W558" s="502"/>
      <c r="X558" s="502"/>
      <c r="Y558" s="502"/>
      <c r="Z558" s="502"/>
      <c r="AA558" s="502"/>
      <c r="AB558" s="502"/>
      <c r="AC558" s="502"/>
      <c r="AD558" s="502"/>
      <c r="AE558" s="502"/>
      <c r="AF558" s="502"/>
      <c r="AG558" s="502"/>
      <c r="AH558" s="502"/>
      <c r="AI558" s="502"/>
      <c r="AJ558" s="502"/>
      <c r="AK558" s="502"/>
      <c r="AL558" s="502"/>
      <c r="AM558" s="502"/>
      <c r="AN558" s="502"/>
      <c r="AO558" s="502"/>
      <c r="AP558" s="502"/>
      <c r="AQ558" s="502"/>
      <c r="AR558" s="502"/>
      <c r="AS558" s="502"/>
      <c r="AT558" s="502"/>
      <c r="AU558" s="502"/>
      <c r="AV558" s="503"/>
      <c r="AW558" s="496"/>
    </row>
    <row r="559" spans="2:49" ht="15.6" x14ac:dyDescent="0.3">
      <c r="B559" s="495"/>
      <c r="C559" s="514"/>
      <c r="D559" s="515"/>
      <c r="E559" s="515"/>
      <c r="F559" s="515"/>
      <c r="G559" s="515"/>
      <c r="H559" s="515"/>
      <c r="I559" s="515"/>
      <c r="J559" s="515"/>
      <c r="K559" s="516"/>
      <c r="L559" s="515"/>
      <c r="M559" s="517"/>
      <c r="N559" s="518"/>
      <c r="O559" s="518"/>
      <c r="P559" s="518"/>
      <c r="Q559" s="518"/>
      <c r="R559" s="518"/>
      <c r="S559" s="519"/>
      <c r="T559" s="519"/>
      <c r="U559" s="519"/>
      <c r="V559" s="519"/>
      <c r="W559" s="519"/>
      <c r="X559" s="519"/>
      <c r="Y559" s="519"/>
      <c r="Z559" s="519"/>
      <c r="AA559" s="519"/>
      <c r="AB559" s="519"/>
      <c r="AC559" s="519"/>
      <c r="AD559" s="519"/>
      <c r="AE559" s="519"/>
      <c r="AF559" s="519"/>
      <c r="AG559" s="519"/>
      <c r="AH559" s="519"/>
      <c r="AI559" s="519"/>
      <c r="AJ559" s="519"/>
      <c r="AK559" s="519"/>
      <c r="AL559" s="519"/>
      <c r="AM559" s="519"/>
      <c r="AN559" s="519"/>
      <c r="AO559" s="519"/>
      <c r="AP559" s="519"/>
      <c r="AQ559" s="519"/>
      <c r="AR559" s="519"/>
      <c r="AS559" s="519"/>
      <c r="AT559" s="519"/>
      <c r="AU559" s="519"/>
      <c r="AV559" s="520"/>
      <c r="AW559" s="496"/>
    </row>
    <row r="560" spans="2:49" ht="15.6" x14ac:dyDescent="0.3">
      <c r="B560" s="495"/>
      <c r="C560" s="653"/>
      <c r="D560" s="654"/>
      <c r="E560" s="654"/>
      <c r="F560" s="654"/>
      <c r="G560" s="654"/>
      <c r="H560" s="654"/>
      <c r="I560" s="654"/>
      <c r="J560" s="654"/>
      <c r="K560" s="654"/>
      <c r="L560" s="521"/>
      <c r="M560" s="517"/>
      <c r="N560" s="518"/>
      <c r="O560" s="518"/>
      <c r="P560" s="518"/>
      <c r="Q560" s="518"/>
      <c r="R560" s="518"/>
      <c r="S560" s="519"/>
      <c r="T560" s="519"/>
      <c r="U560" s="519"/>
      <c r="V560" s="519"/>
      <c r="W560" s="519"/>
      <c r="X560" s="519"/>
      <c r="Y560" s="519"/>
      <c r="Z560" s="519"/>
      <c r="AA560" s="519"/>
      <c r="AB560" s="519"/>
      <c r="AC560" s="519"/>
      <c r="AD560" s="519"/>
      <c r="AE560" s="519"/>
      <c r="AF560" s="519"/>
      <c r="AG560" s="519"/>
      <c r="AH560" s="519"/>
      <c r="AI560" s="519"/>
      <c r="AJ560" s="519"/>
      <c r="AK560" s="519"/>
      <c r="AL560" s="519"/>
      <c r="AM560" s="519"/>
      <c r="AN560" s="519"/>
      <c r="AO560" s="519"/>
      <c r="AP560" s="519"/>
      <c r="AQ560" s="519"/>
      <c r="AR560" s="519"/>
      <c r="AS560" s="519"/>
      <c r="AT560" s="519"/>
      <c r="AU560" s="519"/>
      <c r="AV560" s="520"/>
      <c r="AW560" s="496"/>
    </row>
    <row r="561" spans="2:49" ht="31.2" x14ac:dyDescent="0.3">
      <c r="B561" s="495"/>
      <c r="C561" s="522" t="s">
        <v>210</v>
      </c>
      <c r="D561" s="655"/>
      <c r="E561" s="655"/>
      <c r="F561" s="655"/>
      <c r="G561" s="655"/>
      <c r="H561" s="655"/>
      <c r="I561" s="655"/>
      <c r="J561" s="655"/>
      <c r="K561" s="655"/>
      <c r="L561" s="655"/>
      <c r="M561" s="655"/>
      <c r="N561" s="655"/>
      <c r="O561" s="655"/>
      <c r="P561" s="655"/>
      <c r="Q561" s="655"/>
      <c r="R561" s="655"/>
      <c r="S561" s="655"/>
      <c r="T561" s="655"/>
      <c r="U561" s="655"/>
      <c r="V561" s="655"/>
      <c r="W561" s="655"/>
      <c r="X561" s="655"/>
      <c r="Y561" s="655"/>
      <c r="Z561" s="655"/>
      <c r="AA561" s="655"/>
      <c r="AB561" s="655"/>
      <c r="AC561" s="655"/>
      <c r="AD561" s="655"/>
      <c r="AE561" s="655"/>
      <c r="AF561" s="655"/>
      <c r="AG561" s="655"/>
      <c r="AH561" s="655"/>
      <c r="AI561" s="655"/>
      <c r="AJ561" s="655"/>
      <c r="AK561" s="655"/>
      <c r="AL561" s="655"/>
      <c r="AM561" s="655"/>
      <c r="AN561" s="655"/>
      <c r="AO561" s="655"/>
      <c r="AP561" s="655"/>
      <c r="AQ561" s="655"/>
      <c r="AR561" s="655"/>
      <c r="AS561" s="655"/>
      <c r="AT561" s="655"/>
      <c r="AU561" s="655"/>
      <c r="AV561" s="523"/>
      <c r="AW561" s="496"/>
    </row>
    <row r="562" spans="2:49" ht="15.6" x14ac:dyDescent="0.3">
      <c r="B562" s="495"/>
      <c r="C562" s="549"/>
      <c r="D562" s="719"/>
      <c r="E562" s="719"/>
      <c r="F562" s="719"/>
      <c r="G562" s="719"/>
      <c r="H562" s="719"/>
      <c r="I562" s="719"/>
      <c r="J562" s="719"/>
      <c r="K562" s="719"/>
      <c r="L562" s="719"/>
      <c r="M562" s="719"/>
      <c r="N562" s="719"/>
      <c r="O562" s="719"/>
      <c r="P562" s="719"/>
      <c r="Q562" s="719"/>
      <c r="R562" s="719"/>
      <c r="S562" s="719"/>
      <c r="T562" s="719"/>
      <c r="U562" s="719"/>
      <c r="V562" s="719"/>
      <c r="W562" s="719"/>
      <c r="X562" s="719"/>
      <c r="Y562" s="719"/>
      <c r="Z562" s="719"/>
      <c r="AA562" s="719"/>
      <c r="AB562" s="719"/>
      <c r="AC562" s="719"/>
      <c r="AD562" s="719"/>
      <c r="AE562" s="719"/>
      <c r="AF562" s="719"/>
      <c r="AG562" s="719"/>
      <c r="AH562" s="719"/>
      <c r="AI562" s="719"/>
      <c r="AJ562" s="719"/>
      <c r="AK562" s="719"/>
      <c r="AL562" s="719"/>
      <c r="AM562" s="719"/>
      <c r="AN562" s="719"/>
      <c r="AO562" s="719"/>
      <c r="AP562" s="719"/>
      <c r="AQ562" s="719"/>
      <c r="AR562" s="719"/>
      <c r="AS562" s="719"/>
      <c r="AT562" s="719"/>
      <c r="AU562" s="719"/>
      <c r="AV562" s="550"/>
      <c r="AW562" s="496"/>
    </row>
    <row r="563" spans="2:49" ht="15.6" x14ac:dyDescent="0.3">
      <c r="B563" s="495"/>
      <c r="C563" s="526"/>
      <c r="D563" s="627"/>
      <c r="E563" s="627"/>
      <c r="F563" s="627"/>
      <c r="G563" s="627"/>
      <c r="H563" s="627"/>
      <c r="I563" s="627"/>
      <c r="J563" s="627"/>
      <c r="K563" s="627"/>
      <c r="L563" s="627"/>
      <c r="M563" s="627"/>
      <c r="N563" s="627"/>
      <c r="O563" s="627"/>
      <c r="P563" s="627"/>
      <c r="Q563" s="627"/>
      <c r="R563" s="627"/>
      <c r="S563" s="627"/>
      <c r="T563" s="627"/>
      <c r="U563" s="627"/>
      <c r="V563" s="627"/>
      <c r="W563" s="627"/>
      <c r="X563" s="627"/>
      <c r="Y563" s="627"/>
      <c r="Z563" s="627"/>
      <c r="AA563" s="627"/>
      <c r="AB563" s="627"/>
      <c r="AC563" s="627"/>
      <c r="AD563" s="627"/>
      <c r="AE563" s="627"/>
      <c r="AF563" s="627"/>
      <c r="AG563" s="527"/>
      <c r="AH563" s="628" t="str">
        <f>"Item    " &amp; E546 &amp; "    Página   1   de   1  "</f>
        <v xml:space="preserve">Item        Página   1   de   1  </v>
      </c>
      <c r="AI563" s="629"/>
      <c r="AJ563" s="629"/>
      <c r="AK563" s="629"/>
      <c r="AL563" s="629"/>
      <c r="AM563" s="629"/>
      <c r="AN563" s="629"/>
      <c r="AO563" s="629"/>
      <c r="AP563" s="629"/>
      <c r="AQ563" s="629"/>
      <c r="AR563" s="629"/>
      <c r="AS563" s="629"/>
      <c r="AT563" s="629"/>
      <c r="AU563" s="629"/>
      <c r="AV563" s="629"/>
      <c r="AW563" s="496"/>
    </row>
    <row r="564" spans="2:49" ht="15.6" x14ac:dyDescent="0.3">
      <c r="B564" s="495"/>
      <c r="C564" s="515"/>
      <c r="D564" s="515"/>
      <c r="E564" s="515"/>
      <c r="F564" s="515"/>
      <c r="G564" s="515"/>
      <c r="H564" s="515"/>
      <c r="I564" s="515"/>
      <c r="J564" s="528"/>
      <c r="K564" s="515"/>
      <c r="L564" s="515"/>
      <c r="M564" s="515"/>
      <c r="N564" s="515"/>
      <c r="O564" s="515"/>
      <c r="P564" s="515"/>
      <c r="Q564" s="515"/>
      <c r="R564" s="515"/>
      <c r="S564" s="515"/>
      <c r="T564" s="515"/>
      <c r="U564" s="515"/>
      <c r="V564" s="515"/>
      <c r="W564" s="515"/>
      <c r="X564" s="515"/>
      <c r="Y564" s="515"/>
      <c r="Z564" s="515"/>
      <c r="AA564" s="515"/>
      <c r="AB564" s="515"/>
      <c r="AC564" s="515"/>
      <c r="AD564" s="515"/>
      <c r="AE564" s="515"/>
      <c r="AF564" s="515"/>
      <c r="AG564" s="515"/>
      <c r="AH564" s="515"/>
      <c r="AI564" s="515"/>
      <c r="AJ564" s="515"/>
      <c r="AK564" s="515"/>
      <c r="AL564" s="515"/>
      <c r="AM564" s="528"/>
      <c r="AN564" s="528"/>
      <c r="AO564" s="528"/>
      <c r="AP564" s="528"/>
      <c r="AQ564" s="528"/>
      <c r="AR564" s="528"/>
      <c r="AS564" s="528"/>
      <c r="AT564" s="528"/>
      <c r="AU564" s="528"/>
      <c r="AV564" s="528"/>
      <c r="AW564" s="496"/>
    </row>
    <row r="565" spans="2:49" ht="15.6" x14ac:dyDescent="0.3">
      <c r="B565" s="495"/>
      <c r="C565" s="515"/>
      <c r="D565" s="515"/>
      <c r="E565" s="515"/>
      <c r="F565" s="515"/>
      <c r="G565" s="515"/>
      <c r="H565" s="515"/>
      <c r="I565" s="515"/>
      <c r="J565" s="528"/>
      <c r="K565" s="515"/>
      <c r="L565" s="515"/>
      <c r="M565" s="515"/>
      <c r="N565" s="515"/>
      <c r="O565" s="515"/>
      <c r="P565" s="515"/>
      <c r="Q565" s="515"/>
      <c r="R565" s="515"/>
      <c r="S565" s="515"/>
      <c r="T565" s="515"/>
      <c r="U565" s="515"/>
      <c r="V565" s="515"/>
      <c r="W565" s="515"/>
      <c r="X565" s="515"/>
      <c r="Y565" s="515"/>
      <c r="Z565" s="515"/>
      <c r="AA565" s="515"/>
      <c r="AB565" s="515"/>
      <c r="AC565" s="515"/>
      <c r="AD565" s="515"/>
      <c r="AE565" s="515"/>
      <c r="AF565" s="515"/>
      <c r="AG565" s="515"/>
      <c r="AH565" s="515"/>
      <c r="AI565" s="515"/>
      <c r="AJ565" s="515"/>
      <c r="AK565" s="515"/>
      <c r="AL565" s="515"/>
      <c r="AM565" s="528"/>
      <c r="AN565" s="528"/>
      <c r="AO565" s="528"/>
      <c r="AP565" s="528"/>
      <c r="AQ565" s="528"/>
      <c r="AR565" s="528"/>
      <c r="AS565" s="528"/>
      <c r="AT565" s="528"/>
      <c r="AU565" s="528"/>
      <c r="AV565" s="528"/>
      <c r="AW565" s="496"/>
    </row>
    <row r="566" spans="2:49" ht="15.6" x14ac:dyDescent="0.3">
      <c r="B566" s="495"/>
      <c r="C566" s="515"/>
      <c r="D566" s="515"/>
      <c r="E566" s="515"/>
      <c r="F566" s="515"/>
      <c r="G566" s="515"/>
      <c r="H566" s="515"/>
      <c r="I566" s="515"/>
      <c r="J566" s="528"/>
      <c r="K566" s="515"/>
      <c r="L566" s="515"/>
      <c r="M566" s="515"/>
      <c r="N566" s="515"/>
      <c r="O566" s="515"/>
      <c r="P566" s="515"/>
      <c r="Q566" s="515"/>
      <c r="R566" s="515"/>
      <c r="S566" s="515"/>
      <c r="T566" s="515"/>
      <c r="U566" s="515"/>
      <c r="V566" s="515"/>
      <c r="W566" s="515"/>
      <c r="X566" s="515"/>
      <c r="Y566" s="515"/>
      <c r="Z566" s="515"/>
      <c r="AA566" s="515"/>
      <c r="AB566" s="515"/>
      <c r="AC566" s="515"/>
      <c r="AD566" s="515"/>
      <c r="AE566" s="515"/>
      <c r="AF566" s="515"/>
      <c r="AG566" s="515"/>
      <c r="AH566" s="515"/>
      <c r="AI566" s="515"/>
      <c r="AJ566" s="515"/>
      <c r="AK566" s="515"/>
      <c r="AL566" s="515"/>
      <c r="AM566" s="528"/>
      <c r="AN566" s="528"/>
      <c r="AO566" s="528"/>
      <c r="AP566" s="528"/>
      <c r="AQ566" s="528"/>
      <c r="AR566" s="528"/>
      <c r="AS566" s="528"/>
      <c r="AT566" s="528"/>
      <c r="AU566" s="528"/>
      <c r="AV566" s="528"/>
      <c r="AW566" s="496"/>
    </row>
    <row r="567" spans="2:49" ht="15.6" x14ac:dyDescent="0.3">
      <c r="B567" s="495"/>
      <c r="C567" s="529"/>
      <c r="D567" s="530"/>
      <c r="E567" s="531"/>
      <c r="F567" s="532"/>
      <c r="G567" s="533"/>
      <c r="H567" s="530"/>
      <c r="I567" s="530"/>
      <c r="J567" s="534"/>
      <c r="K567" s="530"/>
      <c r="L567" s="529"/>
      <c r="M567" s="530"/>
      <c r="N567" s="530"/>
      <c r="O567" s="530"/>
      <c r="P567" s="530"/>
      <c r="Q567" s="530"/>
      <c r="R567" s="530"/>
      <c r="S567" s="530"/>
      <c r="T567" s="530"/>
      <c r="U567" s="530"/>
      <c r="V567" s="530"/>
      <c r="W567" s="530"/>
      <c r="X567" s="530"/>
      <c r="Y567" s="530"/>
      <c r="Z567" s="530"/>
      <c r="AA567" s="530"/>
      <c r="AB567" s="530"/>
      <c r="AC567" s="530"/>
      <c r="AD567" s="530"/>
      <c r="AE567" s="530"/>
      <c r="AF567" s="530"/>
      <c r="AG567" s="530"/>
      <c r="AH567" s="529"/>
      <c r="AI567" s="529"/>
      <c r="AJ567" s="529"/>
      <c r="AK567" s="529"/>
      <c r="AL567" s="529"/>
      <c r="AM567" s="535"/>
      <c r="AN567" s="535"/>
      <c r="AO567" s="535"/>
      <c r="AP567" s="535"/>
      <c r="AQ567" s="535"/>
      <c r="AR567" s="535"/>
      <c r="AS567" s="535"/>
      <c r="AT567" s="535"/>
      <c r="AU567" s="535"/>
      <c r="AV567" s="535"/>
      <c r="AW567" s="496"/>
    </row>
    <row r="568" spans="2:49" ht="15.6" x14ac:dyDescent="0.3">
      <c r="B568" s="495"/>
      <c r="C568" s="529"/>
      <c r="D568" s="536" t="s">
        <v>184</v>
      </c>
      <c r="E568" s="537"/>
      <c r="F568" s="537"/>
      <c r="G568" s="538"/>
      <c r="H568" s="538"/>
      <c r="I568" s="529"/>
      <c r="J568" s="535"/>
      <c r="K568" s="529"/>
      <c r="L568" s="539"/>
      <c r="M568" s="539"/>
      <c r="N568" s="539"/>
      <c r="O568" s="539"/>
      <c r="P568" s="539"/>
      <c r="Q568" s="539"/>
      <c r="R568" s="539" t="s">
        <v>211</v>
      </c>
      <c r="S568" s="539"/>
      <c r="T568" s="539"/>
      <c r="U568" s="539"/>
      <c r="V568" s="539"/>
      <c r="W568" s="539"/>
      <c r="X568" s="539"/>
      <c r="Y568" s="539"/>
      <c r="Z568" s="539"/>
      <c r="AA568" s="539"/>
      <c r="AB568" s="529"/>
      <c r="AC568" s="529"/>
      <c r="AD568" s="529"/>
      <c r="AE568" s="529"/>
      <c r="AF568" s="529"/>
      <c r="AG568" s="529"/>
      <c r="AH568" s="529"/>
      <c r="AI568" s="529"/>
      <c r="AJ568" s="529"/>
      <c r="AK568" s="529"/>
      <c r="AL568" s="529"/>
      <c r="AM568" s="529"/>
      <c r="AN568" s="529"/>
      <c r="AO568" s="529"/>
      <c r="AP568" s="529"/>
      <c r="AQ568" s="529"/>
      <c r="AR568" s="529"/>
      <c r="AS568" s="529"/>
      <c r="AT568" s="529"/>
      <c r="AU568" s="529"/>
      <c r="AV568" s="529"/>
      <c r="AW568" s="496"/>
    </row>
    <row r="569" spans="2:49" ht="16.2" thickBot="1" x14ac:dyDescent="0.35">
      <c r="B569" s="540"/>
      <c r="C569" s="541"/>
      <c r="D569" s="541"/>
      <c r="E569" s="542"/>
      <c r="F569" s="542"/>
      <c r="G569" s="542"/>
      <c r="H569" s="542"/>
      <c r="I569" s="541"/>
      <c r="J569" s="543"/>
      <c r="K569" s="541"/>
      <c r="L569" s="544"/>
      <c r="M569" s="544"/>
      <c r="N569" s="544"/>
      <c r="O569" s="544"/>
      <c r="P569" s="544"/>
      <c r="Q569" s="544"/>
      <c r="R569" s="544"/>
      <c r="S569" s="544"/>
      <c r="T569" s="544"/>
      <c r="U569" s="544"/>
      <c r="V569" s="544"/>
      <c r="W569" s="544"/>
      <c r="X569" s="544"/>
      <c r="Y569" s="544"/>
      <c r="Z569" s="544"/>
      <c r="AA569" s="544"/>
      <c r="AB569" s="541"/>
      <c r="AC569" s="541"/>
      <c r="AD569" s="541"/>
      <c r="AE569" s="541"/>
      <c r="AF569" s="541"/>
      <c r="AG569" s="541"/>
      <c r="AH569" s="541"/>
      <c r="AI569" s="541"/>
      <c r="AJ569" s="541"/>
      <c r="AK569" s="541"/>
      <c r="AL569" s="541"/>
      <c r="AM569" s="541"/>
      <c r="AN569" s="541"/>
      <c r="AO569" s="541"/>
      <c r="AP569" s="541"/>
      <c r="AQ569" s="541"/>
      <c r="AR569" s="541"/>
      <c r="AS569" s="541"/>
      <c r="AT569" s="541"/>
      <c r="AU569" s="541"/>
      <c r="AV569" s="541"/>
      <c r="AW569" s="545"/>
    </row>
    <row r="570" spans="2:49" ht="15.6" thickTop="1" thickBot="1" x14ac:dyDescent="0.35"/>
    <row r="571" spans="2:49" ht="18.600000000000001" thickTop="1" x14ac:dyDescent="0.35">
      <c r="B571" s="483"/>
      <c r="C571" s="484" t="s">
        <v>190</v>
      </c>
      <c r="D571" s="485"/>
      <c r="E571" s="486"/>
      <c r="F571" s="487"/>
      <c r="G571" s="488"/>
      <c r="H571" s="488"/>
      <c r="I571" s="489"/>
      <c r="J571" s="490"/>
      <c r="K571" s="489"/>
      <c r="L571" s="491"/>
      <c r="M571" s="491"/>
      <c r="N571" s="491"/>
      <c r="O571" s="491"/>
      <c r="P571" s="491"/>
      <c r="Q571" s="491"/>
      <c r="R571" s="491"/>
      <c r="S571" s="491"/>
      <c r="T571" s="491"/>
      <c r="U571" s="491"/>
      <c r="V571" s="491"/>
      <c r="W571" s="491"/>
      <c r="X571" s="491"/>
      <c r="Y571" s="491"/>
      <c r="Z571" s="491"/>
      <c r="AA571" s="491"/>
      <c r="AB571" s="489"/>
      <c r="AC571" s="489"/>
      <c r="AD571" s="489"/>
      <c r="AE571" s="489"/>
      <c r="AF571" s="489"/>
      <c r="AG571" s="489"/>
      <c r="AH571" s="489"/>
      <c r="AI571" s="492"/>
      <c r="AJ571" s="492"/>
      <c r="AK571" s="492"/>
      <c r="AL571" s="492"/>
      <c r="AM571" s="492"/>
      <c r="AN571" s="492"/>
      <c r="AO571" s="492"/>
      <c r="AP571" s="492"/>
      <c r="AQ571" s="492"/>
      <c r="AR571" s="492"/>
      <c r="AS571" s="492"/>
      <c r="AT571" s="492"/>
      <c r="AU571" s="492"/>
      <c r="AV571" s="492"/>
      <c r="AW571" s="493"/>
    </row>
    <row r="572" spans="2:49" ht="15.6" x14ac:dyDescent="0.3">
      <c r="B572" s="495"/>
      <c r="C572" s="630" t="str">
        <f>+C545</f>
        <v>CAP. 3: ACUEDUCTO VEREDA ELCASTILLO</v>
      </c>
      <c r="D572" s="631"/>
      <c r="E572" s="631"/>
      <c r="F572" s="631"/>
      <c r="G572" s="631"/>
      <c r="H572" s="631"/>
      <c r="I572" s="631"/>
      <c r="J572" s="632" t="str">
        <f>+PRESUPUESTO!C46</f>
        <v>TAPA CAJA MARCO ANGULO 4M X 1,5-2,0M</v>
      </c>
      <c r="K572" s="633"/>
      <c r="L572" s="633"/>
      <c r="M572" s="633"/>
      <c r="N572" s="633"/>
      <c r="O572" s="633"/>
      <c r="P572" s="633"/>
      <c r="Q572" s="633"/>
      <c r="R572" s="633"/>
      <c r="S572" s="633"/>
      <c r="T572" s="633"/>
      <c r="U572" s="633"/>
      <c r="V572" s="633"/>
      <c r="W572" s="633"/>
      <c r="X572" s="633"/>
      <c r="Y572" s="633"/>
      <c r="Z572" s="633"/>
      <c r="AA572" s="633"/>
      <c r="AB572" s="633"/>
      <c r="AC572" s="633"/>
      <c r="AD572" s="633"/>
      <c r="AE572" s="633"/>
      <c r="AF572" s="633"/>
      <c r="AG572" s="633"/>
      <c r="AH572" s="634"/>
      <c r="AI572" s="638" t="s">
        <v>192</v>
      </c>
      <c r="AJ572" s="639"/>
      <c r="AK572" s="639"/>
      <c r="AL572" s="639"/>
      <c r="AM572" s="639"/>
      <c r="AN572" s="639"/>
      <c r="AO572" s="640"/>
      <c r="AP572" s="641" t="s">
        <v>89</v>
      </c>
      <c r="AQ572" s="642"/>
      <c r="AR572" s="642"/>
      <c r="AS572" s="642"/>
      <c r="AT572" s="642"/>
      <c r="AU572" s="642"/>
      <c r="AV572" s="643"/>
      <c r="AW572" s="496"/>
    </row>
    <row r="573" spans="2:49" ht="15.6" x14ac:dyDescent="0.3">
      <c r="B573" s="495"/>
      <c r="C573" s="700"/>
      <c r="D573" s="701"/>
      <c r="E573" s="701"/>
      <c r="F573" s="701"/>
      <c r="G573" s="701"/>
      <c r="H573" s="701"/>
      <c r="I573" s="701"/>
      <c r="J573" s="635"/>
      <c r="K573" s="636"/>
      <c r="L573" s="636"/>
      <c r="M573" s="636"/>
      <c r="N573" s="636"/>
      <c r="O573" s="636"/>
      <c r="P573" s="636"/>
      <c r="Q573" s="636"/>
      <c r="R573" s="636"/>
      <c r="S573" s="636"/>
      <c r="T573" s="636"/>
      <c r="U573" s="636"/>
      <c r="V573" s="636"/>
      <c r="W573" s="636"/>
      <c r="X573" s="636"/>
      <c r="Y573" s="636"/>
      <c r="Z573" s="636"/>
      <c r="AA573" s="636"/>
      <c r="AB573" s="636"/>
      <c r="AC573" s="636"/>
      <c r="AD573" s="636"/>
      <c r="AE573" s="636"/>
      <c r="AF573" s="636"/>
      <c r="AG573" s="636"/>
      <c r="AH573" s="637"/>
      <c r="AI573" s="638" t="s">
        <v>194</v>
      </c>
      <c r="AJ573" s="639"/>
      <c r="AK573" s="639"/>
      <c r="AL573" s="639"/>
      <c r="AM573" s="639"/>
      <c r="AN573" s="639"/>
      <c r="AO573" s="640"/>
      <c r="AP573" s="641">
        <f>L585</f>
        <v>3</v>
      </c>
      <c r="AQ573" s="642"/>
      <c r="AR573" s="642"/>
      <c r="AS573" s="642"/>
      <c r="AT573" s="642"/>
      <c r="AU573" s="642"/>
      <c r="AV573" s="643"/>
      <c r="AW573" s="496"/>
    </row>
    <row r="574" spans="2:49" ht="15.6" x14ac:dyDescent="0.3">
      <c r="B574" s="495"/>
      <c r="C574" s="498"/>
      <c r="D574" s="498"/>
      <c r="E574" s="498"/>
      <c r="F574" s="498"/>
      <c r="G574" s="498"/>
      <c r="H574" s="498"/>
      <c r="I574" s="498"/>
      <c r="J574" s="499"/>
      <c r="K574" s="498"/>
      <c r="L574" s="498"/>
      <c r="M574" s="626"/>
      <c r="N574" s="626"/>
      <c r="O574" s="626"/>
      <c r="P574" s="626"/>
      <c r="Q574" s="626"/>
      <c r="R574" s="626"/>
      <c r="S574" s="626"/>
      <c r="T574" s="626"/>
      <c r="U574" s="626"/>
      <c r="V574" s="626"/>
      <c r="W574" s="626"/>
      <c r="X574" s="626"/>
      <c r="Y574" s="626"/>
      <c r="Z574" s="626"/>
      <c r="AA574" s="626"/>
      <c r="AB574" s="626"/>
      <c r="AC574" s="625"/>
      <c r="AD574" s="626"/>
      <c r="AE574" s="626"/>
      <c r="AF574" s="626"/>
      <c r="AG574" s="626"/>
      <c r="AH574" s="626"/>
      <c r="AI574" s="626"/>
      <c r="AJ574" s="626"/>
      <c r="AK574" s="626"/>
      <c r="AL574" s="626"/>
      <c r="AM574" s="626"/>
      <c r="AN574" s="626"/>
      <c r="AO574" s="626"/>
      <c r="AP574" s="626"/>
      <c r="AQ574" s="626"/>
      <c r="AR574" s="626"/>
      <c r="AS574" s="626"/>
      <c r="AT574" s="626"/>
      <c r="AU574" s="626"/>
      <c r="AV574" s="626"/>
      <c r="AW574" s="496"/>
    </row>
    <row r="575" spans="2:49" ht="15.6" x14ac:dyDescent="0.3">
      <c r="B575" s="495"/>
      <c r="C575" s="712" t="s">
        <v>197</v>
      </c>
      <c r="D575" s="713"/>
      <c r="E575" s="714" t="s">
        <v>198</v>
      </c>
      <c r="F575" s="714"/>
      <c r="G575" s="714"/>
      <c r="H575" s="714"/>
      <c r="I575" s="714" t="s">
        <v>199</v>
      </c>
      <c r="J575" s="715" t="s">
        <v>200</v>
      </c>
      <c r="K575" s="714" t="s">
        <v>182</v>
      </c>
      <c r="L575" s="714" t="s">
        <v>201</v>
      </c>
      <c r="M575" s="705"/>
      <c r="N575" s="705"/>
      <c r="O575" s="705"/>
      <c r="P575" s="705"/>
      <c r="Q575" s="705"/>
      <c r="R575" s="705"/>
      <c r="S575" s="705"/>
      <c r="T575" s="705"/>
      <c r="U575" s="705"/>
      <c r="V575" s="705"/>
      <c r="W575" s="705"/>
      <c r="X575" s="705"/>
      <c r="Y575" s="705"/>
      <c r="Z575" s="705"/>
      <c r="AA575" s="705"/>
      <c r="AB575" s="705"/>
      <c r="AC575" s="705"/>
      <c r="AD575" s="705"/>
      <c r="AE575" s="705"/>
      <c r="AF575" s="705"/>
      <c r="AG575" s="705"/>
      <c r="AH575" s="705"/>
      <c r="AI575" s="705"/>
      <c r="AJ575" s="705"/>
      <c r="AK575" s="705"/>
      <c r="AL575" s="705"/>
      <c r="AM575" s="705"/>
      <c r="AN575" s="705"/>
      <c r="AO575" s="705"/>
      <c r="AP575" s="705"/>
      <c r="AQ575" s="705"/>
      <c r="AR575" s="705"/>
      <c r="AS575" s="705"/>
      <c r="AT575" s="705"/>
      <c r="AU575" s="705"/>
      <c r="AV575" s="705"/>
      <c r="AW575" s="496"/>
    </row>
    <row r="576" spans="2:49" ht="15.6" x14ac:dyDescent="0.3">
      <c r="B576" s="495"/>
      <c r="C576" s="653"/>
      <c r="D576" s="654"/>
      <c r="E576" s="500" t="s">
        <v>202</v>
      </c>
      <c r="F576" s="500" t="s">
        <v>203</v>
      </c>
      <c r="G576" s="500" t="s">
        <v>204</v>
      </c>
      <c r="H576" s="500" t="s">
        <v>205</v>
      </c>
      <c r="I576" s="714"/>
      <c r="J576" s="716"/>
      <c r="K576" s="714"/>
      <c r="L576" s="714"/>
      <c r="M576" s="705"/>
      <c r="N576" s="705"/>
      <c r="O576" s="705"/>
      <c r="P576" s="705"/>
      <c r="Q576" s="705"/>
      <c r="R576" s="705"/>
      <c r="S576" s="705"/>
      <c r="T576" s="705"/>
      <c r="U576" s="705"/>
      <c r="V576" s="705"/>
      <c r="W576" s="705"/>
      <c r="X576" s="705"/>
      <c r="Y576" s="705"/>
      <c r="Z576" s="705"/>
      <c r="AA576" s="705"/>
      <c r="AB576" s="705"/>
      <c r="AC576" s="705"/>
      <c r="AD576" s="705"/>
      <c r="AE576" s="705"/>
      <c r="AF576" s="705"/>
      <c r="AG576" s="705"/>
      <c r="AH576" s="705"/>
      <c r="AI576" s="705"/>
      <c r="AJ576" s="705"/>
      <c r="AK576" s="705"/>
      <c r="AL576" s="705"/>
      <c r="AM576" s="705"/>
      <c r="AN576" s="705"/>
      <c r="AO576" s="705"/>
      <c r="AP576" s="705"/>
      <c r="AQ576" s="705"/>
      <c r="AR576" s="705"/>
      <c r="AS576" s="705"/>
      <c r="AT576" s="705"/>
      <c r="AU576" s="705"/>
      <c r="AV576" s="705"/>
      <c r="AW576" s="496"/>
    </row>
    <row r="577" spans="2:49" ht="15.6" x14ac:dyDescent="0.3">
      <c r="B577" s="495"/>
      <c r="C577" s="706"/>
      <c r="D577" s="707"/>
      <c r="E577" s="710"/>
      <c r="F577" s="710"/>
      <c r="G577" s="710"/>
      <c r="H577" s="710"/>
      <c r="I577" s="710"/>
      <c r="J577" s="710"/>
      <c r="K577" s="710"/>
      <c r="L577" s="710"/>
      <c r="M577" s="501"/>
      <c r="N577" s="502"/>
      <c r="O577" s="502"/>
      <c r="P577" s="502"/>
      <c r="Q577" s="502"/>
      <c r="R577" s="502"/>
      <c r="S577" s="502"/>
      <c r="T577" s="502"/>
      <c r="U577" s="502"/>
      <c r="V577" s="502"/>
      <c r="W577" s="502"/>
      <c r="X577" s="502"/>
      <c r="Y577" s="502"/>
      <c r="Z577" s="502"/>
      <c r="AA577" s="502"/>
      <c r="AB577" s="502"/>
      <c r="AC577" s="502"/>
      <c r="AD577" s="502"/>
      <c r="AE577" s="502"/>
      <c r="AF577" s="502"/>
      <c r="AG577" s="502"/>
      <c r="AH577" s="502"/>
      <c r="AI577" s="502"/>
      <c r="AJ577" s="502"/>
      <c r="AK577" s="502"/>
      <c r="AL577" s="502"/>
      <c r="AM577" s="502"/>
      <c r="AN577" s="502"/>
      <c r="AO577" s="502"/>
      <c r="AP577" s="502"/>
      <c r="AQ577" s="502"/>
      <c r="AR577" s="502"/>
      <c r="AS577" s="502"/>
      <c r="AT577" s="502"/>
      <c r="AU577" s="502"/>
      <c r="AV577" s="503"/>
      <c r="AW577" s="496"/>
    </row>
    <row r="578" spans="2:49" ht="15.6" x14ac:dyDescent="0.3">
      <c r="B578" s="495"/>
      <c r="C578" s="708"/>
      <c r="D578" s="709"/>
      <c r="E578" s="711"/>
      <c r="F578" s="711"/>
      <c r="G578" s="711"/>
      <c r="H578" s="711"/>
      <c r="I578" s="711"/>
      <c r="J578" s="711"/>
      <c r="K578" s="711"/>
      <c r="L578" s="711"/>
      <c r="M578" s="501"/>
      <c r="N578" s="502"/>
      <c r="O578" s="502"/>
      <c r="P578" s="502"/>
      <c r="Q578" s="502"/>
      <c r="R578" s="502"/>
      <c r="S578" s="502"/>
      <c r="T578" s="502"/>
      <c r="U578" s="502"/>
      <c r="V578" s="502"/>
      <c r="W578" s="502"/>
      <c r="X578" s="502"/>
      <c r="Y578" s="502"/>
      <c r="Z578" s="502"/>
      <c r="AA578" s="502"/>
      <c r="AB578" s="502"/>
      <c r="AC578" s="502"/>
      <c r="AD578" s="502"/>
      <c r="AE578" s="502"/>
      <c r="AF578" s="502"/>
      <c r="AG578" s="502"/>
      <c r="AH578" s="502"/>
      <c r="AI578" s="502"/>
      <c r="AJ578" s="502"/>
      <c r="AK578" s="502"/>
      <c r="AL578" s="502"/>
      <c r="AM578" s="502"/>
      <c r="AN578" s="502"/>
      <c r="AO578" s="502"/>
      <c r="AP578" s="502"/>
      <c r="AQ578" s="502"/>
      <c r="AR578" s="502"/>
      <c r="AS578" s="502"/>
      <c r="AT578" s="502"/>
      <c r="AU578" s="502"/>
      <c r="AV578" s="503"/>
      <c r="AW578" s="496"/>
    </row>
    <row r="579" spans="2:49" ht="15.6" x14ac:dyDescent="0.3">
      <c r="B579" s="495"/>
      <c r="C579" s="648" t="str">
        <f>+J572</f>
        <v>TAPA CAJA MARCO ANGULO 4M X 1,5-2,0M</v>
      </c>
      <c r="D579" s="649"/>
      <c r="E579" s="644"/>
      <c r="F579" s="644"/>
      <c r="G579" s="718"/>
      <c r="H579" s="644"/>
      <c r="I579" s="644">
        <f>+E579</f>
        <v>0</v>
      </c>
      <c r="J579" s="644">
        <v>3</v>
      </c>
      <c r="K579" s="644" t="str">
        <f>AP572</f>
        <v>UND</v>
      </c>
      <c r="L579" s="646">
        <f>+J579</f>
        <v>3</v>
      </c>
      <c r="M579" s="501"/>
      <c r="N579" s="502"/>
      <c r="O579" s="502"/>
      <c r="P579" s="502"/>
      <c r="Q579" s="502"/>
      <c r="R579" s="502"/>
      <c r="S579" s="502"/>
      <c r="T579" s="502"/>
      <c r="U579" s="502"/>
      <c r="V579" s="502"/>
      <c r="W579" s="502"/>
      <c r="X579" s="502"/>
      <c r="Y579" s="502"/>
      <c r="Z579" s="502"/>
      <c r="AA579" s="502"/>
      <c r="AB579" s="502"/>
      <c r="AC579" s="502"/>
      <c r="AD579" s="502"/>
      <c r="AE579" s="502"/>
      <c r="AF579" s="502"/>
      <c r="AG579" s="502"/>
      <c r="AH579" s="502"/>
      <c r="AI579" s="502"/>
      <c r="AJ579" s="502"/>
      <c r="AK579" s="502"/>
      <c r="AL579" s="502"/>
      <c r="AM579" s="502"/>
      <c r="AN579" s="502"/>
      <c r="AO579" s="502"/>
      <c r="AP579" s="502"/>
      <c r="AQ579" s="502"/>
      <c r="AR579" s="502"/>
      <c r="AS579" s="502"/>
      <c r="AT579" s="502"/>
      <c r="AU579" s="502"/>
      <c r="AV579" s="503"/>
      <c r="AW579" s="496"/>
    </row>
    <row r="580" spans="2:49" ht="15.6" x14ac:dyDescent="0.3">
      <c r="B580" s="495"/>
      <c r="C580" s="650"/>
      <c r="D580" s="651"/>
      <c r="E580" s="645"/>
      <c r="F580" s="645"/>
      <c r="G580" s="659"/>
      <c r="H580" s="645"/>
      <c r="I580" s="645"/>
      <c r="J580" s="645"/>
      <c r="K580" s="645"/>
      <c r="L580" s="647"/>
      <c r="M580" s="501"/>
      <c r="N580" s="502"/>
      <c r="O580" s="502"/>
      <c r="P580" s="502"/>
      <c r="Q580" s="502"/>
      <c r="R580" s="502"/>
      <c r="S580" s="502"/>
      <c r="T580" s="502"/>
      <c r="U580" s="502"/>
      <c r="V580" s="502"/>
      <c r="W580" s="502"/>
      <c r="X580" s="502"/>
      <c r="Y580" s="502"/>
      <c r="Z580" s="502"/>
      <c r="AA580" s="502"/>
      <c r="AB580" s="502"/>
      <c r="AC580" s="502"/>
      <c r="AD580" s="502"/>
      <c r="AE580" s="502"/>
      <c r="AF580" s="502"/>
      <c r="AG580" s="502"/>
      <c r="AH580" s="502"/>
      <c r="AI580" s="502"/>
      <c r="AJ580" s="502"/>
      <c r="AK580" s="502"/>
      <c r="AL580" s="502"/>
      <c r="AM580" s="502"/>
      <c r="AN580" s="502"/>
      <c r="AO580" s="502"/>
      <c r="AP580" s="502"/>
      <c r="AQ580" s="502"/>
      <c r="AR580" s="502"/>
      <c r="AS580" s="502"/>
      <c r="AT580" s="502"/>
      <c r="AU580" s="502"/>
      <c r="AV580" s="503"/>
      <c r="AW580" s="496"/>
    </row>
    <row r="581" spans="2:49" ht="15.6" x14ac:dyDescent="0.3">
      <c r="B581" s="495"/>
      <c r="C581" s="720"/>
      <c r="D581" s="721"/>
      <c r="E581" s="652"/>
      <c r="F581" s="652"/>
      <c r="G581" s="652"/>
      <c r="H581" s="652"/>
      <c r="I581" s="652"/>
      <c r="J581" s="652"/>
      <c r="K581" s="652"/>
      <c r="L581" s="656"/>
      <c r="M581" s="501"/>
      <c r="N581" s="502"/>
      <c r="O581" s="502"/>
      <c r="P581" s="502"/>
      <c r="Q581" s="502"/>
      <c r="R581" s="502"/>
      <c r="S581" s="502"/>
      <c r="T581" s="502"/>
      <c r="U581" s="502"/>
      <c r="V581" s="502"/>
      <c r="W581" s="502"/>
      <c r="X581" s="502"/>
      <c r="Y581" s="502"/>
      <c r="Z581" s="502"/>
      <c r="AA581" s="502"/>
      <c r="AB581" s="502"/>
      <c r="AC581" s="502"/>
      <c r="AD581" s="502"/>
      <c r="AE581" s="502"/>
      <c r="AF581" s="502"/>
      <c r="AG581" s="502"/>
      <c r="AH581" s="502"/>
      <c r="AI581" s="502"/>
      <c r="AJ581" s="502"/>
      <c r="AK581" s="502"/>
      <c r="AL581" s="502"/>
      <c r="AM581" s="502"/>
      <c r="AN581" s="502"/>
      <c r="AO581" s="502"/>
      <c r="AP581" s="502"/>
      <c r="AQ581" s="502"/>
      <c r="AR581" s="502"/>
      <c r="AS581" s="502"/>
      <c r="AT581" s="502"/>
      <c r="AU581" s="502"/>
      <c r="AV581" s="503"/>
      <c r="AW581" s="496"/>
    </row>
    <row r="582" spans="2:49" ht="15.6" x14ac:dyDescent="0.3">
      <c r="B582" s="495"/>
      <c r="C582" s="722"/>
      <c r="D582" s="723"/>
      <c r="E582" s="644"/>
      <c r="F582" s="644"/>
      <c r="G582" s="644"/>
      <c r="H582" s="644"/>
      <c r="I582" s="644"/>
      <c r="J582" s="644"/>
      <c r="K582" s="644"/>
      <c r="L582" s="657"/>
      <c r="M582" s="501"/>
      <c r="N582" s="502"/>
      <c r="O582" s="502"/>
      <c r="P582" s="502"/>
      <c r="Q582" s="502"/>
      <c r="R582" s="502"/>
      <c r="S582" s="502"/>
      <c r="T582" s="502"/>
      <c r="U582" s="502"/>
      <c r="V582" s="502"/>
      <c r="W582" s="502"/>
      <c r="X582" s="502"/>
      <c r="Y582" s="502"/>
      <c r="Z582" s="502"/>
      <c r="AA582" s="502"/>
      <c r="AB582" s="502"/>
      <c r="AC582" s="502"/>
      <c r="AD582" s="502"/>
      <c r="AE582" s="502"/>
      <c r="AF582" s="502"/>
      <c r="AG582" s="502"/>
      <c r="AH582" s="502"/>
      <c r="AI582" s="502"/>
      <c r="AJ582" s="502"/>
      <c r="AK582" s="502"/>
      <c r="AL582" s="502"/>
      <c r="AM582" s="502"/>
      <c r="AN582" s="502"/>
      <c r="AO582" s="502"/>
      <c r="AP582" s="502"/>
      <c r="AQ582" s="502"/>
      <c r="AR582" s="502"/>
      <c r="AS582" s="502"/>
      <c r="AT582" s="502"/>
      <c r="AU582" s="502"/>
      <c r="AV582" s="503"/>
      <c r="AW582" s="496"/>
    </row>
    <row r="583" spans="2:49" ht="15.6" x14ac:dyDescent="0.3">
      <c r="B583" s="495"/>
      <c r="C583" s="720"/>
      <c r="D583" s="721"/>
      <c r="E583" s="652"/>
      <c r="F583" s="652"/>
      <c r="G583" s="652"/>
      <c r="H583" s="652"/>
      <c r="I583" s="652"/>
      <c r="J583" s="652"/>
      <c r="K583" s="652"/>
      <c r="L583" s="656"/>
      <c r="M583" s="501"/>
      <c r="N583" s="502"/>
      <c r="O583" s="502"/>
      <c r="P583" s="502"/>
      <c r="Q583" s="502"/>
      <c r="R583" s="502"/>
      <c r="S583" s="502"/>
      <c r="T583" s="502"/>
      <c r="U583" s="502"/>
      <c r="V583" s="502"/>
      <c r="W583" s="502"/>
      <c r="X583" s="502"/>
      <c r="Y583" s="502"/>
      <c r="Z583" s="502"/>
      <c r="AA583" s="502"/>
      <c r="AB583" s="502"/>
      <c r="AC583" s="502"/>
      <c r="AD583" s="502"/>
      <c r="AE583" s="502"/>
      <c r="AF583" s="502"/>
      <c r="AG583" s="502"/>
      <c r="AH583" s="502"/>
      <c r="AI583" s="502"/>
      <c r="AJ583" s="502"/>
      <c r="AK583" s="502"/>
      <c r="AL583" s="502"/>
      <c r="AM583" s="502"/>
      <c r="AN583" s="502"/>
      <c r="AO583" s="502"/>
      <c r="AP583" s="502"/>
      <c r="AQ583" s="502"/>
      <c r="AR583" s="502"/>
      <c r="AS583" s="502"/>
      <c r="AT583" s="502"/>
      <c r="AU583" s="502"/>
      <c r="AV583" s="503"/>
      <c r="AW583" s="496"/>
    </row>
    <row r="584" spans="2:49" ht="15.6" x14ac:dyDescent="0.3">
      <c r="B584" s="495"/>
      <c r="C584" s="722"/>
      <c r="D584" s="723"/>
      <c r="E584" s="644"/>
      <c r="F584" s="644"/>
      <c r="G584" s="644"/>
      <c r="H584" s="644"/>
      <c r="I584" s="644"/>
      <c r="J584" s="644"/>
      <c r="K584" s="644"/>
      <c r="L584" s="657"/>
      <c r="M584" s="501"/>
      <c r="N584" s="502"/>
      <c r="O584" s="502"/>
      <c r="P584" s="502"/>
      <c r="Q584" s="502"/>
      <c r="R584" s="502"/>
      <c r="S584" s="502"/>
      <c r="T584" s="502"/>
      <c r="U584" s="502"/>
      <c r="V584" s="502"/>
      <c r="W584" s="502"/>
      <c r="X584" s="502"/>
      <c r="Y584" s="502"/>
      <c r="Z584" s="502"/>
      <c r="AA584" s="502"/>
      <c r="AB584" s="502"/>
      <c r="AC584" s="502"/>
      <c r="AD584" s="502"/>
      <c r="AE584" s="502"/>
      <c r="AF584" s="502"/>
      <c r="AG584" s="502"/>
      <c r="AH584" s="502"/>
      <c r="AI584" s="502"/>
      <c r="AJ584" s="502"/>
      <c r="AK584" s="502"/>
      <c r="AL584" s="502"/>
      <c r="AM584" s="502"/>
      <c r="AN584" s="502"/>
      <c r="AO584" s="502"/>
      <c r="AP584" s="502"/>
      <c r="AQ584" s="502"/>
      <c r="AR584" s="502"/>
      <c r="AS584" s="502"/>
      <c r="AT584" s="502"/>
      <c r="AU584" s="502"/>
      <c r="AV584" s="503"/>
      <c r="AW584" s="496"/>
    </row>
    <row r="585" spans="2:49" ht="15.6" x14ac:dyDescent="0.3">
      <c r="B585" s="495"/>
      <c r="C585" s="504"/>
      <c r="D585" s="505"/>
      <c r="E585" s="505"/>
      <c r="F585" s="505"/>
      <c r="G585" s="506" t="s">
        <v>209</v>
      </c>
      <c r="H585" s="507">
        <v>2</v>
      </c>
      <c r="I585" s="508" t="s">
        <v>5</v>
      </c>
      <c r="J585" s="509"/>
      <c r="K585" s="510" t="s">
        <v>201</v>
      </c>
      <c r="L585" s="511">
        <f>ROUND(SUM(L577:L584),H585)</f>
        <v>3</v>
      </c>
      <c r="M585" s="512"/>
      <c r="N585" s="513"/>
      <c r="O585" s="513"/>
      <c r="P585" s="513"/>
      <c r="Q585" s="513"/>
      <c r="R585" s="513"/>
      <c r="S585" s="502"/>
      <c r="T585" s="502"/>
      <c r="U585" s="502"/>
      <c r="V585" s="502"/>
      <c r="W585" s="502"/>
      <c r="X585" s="502"/>
      <c r="Y585" s="502"/>
      <c r="Z585" s="502"/>
      <c r="AA585" s="502"/>
      <c r="AB585" s="502"/>
      <c r="AC585" s="502"/>
      <c r="AD585" s="502"/>
      <c r="AE585" s="502"/>
      <c r="AF585" s="502"/>
      <c r="AG585" s="502"/>
      <c r="AH585" s="502"/>
      <c r="AI585" s="502"/>
      <c r="AJ585" s="502"/>
      <c r="AK585" s="502"/>
      <c r="AL585" s="502"/>
      <c r="AM585" s="502"/>
      <c r="AN585" s="502"/>
      <c r="AO585" s="502"/>
      <c r="AP585" s="502"/>
      <c r="AQ585" s="502"/>
      <c r="AR585" s="502"/>
      <c r="AS585" s="502"/>
      <c r="AT585" s="502"/>
      <c r="AU585" s="502"/>
      <c r="AV585" s="503"/>
      <c r="AW585" s="496"/>
    </row>
    <row r="586" spans="2:49" ht="15.6" x14ac:dyDescent="0.3">
      <c r="B586" s="495"/>
      <c r="C586" s="514"/>
      <c r="D586" s="515"/>
      <c r="E586" s="515"/>
      <c r="F586" s="515"/>
      <c r="G586" s="515"/>
      <c r="H586" s="515"/>
      <c r="I586" s="515"/>
      <c r="J586" s="515"/>
      <c r="K586" s="516"/>
      <c r="L586" s="515"/>
      <c r="M586" s="517"/>
      <c r="N586" s="518"/>
      <c r="O586" s="518"/>
      <c r="P586" s="518"/>
      <c r="Q586" s="518"/>
      <c r="R586" s="518"/>
      <c r="S586" s="519"/>
      <c r="T586" s="519"/>
      <c r="U586" s="519"/>
      <c r="V586" s="519"/>
      <c r="W586" s="519"/>
      <c r="X586" s="519"/>
      <c r="Y586" s="519"/>
      <c r="Z586" s="519"/>
      <c r="AA586" s="519"/>
      <c r="AB586" s="519"/>
      <c r="AC586" s="519"/>
      <c r="AD586" s="519"/>
      <c r="AE586" s="519"/>
      <c r="AF586" s="519"/>
      <c r="AG586" s="519"/>
      <c r="AH586" s="519"/>
      <c r="AI586" s="519"/>
      <c r="AJ586" s="519"/>
      <c r="AK586" s="519"/>
      <c r="AL586" s="519"/>
      <c r="AM586" s="519"/>
      <c r="AN586" s="519"/>
      <c r="AO586" s="519"/>
      <c r="AP586" s="519"/>
      <c r="AQ586" s="519"/>
      <c r="AR586" s="519"/>
      <c r="AS586" s="519"/>
      <c r="AT586" s="519"/>
      <c r="AU586" s="519"/>
      <c r="AV586" s="520"/>
      <c r="AW586" s="496"/>
    </row>
    <row r="587" spans="2:49" ht="15.6" x14ac:dyDescent="0.3">
      <c r="B587" s="495"/>
      <c r="C587" s="653"/>
      <c r="D587" s="654"/>
      <c r="E587" s="654"/>
      <c r="F587" s="654"/>
      <c r="G587" s="654"/>
      <c r="H587" s="654"/>
      <c r="I587" s="654"/>
      <c r="J587" s="654"/>
      <c r="K587" s="654"/>
      <c r="L587" s="521"/>
      <c r="M587" s="517"/>
      <c r="N587" s="518"/>
      <c r="O587" s="518"/>
      <c r="P587" s="518"/>
      <c r="Q587" s="518"/>
      <c r="R587" s="518"/>
      <c r="S587" s="519"/>
      <c r="T587" s="519"/>
      <c r="U587" s="519"/>
      <c r="V587" s="519"/>
      <c r="W587" s="519"/>
      <c r="X587" s="519"/>
      <c r="Y587" s="519"/>
      <c r="Z587" s="519"/>
      <c r="AA587" s="519"/>
      <c r="AB587" s="519"/>
      <c r="AC587" s="519"/>
      <c r="AD587" s="519"/>
      <c r="AE587" s="519"/>
      <c r="AF587" s="519"/>
      <c r="AG587" s="519"/>
      <c r="AH587" s="519"/>
      <c r="AI587" s="519"/>
      <c r="AJ587" s="519"/>
      <c r="AK587" s="519"/>
      <c r="AL587" s="519"/>
      <c r="AM587" s="519"/>
      <c r="AN587" s="519"/>
      <c r="AO587" s="519"/>
      <c r="AP587" s="519"/>
      <c r="AQ587" s="519"/>
      <c r="AR587" s="519"/>
      <c r="AS587" s="519"/>
      <c r="AT587" s="519"/>
      <c r="AU587" s="519"/>
      <c r="AV587" s="520"/>
      <c r="AW587" s="496"/>
    </row>
    <row r="588" spans="2:49" ht="31.2" x14ac:dyDescent="0.3">
      <c r="B588" s="495"/>
      <c r="C588" s="522" t="s">
        <v>210</v>
      </c>
      <c r="D588" s="655"/>
      <c r="E588" s="655"/>
      <c r="F588" s="655"/>
      <c r="G588" s="655"/>
      <c r="H588" s="655"/>
      <c r="I588" s="655"/>
      <c r="J588" s="655"/>
      <c r="K588" s="655"/>
      <c r="L588" s="655"/>
      <c r="M588" s="655"/>
      <c r="N588" s="655"/>
      <c r="O588" s="655"/>
      <c r="P588" s="655"/>
      <c r="Q588" s="655"/>
      <c r="R588" s="655"/>
      <c r="S588" s="655"/>
      <c r="T588" s="655"/>
      <c r="U588" s="655"/>
      <c r="V588" s="655"/>
      <c r="W588" s="655"/>
      <c r="X588" s="655"/>
      <c r="Y588" s="655"/>
      <c r="Z588" s="655"/>
      <c r="AA588" s="655"/>
      <c r="AB588" s="655"/>
      <c r="AC588" s="655"/>
      <c r="AD588" s="655"/>
      <c r="AE588" s="655"/>
      <c r="AF588" s="655"/>
      <c r="AG588" s="655"/>
      <c r="AH588" s="655"/>
      <c r="AI588" s="655"/>
      <c r="AJ588" s="655"/>
      <c r="AK588" s="655"/>
      <c r="AL588" s="655"/>
      <c r="AM588" s="655"/>
      <c r="AN588" s="655"/>
      <c r="AO588" s="655"/>
      <c r="AP588" s="655"/>
      <c r="AQ588" s="655"/>
      <c r="AR588" s="655"/>
      <c r="AS588" s="655"/>
      <c r="AT588" s="655"/>
      <c r="AU588" s="655"/>
      <c r="AV588" s="523"/>
      <c r="AW588" s="496"/>
    </row>
    <row r="589" spans="2:49" ht="15.6" x14ac:dyDescent="0.3">
      <c r="B589" s="495"/>
      <c r="C589" s="549"/>
      <c r="D589" s="719"/>
      <c r="E589" s="719"/>
      <c r="F589" s="719"/>
      <c r="G589" s="719"/>
      <c r="H589" s="719"/>
      <c r="I589" s="719"/>
      <c r="J589" s="719"/>
      <c r="K589" s="719"/>
      <c r="L589" s="719"/>
      <c r="M589" s="719"/>
      <c r="N589" s="719"/>
      <c r="O589" s="719"/>
      <c r="P589" s="719"/>
      <c r="Q589" s="719"/>
      <c r="R589" s="719"/>
      <c r="S589" s="719"/>
      <c r="T589" s="719"/>
      <c r="U589" s="719"/>
      <c r="V589" s="719"/>
      <c r="W589" s="719"/>
      <c r="X589" s="719"/>
      <c r="Y589" s="719"/>
      <c r="Z589" s="719"/>
      <c r="AA589" s="719"/>
      <c r="AB589" s="719"/>
      <c r="AC589" s="719"/>
      <c r="AD589" s="719"/>
      <c r="AE589" s="719"/>
      <c r="AF589" s="719"/>
      <c r="AG589" s="719"/>
      <c r="AH589" s="719"/>
      <c r="AI589" s="719"/>
      <c r="AJ589" s="719"/>
      <c r="AK589" s="719"/>
      <c r="AL589" s="719"/>
      <c r="AM589" s="719"/>
      <c r="AN589" s="719"/>
      <c r="AO589" s="719"/>
      <c r="AP589" s="719"/>
      <c r="AQ589" s="719"/>
      <c r="AR589" s="719"/>
      <c r="AS589" s="719"/>
      <c r="AT589" s="719"/>
      <c r="AU589" s="719"/>
      <c r="AV589" s="550"/>
      <c r="AW589" s="496"/>
    </row>
    <row r="590" spans="2:49" ht="15.6" x14ac:dyDescent="0.3">
      <c r="B590" s="495"/>
      <c r="C590" s="526"/>
      <c r="D590" s="627"/>
      <c r="E590" s="627"/>
      <c r="F590" s="627"/>
      <c r="G590" s="627"/>
      <c r="H590" s="627"/>
      <c r="I590" s="627"/>
      <c r="J590" s="627"/>
      <c r="K590" s="627"/>
      <c r="L590" s="627"/>
      <c r="M590" s="627"/>
      <c r="N590" s="627"/>
      <c r="O590" s="627"/>
      <c r="P590" s="627"/>
      <c r="Q590" s="627"/>
      <c r="R590" s="627"/>
      <c r="S590" s="627"/>
      <c r="T590" s="627"/>
      <c r="U590" s="627"/>
      <c r="V590" s="627"/>
      <c r="W590" s="627"/>
      <c r="X590" s="627"/>
      <c r="Y590" s="627"/>
      <c r="Z590" s="627"/>
      <c r="AA590" s="627"/>
      <c r="AB590" s="627"/>
      <c r="AC590" s="627"/>
      <c r="AD590" s="627"/>
      <c r="AE590" s="627"/>
      <c r="AF590" s="627"/>
      <c r="AG590" s="527"/>
      <c r="AH590" s="628" t="str">
        <f>"Item    " &amp; E573 &amp; "    Página   1   de   1  "</f>
        <v xml:space="preserve">Item        Página   1   de   1  </v>
      </c>
      <c r="AI590" s="629"/>
      <c r="AJ590" s="629"/>
      <c r="AK590" s="629"/>
      <c r="AL590" s="629"/>
      <c r="AM590" s="629"/>
      <c r="AN590" s="629"/>
      <c r="AO590" s="629"/>
      <c r="AP590" s="629"/>
      <c r="AQ590" s="629"/>
      <c r="AR590" s="629"/>
      <c r="AS590" s="629"/>
      <c r="AT590" s="629"/>
      <c r="AU590" s="629"/>
      <c r="AV590" s="629"/>
      <c r="AW590" s="496"/>
    </row>
    <row r="591" spans="2:49" ht="15.6" x14ac:dyDescent="0.3">
      <c r="B591" s="495"/>
      <c r="C591" s="515"/>
      <c r="D591" s="515"/>
      <c r="E591" s="515"/>
      <c r="F591" s="515"/>
      <c r="G591" s="515"/>
      <c r="H591" s="515"/>
      <c r="I591" s="515"/>
      <c r="J591" s="528"/>
      <c r="K591" s="515"/>
      <c r="L591" s="515"/>
      <c r="M591" s="515"/>
      <c r="N591" s="515"/>
      <c r="O591" s="515"/>
      <c r="P591" s="515"/>
      <c r="Q591" s="515"/>
      <c r="R591" s="515"/>
      <c r="S591" s="515"/>
      <c r="T591" s="515"/>
      <c r="U591" s="515"/>
      <c r="V591" s="515"/>
      <c r="W591" s="515"/>
      <c r="X591" s="515"/>
      <c r="Y591" s="515"/>
      <c r="Z591" s="515"/>
      <c r="AA591" s="515"/>
      <c r="AB591" s="515"/>
      <c r="AC591" s="515"/>
      <c r="AD591" s="515"/>
      <c r="AE591" s="515"/>
      <c r="AF591" s="515"/>
      <c r="AG591" s="515"/>
      <c r="AH591" s="515"/>
      <c r="AI591" s="515"/>
      <c r="AJ591" s="515"/>
      <c r="AK591" s="515"/>
      <c r="AL591" s="515"/>
      <c r="AM591" s="528"/>
      <c r="AN591" s="528"/>
      <c r="AO591" s="528"/>
      <c r="AP591" s="528"/>
      <c r="AQ591" s="528"/>
      <c r="AR591" s="528"/>
      <c r="AS591" s="528"/>
      <c r="AT591" s="528"/>
      <c r="AU591" s="528"/>
      <c r="AV591" s="528"/>
      <c r="AW591" s="496"/>
    </row>
    <row r="592" spans="2:49" ht="15.6" x14ac:dyDescent="0.3">
      <c r="B592" s="495"/>
      <c r="C592" s="515"/>
      <c r="D592" s="515"/>
      <c r="E592" s="515"/>
      <c r="F592" s="515"/>
      <c r="G592" s="515"/>
      <c r="H592" s="515"/>
      <c r="I592" s="515"/>
      <c r="J592" s="528"/>
      <c r="K592" s="515"/>
      <c r="L592" s="515"/>
      <c r="M592" s="515"/>
      <c r="N592" s="515"/>
      <c r="O592" s="515"/>
      <c r="P592" s="515"/>
      <c r="Q592" s="515"/>
      <c r="R592" s="515"/>
      <c r="S592" s="515"/>
      <c r="T592" s="515"/>
      <c r="U592" s="515"/>
      <c r="V592" s="515"/>
      <c r="W592" s="515"/>
      <c r="X592" s="515"/>
      <c r="Y592" s="515"/>
      <c r="Z592" s="515"/>
      <c r="AA592" s="515"/>
      <c r="AB592" s="515"/>
      <c r="AC592" s="515"/>
      <c r="AD592" s="515"/>
      <c r="AE592" s="515"/>
      <c r="AF592" s="515"/>
      <c r="AG592" s="515"/>
      <c r="AH592" s="515"/>
      <c r="AI592" s="515"/>
      <c r="AJ592" s="515"/>
      <c r="AK592" s="515"/>
      <c r="AL592" s="515"/>
      <c r="AM592" s="528"/>
      <c r="AN592" s="528"/>
      <c r="AO592" s="528"/>
      <c r="AP592" s="528"/>
      <c r="AQ592" s="528"/>
      <c r="AR592" s="528"/>
      <c r="AS592" s="528"/>
      <c r="AT592" s="528"/>
      <c r="AU592" s="528"/>
      <c r="AV592" s="528"/>
      <c r="AW592" s="496"/>
    </row>
    <row r="593" spans="2:49" ht="15.6" x14ac:dyDescent="0.3">
      <c r="B593" s="495"/>
      <c r="C593" s="515"/>
      <c r="D593" s="515"/>
      <c r="E593" s="515"/>
      <c r="F593" s="515"/>
      <c r="G593" s="515"/>
      <c r="H593" s="515"/>
      <c r="I593" s="515"/>
      <c r="J593" s="528"/>
      <c r="K593" s="515"/>
      <c r="L593" s="515"/>
      <c r="M593" s="515"/>
      <c r="N593" s="515"/>
      <c r="O593" s="515"/>
      <c r="P593" s="515"/>
      <c r="Q593" s="515"/>
      <c r="R593" s="515"/>
      <c r="S593" s="515"/>
      <c r="T593" s="515"/>
      <c r="U593" s="515"/>
      <c r="V593" s="515"/>
      <c r="W593" s="515"/>
      <c r="X593" s="515"/>
      <c r="Y593" s="515"/>
      <c r="Z593" s="515"/>
      <c r="AA593" s="515"/>
      <c r="AB593" s="515"/>
      <c r="AC593" s="515"/>
      <c r="AD593" s="515"/>
      <c r="AE593" s="515"/>
      <c r="AF593" s="515"/>
      <c r="AG593" s="515"/>
      <c r="AH593" s="515"/>
      <c r="AI593" s="515"/>
      <c r="AJ593" s="515"/>
      <c r="AK593" s="515"/>
      <c r="AL593" s="515"/>
      <c r="AM593" s="528"/>
      <c r="AN593" s="528"/>
      <c r="AO593" s="528"/>
      <c r="AP593" s="528"/>
      <c r="AQ593" s="528"/>
      <c r="AR593" s="528"/>
      <c r="AS593" s="528"/>
      <c r="AT593" s="528"/>
      <c r="AU593" s="528"/>
      <c r="AV593" s="528"/>
      <c r="AW593" s="496"/>
    </row>
    <row r="594" spans="2:49" ht="15.6" x14ac:dyDescent="0.3">
      <c r="B594" s="495"/>
      <c r="C594" s="529"/>
      <c r="D594" s="530"/>
      <c r="E594" s="531"/>
      <c r="F594" s="532"/>
      <c r="G594" s="533"/>
      <c r="H594" s="530"/>
      <c r="I594" s="530"/>
      <c r="J594" s="534"/>
      <c r="K594" s="530"/>
      <c r="L594" s="529"/>
      <c r="M594" s="530"/>
      <c r="N594" s="530"/>
      <c r="O594" s="530"/>
      <c r="P594" s="530"/>
      <c r="Q594" s="530"/>
      <c r="R594" s="530"/>
      <c r="S594" s="530"/>
      <c r="T594" s="530"/>
      <c r="U594" s="530"/>
      <c r="V594" s="530"/>
      <c r="W594" s="530"/>
      <c r="X594" s="530"/>
      <c r="Y594" s="530"/>
      <c r="Z594" s="530"/>
      <c r="AA594" s="530"/>
      <c r="AB594" s="530"/>
      <c r="AC594" s="530"/>
      <c r="AD594" s="530"/>
      <c r="AE594" s="530"/>
      <c r="AF594" s="530"/>
      <c r="AG594" s="530"/>
      <c r="AH594" s="529"/>
      <c r="AI594" s="529"/>
      <c r="AJ594" s="529"/>
      <c r="AK594" s="529"/>
      <c r="AL594" s="529"/>
      <c r="AM594" s="535"/>
      <c r="AN594" s="535"/>
      <c r="AO594" s="535"/>
      <c r="AP594" s="535"/>
      <c r="AQ594" s="535"/>
      <c r="AR594" s="535"/>
      <c r="AS594" s="535"/>
      <c r="AT594" s="535"/>
      <c r="AU594" s="535"/>
      <c r="AV594" s="535"/>
      <c r="AW594" s="496"/>
    </row>
    <row r="595" spans="2:49" ht="15.6" x14ac:dyDescent="0.3">
      <c r="B595" s="495"/>
      <c r="C595" s="529"/>
      <c r="D595" s="536" t="s">
        <v>184</v>
      </c>
      <c r="E595" s="537"/>
      <c r="F595" s="537"/>
      <c r="G595" s="538"/>
      <c r="H595" s="538"/>
      <c r="I595" s="529"/>
      <c r="J595" s="535"/>
      <c r="K595" s="529"/>
      <c r="L595" s="539"/>
      <c r="M595" s="539"/>
      <c r="N595" s="539"/>
      <c r="O595" s="539"/>
      <c r="P595" s="539"/>
      <c r="Q595" s="539"/>
      <c r="R595" s="539" t="s">
        <v>211</v>
      </c>
      <c r="S595" s="539"/>
      <c r="T595" s="539"/>
      <c r="U595" s="539"/>
      <c r="V595" s="539"/>
      <c r="W595" s="539"/>
      <c r="X595" s="539"/>
      <c r="Y595" s="539"/>
      <c r="Z595" s="539"/>
      <c r="AA595" s="539"/>
      <c r="AB595" s="529"/>
      <c r="AC595" s="529"/>
      <c r="AD595" s="529"/>
      <c r="AE595" s="529"/>
      <c r="AF595" s="529"/>
      <c r="AG595" s="529"/>
      <c r="AH595" s="529"/>
      <c r="AI595" s="529"/>
      <c r="AJ595" s="529"/>
      <c r="AK595" s="529"/>
      <c r="AL595" s="529"/>
      <c r="AM595" s="529"/>
      <c r="AN595" s="529"/>
      <c r="AO595" s="529"/>
      <c r="AP595" s="529"/>
      <c r="AQ595" s="529"/>
      <c r="AR595" s="529"/>
      <c r="AS595" s="529"/>
      <c r="AT595" s="529"/>
      <c r="AU595" s="529"/>
      <c r="AV595" s="529"/>
      <c r="AW595" s="496"/>
    </row>
    <row r="596" spans="2:49" ht="16.2" thickBot="1" x14ac:dyDescent="0.35">
      <c r="B596" s="540"/>
      <c r="C596" s="541"/>
      <c r="D596" s="541"/>
      <c r="E596" s="542"/>
      <c r="F596" s="542"/>
      <c r="G596" s="542"/>
      <c r="H596" s="542"/>
      <c r="I596" s="541"/>
      <c r="J596" s="543"/>
      <c r="K596" s="541"/>
      <c r="L596" s="544"/>
      <c r="M596" s="544"/>
      <c r="N596" s="544"/>
      <c r="O596" s="544"/>
      <c r="P596" s="544"/>
      <c r="Q596" s="544"/>
      <c r="R596" s="544"/>
      <c r="S596" s="544"/>
      <c r="T596" s="544"/>
      <c r="U596" s="544"/>
      <c r="V596" s="544"/>
      <c r="W596" s="544"/>
      <c r="X596" s="544"/>
      <c r="Y596" s="544"/>
      <c r="Z596" s="544"/>
      <c r="AA596" s="544"/>
      <c r="AB596" s="541"/>
      <c r="AC596" s="541"/>
      <c r="AD596" s="541"/>
      <c r="AE596" s="541"/>
      <c r="AF596" s="541"/>
      <c r="AG596" s="541"/>
      <c r="AH596" s="541"/>
      <c r="AI596" s="541"/>
      <c r="AJ596" s="541"/>
      <c r="AK596" s="541"/>
      <c r="AL596" s="541"/>
      <c r="AM596" s="541"/>
      <c r="AN596" s="541"/>
      <c r="AO596" s="541"/>
      <c r="AP596" s="541"/>
      <c r="AQ596" s="541"/>
      <c r="AR596" s="541"/>
      <c r="AS596" s="541"/>
      <c r="AT596" s="541"/>
      <c r="AU596" s="541"/>
      <c r="AV596" s="541"/>
      <c r="AW596" s="545"/>
    </row>
    <row r="597" spans="2:49" ht="15.6" thickTop="1" thickBot="1" x14ac:dyDescent="0.35"/>
    <row r="598" spans="2:49" ht="18.600000000000001" thickTop="1" x14ac:dyDescent="0.35">
      <c r="B598" s="483"/>
      <c r="C598" s="484" t="s">
        <v>190</v>
      </c>
      <c r="D598" s="485"/>
      <c r="E598" s="486"/>
      <c r="F598" s="487"/>
      <c r="G598" s="488"/>
      <c r="H598" s="488"/>
      <c r="I598" s="489"/>
      <c r="J598" s="490"/>
      <c r="K598" s="489"/>
      <c r="L598" s="491"/>
      <c r="M598" s="491"/>
      <c r="N598" s="491"/>
      <c r="O598" s="491"/>
      <c r="P598" s="491"/>
      <c r="Q598" s="491"/>
      <c r="R598" s="491"/>
      <c r="S598" s="491"/>
      <c r="T598" s="491"/>
      <c r="U598" s="491"/>
      <c r="V598" s="491"/>
      <c r="W598" s="491"/>
      <c r="X598" s="491"/>
      <c r="Y598" s="491"/>
      <c r="Z598" s="491"/>
      <c r="AA598" s="491"/>
      <c r="AB598" s="489"/>
      <c r="AC598" s="489"/>
      <c r="AD598" s="489"/>
      <c r="AE598" s="489"/>
      <c r="AF598" s="489"/>
      <c r="AG598" s="489"/>
      <c r="AH598" s="489"/>
      <c r="AI598" s="492"/>
      <c r="AJ598" s="492"/>
      <c r="AK598" s="492"/>
      <c r="AL598" s="492"/>
      <c r="AM598" s="492"/>
      <c r="AN598" s="492"/>
      <c r="AO598" s="492"/>
      <c r="AP598" s="492"/>
      <c r="AQ598" s="492"/>
      <c r="AR598" s="492"/>
      <c r="AS598" s="492"/>
      <c r="AT598" s="492"/>
      <c r="AU598" s="492"/>
      <c r="AV598" s="492"/>
      <c r="AW598" s="493"/>
    </row>
    <row r="599" spans="2:49" ht="15.6" x14ac:dyDescent="0.3">
      <c r="B599" s="495"/>
      <c r="C599" s="630" t="str">
        <f>+C572</f>
        <v>CAP. 3: ACUEDUCTO VEREDA ELCASTILLO</v>
      </c>
      <c r="D599" s="631"/>
      <c r="E599" s="631"/>
      <c r="F599" s="631"/>
      <c r="G599" s="631"/>
      <c r="H599" s="631"/>
      <c r="I599" s="631"/>
      <c r="J599" s="632" t="str">
        <f>+PRESUPUESTO!C47</f>
        <v>IMPERMEABILIZANTE CONCRETO FUNDIDO</v>
      </c>
      <c r="K599" s="633"/>
      <c r="L599" s="633"/>
      <c r="M599" s="633"/>
      <c r="N599" s="633"/>
      <c r="O599" s="633"/>
      <c r="P599" s="633"/>
      <c r="Q599" s="633"/>
      <c r="R599" s="633"/>
      <c r="S599" s="633"/>
      <c r="T599" s="633"/>
      <c r="U599" s="633"/>
      <c r="V599" s="633"/>
      <c r="W599" s="633"/>
      <c r="X599" s="633"/>
      <c r="Y599" s="633"/>
      <c r="Z599" s="633"/>
      <c r="AA599" s="633"/>
      <c r="AB599" s="633"/>
      <c r="AC599" s="633"/>
      <c r="AD599" s="633"/>
      <c r="AE599" s="633"/>
      <c r="AF599" s="633"/>
      <c r="AG599" s="633"/>
      <c r="AH599" s="634"/>
      <c r="AI599" s="638" t="s">
        <v>192</v>
      </c>
      <c r="AJ599" s="639"/>
      <c r="AK599" s="639"/>
      <c r="AL599" s="639"/>
      <c r="AM599" s="639"/>
      <c r="AN599" s="639"/>
      <c r="AO599" s="640"/>
      <c r="AP599" s="641" t="s">
        <v>35</v>
      </c>
      <c r="AQ599" s="642"/>
      <c r="AR599" s="642"/>
      <c r="AS599" s="642"/>
      <c r="AT599" s="642"/>
      <c r="AU599" s="642"/>
      <c r="AV599" s="643"/>
      <c r="AW599" s="496"/>
    </row>
    <row r="600" spans="2:49" ht="15.6" x14ac:dyDescent="0.3">
      <c r="B600" s="495"/>
      <c r="C600" s="700">
        <f>PRESUPUESTO!AI420</f>
        <v>0</v>
      </c>
      <c r="D600" s="701"/>
      <c r="E600" s="701"/>
      <c r="F600" s="701"/>
      <c r="G600" s="701"/>
      <c r="H600" s="701"/>
      <c r="I600" s="701"/>
      <c r="J600" s="635"/>
      <c r="K600" s="636"/>
      <c r="L600" s="636"/>
      <c r="M600" s="636"/>
      <c r="N600" s="636"/>
      <c r="O600" s="636"/>
      <c r="P600" s="636"/>
      <c r="Q600" s="636"/>
      <c r="R600" s="636"/>
      <c r="S600" s="636"/>
      <c r="T600" s="636"/>
      <c r="U600" s="636"/>
      <c r="V600" s="636"/>
      <c r="W600" s="636"/>
      <c r="X600" s="636"/>
      <c r="Y600" s="636"/>
      <c r="Z600" s="636"/>
      <c r="AA600" s="636"/>
      <c r="AB600" s="636"/>
      <c r="AC600" s="636"/>
      <c r="AD600" s="636"/>
      <c r="AE600" s="636"/>
      <c r="AF600" s="636"/>
      <c r="AG600" s="636"/>
      <c r="AH600" s="637"/>
      <c r="AI600" s="638" t="s">
        <v>194</v>
      </c>
      <c r="AJ600" s="639"/>
      <c r="AK600" s="639"/>
      <c r="AL600" s="639"/>
      <c r="AM600" s="639"/>
      <c r="AN600" s="639"/>
      <c r="AO600" s="640"/>
      <c r="AP600" s="641">
        <f>L612</f>
        <v>46.2</v>
      </c>
      <c r="AQ600" s="642"/>
      <c r="AR600" s="642"/>
      <c r="AS600" s="642"/>
      <c r="AT600" s="642"/>
      <c r="AU600" s="642"/>
      <c r="AV600" s="643"/>
      <c r="AW600" s="496"/>
    </row>
    <row r="601" spans="2:49" ht="15.6" x14ac:dyDescent="0.3">
      <c r="B601" s="495"/>
      <c r="C601" s="498"/>
      <c r="D601" s="498"/>
      <c r="E601" s="498"/>
      <c r="F601" s="498"/>
      <c r="G601" s="498"/>
      <c r="H601" s="498"/>
      <c r="I601" s="498"/>
      <c r="J601" s="499"/>
      <c r="K601" s="498"/>
      <c r="L601" s="498"/>
      <c r="M601" s="626"/>
      <c r="N601" s="626"/>
      <c r="O601" s="626"/>
      <c r="P601" s="626"/>
      <c r="Q601" s="626"/>
      <c r="R601" s="626"/>
      <c r="S601" s="626"/>
      <c r="T601" s="626"/>
      <c r="U601" s="626"/>
      <c r="V601" s="626"/>
      <c r="W601" s="626"/>
      <c r="X601" s="626"/>
      <c r="Y601" s="626"/>
      <c r="Z601" s="626"/>
      <c r="AA601" s="626"/>
      <c r="AB601" s="626"/>
      <c r="AC601" s="625"/>
      <c r="AD601" s="626"/>
      <c r="AE601" s="626"/>
      <c r="AF601" s="626"/>
      <c r="AG601" s="626"/>
      <c r="AH601" s="626"/>
      <c r="AI601" s="626"/>
      <c r="AJ601" s="626"/>
      <c r="AK601" s="626"/>
      <c r="AL601" s="626"/>
      <c r="AM601" s="626"/>
      <c r="AN601" s="626"/>
      <c r="AO601" s="626"/>
      <c r="AP601" s="626"/>
      <c r="AQ601" s="626"/>
      <c r="AR601" s="626"/>
      <c r="AS601" s="626"/>
      <c r="AT601" s="626"/>
      <c r="AU601" s="626"/>
      <c r="AV601" s="626"/>
      <c r="AW601" s="496"/>
    </row>
    <row r="602" spans="2:49" ht="15.6" x14ac:dyDescent="0.3">
      <c r="B602" s="495"/>
      <c r="C602" s="712" t="s">
        <v>197</v>
      </c>
      <c r="D602" s="713"/>
      <c r="E602" s="714" t="s">
        <v>198</v>
      </c>
      <c r="F602" s="714"/>
      <c r="G602" s="714"/>
      <c r="H602" s="714"/>
      <c r="I602" s="714" t="s">
        <v>199</v>
      </c>
      <c r="J602" s="715" t="s">
        <v>200</v>
      </c>
      <c r="K602" s="714" t="s">
        <v>182</v>
      </c>
      <c r="L602" s="714" t="s">
        <v>201</v>
      </c>
      <c r="M602" s="705"/>
      <c r="N602" s="705"/>
      <c r="O602" s="705"/>
      <c r="P602" s="705"/>
      <c r="Q602" s="705"/>
      <c r="R602" s="705"/>
      <c r="S602" s="705"/>
      <c r="T602" s="705"/>
      <c r="U602" s="705"/>
      <c r="V602" s="705"/>
      <c r="W602" s="705"/>
      <c r="X602" s="705"/>
      <c r="Y602" s="705"/>
      <c r="Z602" s="705"/>
      <c r="AA602" s="705"/>
      <c r="AB602" s="705"/>
      <c r="AC602" s="705"/>
      <c r="AD602" s="705"/>
      <c r="AE602" s="705"/>
      <c r="AF602" s="705"/>
      <c r="AG602" s="705"/>
      <c r="AH602" s="705"/>
      <c r="AI602" s="705"/>
      <c r="AJ602" s="705"/>
      <c r="AK602" s="705"/>
      <c r="AL602" s="705"/>
      <c r="AM602" s="705"/>
      <c r="AN602" s="705"/>
      <c r="AO602" s="705"/>
      <c r="AP602" s="705"/>
      <c r="AQ602" s="705"/>
      <c r="AR602" s="705"/>
      <c r="AS602" s="705"/>
      <c r="AT602" s="705"/>
      <c r="AU602" s="705"/>
      <c r="AV602" s="705"/>
      <c r="AW602" s="496"/>
    </row>
    <row r="603" spans="2:49" ht="15.6" x14ac:dyDescent="0.3">
      <c r="B603" s="495"/>
      <c r="C603" s="653"/>
      <c r="D603" s="654"/>
      <c r="E603" s="500" t="s">
        <v>242</v>
      </c>
      <c r="F603" s="500" t="s">
        <v>203</v>
      </c>
      <c r="G603" s="500" t="s">
        <v>204</v>
      </c>
      <c r="H603" s="500" t="s">
        <v>205</v>
      </c>
      <c r="I603" s="714"/>
      <c r="J603" s="716"/>
      <c r="K603" s="714"/>
      <c r="L603" s="714"/>
      <c r="M603" s="705"/>
      <c r="N603" s="705"/>
      <c r="O603" s="705"/>
      <c r="P603" s="705"/>
      <c r="Q603" s="705"/>
      <c r="R603" s="705"/>
      <c r="S603" s="705"/>
      <c r="T603" s="705"/>
      <c r="U603" s="705"/>
      <c r="V603" s="705"/>
      <c r="W603" s="705"/>
      <c r="X603" s="705"/>
      <c r="Y603" s="705"/>
      <c r="Z603" s="705"/>
      <c r="AA603" s="705"/>
      <c r="AB603" s="705"/>
      <c r="AC603" s="705"/>
      <c r="AD603" s="705"/>
      <c r="AE603" s="705"/>
      <c r="AF603" s="705"/>
      <c r="AG603" s="705"/>
      <c r="AH603" s="705"/>
      <c r="AI603" s="705"/>
      <c r="AJ603" s="705"/>
      <c r="AK603" s="705"/>
      <c r="AL603" s="705"/>
      <c r="AM603" s="705"/>
      <c r="AN603" s="705"/>
      <c r="AO603" s="705"/>
      <c r="AP603" s="705"/>
      <c r="AQ603" s="705"/>
      <c r="AR603" s="705"/>
      <c r="AS603" s="705"/>
      <c r="AT603" s="705"/>
      <c r="AU603" s="705"/>
      <c r="AV603" s="705"/>
      <c r="AW603" s="496"/>
    </row>
    <row r="604" spans="2:49" ht="15.6" x14ac:dyDescent="0.3">
      <c r="B604" s="495"/>
      <c r="C604" s="706"/>
      <c r="D604" s="707"/>
      <c r="E604" s="710"/>
      <c r="F604" s="710"/>
      <c r="G604" s="710"/>
      <c r="H604" s="710"/>
      <c r="I604" s="710"/>
      <c r="J604" s="710"/>
      <c r="K604" s="710"/>
      <c r="L604" s="710"/>
      <c r="M604" s="501"/>
      <c r="N604" s="502"/>
      <c r="O604" s="502"/>
      <c r="P604" s="502"/>
      <c r="Q604" s="502"/>
      <c r="R604" s="502"/>
      <c r="S604" s="502"/>
      <c r="T604" s="502"/>
      <c r="U604" s="502"/>
      <c r="V604" s="502"/>
      <c r="W604" s="502"/>
      <c r="X604" s="502"/>
      <c r="Y604" s="502"/>
      <c r="Z604" s="502"/>
      <c r="AA604" s="502"/>
      <c r="AB604" s="502"/>
      <c r="AC604" s="502"/>
      <c r="AD604" s="502"/>
      <c r="AE604" s="502"/>
      <c r="AF604" s="502"/>
      <c r="AG604" s="502"/>
      <c r="AH604" s="502"/>
      <c r="AI604" s="502"/>
      <c r="AJ604" s="502"/>
      <c r="AK604" s="502"/>
      <c r="AL604" s="502"/>
      <c r="AM604" s="502"/>
      <c r="AN604" s="502"/>
      <c r="AO604" s="502"/>
      <c r="AP604" s="502"/>
      <c r="AQ604" s="502"/>
      <c r="AR604" s="502"/>
      <c r="AS604" s="502"/>
      <c r="AT604" s="502"/>
      <c r="AU604" s="502"/>
      <c r="AV604" s="503"/>
      <c r="AW604" s="496"/>
    </row>
    <row r="605" spans="2:49" ht="15.6" x14ac:dyDescent="0.3">
      <c r="B605" s="495"/>
      <c r="C605" s="708"/>
      <c r="D605" s="709"/>
      <c r="E605" s="711"/>
      <c r="F605" s="711"/>
      <c r="G605" s="711"/>
      <c r="H605" s="711"/>
      <c r="I605" s="711"/>
      <c r="J605" s="711"/>
      <c r="K605" s="711"/>
      <c r="L605" s="711"/>
      <c r="M605" s="501"/>
      <c r="N605" s="502"/>
      <c r="O605" s="502"/>
      <c r="P605" s="502"/>
      <c r="Q605" s="502"/>
      <c r="R605" s="502"/>
      <c r="S605" s="502"/>
      <c r="T605" s="502"/>
      <c r="U605" s="502"/>
      <c r="V605" s="502"/>
      <c r="W605" s="502"/>
      <c r="X605" s="502"/>
      <c r="Y605" s="502"/>
      <c r="Z605" s="502"/>
      <c r="AA605" s="502"/>
      <c r="AB605" s="502"/>
      <c r="AC605" s="502"/>
      <c r="AD605" s="502"/>
      <c r="AE605" s="502"/>
      <c r="AF605" s="502"/>
      <c r="AG605" s="502"/>
      <c r="AH605" s="502"/>
      <c r="AI605" s="502"/>
      <c r="AJ605" s="502"/>
      <c r="AK605" s="502"/>
      <c r="AL605" s="502"/>
      <c r="AM605" s="502"/>
      <c r="AN605" s="502"/>
      <c r="AO605" s="502"/>
      <c r="AP605" s="502"/>
      <c r="AQ605" s="502"/>
      <c r="AR605" s="502"/>
      <c r="AS605" s="502"/>
      <c r="AT605" s="502"/>
      <c r="AU605" s="502"/>
      <c r="AV605" s="503"/>
      <c r="AW605" s="496"/>
    </row>
    <row r="606" spans="2:49" ht="15.6" x14ac:dyDescent="0.3">
      <c r="B606" s="495"/>
      <c r="C606" s="648" t="str">
        <f>+J599</f>
        <v>IMPERMEABILIZANTE CONCRETO FUNDIDO</v>
      </c>
      <c r="D606" s="649"/>
      <c r="E606" s="644">
        <f>5.5+5.5+5.5+5.5</f>
        <v>22</v>
      </c>
      <c r="F606" s="644"/>
      <c r="G606" s="718">
        <v>2.1</v>
      </c>
      <c r="H606" s="644"/>
      <c r="I606" s="644">
        <f>+E606*G606</f>
        <v>46.2</v>
      </c>
      <c r="J606" s="644">
        <v>1</v>
      </c>
      <c r="K606" s="644" t="str">
        <f>AP599</f>
        <v>M</v>
      </c>
      <c r="L606" s="646">
        <f>I606*J606</f>
        <v>46.2</v>
      </c>
      <c r="M606" s="501"/>
      <c r="N606" s="502"/>
      <c r="O606" s="502"/>
      <c r="P606" s="502"/>
      <c r="Q606" s="502"/>
      <c r="R606" s="502"/>
      <c r="S606" s="502"/>
      <c r="T606" s="502"/>
      <c r="U606" s="502"/>
      <c r="V606" s="502"/>
      <c r="W606" s="502"/>
      <c r="X606" s="502"/>
      <c r="Y606" s="502"/>
      <c r="Z606" s="502"/>
      <c r="AA606" s="502"/>
      <c r="AB606" s="502"/>
      <c r="AC606" s="502"/>
      <c r="AD606" s="502"/>
      <c r="AE606" s="502"/>
      <c r="AF606" s="502"/>
      <c r="AG606" s="502"/>
      <c r="AH606" s="502"/>
      <c r="AI606" s="502"/>
      <c r="AJ606" s="502"/>
      <c r="AK606" s="502"/>
      <c r="AL606" s="502"/>
      <c r="AM606" s="502"/>
      <c r="AN606" s="502"/>
      <c r="AO606" s="502"/>
      <c r="AP606" s="502"/>
      <c r="AQ606" s="502"/>
      <c r="AR606" s="502"/>
      <c r="AS606" s="502"/>
      <c r="AT606" s="502"/>
      <c r="AU606" s="502"/>
      <c r="AV606" s="503"/>
      <c r="AW606" s="496"/>
    </row>
    <row r="607" spans="2:49" ht="15.6" x14ac:dyDescent="0.3">
      <c r="B607" s="495"/>
      <c r="C607" s="650"/>
      <c r="D607" s="651"/>
      <c r="E607" s="645"/>
      <c r="F607" s="645"/>
      <c r="G607" s="659"/>
      <c r="H607" s="645"/>
      <c r="I607" s="645"/>
      <c r="J607" s="645"/>
      <c r="K607" s="645"/>
      <c r="L607" s="647"/>
      <c r="M607" s="501"/>
      <c r="N607" s="502"/>
      <c r="O607" s="502"/>
      <c r="P607" s="502"/>
      <c r="Q607" s="502"/>
      <c r="R607" s="502"/>
      <c r="S607" s="502"/>
      <c r="T607" s="502"/>
      <c r="U607" s="502"/>
      <c r="V607" s="502"/>
      <c r="W607" s="502"/>
      <c r="X607" s="502"/>
      <c r="Y607" s="502"/>
      <c r="Z607" s="502"/>
      <c r="AA607" s="502"/>
      <c r="AB607" s="502"/>
      <c r="AC607" s="502"/>
      <c r="AD607" s="502"/>
      <c r="AE607" s="502"/>
      <c r="AF607" s="502"/>
      <c r="AG607" s="502"/>
      <c r="AH607" s="502"/>
      <c r="AI607" s="502"/>
      <c r="AJ607" s="502"/>
      <c r="AK607" s="502"/>
      <c r="AL607" s="502"/>
      <c r="AM607" s="502"/>
      <c r="AN607" s="502"/>
      <c r="AO607" s="502"/>
      <c r="AP607" s="502"/>
      <c r="AQ607" s="502"/>
      <c r="AR607" s="502"/>
      <c r="AS607" s="502"/>
      <c r="AT607" s="502"/>
      <c r="AU607" s="502"/>
      <c r="AV607" s="503"/>
      <c r="AW607" s="496"/>
    </row>
    <row r="608" spans="2:49" ht="15.6" x14ac:dyDescent="0.3">
      <c r="B608" s="495"/>
      <c r="C608" s="720"/>
      <c r="D608" s="721"/>
      <c r="E608" s="652"/>
      <c r="F608" s="652"/>
      <c r="G608" s="652"/>
      <c r="H608" s="652"/>
      <c r="I608" s="652"/>
      <c r="J608" s="652"/>
      <c r="K608" s="652"/>
      <c r="L608" s="656"/>
      <c r="M608" s="501"/>
      <c r="N608" s="502"/>
      <c r="O608" s="502"/>
      <c r="P608" s="502"/>
      <c r="Q608" s="502"/>
      <c r="R608" s="502"/>
      <c r="S608" s="502"/>
      <c r="T608" s="502"/>
      <c r="U608" s="502"/>
      <c r="V608" s="502"/>
      <c r="W608" s="502"/>
      <c r="X608" s="502"/>
      <c r="Y608" s="502"/>
      <c r="Z608" s="502"/>
      <c r="AA608" s="502"/>
      <c r="AB608" s="502"/>
      <c r="AC608" s="502"/>
      <c r="AD608" s="502"/>
      <c r="AE608" s="502"/>
      <c r="AF608" s="502"/>
      <c r="AG608" s="502"/>
      <c r="AH608" s="502"/>
      <c r="AI608" s="502"/>
      <c r="AJ608" s="502"/>
      <c r="AK608" s="502"/>
      <c r="AL608" s="502"/>
      <c r="AM608" s="502"/>
      <c r="AN608" s="502"/>
      <c r="AO608" s="502"/>
      <c r="AP608" s="502"/>
      <c r="AQ608" s="502"/>
      <c r="AR608" s="502"/>
      <c r="AS608" s="502"/>
      <c r="AT608" s="502"/>
      <c r="AU608" s="502"/>
      <c r="AV608" s="503"/>
      <c r="AW608" s="496"/>
    </row>
    <row r="609" spans="2:49" ht="15.6" x14ac:dyDescent="0.3">
      <c r="B609" s="495"/>
      <c r="C609" s="722"/>
      <c r="D609" s="723"/>
      <c r="E609" s="644"/>
      <c r="F609" s="644"/>
      <c r="G609" s="644"/>
      <c r="H609" s="644"/>
      <c r="I609" s="644"/>
      <c r="J609" s="644"/>
      <c r="K609" s="644"/>
      <c r="L609" s="657"/>
      <c r="M609" s="501"/>
      <c r="N609" s="502"/>
      <c r="O609" s="502"/>
      <c r="P609" s="502"/>
      <c r="Q609" s="502"/>
      <c r="R609" s="502"/>
      <c r="S609" s="502"/>
      <c r="T609" s="502"/>
      <c r="U609" s="502"/>
      <c r="V609" s="502"/>
      <c r="W609" s="502"/>
      <c r="X609" s="502"/>
      <c r="Y609" s="502"/>
      <c r="Z609" s="502"/>
      <c r="AA609" s="502"/>
      <c r="AB609" s="502"/>
      <c r="AC609" s="502"/>
      <c r="AD609" s="502"/>
      <c r="AE609" s="502"/>
      <c r="AF609" s="502"/>
      <c r="AG609" s="502"/>
      <c r="AH609" s="502"/>
      <c r="AI609" s="502"/>
      <c r="AJ609" s="502"/>
      <c r="AK609" s="502"/>
      <c r="AL609" s="502"/>
      <c r="AM609" s="502"/>
      <c r="AN609" s="502"/>
      <c r="AO609" s="502"/>
      <c r="AP609" s="502"/>
      <c r="AQ609" s="502"/>
      <c r="AR609" s="502"/>
      <c r="AS609" s="502"/>
      <c r="AT609" s="502"/>
      <c r="AU609" s="502"/>
      <c r="AV609" s="503"/>
      <c r="AW609" s="496"/>
    </row>
    <row r="610" spans="2:49" ht="15.6" x14ac:dyDescent="0.3">
      <c r="B610" s="495"/>
      <c r="C610" s="720"/>
      <c r="D610" s="721"/>
      <c r="E610" s="652"/>
      <c r="F610" s="652"/>
      <c r="G610" s="652"/>
      <c r="H610" s="652"/>
      <c r="I610" s="652"/>
      <c r="J610" s="652"/>
      <c r="K610" s="652"/>
      <c r="L610" s="656"/>
      <c r="M610" s="501"/>
      <c r="N610" s="502"/>
      <c r="O610" s="502"/>
      <c r="P610" s="502"/>
      <c r="Q610" s="502"/>
      <c r="R610" s="502"/>
      <c r="S610" s="502"/>
      <c r="T610" s="502"/>
      <c r="U610" s="502"/>
      <c r="V610" s="502"/>
      <c r="W610" s="502"/>
      <c r="X610" s="502"/>
      <c r="Y610" s="502"/>
      <c r="Z610" s="502"/>
      <c r="AA610" s="502"/>
      <c r="AB610" s="502"/>
      <c r="AC610" s="502"/>
      <c r="AD610" s="502"/>
      <c r="AE610" s="502"/>
      <c r="AF610" s="502"/>
      <c r="AG610" s="502"/>
      <c r="AH610" s="502"/>
      <c r="AI610" s="502"/>
      <c r="AJ610" s="502"/>
      <c r="AK610" s="502"/>
      <c r="AL610" s="502"/>
      <c r="AM610" s="502"/>
      <c r="AN610" s="502"/>
      <c r="AO610" s="502"/>
      <c r="AP610" s="502"/>
      <c r="AQ610" s="502"/>
      <c r="AR610" s="502"/>
      <c r="AS610" s="502"/>
      <c r="AT610" s="502"/>
      <c r="AU610" s="502"/>
      <c r="AV610" s="503"/>
      <c r="AW610" s="496"/>
    </row>
    <row r="611" spans="2:49" ht="15.6" x14ac:dyDescent="0.3">
      <c r="B611" s="495"/>
      <c r="C611" s="722"/>
      <c r="D611" s="723"/>
      <c r="E611" s="644"/>
      <c r="F611" s="644"/>
      <c r="G611" s="644"/>
      <c r="H611" s="644"/>
      <c r="I611" s="644"/>
      <c r="J611" s="644"/>
      <c r="K611" s="644"/>
      <c r="L611" s="657"/>
      <c r="M611" s="501"/>
      <c r="N611" s="502"/>
      <c r="O611" s="502"/>
      <c r="P611" s="502"/>
      <c r="Q611" s="502"/>
      <c r="R611" s="502"/>
      <c r="S611" s="502"/>
      <c r="T611" s="502"/>
      <c r="U611" s="502"/>
      <c r="V611" s="502"/>
      <c r="W611" s="502"/>
      <c r="X611" s="502"/>
      <c r="Y611" s="502"/>
      <c r="Z611" s="502"/>
      <c r="AA611" s="502"/>
      <c r="AB611" s="502"/>
      <c r="AC611" s="502"/>
      <c r="AD611" s="502"/>
      <c r="AE611" s="502"/>
      <c r="AF611" s="502"/>
      <c r="AG611" s="502"/>
      <c r="AH611" s="502"/>
      <c r="AI611" s="502"/>
      <c r="AJ611" s="502"/>
      <c r="AK611" s="502"/>
      <c r="AL611" s="502"/>
      <c r="AM611" s="502"/>
      <c r="AN611" s="502"/>
      <c r="AO611" s="502"/>
      <c r="AP611" s="502"/>
      <c r="AQ611" s="502"/>
      <c r="AR611" s="502"/>
      <c r="AS611" s="502"/>
      <c r="AT611" s="502"/>
      <c r="AU611" s="502"/>
      <c r="AV611" s="503"/>
      <c r="AW611" s="496"/>
    </row>
    <row r="612" spans="2:49" ht="15.6" x14ac:dyDescent="0.3">
      <c r="B612" s="495"/>
      <c r="C612" s="504"/>
      <c r="D612" s="505"/>
      <c r="E612" s="505"/>
      <c r="F612" s="505"/>
      <c r="G612" s="506" t="s">
        <v>209</v>
      </c>
      <c r="H612" s="507">
        <v>2</v>
      </c>
      <c r="I612" s="508" t="s">
        <v>5</v>
      </c>
      <c r="J612" s="509"/>
      <c r="K612" s="510" t="s">
        <v>201</v>
      </c>
      <c r="L612" s="511">
        <f>ROUND(SUM(L604:L611),H612)</f>
        <v>46.2</v>
      </c>
      <c r="M612" s="512"/>
      <c r="N612" s="513"/>
      <c r="O612" s="513"/>
      <c r="P612" s="513"/>
      <c r="Q612" s="513"/>
      <c r="R612" s="513"/>
      <c r="S612" s="502"/>
      <c r="T612" s="502"/>
      <c r="U612" s="502"/>
      <c r="V612" s="502"/>
      <c r="W612" s="502"/>
      <c r="X612" s="502"/>
      <c r="Y612" s="502"/>
      <c r="Z612" s="502"/>
      <c r="AA612" s="502"/>
      <c r="AB612" s="502"/>
      <c r="AC612" s="502"/>
      <c r="AD612" s="502"/>
      <c r="AE612" s="502"/>
      <c r="AF612" s="502"/>
      <c r="AG612" s="502"/>
      <c r="AH612" s="502"/>
      <c r="AI612" s="502"/>
      <c r="AJ612" s="502"/>
      <c r="AK612" s="502"/>
      <c r="AL612" s="502"/>
      <c r="AM612" s="502"/>
      <c r="AN612" s="502"/>
      <c r="AO612" s="502"/>
      <c r="AP612" s="502"/>
      <c r="AQ612" s="502"/>
      <c r="AR612" s="502"/>
      <c r="AS612" s="502"/>
      <c r="AT612" s="502"/>
      <c r="AU612" s="502"/>
      <c r="AV612" s="503"/>
      <c r="AW612" s="496"/>
    </row>
    <row r="613" spans="2:49" ht="15.6" x14ac:dyDescent="0.3">
      <c r="B613" s="495"/>
      <c r="C613" s="514"/>
      <c r="D613" s="515"/>
      <c r="E613" s="515"/>
      <c r="F613" s="515"/>
      <c r="G613" s="515"/>
      <c r="H613" s="515"/>
      <c r="I613" s="515"/>
      <c r="J613" s="515"/>
      <c r="K613" s="516"/>
      <c r="L613" s="515"/>
      <c r="M613" s="517"/>
      <c r="N613" s="518"/>
      <c r="O613" s="518"/>
      <c r="P613" s="518"/>
      <c r="Q613" s="518"/>
      <c r="R613" s="518"/>
      <c r="S613" s="519"/>
      <c r="T613" s="519"/>
      <c r="U613" s="519"/>
      <c r="V613" s="519"/>
      <c r="W613" s="519"/>
      <c r="X613" s="519"/>
      <c r="Y613" s="519"/>
      <c r="Z613" s="519"/>
      <c r="AA613" s="519"/>
      <c r="AB613" s="519"/>
      <c r="AC613" s="519"/>
      <c r="AD613" s="519"/>
      <c r="AE613" s="519"/>
      <c r="AF613" s="519"/>
      <c r="AG613" s="519"/>
      <c r="AH613" s="519"/>
      <c r="AI613" s="519"/>
      <c r="AJ613" s="519"/>
      <c r="AK613" s="519"/>
      <c r="AL613" s="519"/>
      <c r="AM613" s="519"/>
      <c r="AN613" s="519"/>
      <c r="AO613" s="519"/>
      <c r="AP613" s="519"/>
      <c r="AQ613" s="519"/>
      <c r="AR613" s="519"/>
      <c r="AS613" s="519"/>
      <c r="AT613" s="519"/>
      <c r="AU613" s="519"/>
      <c r="AV613" s="520"/>
      <c r="AW613" s="496"/>
    </row>
    <row r="614" spans="2:49" ht="15.6" x14ac:dyDescent="0.3">
      <c r="B614" s="495"/>
      <c r="C614" s="653"/>
      <c r="D614" s="654"/>
      <c r="E614" s="654"/>
      <c r="F614" s="654"/>
      <c r="G614" s="654"/>
      <c r="H614" s="654"/>
      <c r="I614" s="654"/>
      <c r="J614" s="654"/>
      <c r="K614" s="654"/>
      <c r="L614" s="521"/>
      <c r="M614" s="517"/>
      <c r="N614" s="518"/>
      <c r="O614" s="518"/>
      <c r="P614" s="518"/>
      <c r="Q614" s="518"/>
      <c r="R614" s="518"/>
      <c r="S614" s="519"/>
      <c r="T614" s="519"/>
      <c r="U614" s="519"/>
      <c r="V614" s="519"/>
      <c r="W614" s="519"/>
      <c r="X614" s="519"/>
      <c r="Y614" s="519"/>
      <c r="Z614" s="519"/>
      <c r="AA614" s="519"/>
      <c r="AB614" s="519"/>
      <c r="AC614" s="519"/>
      <c r="AD614" s="519"/>
      <c r="AE614" s="519"/>
      <c r="AF614" s="519"/>
      <c r="AG614" s="519"/>
      <c r="AH614" s="519"/>
      <c r="AI614" s="519"/>
      <c r="AJ614" s="519"/>
      <c r="AK614" s="519"/>
      <c r="AL614" s="519"/>
      <c r="AM614" s="519"/>
      <c r="AN614" s="519"/>
      <c r="AO614" s="519"/>
      <c r="AP614" s="519"/>
      <c r="AQ614" s="519"/>
      <c r="AR614" s="519"/>
      <c r="AS614" s="519"/>
      <c r="AT614" s="519"/>
      <c r="AU614" s="519"/>
      <c r="AV614" s="520"/>
      <c r="AW614" s="496"/>
    </row>
    <row r="615" spans="2:49" ht="31.2" x14ac:dyDescent="0.3">
      <c r="B615" s="495"/>
      <c r="C615" s="522" t="s">
        <v>210</v>
      </c>
      <c r="D615" s="655"/>
      <c r="E615" s="655"/>
      <c r="F615" s="655"/>
      <c r="G615" s="655"/>
      <c r="H615" s="655"/>
      <c r="I615" s="655"/>
      <c r="J615" s="655"/>
      <c r="K615" s="655"/>
      <c r="L615" s="655"/>
      <c r="M615" s="655"/>
      <c r="N615" s="655"/>
      <c r="O615" s="655"/>
      <c r="P615" s="655"/>
      <c r="Q615" s="655"/>
      <c r="R615" s="655"/>
      <c r="S615" s="655"/>
      <c r="T615" s="655"/>
      <c r="U615" s="655"/>
      <c r="V615" s="655"/>
      <c r="W615" s="655"/>
      <c r="X615" s="655"/>
      <c r="Y615" s="655"/>
      <c r="Z615" s="655"/>
      <c r="AA615" s="655"/>
      <c r="AB615" s="655"/>
      <c r="AC615" s="655"/>
      <c r="AD615" s="655"/>
      <c r="AE615" s="655"/>
      <c r="AF615" s="655"/>
      <c r="AG615" s="655"/>
      <c r="AH615" s="655"/>
      <c r="AI615" s="655"/>
      <c r="AJ615" s="655"/>
      <c r="AK615" s="655"/>
      <c r="AL615" s="655"/>
      <c r="AM615" s="655"/>
      <c r="AN615" s="655"/>
      <c r="AO615" s="655"/>
      <c r="AP615" s="655"/>
      <c r="AQ615" s="655"/>
      <c r="AR615" s="655"/>
      <c r="AS615" s="655"/>
      <c r="AT615" s="655"/>
      <c r="AU615" s="655"/>
      <c r="AV615" s="523"/>
      <c r="AW615" s="496"/>
    </row>
    <row r="616" spans="2:49" ht="15.6" x14ac:dyDescent="0.3">
      <c r="B616" s="495"/>
      <c r="C616" s="549"/>
      <c r="D616" s="719"/>
      <c r="E616" s="719"/>
      <c r="F616" s="719"/>
      <c r="G616" s="719"/>
      <c r="H616" s="719"/>
      <c r="I616" s="719"/>
      <c r="J616" s="719"/>
      <c r="K616" s="719"/>
      <c r="L616" s="719"/>
      <c r="M616" s="719"/>
      <c r="N616" s="719"/>
      <c r="O616" s="719"/>
      <c r="P616" s="719"/>
      <c r="Q616" s="719"/>
      <c r="R616" s="719"/>
      <c r="S616" s="719"/>
      <c r="T616" s="719"/>
      <c r="U616" s="719"/>
      <c r="V616" s="719"/>
      <c r="W616" s="719"/>
      <c r="X616" s="719"/>
      <c r="Y616" s="719"/>
      <c r="Z616" s="719"/>
      <c r="AA616" s="719"/>
      <c r="AB616" s="719"/>
      <c r="AC616" s="719"/>
      <c r="AD616" s="719"/>
      <c r="AE616" s="719"/>
      <c r="AF616" s="719"/>
      <c r="AG616" s="719"/>
      <c r="AH616" s="719"/>
      <c r="AI616" s="719"/>
      <c r="AJ616" s="719"/>
      <c r="AK616" s="719"/>
      <c r="AL616" s="719"/>
      <c r="AM616" s="719"/>
      <c r="AN616" s="719"/>
      <c r="AO616" s="719"/>
      <c r="AP616" s="719"/>
      <c r="AQ616" s="719"/>
      <c r="AR616" s="719"/>
      <c r="AS616" s="719"/>
      <c r="AT616" s="719"/>
      <c r="AU616" s="719"/>
      <c r="AV616" s="550"/>
      <c r="AW616" s="496"/>
    </row>
    <row r="617" spans="2:49" ht="15.6" x14ac:dyDescent="0.3">
      <c r="B617" s="495"/>
      <c r="C617" s="526"/>
      <c r="D617" s="627"/>
      <c r="E617" s="627"/>
      <c r="F617" s="627"/>
      <c r="G617" s="627"/>
      <c r="H617" s="627"/>
      <c r="I617" s="627"/>
      <c r="J617" s="627"/>
      <c r="K617" s="627"/>
      <c r="L617" s="627"/>
      <c r="M617" s="627"/>
      <c r="N617" s="627"/>
      <c r="O617" s="627"/>
      <c r="P617" s="627"/>
      <c r="Q617" s="627"/>
      <c r="R617" s="627"/>
      <c r="S617" s="627"/>
      <c r="T617" s="627"/>
      <c r="U617" s="627"/>
      <c r="V617" s="627"/>
      <c r="W617" s="627"/>
      <c r="X617" s="627"/>
      <c r="Y617" s="627"/>
      <c r="Z617" s="627"/>
      <c r="AA617" s="627"/>
      <c r="AB617" s="627"/>
      <c r="AC617" s="627"/>
      <c r="AD617" s="627"/>
      <c r="AE617" s="627"/>
      <c r="AF617" s="627"/>
      <c r="AG617" s="527"/>
      <c r="AH617" s="628" t="str">
        <f>"Item    " &amp; E600 &amp; "    Página   1   de   1  "</f>
        <v xml:space="preserve">Item        Página   1   de   1  </v>
      </c>
      <c r="AI617" s="629"/>
      <c r="AJ617" s="629"/>
      <c r="AK617" s="629"/>
      <c r="AL617" s="629"/>
      <c r="AM617" s="629"/>
      <c r="AN617" s="629"/>
      <c r="AO617" s="629"/>
      <c r="AP617" s="629"/>
      <c r="AQ617" s="629"/>
      <c r="AR617" s="629"/>
      <c r="AS617" s="629"/>
      <c r="AT617" s="629"/>
      <c r="AU617" s="629"/>
      <c r="AV617" s="629"/>
      <c r="AW617" s="496"/>
    </row>
    <row r="618" spans="2:49" ht="15.6" x14ac:dyDescent="0.3">
      <c r="B618" s="495"/>
      <c r="C618" s="515"/>
      <c r="D618" s="515"/>
      <c r="E618" s="515"/>
      <c r="F618" s="515"/>
      <c r="G618" s="515"/>
      <c r="H618" s="515"/>
      <c r="I618" s="515"/>
      <c r="J618" s="528"/>
      <c r="K618" s="515"/>
      <c r="L618" s="515"/>
      <c r="M618" s="515"/>
      <c r="N618" s="515"/>
      <c r="O618" s="515"/>
      <c r="P618" s="515"/>
      <c r="Q618" s="515"/>
      <c r="R618" s="515"/>
      <c r="S618" s="515"/>
      <c r="T618" s="515"/>
      <c r="U618" s="515"/>
      <c r="V618" s="515"/>
      <c r="W618" s="515"/>
      <c r="X618" s="515"/>
      <c r="Y618" s="515"/>
      <c r="Z618" s="515"/>
      <c r="AA618" s="515"/>
      <c r="AB618" s="515"/>
      <c r="AC618" s="515"/>
      <c r="AD618" s="515"/>
      <c r="AE618" s="515"/>
      <c r="AF618" s="515"/>
      <c r="AG618" s="515"/>
      <c r="AH618" s="515"/>
      <c r="AI618" s="515"/>
      <c r="AJ618" s="515"/>
      <c r="AK618" s="515"/>
      <c r="AL618" s="515"/>
      <c r="AM618" s="528"/>
      <c r="AN618" s="528"/>
      <c r="AO618" s="528"/>
      <c r="AP618" s="528"/>
      <c r="AQ618" s="528"/>
      <c r="AR618" s="528"/>
      <c r="AS618" s="528"/>
      <c r="AT618" s="528"/>
      <c r="AU618" s="528"/>
      <c r="AV618" s="528"/>
      <c r="AW618" s="496"/>
    </row>
    <row r="619" spans="2:49" ht="15.6" x14ac:dyDescent="0.3">
      <c r="B619" s="495"/>
      <c r="C619" s="515"/>
      <c r="D619" s="515"/>
      <c r="E619" s="515"/>
      <c r="F619" s="515"/>
      <c r="G619" s="515"/>
      <c r="H619" s="515"/>
      <c r="I619" s="515"/>
      <c r="J619" s="528"/>
      <c r="K619" s="515"/>
      <c r="L619" s="515"/>
      <c r="M619" s="515"/>
      <c r="N619" s="515"/>
      <c r="O619" s="515"/>
      <c r="P619" s="515"/>
      <c r="Q619" s="515"/>
      <c r="R619" s="515"/>
      <c r="S619" s="515"/>
      <c r="T619" s="515"/>
      <c r="U619" s="515"/>
      <c r="V619" s="515"/>
      <c r="W619" s="515"/>
      <c r="X619" s="515"/>
      <c r="Y619" s="515"/>
      <c r="Z619" s="515"/>
      <c r="AA619" s="515"/>
      <c r="AB619" s="515"/>
      <c r="AC619" s="515"/>
      <c r="AD619" s="515"/>
      <c r="AE619" s="515"/>
      <c r="AF619" s="515"/>
      <c r="AG619" s="515"/>
      <c r="AH619" s="515"/>
      <c r="AI619" s="515"/>
      <c r="AJ619" s="515"/>
      <c r="AK619" s="515"/>
      <c r="AL619" s="515"/>
      <c r="AM619" s="528"/>
      <c r="AN619" s="528"/>
      <c r="AO619" s="528"/>
      <c r="AP619" s="528"/>
      <c r="AQ619" s="528"/>
      <c r="AR619" s="528"/>
      <c r="AS619" s="528"/>
      <c r="AT619" s="528"/>
      <c r="AU619" s="528"/>
      <c r="AV619" s="528"/>
      <c r="AW619" s="496"/>
    </row>
    <row r="620" spans="2:49" ht="15.6" x14ac:dyDescent="0.3">
      <c r="B620" s="495"/>
      <c r="C620" s="515"/>
      <c r="D620" s="515"/>
      <c r="E620" s="515"/>
      <c r="F620" s="515"/>
      <c r="G620" s="515"/>
      <c r="H620" s="515"/>
      <c r="I620" s="515"/>
      <c r="J620" s="528"/>
      <c r="K620" s="515"/>
      <c r="L620" s="515"/>
      <c r="M620" s="515"/>
      <c r="N620" s="515"/>
      <c r="O620" s="515"/>
      <c r="P620" s="515"/>
      <c r="Q620" s="515"/>
      <c r="R620" s="515"/>
      <c r="S620" s="515"/>
      <c r="T620" s="515"/>
      <c r="U620" s="515"/>
      <c r="V620" s="515"/>
      <c r="W620" s="515"/>
      <c r="X620" s="515"/>
      <c r="Y620" s="515"/>
      <c r="Z620" s="515"/>
      <c r="AA620" s="515"/>
      <c r="AB620" s="515"/>
      <c r="AC620" s="515"/>
      <c r="AD620" s="515"/>
      <c r="AE620" s="515"/>
      <c r="AF620" s="515"/>
      <c r="AG620" s="515"/>
      <c r="AH620" s="515"/>
      <c r="AI620" s="515"/>
      <c r="AJ620" s="515"/>
      <c r="AK620" s="515"/>
      <c r="AL620" s="515"/>
      <c r="AM620" s="528"/>
      <c r="AN620" s="528"/>
      <c r="AO620" s="528"/>
      <c r="AP620" s="528"/>
      <c r="AQ620" s="528"/>
      <c r="AR620" s="528"/>
      <c r="AS620" s="528"/>
      <c r="AT620" s="528"/>
      <c r="AU620" s="528"/>
      <c r="AV620" s="528"/>
      <c r="AW620" s="496"/>
    </row>
    <row r="621" spans="2:49" ht="15.6" x14ac:dyDescent="0.3">
      <c r="B621" s="495"/>
      <c r="C621" s="529"/>
      <c r="D621" s="530"/>
      <c r="E621" s="531"/>
      <c r="F621" s="532"/>
      <c r="G621" s="533"/>
      <c r="H621" s="530"/>
      <c r="I621" s="530"/>
      <c r="J621" s="534"/>
      <c r="K621" s="530"/>
      <c r="L621" s="529"/>
      <c r="M621" s="530"/>
      <c r="N621" s="530"/>
      <c r="O621" s="530"/>
      <c r="P621" s="530"/>
      <c r="Q621" s="530"/>
      <c r="R621" s="530"/>
      <c r="S621" s="530"/>
      <c r="T621" s="530"/>
      <c r="U621" s="530"/>
      <c r="V621" s="530"/>
      <c r="W621" s="530"/>
      <c r="X621" s="530"/>
      <c r="Y621" s="530"/>
      <c r="Z621" s="530"/>
      <c r="AA621" s="530"/>
      <c r="AB621" s="530"/>
      <c r="AC621" s="530"/>
      <c r="AD621" s="530"/>
      <c r="AE621" s="530"/>
      <c r="AF621" s="530"/>
      <c r="AG621" s="530"/>
      <c r="AH621" s="529"/>
      <c r="AI621" s="529"/>
      <c r="AJ621" s="529"/>
      <c r="AK621" s="529"/>
      <c r="AL621" s="529"/>
      <c r="AM621" s="535"/>
      <c r="AN621" s="535"/>
      <c r="AO621" s="535"/>
      <c r="AP621" s="535"/>
      <c r="AQ621" s="535"/>
      <c r="AR621" s="535"/>
      <c r="AS621" s="535"/>
      <c r="AT621" s="535"/>
      <c r="AU621" s="535"/>
      <c r="AV621" s="535"/>
      <c r="AW621" s="496"/>
    </row>
    <row r="622" spans="2:49" ht="15.6" x14ac:dyDescent="0.3">
      <c r="B622" s="495"/>
      <c r="C622" s="529"/>
      <c r="D622" s="536" t="s">
        <v>184</v>
      </c>
      <c r="E622" s="537"/>
      <c r="F622" s="537"/>
      <c r="G622" s="538"/>
      <c r="H622" s="538"/>
      <c r="I622" s="529"/>
      <c r="J622" s="535"/>
      <c r="K622" s="529"/>
      <c r="L622" s="539"/>
      <c r="M622" s="539"/>
      <c r="N622" s="539"/>
      <c r="O622" s="539"/>
      <c r="P622" s="539"/>
      <c r="Q622" s="539"/>
      <c r="R622" s="539" t="s">
        <v>211</v>
      </c>
      <c r="S622" s="539"/>
      <c r="T622" s="539"/>
      <c r="U622" s="539"/>
      <c r="V622" s="539"/>
      <c r="W622" s="539"/>
      <c r="X622" s="539"/>
      <c r="Y622" s="539"/>
      <c r="Z622" s="539"/>
      <c r="AA622" s="539"/>
      <c r="AB622" s="529"/>
      <c r="AC622" s="529"/>
      <c r="AD622" s="529"/>
      <c r="AE622" s="529"/>
      <c r="AF622" s="529"/>
      <c r="AG622" s="529"/>
      <c r="AH622" s="529"/>
      <c r="AI622" s="529"/>
      <c r="AJ622" s="529"/>
      <c r="AK622" s="529"/>
      <c r="AL622" s="529"/>
      <c r="AM622" s="529"/>
      <c r="AN622" s="529"/>
      <c r="AO622" s="529"/>
      <c r="AP622" s="529"/>
      <c r="AQ622" s="529"/>
      <c r="AR622" s="529"/>
      <c r="AS622" s="529"/>
      <c r="AT622" s="529"/>
      <c r="AU622" s="529"/>
      <c r="AV622" s="529"/>
      <c r="AW622" s="496"/>
    </row>
    <row r="623" spans="2:49" ht="16.2" thickBot="1" x14ac:dyDescent="0.35">
      <c r="B623" s="540"/>
      <c r="C623" s="541"/>
      <c r="D623" s="541"/>
      <c r="E623" s="542"/>
      <c r="F623" s="542"/>
      <c r="G623" s="542"/>
      <c r="H623" s="542"/>
      <c r="I623" s="541"/>
      <c r="J623" s="543"/>
      <c r="K623" s="541"/>
      <c r="L623" s="544"/>
      <c r="M623" s="544"/>
      <c r="N623" s="544"/>
      <c r="O623" s="544"/>
      <c r="P623" s="544"/>
      <c r="Q623" s="544"/>
      <c r="R623" s="544"/>
      <c r="S623" s="544"/>
      <c r="T623" s="544"/>
      <c r="U623" s="544"/>
      <c r="V623" s="544"/>
      <c r="W623" s="544"/>
      <c r="X623" s="544"/>
      <c r="Y623" s="544"/>
      <c r="Z623" s="544"/>
      <c r="AA623" s="544"/>
      <c r="AB623" s="541"/>
      <c r="AC623" s="541"/>
      <c r="AD623" s="541"/>
      <c r="AE623" s="541"/>
      <c r="AF623" s="541"/>
      <c r="AG623" s="541"/>
      <c r="AH623" s="541"/>
      <c r="AI623" s="541"/>
      <c r="AJ623" s="541"/>
      <c r="AK623" s="541"/>
      <c r="AL623" s="541"/>
      <c r="AM623" s="541"/>
      <c r="AN623" s="541"/>
      <c r="AO623" s="541"/>
      <c r="AP623" s="541"/>
      <c r="AQ623" s="541"/>
      <c r="AR623" s="541"/>
      <c r="AS623" s="541"/>
      <c r="AT623" s="541"/>
      <c r="AU623" s="541"/>
      <c r="AV623" s="541"/>
      <c r="AW623" s="545"/>
    </row>
    <row r="624" spans="2:49" ht="15.6" thickTop="1" thickBot="1" x14ac:dyDescent="0.35"/>
    <row r="625" spans="2:49" ht="18.600000000000001" thickTop="1" x14ac:dyDescent="0.35">
      <c r="B625" s="483"/>
      <c r="C625" s="484" t="s">
        <v>190</v>
      </c>
      <c r="D625" s="485"/>
      <c r="E625" s="486"/>
      <c r="F625" s="487"/>
      <c r="G625" s="488"/>
      <c r="H625" s="488"/>
      <c r="I625" s="489"/>
      <c r="J625" s="490"/>
      <c r="K625" s="489"/>
      <c r="L625" s="491"/>
      <c r="M625" s="491"/>
      <c r="N625" s="491"/>
      <c r="O625" s="491"/>
      <c r="P625" s="491"/>
      <c r="Q625" s="491"/>
      <c r="R625" s="491"/>
      <c r="S625" s="491"/>
      <c r="T625" s="491"/>
      <c r="U625" s="491"/>
      <c r="V625" s="491"/>
      <c r="W625" s="491"/>
      <c r="X625" s="491"/>
      <c r="Y625" s="491"/>
      <c r="Z625" s="491"/>
      <c r="AA625" s="491"/>
      <c r="AB625" s="489"/>
      <c r="AC625" s="489"/>
      <c r="AD625" s="489"/>
      <c r="AE625" s="489"/>
      <c r="AF625" s="489"/>
      <c r="AG625" s="489"/>
      <c r="AH625" s="489"/>
      <c r="AI625" s="492"/>
      <c r="AJ625" s="492"/>
      <c r="AK625" s="492"/>
      <c r="AL625" s="492"/>
      <c r="AM625" s="492"/>
      <c r="AN625" s="492"/>
      <c r="AO625" s="492"/>
      <c r="AP625" s="492"/>
      <c r="AQ625" s="492"/>
      <c r="AR625" s="492"/>
      <c r="AS625" s="492"/>
      <c r="AT625" s="492"/>
      <c r="AU625" s="492"/>
      <c r="AV625" s="492"/>
      <c r="AW625" s="493"/>
    </row>
    <row r="626" spans="2:49" ht="15.6" x14ac:dyDescent="0.3">
      <c r="B626" s="495"/>
      <c r="C626" s="630" t="s">
        <v>277</v>
      </c>
      <c r="D626" s="631"/>
      <c r="E626" s="631"/>
      <c r="F626" s="631"/>
      <c r="G626" s="631"/>
      <c r="H626" s="631"/>
      <c r="I626" s="631"/>
      <c r="J626" s="632" t="str">
        <f>+PRESUPUESTO!C52</f>
        <v>LOCALIZACION-REPLANTEO ACUEDUCTO-ALCANTARILLADO</v>
      </c>
      <c r="K626" s="633"/>
      <c r="L626" s="633"/>
      <c r="M626" s="633"/>
      <c r="N626" s="633"/>
      <c r="O626" s="633"/>
      <c r="P626" s="633"/>
      <c r="Q626" s="633"/>
      <c r="R626" s="633"/>
      <c r="S626" s="633"/>
      <c r="T626" s="633"/>
      <c r="U626" s="633"/>
      <c r="V626" s="633"/>
      <c r="W626" s="633"/>
      <c r="X626" s="633"/>
      <c r="Y626" s="633"/>
      <c r="Z626" s="633"/>
      <c r="AA626" s="633"/>
      <c r="AB626" s="633"/>
      <c r="AC626" s="633"/>
      <c r="AD626" s="633"/>
      <c r="AE626" s="633"/>
      <c r="AF626" s="633"/>
      <c r="AG626" s="633"/>
      <c r="AH626" s="634"/>
      <c r="AI626" s="638" t="s">
        <v>192</v>
      </c>
      <c r="AJ626" s="639"/>
      <c r="AK626" s="639"/>
      <c r="AL626" s="639"/>
      <c r="AM626" s="639"/>
      <c r="AN626" s="639"/>
      <c r="AO626" s="640"/>
      <c r="AP626" s="641" t="s">
        <v>249</v>
      </c>
      <c r="AQ626" s="642"/>
      <c r="AR626" s="642"/>
      <c r="AS626" s="642"/>
      <c r="AT626" s="642"/>
      <c r="AU626" s="642"/>
      <c r="AV626" s="643"/>
      <c r="AW626" s="496"/>
    </row>
    <row r="627" spans="2:49" ht="15.6" x14ac:dyDescent="0.3">
      <c r="B627" s="495"/>
      <c r="C627" s="700"/>
      <c r="D627" s="701"/>
      <c r="E627" s="701"/>
      <c r="F627" s="701"/>
      <c r="G627" s="701"/>
      <c r="H627" s="701"/>
      <c r="I627" s="701"/>
      <c r="J627" s="635"/>
      <c r="K627" s="636"/>
      <c r="L627" s="636"/>
      <c r="M627" s="636"/>
      <c r="N627" s="636"/>
      <c r="O627" s="636"/>
      <c r="P627" s="636"/>
      <c r="Q627" s="636"/>
      <c r="R627" s="636"/>
      <c r="S627" s="636"/>
      <c r="T627" s="636"/>
      <c r="U627" s="636"/>
      <c r="V627" s="636"/>
      <c r="W627" s="636"/>
      <c r="X627" s="636"/>
      <c r="Y627" s="636"/>
      <c r="Z627" s="636"/>
      <c r="AA627" s="636"/>
      <c r="AB627" s="636"/>
      <c r="AC627" s="636"/>
      <c r="AD627" s="636"/>
      <c r="AE627" s="636"/>
      <c r="AF627" s="636"/>
      <c r="AG627" s="636"/>
      <c r="AH627" s="637"/>
      <c r="AI627" s="638" t="s">
        <v>194</v>
      </c>
      <c r="AJ627" s="639"/>
      <c r="AK627" s="639"/>
      <c r="AL627" s="639"/>
      <c r="AM627" s="639"/>
      <c r="AN627" s="639"/>
      <c r="AO627" s="640"/>
      <c r="AP627" s="641">
        <f>L639</f>
        <v>159</v>
      </c>
      <c r="AQ627" s="642"/>
      <c r="AR627" s="642"/>
      <c r="AS627" s="642"/>
      <c r="AT627" s="642"/>
      <c r="AU627" s="642"/>
      <c r="AV627" s="643"/>
      <c r="AW627" s="496"/>
    </row>
    <row r="628" spans="2:49" ht="15.6" x14ac:dyDescent="0.3">
      <c r="B628" s="495"/>
      <c r="C628" s="498"/>
      <c r="D628" s="498"/>
      <c r="E628" s="498"/>
      <c r="F628" s="498"/>
      <c r="G628" s="498"/>
      <c r="H628" s="498"/>
      <c r="I628" s="498"/>
      <c r="J628" s="499"/>
      <c r="K628" s="498"/>
      <c r="L628" s="498"/>
      <c r="M628" s="626"/>
      <c r="N628" s="626"/>
      <c r="O628" s="626"/>
      <c r="P628" s="626"/>
      <c r="Q628" s="626"/>
      <c r="R628" s="626"/>
      <c r="S628" s="626"/>
      <c r="T628" s="626"/>
      <c r="U628" s="626"/>
      <c r="V628" s="626"/>
      <c r="W628" s="626"/>
      <c r="X628" s="626"/>
      <c r="Y628" s="626"/>
      <c r="Z628" s="626"/>
      <c r="AA628" s="626"/>
      <c r="AB628" s="626"/>
      <c r="AC628" s="625"/>
      <c r="AD628" s="626"/>
      <c r="AE628" s="626"/>
      <c r="AF628" s="626"/>
      <c r="AG628" s="626"/>
      <c r="AH628" s="626"/>
      <c r="AI628" s="626"/>
      <c r="AJ628" s="626"/>
      <c r="AK628" s="626"/>
      <c r="AL628" s="626"/>
      <c r="AM628" s="626"/>
      <c r="AN628" s="626"/>
      <c r="AO628" s="626"/>
      <c r="AP628" s="626"/>
      <c r="AQ628" s="626"/>
      <c r="AR628" s="626"/>
      <c r="AS628" s="626"/>
      <c r="AT628" s="626"/>
      <c r="AU628" s="626"/>
      <c r="AV628" s="626"/>
      <c r="AW628" s="496"/>
    </row>
    <row r="629" spans="2:49" ht="15.6" x14ac:dyDescent="0.3">
      <c r="B629" s="495"/>
      <c r="C629" s="712" t="s">
        <v>197</v>
      </c>
      <c r="D629" s="713"/>
      <c r="E629" s="714" t="s">
        <v>198</v>
      </c>
      <c r="F629" s="714"/>
      <c r="G629" s="714"/>
      <c r="H629" s="714"/>
      <c r="I629" s="714" t="s">
        <v>199</v>
      </c>
      <c r="J629" s="715" t="s">
        <v>200</v>
      </c>
      <c r="K629" s="714" t="s">
        <v>182</v>
      </c>
      <c r="L629" s="714" t="s">
        <v>201</v>
      </c>
      <c r="M629" s="705"/>
      <c r="N629" s="705"/>
      <c r="O629" s="705"/>
      <c r="P629" s="705"/>
      <c r="Q629" s="705"/>
      <c r="R629" s="705"/>
      <c r="S629" s="705"/>
      <c r="T629" s="705"/>
      <c r="U629" s="705"/>
      <c r="V629" s="705"/>
      <c r="W629" s="705"/>
      <c r="X629" s="705"/>
      <c r="Y629" s="705"/>
      <c r="Z629" s="705"/>
      <c r="AA629" s="705"/>
      <c r="AB629" s="705"/>
      <c r="AC629" s="705"/>
      <c r="AD629" s="705"/>
      <c r="AE629" s="705"/>
      <c r="AF629" s="705"/>
      <c r="AG629" s="705"/>
      <c r="AH629" s="705"/>
      <c r="AI629" s="705"/>
      <c r="AJ629" s="705"/>
      <c r="AK629" s="705"/>
      <c r="AL629" s="705"/>
      <c r="AM629" s="705"/>
      <c r="AN629" s="705"/>
      <c r="AO629" s="705"/>
      <c r="AP629" s="705"/>
      <c r="AQ629" s="705"/>
      <c r="AR629" s="705"/>
      <c r="AS629" s="705"/>
      <c r="AT629" s="705"/>
      <c r="AU629" s="705"/>
      <c r="AV629" s="705"/>
      <c r="AW629" s="496"/>
    </row>
    <row r="630" spans="2:49" ht="15.6" x14ac:dyDescent="0.3">
      <c r="B630" s="495"/>
      <c r="C630" s="653"/>
      <c r="D630" s="654"/>
      <c r="E630" s="500" t="s">
        <v>202</v>
      </c>
      <c r="F630" s="500" t="s">
        <v>203</v>
      </c>
      <c r="G630" s="500" t="s">
        <v>204</v>
      </c>
      <c r="H630" s="500" t="s">
        <v>205</v>
      </c>
      <c r="I630" s="714"/>
      <c r="J630" s="716"/>
      <c r="K630" s="714"/>
      <c r="L630" s="714"/>
      <c r="M630" s="705"/>
      <c r="N630" s="705"/>
      <c r="O630" s="705"/>
      <c r="P630" s="705"/>
      <c r="Q630" s="705"/>
      <c r="R630" s="705"/>
      <c r="S630" s="705"/>
      <c r="T630" s="705"/>
      <c r="U630" s="705"/>
      <c r="V630" s="705"/>
      <c r="W630" s="705"/>
      <c r="X630" s="705"/>
      <c r="Y630" s="705"/>
      <c r="Z630" s="705"/>
      <c r="AA630" s="705"/>
      <c r="AB630" s="705"/>
      <c r="AC630" s="705"/>
      <c r="AD630" s="705"/>
      <c r="AE630" s="705"/>
      <c r="AF630" s="705"/>
      <c r="AG630" s="705"/>
      <c r="AH630" s="705"/>
      <c r="AI630" s="705"/>
      <c r="AJ630" s="705"/>
      <c r="AK630" s="705"/>
      <c r="AL630" s="705"/>
      <c r="AM630" s="705"/>
      <c r="AN630" s="705"/>
      <c r="AO630" s="705"/>
      <c r="AP630" s="705"/>
      <c r="AQ630" s="705"/>
      <c r="AR630" s="705"/>
      <c r="AS630" s="705"/>
      <c r="AT630" s="705"/>
      <c r="AU630" s="705"/>
      <c r="AV630" s="705"/>
      <c r="AW630" s="496"/>
    </row>
    <row r="631" spans="2:49" ht="15.6" x14ac:dyDescent="0.3">
      <c r="B631" s="495"/>
      <c r="C631" s="706"/>
      <c r="D631" s="707"/>
      <c r="E631" s="710"/>
      <c r="F631" s="710"/>
      <c r="G631" s="710"/>
      <c r="H631" s="710"/>
      <c r="I631" s="710"/>
      <c r="J631" s="710"/>
      <c r="K631" s="710"/>
      <c r="L631" s="710"/>
      <c r="M631" s="501"/>
      <c r="N631" s="502"/>
      <c r="O631" s="502"/>
      <c r="P631" s="502"/>
      <c r="Q631" s="502"/>
      <c r="R631" s="502"/>
      <c r="S631" s="502"/>
      <c r="T631" s="502"/>
      <c r="U631" s="502"/>
      <c r="V631" s="502"/>
      <c r="W631" s="502"/>
      <c r="X631" s="502"/>
      <c r="Y631" s="502"/>
      <c r="Z631" s="502"/>
      <c r="AA631" s="502"/>
      <c r="AB631" s="502"/>
      <c r="AC631" s="502"/>
      <c r="AD631" s="502"/>
      <c r="AE631" s="502"/>
      <c r="AF631" s="502"/>
      <c r="AG631" s="502"/>
      <c r="AH631" s="502"/>
      <c r="AI631" s="502"/>
      <c r="AJ631" s="502"/>
      <c r="AK631" s="502"/>
      <c r="AL631" s="502"/>
      <c r="AM631" s="502"/>
      <c r="AN631" s="502"/>
      <c r="AO631" s="502"/>
      <c r="AP631" s="502"/>
      <c r="AQ631" s="502"/>
      <c r="AR631" s="502"/>
      <c r="AS631" s="502"/>
      <c r="AT631" s="502"/>
      <c r="AU631" s="502"/>
      <c r="AV631" s="503"/>
      <c r="AW631" s="496"/>
    </row>
    <row r="632" spans="2:49" ht="15.6" x14ac:dyDescent="0.3">
      <c r="B632" s="495"/>
      <c r="C632" s="708"/>
      <c r="D632" s="709"/>
      <c r="E632" s="711"/>
      <c r="F632" s="711"/>
      <c r="G632" s="711"/>
      <c r="H632" s="711"/>
      <c r="I632" s="711"/>
      <c r="J632" s="711"/>
      <c r="K632" s="711"/>
      <c r="L632" s="711"/>
      <c r="M632" s="501"/>
      <c r="N632" s="502"/>
      <c r="O632" s="502"/>
      <c r="P632" s="502"/>
      <c r="Q632" s="502"/>
      <c r="R632" s="502"/>
      <c r="S632" s="502"/>
      <c r="T632" s="502"/>
      <c r="U632" s="502"/>
      <c r="V632" s="502"/>
      <c r="W632" s="502"/>
      <c r="X632" s="502"/>
      <c r="Y632" s="502"/>
      <c r="Z632" s="502"/>
      <c r="AA632" s="502"/>
      <c r="AB632" s="502"/>
      <c r="AC632" s="502"/>
      <c r="AD632" s="502"/>
      <c r="AE632" s="502"/>
      <c r="AF632" s="502"/>
      <c r="AG632" s="502"/>
      <c r="AH632" s="502"/>
      <c r="AI632" s="502"/>
      <c r="AJ632" s="502"/>
      <c r="AK632" s="502"/>
      <c r="AL632" s="502"/>
      <c r="AM632" s="502"/>
      <c r="AN632" s="502"/>
      <c r="AO632" s="502"/>
      <c r="AP632" s="502"/>
      <c r="AQ632" s="502"/>
      <c r="AR632" s="502"/>
      <c r="AS632" s="502"/>
      <c r="AT632" s="502"/>
      <c r="AU632" s="502"/>
      <c r="AV632" s="503"/>
      <c r="AW632" s="496"/>
    </row>
    <row r="633" spans="2:49" ht="15.6" x14ac:dyDescent="0.3">
      <c r="B633" s="495"/>
      <c r="C633" s="648" t="str">
        <f>+J626</f>
        <v>LOCALIZACION-REPLANTEO ACUEDUCTO-ALCANTARILLADO</v>
      </c>
      <c r="D633" s="649"/>
      <c r="E633" s="644">
        <v>159</v>
      </c>
      <c r="F633" s="644"/>
      <c r="G633" s="718"/>
      <c r="H633" s="644"/>
      <c r="I633" s="644">
        <f>+E633</f>
        <v>159</v>
      </c>
      <c r="J633" s="644">
        <v>1</v>
      </c>
      <c r="K633" s="644" t="str">
        <f>AP626</f>
        <v>ML</v>
      </c>
      <c r="L633" s="646">
        <f>I633*J633</f>
        <v>159</v>
      </c>
      <c r="M633" s="501"/>
      <c r="N633" s="502"/>
      <c r="O633" s="502"/>
      <c r="P633" s="502"/>
      <c r="Q633" s="502"/>
      <c r="R633" s="502"/>
      <c r="S633" s="502"/>
      <c r="T633" s="502"/>
      <c r="U633" s="502"/>
      <c r="V633" s="502"/>
      <c r="W633" s="502"/>
      <c r="X633" s="502"/>
      <c r="Y633" s="502"/>
      <c r="Z633" s="502"/>
      <c r="AA633" s="502"/>
      <c r="AB633" s="502"/>
      <c r="AC633" s="502"/>
      <c r="AD633" s="502"/>
      <c r="AE633" s="502"/>
      <c r="AF633" s="502"/>
      <c r="AG633" s="502"/>
      <c r="AH633" s="502"/>
      <c r="AI633" s="502"/>
      <c r="AJ633" s="502"/>
      <c r="AK633" s="502"/>
      <c r="AL633" s="502"/>
      <c r="AM633" s="502"/>
      <c r="AN633" s="502"/>
      <c r="AO633" s="502"/>
      <c r="AP633" s="502"/>
      <c r="AQ633" s="502"/>
      <c r="AR633" s="502"/>
      <c r="AS633" s="502"/>
      <c r="AT633" s="502"/>
      <c r="AU633" s="502"/>
      <c r="AV633" s="503"/>
      <c r="AW633" s="496"/>
    </row>
    <row r="634" spans="2:49" ht="15.6" x14ac:dyDescent="0.3">
      <c r="B634" s="495"/>
      <c r="C634" s="650"/>
      <c r="D634" s="651"/>
      <c r="E634" s="645"/>
      <c r="F634" s="645"/>
      <c r="G634" s="659"/>
      <c r="H634" s="645"/>
      <c r="I634" s="645"/>
      <c r="J634" s="645"/>
      <c r="K634" s="645"/>
      <c r="L634" s="647"/>
      <c r="M634" s="501"/>
      <c r="N634" s="502"/>
      <c r="O634" s="502"/>
      <c r="P634" s="502"/>
      <c r="Q634" s="502"/>
      <c r="R634" s="502"/>
      <c r="S634" s="502"/>
      <c r="T634" s="502"/>
      <c r="U634" s="502"/>
      <c r="V634" s="502"/>
      <c r="W634" s="502"/>
      <c r="X634" s="502"/>
      <c r="Y634" s="502"/>
      <c r="Z634" s="502"/>
      <c r="AA634" s="502"/>
      <c r="AB634" s="502"/>
      <c r="AC634" s="502"/>
      <c r="AD634" s="502"/>
      <c r="AE634" s="502"/>
      <c r="AF634" s="502"/>
      <c r="AG634" s="502"/>
      <c r="AH634" s="502"/>
      <c r="AI634" s="502"/>
      <c r="AJ634" s="502"/>
      <c r="AK634" s="502"/>
      <c r="AL634" s="502"/>
      <c r="AM634" s="502"/>
      <c r="AN634" s="502"/>
      <c r="AO634" s="502"/>
      <c r="AP634" s="502"/>
      <c r="AQ634" s="502"/>
      <c r="AR634" s="502"/>
      <c r="AS634" s="502"/>
      <c r="AT634" s="502"/>
      <c r="AU634" s="502"/>
      <c r="AV634" s="503"/>
      <c r="AW634" s="496"/>
    </row>
    <row r="635" spans="2:49" ht="15.6" x14ac:dyDescent="0.3">
      <c r="B635" s="495"/>
      <c r="C635" s="720"/>
      <c r="D635" s="721"/>
      <c r="E635" s="652"/>
      <c r="F635" s="652"/>
      <c r="G635" s="652"/>
      <c r="H635" s="652"/>
      <c r="I635" s="652"/>
      <c r="J635" s="652"/>
      <c r="K635" s="652"/>
      <c r="L635" s="656"/>
      <c r="M635" s="501"/>
      <c r="N635" s="502"/>
      <c r="O635" s="502"/>
      <c r="P635" s="502"/>
      <c r="Q635" s="502"/>
      <c r="R635" s="502"/>
      <c r="S635" s="502"/>
      <c r="T635" s="502"/>
      <c r="U635" s="502"/>
      <c r="V635" s="502"/>
      <c r="W635" s="502"/>
      <c r="X635" s="502"/>
      <c r="Y635" s="502"/>
      <c r="Z635" s="502"/>
      <c r="AA635" s="502"/>
      <c r="AB635" s="502"/>
      <c r="AC635" s="502"/>
      <c r="AD635" s="502"/>
      <c r="AE635" s="502"/>
      <c r="AF635" s="502"/>
      <c r="AG635" s="502"/>
      <c r="AH635" s="502"/>
      <c r="AI635" s="502"/>
      <c r="AJ635" s="502"/>
      <c r="AK635" s="502"/>
      <c r="AL635" s="502"/>
      <c r="AM635" s="502"/>
      <c r="AN635" s="502"/>
      <c r="AO635" s="502"/>
      <c r="AP635" s="502"/>
      <c r="AQ635" s="502"/>
      <c r="AR635" s="502"/>
      <c r="AS635" s="502"/>
      <c r="AT635" s="502"/>
      <c r="AU635" s="502"/>
      <c r="AV635" s="503"/>
      <c r="AW635" s="496"/>
    </row>
    <row r="636" spans="2:49" ht="15.6" x14ac:dyDescent="0.3">
      <c r="B636" s="495"/>
      <c r="C636" s="722"/>
      <c r="D636" s="723"/>
      <c r="E636" s="644"/>
      <c r="F636" s="644"/>
      <c r="G636" s="644"/>
      <c r="H636" s="644"/>
      <c r="I636" s="644"/>
      <c r="J636" s="644"/>
      <c r="K636" s="644"/>
      <c r="L636" s="657"/>
      <c r="M636" s="501"/>
      <c r="N636" s="502"/>
      <c r="O636" s="502"/>
      <c r="P636" s="502"/>
      <c r="Q636" s="502"/>
      <c r="R636" s="502"/>
      <c r="S636" s="502"/>
      <c r="T636" s="502"/>
      <c r="U636" s="502"/>
      <c r="V636" s="502"/>
      <c r="W636" s="502"/>
      <c r="X636" s="502"/>
      <c r="Y636" s="502"/>
      <c r="Z636" s="502"/>
      <c r="AA636" s="502"/>
      <c r="AB636" s="502"/>
      <c r="AC636" s="502"/>
      <c r="AD636" s="502"/>
      <c r="AE636" s="502"/>
      <c r="AF636" s="502"/>
      <c r="AG636" s="502"/>
      <c r="AH636" s="502"/>
      <c r="AI636" s="502"/>
      <c r="AJ636" s="502"/>
      <c r="AK636" s="502"/>
      <c r="AL636" s="502"/>
      <c r="AM636" s="502"/>
      <c r="AN636" s="502"/>
      <c r="AO636" s="502"/>
      <c r="AP636" s="502"/>
      <c r="AQ636" s="502"/>
      <c r="AR636" s="502"/>
      <c r="AS636" s="502"/>
      <c r="AT636" s="502"/>
      <c r="AU636" s="502"/>
      <c r="AV636" s="503"/>
      <c r="AW636" s="496"/>
    </row>
    <row r="637" spans="2:49" ht="15.6" x14ac:dyDescent="0.3">
      <c r="B637" s="495"/>
      <c r="C637" s="720"/>
      <c r="D637" s="721"/>
      <c r="E637" s="652"/>
      <c r="F637" s="652"/>
      <c r="G637" s="652"/>
      <c r="H637" s="652"/>
      <c r="I637" s="652"/>
      <c r="J637" s="652"/>
      <c r="K637" s="652"/>
      <c r="L637" s="656"/>
      <c r="M637" s="501"/>
      <c r="N637" s="502"/>
      <c r="O637" s="502"/>
      <c r="P637" s="502"/>
      <c r="Q637" s="502"/>
      <c r="R637" s="502"/>
      <c r="S637" s="502"/>
      <c r="T637" s="502"/>
      <c r="U637" s="502"/>
      <c r="V637" s="502"/>
      <c r="W637" s="502"/>
      <c r="X637" s="502"/>
      <c r="Y637" s="502"/>
      <c r="Z637" s="502"/>
      <c r="AA637" s="502"/>
      <c r="AB637" s="502"/>
      <c r="AC637" s="502"/>
      <c r="AD637" s="502"/>
      <c r="AE637" s="502"/>
      <c r="AF637" s="502"/>
      <c r="AG637" s="502"/>
      <c r="AH637" s="502"/>
      <c r="AI637" s="502"/>
      <c r="AJ637" s="502"/>
      <c r="AK637" s="502"/>
      <c r="AL637" s="502"/>
      <c r="AM637" s="502"/>
      <c r="AN637" s="502"/>
      <c r="AO637" s="502"/>
      <c r="AP637" s="502"/>
      <c r="AQ637" s="502"/>
      <c r="AR637" s="502"/>
      <c r="AS637" s="502"/>
      <c r="AT637" s="502"/>
      <c r="AU637" s="502"/>
      <c r="AV637" s="503"/>
      <c r="AW637" s="496"/>
    </row>
    <row r="638" spans="2:49" ht="15.6" x14ac:dyDescent="0.3">
      <c r="B638" s="495"/>
      <c r="C638" s="722"/>
      <c r="D638" s="723"/>
      <c r="E638" s="644"/>
      <c r="F638" s="644"/>
      <c r="G638" s="644"/>
      <c r="H638" s="644"/>
      <c r="I638" s="644"/>
      <c r="J638" s="644"/>
      <c r="K638" s="644"/>
      <c r="L638" s="657"/>
      <c r="M638" s="501"/>
      <c r="N638" s="502"/>
      <c r="O638" s="502"/>
      <c r="P638" s="502"/>
      <c r="Q638" s="502"/>
      <c r="R638" s="502"/>
      <c r="S638" s="502"/>
      <c r="T638" s="502"/>
      <c r="U638" s="502"/>
      <c r="V638" s="502"/>
      <c r="W638" s="502"/>
      <c r="X638" s="502"/>
      <c r="Y638" s="502"/>
      <c r="Z638" s="502"/>
      <c r="AA638" s="502"/>
      <c r="AB638" s="502"/>
      <c r="AC638" s="502"/>
      <c r="AD638" s="502"/>
      <c r="AE638" s="502"/>
      <c r="AF638" s="502"/>
      <c r="AG638" s="502"/>
      <c r="AH638" s="502"/>
      <c r="AI638" s="502"/>
      <c r="AJ638" s="502"/>
      <c r="AK638" s="502"/>
      <c r="AL638" s="502"/>
      <c r="AM638" s="502"/>
      <c r="AN638" s="502"/>
      <c r="AO638" s="502"/>
      <c r="AP638" s="502"/>
      <c r="AQ638" s="502"/>
      <c r="AR638" s="502"/>
      <c r="AS638" s="502"/>
      <c r="AT638" s="502"/>
      <c r="AU638" s="502"/>
      <c r="AV638" s="503"/>
      <c r="AW638" s="496"/>
    </row>
    <row r="639" spans="2:49" ht="15.6" x14ac:dyDescent="0.3">
      <c r="B639" s="495"/>
      <c r="C639" s="504"/>
      <c r="D639" s="505"/>
      <c r="E639" s="505"/>
      <c r="F639" s="505"/>
      <c r="G639" s="506" t="s">
        <v>209</v>
      </c>
      <c r="H639" s="507">
        <v>2</v>
      </c>
      <c r="I639" s="508" t="s">
        <v>5</v>
      </c>
      <c r="J639" s="509"/>
      <c r="K639" s="510" t="s">
        <v>201</v>
      </c>
      <c r="L639" s="511">
        <f>ROUND(SUM(L631:L638),H639)</f>
        <v>159</v>
      </c>
      <c r="M639" s="512"/>
      <c r="N639" s="513"/>
      <c r="O639" s="513"/>
      <c r="P639" s="513"/>
      <c r="Q639" s="513"/>
      <c r="R639" s="513"/>
      <c r="S639" s="502"/>
      <c r="T639" s="502"/>
      <c r="U639" s="502"/>
      <c r="V639" s="502"/>
      <c r="W639" s="502"/>
      <c r="X639" s="502"/>
      <c r="Y639" s="502"/>
      <c r="Z639" s="502"/>
      <c r="AA639" s="502"/>
      <c r="AB639" s="502"/>
      <c r="AC639" s="502"/>
      <c r="AD639" s="502"/>
      <c r="AE639" s="502"/>
      <c r="AF639" s="502"/>
      <c r="AG639" s="502"/>
      <c r="AH639" s="502"/>
      <c r="AI639" s="502"/>
      <c r="AJ639" s="502"/>
      <c r="AK639" s="502"/>
      <c r="AL639" s="502"/>
      <c r="AM639" s="502"/>
      <c r="AN639" s="502"/>
      <c r="AO639" s="502"/>
      <c r="AP639" s="502"/>
      <c r="AQ639" s="502"/>
      <c r="AR639" s="502"/>
      <c r="AS639" s="502"/>
      <c r="AT639" s="502"/>
      <c r="AU639" s="502"/>
      <c r="AV639" s="503"/>
      <c r="AW639" s="496"/>
    </row>
    <row r="640" spans="2:49" ht="15.6" x14ac:dyDescent="0.3">
      <c r="B640" s="495"/>
      <c r="C640" s="514"/>
      <c r="D640" s="515"/>
      <c r="E640" s="515"/>
      <c r="F640" s="515"/>
      <c r="G640" s="515"/>
      <c r="H640" s="515"/>
      <c r="I640" s="515"/>
      <c r="J640" s="515"/>
      <c r="K640" s="516"/>
      <c r="L640" s="515"/>
      <c r="M640" s="517"/>
      <c r="N640" s="518"/>
      <c r="O640" s="518"/>
      <c r="P640" s="518"/>
      <c r="Q640" s="518"/>
      <c r="R640" s="518"/>
      <c r="S640" s="519"/>
      <c r="T640" s="519"/>
      <c r="U640" s="519"/>
      <c r="V640" s="519"/>
      <c r="W640" s="519"/>
      <c r="X640" s="519"/>
      <c r="Y640" s="519"/>
      <c r="Z640" s="519"/>
      <c r="AA640" s="519"/>
      <c r="AB640" s="519"/>
      <c r="AC640" s="519"/>
      <c r="AD640" s="519"/>
      <c r="AE640" s="519"/>
      <c r="AF640" s="519"/>
      <c r="AG640" s="519"/>
      <c r="AH640" s="519"/>
      <c r="AI640" s="519"/>
      <c r="AJ640" s="519"/>
      <c r="AK640" s="519"/>
      <c r="AL640" s="519"/>
      <c r="AM640" s="519"/>
      <c r="AN640" s="519"/>
      <c r="AO640" s="519"/>
      <c r="AP640" s="519"/>
      <c r="AQ640" s="519"/>
      <c r="AR640" s="519"/>
      <c r="AS640" s="519"/>
      <c r="AT640" s="519"/>
      <c r="AU640" s="519"/>
      <c r="AV640" s="520"/>
      <c r="AW640" s="496"/>
    </row>
    <row r="641" spans="2:49" ht="15.6" x14ac:dyDescent="0.3">
      <c r="B641" s="495"/>
      <c r="C641" s="653"/>
      <c r="D641" s="654"/>
      <c r="E641" s="654"/>
      <c r="F641" s="654"/>
      <c r="G641" s="654"/>
      <c r="H641" s="654"/>
      <c r="I641" s="654"/>
      <c r="J641" s="654"/>
      <c r="K641" s="654"/>
      <c r="L641" s="521"/>
      <c r="M641" s="517"/>
      <c r="N641" s="518"/>
      <c r="O641" s="518"/>
      <c r="P641" s="518"/>
      <c r="Q641" s="518"/>
      <c r="R641" s="518"/>
      <c r="S641" s="519"/>
      <c r="T641" s="519"/>
      <c r="U641" s="519"/>
      <c r="V641" s="519"/>
      <c r="W641" s="519"/>
      <c r="X641" s="519"/>
      <c r="Y641" s="519"/>
      <c r="Z641" s="519"/>
      <c r="AA641" s="519"/>
      <c r="AB641" s="519"/>
      <c r="AC641" s="519"/>
      <c r="AD641" s="519"/>
      <c r="AE641" s="519"/>
      <c r="AF641" s="519"/>
      <c r="AG641" s="519"/>
      <c r="AH641" s="519"/>
      <c r="AI641" s="519"/>
      <c r="AJ641" s="519"/>
      <c r="AK641" s="519"/>
      <c r="AL641" s="519"/>
      <c r="AM641" s="519"/>
      <c r="AN641" s="519"/>
      <c r="AO641" s="519"/>
      <c r="AP641" s="519"/>
      <c r="AQ641" s="519"/>
      <c r="AR641" s="519"/>
      <c r="AS641" s="519"/>
      <c r="AT641" s="519"/>
      <c r="AU641" s="519"/>
      <c r="AV641" s="520"/>
      <c r="AW641" s="496"/>
    </row>
    <row r="642" spans="2:49" ht="31.2" x14ac:dyDescent="0.3">
      <c r="B642" s="495"/>
      <c r="C642" s="522" t="s">
        <v>210</v>
      </c>
      <c r="D642" s="655"/>
      <c r="E642" s="655"/>
      <c r="F642" s="655"/>
      <c r="G642" s="655"/>
      <c r="H642" s="655"/>
      <c r="I642" s="655"/>
      <c r="J642" s="655"/>
      <c r="K642" s="655"/>
      <c r="L642" s="655"/>
      <c r="M642" s="655"/>
      <c r="N642" s="655"/>
      <c r="O642" s="655"/>
      <c r="P642" s="655"/>
      <c r="Q642" s="655"/>
      <c r="R642" s="655"/>
      <c r="S642" s="655"/>
      <c r="T642" s="655"/>
      <c r="U642" s="655"/>
      <c r="V642" s="655"/>
      <c r="W642" s="655"/>
      <c r="X642" s="655"/>
      <c r="Y642" s="655"/>
      <c r="Z642" s="655"/>
      <c r="AA642" s="655"/>
      <c r="AB642" s="655"/>
      <c r="AC642" s="655"/>
      <c r="AD642" s="655"/>
      <c r="AE642" s="655"/>
      <c r="AF642" s="655"/>
      <c r="AG642" s="655"/>
      <c r="AH642" s="655"/>
      <c r="AI642" s="655"/>
      <c r="AJ642" s="655"/>
      <c r="AK642" s="655"/>
      <c r="AL642" s="655"/>
      <c r="AM642" s="655"/>
      <c r="AN642" s="655"/>
      <c r="AO642" s="655"/>
      <c r="AP642" s="655"/>
      <c r="AQ642" s="655"/>
      <c r="AR642" s="655"/>
      <c r="AS642" s="655"/>
      <c r="AT642" s="655"/>
      <c r="AU642" s="655"/>
      <c r="AV642" s="523"/>
      <c r="AW642" s="496"/>
    </row>
    <row r="643" spans="2:49" ht="15.6" x14ac:dyDescent="0.3">
      <c r="B643" s="495"/>
      <c r="C643" s="549"/>
      <c r="D643" s="719"/>
      <c r="E643" s="719"/>
      <c r="F643" s="719"/>
      <c r="G643" s="719"/>
      <c r="H643" s="719"/>
      <c r="I643" s="719"/>
      <c r="J643" s="719"/>
      <c r="K643" s="719"/>
      <c r="L643" s="719"/>
      <c r="M643" s="719"/>
      <c r="N643" s="719"/>
      <c r="O643" s="719"/>
      <c r="P643" s="719"/>
      <c r="Q643" s="719"/>
      <c r="R643" s="719"/>
      <c r="S643" s="719"/>
      <c r="T643" s="719"/>
      <c r="U643" s="719"/>
      <c r="V643" s="719"/>
      <c r="W643" s="719"/>
      <c r="X643" s="719"/>
      <c r="Y643" s="719"/>
      <c r="Z643" s="719"/>
      <c r="AA643" s="719"/>
      <c r="AB643" s="719"/>
      <c r="AC643" s="719"/>
      <c r="AD643" s="719"/>
      <c r="AE643" s="719"/>
      <c r="AF643" s="719"/>
      <c r="AG643" s="719"/>
      <c r="AH643" s="719"/>
      <c r="AI643" s="719"/>
      <c r="AJ643" s="719"/>
      <c r="AK643" s="719"/>
      <c r="AL643" s="719"/>
      <c r="AM643" s="719"/>
      <c r="AN643" s="719"/>
      <c r="AO643" s="719"/>
      <c r="AP643" s="719"/>
      <c r="AQ643" s="719"/>
      <c r="AR643" s="719"/>
      <c r="AS643" s="719"/>
      <c r="AT643" s="719"/>
      <c r="AU643" s="719"/>
      <c r="AV643" s="550"/>
      <c r="AW643" s="496"/>
    </row>
    <row r="644" spans="2:49" ht="15.6" x14ac:dyDescent="0.3">
      <c r="B644" s="495"/>
      <c r="C644" s="526"/>
      <c r="D644" s="627"/>
      <c r="E644" s="627"/>
      <c r="F644" s="627"/>
      <c r="G644" s="627"/>
      <c r="H644" s="627"/>
      <c r="I644" s="627"/>
      <c r="J644" s="627"/>
      <c r="K644" s="627"/>
      <c r="L644" s="627"/>
      <c r="M644" s="627"/>
      <c r="N644" s="627"/>
      <c r="O644" s="627"/>
      <c r="P644" s="627"/>
      <c r="Q644" s="627"/>
      <c r="R644" s="627"/>
      <c r="S644" s="627"/>
      <c r="T644" s="627"/>
      <c r="U644" s="627"/>
      <c r="V644" s="627"/>
      <c r="W644" s="627"/>
      <c r="X644" s="627"/>
      <c r="Y644" s="627"/>
      <c r="Z644" s="627"/>
      <c r="AA644" s="627"/>
      <c r="AB644" s="627"/>
      <c r="AC644" s="627"/>
      <c r="AD644" s="627"/>
      <c r="AE644" s="627"/>
      <c r="AF644" s="627"/>
      <c r="AG644" s="527"/>
      <c r="AH644" s="628" t="str">
        <f>"Item    " &amp; E627 &amp; "    Página   1   de   1  "</f>
        <v xml:space="preserve">Item        Página   1   de   1  </v>
      </c>
      <c r="AI644" s="629"/>
      <c r="AJ644" s="629"/>
      <c r="AK644" s="629"/>
      <c r="AL644" s="629"/>
      <c r="AM644" s="629"/>
      <c r="AN644" s="629"/>
      <c r="AO644" s="629"/>
      <c r="AP644" s="629"/>
      <c r="AQ644" s="629"/>
      <c r="AR644" s="629"/>
      <c r="AS644" s="629"/>
      <c r="AT644" s="629"/>
      <c r="AU644" s="629"/>
      <c r="AV644" s="629"/>
      <c r="AW644" s="496"/>
    </row>
    <row r="645" spans="2:49" ht="15.6" x14ac:dyDescent="0.3">
      <c r="B645" s="495"/>
      <c r="C645" s="515"/>
      <c r="D645" s="515"/>
      <c r="E645" s="515"/>
      <c r="F645" s="515"/>
      <c r="G645" s="515"/>
      <c r="H645" s="515"/>
      <c r="I645" s="515"/>
      <c r="J645" s="528"/>
      <c r="K645" s="515"/>
      <c r="L645" s="515"/>
      <c r="M645" s="515"/>
      <c r="N645" s="515"/>
      <c r="O645" s="515"/>
      <c r="P645" s="515"/>
      <c r="Q645" s="515"/>
      <c r="R645" s="515"/>
      <c r="S645" s="515"/>
      <c r="T645" s="515"/>
      <c r="U645" s="515"/>
      <c r="V645" s="515"/>
      <c r="W645" s="515"/>
      <c r="X645" s="515"/>
      <c r="Y645" s="515"/>
      <c r="Z645" s="515"/>
      <c r="AA645" s="515"/>
      <c r="AB645" s="515"/>
      <c r="AC645" s="515"/>
      <c r="AD645" s="515"/>
      <c r="AE645" s="515"/>
      <c r="AF645" s="515"/>
      <c r="AG645" s="515"/>
      <c r="AH645" s="515"/>
      <c r="AI645" s="515"/>
      <c r="AJ645" s="515"/>
      <c r="AK645" s="515"/>
      <c r="AL645" s="515"/>
      <c r="AM645" s="528"/>
      <c r="AN645" s="528"/>
      <c r="AO645" s="528"/>
      <c r="AP645" s="528"/>
      <c r="AQ645" s="528"/>
      <c r="AR645" s="528"/>
      <c r="AS645" s="528"/>
      <c r="AT645" s="528"/>
      <c r="AU645" s="528"/>
      <c r="AV645" s="528"/>
      <c r="AW645" s="496"/>
    </row>
    <row r="646" spans="2:49" ht="15.6" x14ac:dyDescent="0.3">
      <c r="B646" s="495"/>
      <c r="C646" s="515"/>
      <c r="D646" s="515"/>
      <c r="E646" s="515"/>
      <c r="F646" s="515"/>
      <c r="G646" s="515"/>
      <c r="H646" s="515"/>
      <c r="I646" s="515"/>
      <c r="J646" s="528"/>
      <c r="K646" s="515"/>
      <c r="L646" s="515"/>
      <c r="M646" s="515"/>
      <c r="N646" s="515"/>
      <c r="O646" s="515"/>
      <c r="P646" s="515"/>
      <c r="Q646" s="515"/>
      <c r="R646" s="515"/>
      <c r="S646" s="515"/>
      <c r="T646" s="515"/>
      <c r="U646" s="515"/>
      <c r="V646" s="515"/>
      <c r="W646" s="515"/>
      <c r="X646" s="515"/>
      <c r="Y646" s="515"/>
      <c r="Z646" s="515"/>
      <c r="AA646" s="515"/>
      <c r="AB646" s="515"/>
      <c r="AC646" s="515"/>
      <c r="AD646" s="515"/>
      <c r="AE646" s="515"/>
      <c r="AF646" s="515"/>
      <c r="AG646" s="515"/>
      <c r="AH646" s="515"/>
      <c r="AI646" s="515"/>
      <c r="AJ646" s="515"/>
      <c r="AK646" s="515"/>
      <c r="AL646" s="515"/>
      <c r="AM646" s="528"/>
      <c r="AN646" s="528"/>
      <c r="AO646" s="528"/>
      <c r="AP646" s="528"/>
      <c r="AQ646" s="528"/>
      <c r="AR646" s="528"/>
      <c r="AS646" s="528"/>
      <c r="AT646" s="528"/>
      <c r="AU646" s="528"/>
      <c r="AV646" s="528"/>
      <c r="AW646" s="496"/>
    </row>
    <row r="647" spans="2:49" ht="15.6" x14ac:dyDescent="0.3">
      <c r="B647" s="495"/>
      <c r="C647" s="515"/>
      <c r="D647" s="515"/>
      <c r="E647" s="515"/>
      <c r="F647" s="515"/>
      <c r="G647" s="515"/>
      <c r="H647" s="515"/>
      <c r="I647" s="515"/>
      <c r="J647" s="528"/>
      <c r="K647" s="515"/>
      <c r="L647" s="515"/>
      <c r="M647" s="515"/>
      <c r="N647" s="515"/>
      <c r="O647" s="515"/>
      <c r="P647" s="515"/>
      <c r="Q647" s="515"/>
      <c r="R647" s="515"/>
      <c r="S647" s="515"/>
      <c r="T647" s="515"/>
      <c r="U647" s="515"/>
      <c r="V647" s="515"/>
      <c r="W647" s="515"/>
      <c r="X647" s="515"/>
      <c r="Y647" s="515"/>
      <c r="Z647" s="515"/>
      <c r="AA647" s="515"/>
      <c r="AB647" s="515"/>
      <c r="AC647" s="515"/>
      <c r="AD647" s="515"/>
      <c r="AE647" s="515"/>
      <c r="AF647" s="515"/>
      <c r="AG647" s="515"/>
      <c r="AH647" s="515"/>
      <c r="AI647" s="515"/>
      <c r="AJ647" s="515"/>
      <c r="AK647" s="515"/>
      <c r="AL647" s="515"/>
      <c r="AM647" s="528"/>
      <c r="AN647" s="528"/>
      <c r="AO647" s="528"/>
      <c r="AP647" s="528"/>
      <c r="AQ647" s="528"/>
      <c r="AR647" s="528"/>
      <c r="AS647" s="528"/>
      <c r="AT647" s="528"/>
      <c r="AU647" s="528"/>
      <c r="AV647" s="528"/>
      <c r="AW647" s="496"/>
    </row>
    <row r="648" spans="2:49" ht="15.6" x14ac:dyDescent="0.3">
      <c r="B648" s="495"/>
      <c r="C648" s="529"/>
      <c r="D648" s="530"/>
      <c r="E648" s="531"/>
      <c r="F648" s="532"/>
      <c r="G648" s="533"/>
      <c r="H648" s="530"/>
      <c r="I648" s="530"/>
      <c r="J648" s="534"/>
      <c r="K648" s="530"/>
      <c r="L648" s="529"/>
      <c r="M648" s="530"/>
      <c r="N648" s="530"/>
      <c r="O648" s="530"/>
      <c r="P648" s="530"/>
      <c r="Q648" s="530"/>
      <c r="R648" s="530"/>
      <c r="S648" s="530"/>
      <c r="T648" s="530"/>
      <c r="U648" s="530"/>
      <c r="V648" s="530"/>
      <c r="W648" s="530"/>
      <c r="X648" s="530"/>
      <c r="Y648" s="530"/>
      <c r="Z648" s="530"/>
      <c r="AA648" s="530"/>
      <c r="AB648" s="530"/>
      <c r="AC648" s="530"/>
      <c r="AD648" s="530"/>
      <c r="AE648" s="530"/>
      <c r="AF648" s="530"/>
      <c r="AG648" s="530"/>
      <c r="AH648" s="529"/>
      <c r="AI648" s="529"/>
      <c r="AJ648" s="529"/>
      <c r="AK648" s="529"/>
      <c r="AL648" s="529"/>
      <c r="AM648" s="535"/>
      <c r="AN648" s="535"/>
      <c r="AO648" s="535"/>
      <c r="AP648" s="535"/>
      <c r="AQ648" s="535"/>
      <c r="AR648" s="535"/>
      <c r="AS648" s="535"/>
      <c r="AT648" s="535"/>
      <c r="AU648" s="535"/>
      <c r="AV648" s="535"/>
      <c r="AW648" s="496"/>
    </row>
    <row r="649" spans="2:49" ht="15.6" x14ac:dyDescent="0.3">
      <c r="B649" s="495"/>
      <c r="C649" s="529"/>
      <c r="D649" s="536" t="s">
        <v>184</v>
      </c>
      <c r="E649" s="537"/>
      <c r="F649" s="537"/>
      <c r="G649" s="538"/>
      <c r="H649" s="538"/>
      <c r="I649" s="529"/>
      <c r="J649" s="535"/>
      <c r="K649" s="529"/>
      <c r="L649" s="539"/>
      <c r="M649" s="539"/>
      <c r="N649" s="539"/>
      <c r="O649" s="539"/>
      <c r="P649" s="539"/>
      <c r="Q649" s="539"/>
      <c r="R649" s="539" t="s">
        <v>211</v>
      </c>
      <c r="S649" s="539"/>
      <c r="T649" s="539"/>
      <c r="U649" s="539"/>
      <c r="V649" s="539"/>
      <c r="W649" s="539"/>
      <c r="X649" s="539"/>
      <c r="Y649" s="539"/>
      <c r="Z649" s="539"/>
      <c r="AA649" s="539"/>
      <c r="AB649" s="529"/>
      <c r="AC649" s="529"/>
      <c r="AD649" s="529"/>
      <c r="AE649" s="529"/>
      <c r="AF649" s="529"/>
      <c r="AG649" s="529"/>
      <c r="AH649" s="529"/>
      <c r="AI649" s="529"/>
      <c r="AJ649" s="529"/>
      <c r="AK649" s="529"/>
      <c r="AL649" s="529"/>
      <c r="AM649" s="529"/>
      <c r="AN649" s="529"/>
      <c r="AO649" s="529"/>
      <c r="AP649" s="529"/>
      <c r="AQ649" s="529"/>
      <c r="AR649" s="529"/>
      <c r="AS649" s="529"/>
      <c r="AT649" s="529"/>
      <c r="AU649" s="529"/>
      <c r="AV649" s="529"/>
      <c r="AW649" s="496"/>
    </row>
    <row r="650" spans="2:49" ht="16.2" thickBot="1" x14ac:dyDescent="0.35">
      <c r="B650" s="540"/>
      <c r="C650" s="541"/>
      <c r="D650" s="541"/>
      <c r="E650" s="542"/>
      <c r="F650" s="542"/>
      <c r="G650" s="542"/>
      <c r="H650" s="542"/>
      <c r="I650" s="541"/>
      <c r="J650" s="543"/>
      <c r="K650" s="541"/>
      <c r="L650" s="544"/>
      <c r="M650" s="544"/>
      <c r="N650" s="544"/>
      <c r="O650" s="544"/>
      <c r="P650" s="544"/>
      <c r="Q650" s="544"/>
      <c r="R650" s="544"/>
      <c r="S650" s="544"/>
      <c r="T650" s="544"/>
      <c r="U650" s="544"/>
      <c r="V650" s="544"/>
      <c r="W650" s="544"/>
      <c r="X650" s="544"/>
      <c r="Y650" s="544"/>
      <c r="Z650" s="544"/>
      <c r="AA650" s="544"/>
      <c r="AB650" s="541"/>
      <c r="AC650" s="541"/>
      <c r="AD650" s="541"/>
      <c r="AE650" s="541"/>
      <c r="AF650" s="541"/>
      <c r="AG650" s="541"/>
      <c r="AH650" s="541"/>
      <c r="AI650" s="541"/>
      <c r="AJ650" s="541"/>
      <c r="AK650" s="541"/>
      <c r="AL650" s="541"/>
      <c r="AM650" s="541"/>
      <c r="AN650" s="541"/>
      <c r="AO650" s="541"/>
      <c r="AP650" s="541"/>
      <c r="AQ650" s="541"/>
      <c r="AR650" s="541"/>
      <c r="AS650" s="541"/>
      <c r="AT650" s="541"/>
      <c r="AU650" s="541"/>
      <c r="AV650" s="541"/>
      <c r="AW650" s="545"/>
    </row>
    <row r="651" spans="2:49" ht="15.6" thickTop="1" thickBot="1" x14ac:dyDescent="0.35"/>
    <row r="652" spans="2:49" ht="18.600000000000001" thickTop="1" x14ac:dyDescent="0.35">
      <c r="B652" s="483"/>
      <c r="C652" s="484" t="s">
        <v>190</v>
      </c>
      <c r="D652" s="485"/>
      <c r="E652" s="486"/>
      <c r="F652" s="487"/>
      <c r="G652" s="488"/>
      <c r="H652" s="488"/>
      <c r="I652" s="489"/>
      <c r="J652" s="490"/>
      <c r="K652" s="489"/>
      <c r="L652" s="491"/>
      <c r="M652" s="491"/>
      <c r="N652" s="491"/>
      <c r="O652" s="491"/>
      <c r="P652" s="491"/>
      <c r="Q652" s="491"/>
      <c r="R652" s="491"/>
      <c r="S652" s="491"/>
      <c r="T652" s="491"/>
      <c r="U652" s="491"/>
      <c r="V652" s="491"/>
      <c r="W652" s="491"/>
      <c r="X652" s="491"/>
      <c r="Y652" s="491"/>
      <c r="Z652" s="491"/>
      <c r="AA652" s="491"/>
      <c r="AB652" s="489"/>
      <c r="AC652" s="489"/>
      <c r="AD652" s="489"/>
      <c r="AE652" s="489"/>
      <c r="AF652" s="489"/>
      <c r="AG652" s="489"/>
      <c r="AH652" s="489"/>
      <c r="AI652" s="492"/>
      <c r="AJ652" s="492"/>
      <c r="AK652" s="492"/>
      <c r="AL652" s="492"/>
      <c r="AM652" s="492"/>
      <c r="AN652" s="492"/>
      <c r="AO652" s="492"/>
      <c r="AP652" s="492"/>
      <c r="AQ652" s="492"/>
      <c r="AR652" s="492"/>
      <c r="AS652" s="492"/>
      <c r="AT652" s="492"/>
      <c r="AU652" s="492"/>
      <c r="AV652" s="492"/>
      <c r="AW652" s="493"/>
    </row>
    <row r="653" spans="2:49" ht="15.6" x14ac:dyDescent="0.3">
      <c r="B653" s="495"/>
      <c r="C653" s="630" t="str">
        <f>+C626</f>
        <v>CAP. 4: ACUEDUCTO CALLE LARGA</v>
      </c>
      <c r="D653" s="631"/>
      <c r="E653" s="631"/>
      <c r="F653" s="631"/>
      <c r="G653" s="631"/>
      <c r="H653" s="631"/>
      <c r="I653" s="631"/>
      <c r="J653" s="632" t="str">
        <f>+PRESUPUESTO!C53</f>
        <v>RETIRO TUBERIA EXISTENTE 0" A 12"</v>
      </c>
      <c r="K653" s="633"/>
      <c r="L653" s="633"/>
      <c r="M653" s="633"/>
      <c r="N653" s="633"/>
      <c r="O653" s="633"/>
      <c r="P653" s="633"/>
      <c r="Q653" s="633"/>
      <c r="R653" s="633"/>
      <c r="S653" s="633"/>
      <c r="T653" s="633"/>
      <c r="U653" s="633"/>
      <c r="V653" s="633"/>
      <c r="W653" s="633"/>
      <c r="X653" s="633"/>
      <c r="Y653" s="633"/>
      <c r="Z653" s="633"/>
      <c r="AA653" s="633"/>
      <c r="AB653" s="633"/>
      <c r="AC653" s="633"/>
      <c r="AD653" s="633"/>
      <c r="AE653" s="633"/>
      <c r="AF653" s="633"/>
      <c r="AG653" s="633"/>
      <c r="AH653" s="634"/>
      <c r="AI653" s="638" t="s">
        <v>192</v>
      </c>
      <c r="AJ653" s="639"/>
      <c r="AK653" s="639"/>
      <c r="AL653" s="639"/>
      <c r="AM653" s="639"/>
      <c r="AN653" s="639"/>
      <c r="AO653" s="640"/>
      <c r="AP653" s="641" t="s">
        <v>35</v>
      </c>
      <c r="AQ653" s="642"/>
      <c r="AR653" s="642"/>
      <c r="AS653" s="642"/>
      <c r="AT653" s="642"/>
      <c r="AU653" s="642"/>
      <c r="AV653" s="643"/>
      <c r="AW653" s="496"/>
    </row>
    <row r="654" spans="2:49" ht="15.6" x14ac:dyDescent="0.3">
      <c r="B654" s="495"/>
      <c r="C654" s="700"/>
      <c r="D654" s="701"/>
      <c r="E654" s="701"/>
      <c r="F654" s="701"/>
      <c r="G654" s="701"/>
      <c r="H654" s="701"/>
      <c r="I654" s="701"/>
      <c r="J654" s="635"/>
      <c r="K654" s="636"/>
      <c r="L654" s="636"/>
      <c r="M654" s="636"/>
      <c r="N654" s="636"/>
      <c r="O654" s="636"/>
      <c r="P654" s="636"/>
      <c r="Q654" s="636"/>
      <c r="R654" s="636"/>
      <c r="S654" s="636"/>
      <c r="T654" s="636"/>
      <c r="U654" s="636"/>
      <c r="V654" s="636"/>
      <c r="W654" s="636"/>
      <c r="X654" s="636"/>
      <c r="Y654" s="636"/>
      <c r="Z654" s="636"/>
      <c r="AA654" s="636"/>
      <c r="AB654" s="636"/>
      <c r="AC654" s="636"/>
      <c r="AD654" s="636"/>
      <c r="AE654" s="636"/>
      <c r="AF654" s="636"/>
      <c r="AG654" s="636"/>
      <c r="AH654" s="637"/>
      <c r="AI654" s="638" t="s">
        <v>194</v>
      </c>
      <c r="AJ654" s="639"/>
      <c r="AK654" s="639"/>
      <c r="AL654" s="639"/>
      <c r="AM654" s="639"/>
      <c r="AN654" s="639"/>
      <c r="AO654" s="640"/>
      <c r="AP654" s="641">
        <f>L666</f>
        <v>159</v>
      </c>
      <c r="AQ654" s="642"/>
      <c r="AR654" s="642"/>
      <c r="AS654" s="642"/>
      <c r="AT654" s="642"/>
      <c r="AU654" s="642"/>
      <c r="AV654" s="643"/>
      <c r="AW654" s="496"/>
    </row>
    <row r="655" spans="2:49" ht="15.6" x14ac:dyDescent="0.3">
      <c r="B655" s="495"/>
      <c r="C655" s="498"/>
      <c r="D655" s="498"/>
      <c r="E655" s="498"/>
      <c r="F655" s="498"/>
      <c r="G655" s="498"/>
      <c r="H655" s="498"/>
      <c r="I655" s="498"/>
      <c r="J655" s="499"/>
      <c r="K655" s="498"/>
      <c r="L655" s="498"/>
      <c r="M655" s="626"/>
      <c r="N655" s="626"/>
      <c r="O655" s="626"/>
      <c r="P655" s="626"/>
      <c r="Q655" s="626"/>
      <c r="R655" s="626"/>
      <c r="S655" s="626"/>
      <c r="T655" s="626"/>
      <c r="U655" s="626"/>
      <c r="V655" s="626"/>
      <c r="W655" s="626"/>
      <c r="X655" s="626"/>
      <c r="Y655" s="626"/>
      <c r="Z655" s="626"/>
      <c r="AA655" s="626"/>
      <c r="AB655" s="626"/>
      <c r="AC655" s="625"/>
      <c r="AD655" s="626"/>
      <c r="AE655" s="626"/>
      <c r="AF655" s="626"/>
      <c r="AG655" s="626"/>
      <c r="AH655" s="626"/>
      <c r="AI655" s="626"/>
      <c r="AJ655" s="626"/>
      <c r="AK655" s="626"/>
      <c r="AL655" s="626"/>
      <c r="AM655" s="626"/>
      <c r="AN655" s="626"/>
      <c r="AO655" s="626"/>
      <c r="AP655" s="626"/>
      <c r="AQ655" s="626"/>
      <c r="AR655" s="626"/>
      <c r="AS655" s="626"/>
      <c r="AT655" s="626"/>
      <c r="AU655" s="626"/>
      <c r="AV655" s="626"/>
      <c r="AW655" s="496"/>
    </row>
    <row r="656" spans="2:49" ht="15.6" x14ac:dyDescent="0.3">
      <c r="B656" s="495"/>
      <c r="C656" s="712" t="s">
        <v>197</v>
      </c>
      <c r="D656" s="713"/>
      <c r="E656" s="714" t="s">
        <v>198</v>
      </c>
      <c r="F656" s="714"/>
      <c r="G656" s="714"/>
      <c r="H656" s="714"/>
      <c r="I656" s="714" t="s">
        <v>199</v>
      </c>
      <c r="J656" s="715" t="s">
        <v>200</v>
      </c>
      <c r="K656" s="714" t="s">
        <v>182</v>
      </c>
      <c r="L656" s="714" t="s">
        <v>201</v>
      </c>
      <c r="M656" s="705"/>
      <c r="N656" s="705"/>
      <c r="O656" s="705"/>
      <c r="P656" s="705"/>
      <c r="Q656" s="705"/>
      <c r="R656" s="705"/>
      <c r="S656" s="705"/>
      <c r="T656" s="705"/>
      <c r="U656" s="705"/>
      <c r="V656" s="705"/>
      <c r="W656" s="705"/>
      <c r="X656" s="705"/>
      <c r="Y656" s="705"/>
      <c r="Z656" s="705"/>
      <c r="AA656" s="705"/>
      <c r="AB656" s="705"/>
      <c r="AC656" s="705"/>
      <c r="AD656" s="705"/>
      <c r="AE656" s="705"/>
      <c r="AF656" s="705"/>
      <c r="AG656" s="705"/>
      <c r="AH656" s="705"/>
      <c r="AI656" s="705"/>
      <c r="AJ656" s="705"/>
      <c r="AK656" s="705"/>
      <c r="AL656" s="705"/>
      <c r="AM656" s="705"/>
      <c r="AN656" s="705"/>
      <c r="AO656" s="705"/>
      <c r="AP656" s="705"/>
      <c r="AQ656" s="705"/>
      <c r="AR656" s="705"/>
      <c r="AS656" s="705"/>
      <c r="AT656" s="705"/>
      <c r="AU656" s="705"/>
      <c r="AV656" s="705"/>
      <c r="AW656" s="496"/>
    </row>
    <row r="657" spans="2:49" ht="15.6" x14ac:dyDescent="0.3">
      <c r="B657" s="495"/>
      <c r="C657" s="653"/>
      <c r="D657" s="654"/>
      <c r="E657" s="500" t="s">
        <v>202</v>
      </c>
      <c r="F657" s="500" t="s">
        <v>203</v>
      </c>
      <c r="G657" s="500" t="s">
        <v>204</v>
      </c>
      <c r="H657" s="500" t="s">
        <v>205</v>
      </c>
      <c r="I657" s="714"/>
      <c r="J657" s="716"/>
      <c r="K657" s="714"/>
      <c r="L657" s="714"/>
      <c r="M657" s="705"/>
      <c r="N657" s="705"/>
      <c r="O657" s="705"/>
      <c r="P657" s="705"/>
      <c r="Q657" s="705"/>
      <c r="R657" s="705"/>
      <c r="S657" s="705"/>
      <c r="T657" s="705"/>
      <c r="U657" s="705"/>
      <c r="V657" s="705"/>
      <c r="W657" s="705"/>
      <c r="X657" s="705"/>
      <c r="Y657" s="705"/>
      <c r="Z657" s="705"/>
      <c r="AA657" s="705"/>
      <c r="AB657" s="705"/>
      <c r="AC657" s="705"/>
      <c r="AD657" s="705"/>
      <c r="AE657" s="705"/>
      <c r="AF657" s="705"/>
      <c r="AG657" s="705"/>
      <c r="AH657" s="705"/>
      <c r="AI657" s="705"/>
      <c r="AJ657" s="705"/>
      <c r="AK657" s="705"/>
      <c r="AL657" s="705"/>
      <c r="AM657" s="705"/>
      <c r="AN657" s="705"/>
      <c r="AO657" s="705"/>
      <c r="AP657" s="705"/>
      <c r="AQ657" s="705"/>
      <c r="AR657" s="705"/>
      <c r="AS657" s="705"/>
      <c r="AT657" s="705"/>
      <c r="AU657" s="705"/>
      <c r="AV657" s="705"/>
      <c r="AW657" s="496"/>
    </row>
    <row r="658" spans="2:49" ht="15.6" x14ac:dyDescent="0.3">
      <c r="B658" s="495"/>
      <c r="C658" s="706"/>
      <c r="D658" s="707"/>
      <c r="E658" s="710"/>
      <c r="F658" s="710"/>
      <c r="G658" s="710"/>
      <c r="H658" s="710"/>
      <c r="I658" s="710"/>
      <c r="J658" s="710"/>
      <c r="K658" s="710"/>
      <c r="L658" s="710"/>
      <c r="M658" s="501"/>
      <c r="N658" s="502"/>
      <c r="O658" s="502"/>
      <c r="P658" s="502"/>
      <c r="Q658" s="502"/>
      <c r="R658" s="502"/>
      <c r="S658" s="502"/>
      <c r="T658" s="502"/>
      <c r="U658" s="502"/>
      <c r="V658" s="502"/>
      <c r="W658" s="502"/>
      <c r="X658" s="502"/>
      <c r="Y658" s="502"/>
      <c r="Z658" s="502"/>
      <c r="AA658" s="502"/>
      <c r="AB658" s="502"/>
      <c r="AC658" s="502"/>
      <c r="AD658" s="502"/>
      <c r="AE658" s="502"/>
      <c r="AF658" s="502"/>
      <c r="AG658" s="502"/>
      <c r="AH658" s="502"/>
      <c r="AI658" s="502"/>
      <c r="AJ658" s="502"/>
      <c r="AK658" s="502"/>
      <c r="AL658" s="502"/>
      <c r="AM658" s="502"/>
      <c r="AN658" s="502"/>
      <c r="AO658" s="502"/>
      <c r="AP658" s="502"/>
      <c r="AQ658" s="502"/>
      <c r="AR658" s="502"/>
      <c r="AS658" s="502"/>
      <c r="AT658" s="502"/>
      <c r="AU658" s="502"/>
      <c r="AV658" s="503"/>
      <c r="AW658" s="496"/>
    </row>
    <row r="659" spans="2:49" ht="15.6" x14ac:dyDescent="0.3">
      <c r="B659" s="495"/>
      <c r="C659" s="708"/>
      <c r="D659" s="709"/>
      <c r="E659" s="711"/>
      <c r="F659" s="711"/>
      <c r="G659" s="711"/>
      <c r="H659" s="711"/>
      <c r="I659" s="711"/>
      <c r="J659" s="711"/>
      <c r="K659" s="711"/>
      <c r="L659" s="711"/>
      <c r="M659" s="501"/>
      <c r="N659" s="502"/>
      <c r="O659" s="502"/>
      <c r="P659" s="502"/>
      <c r="Q659" s="502"/>
      <c r="R659" s="502"/>
      <c r="S659" s="502"/>
      <c r="T659" s="502"/>
      <c r="U659" s="502"/>
      <c r="V659" s="502"/>
      <c r="W659" s="502"/>
      <c r="X659" s="502"/>
      <c r="Y659" s="502"/>
      <c r="Z659" s="502"/>
      <c r="AA659" s="502"/>
      <c r="AB659" s="502"/>
      <c r="AC659" s="502"/>
      <c r="AD659" s="502"/>
      <c r="AE659" s="502"/>
      <c r="AF659" s="502"/>
      <c r="AG659" s="502"/>
      <c r="AH659" s="502"/>
      <c r="AI659" s="502"/>
      <c r="AJ659" s="502"/>
      <c r="AK659" s="502"/>
      <c r="AL659" s="502"/>
      <c r="AM659" s="502"/>
      <c r="AN659" s="502"/>
      <c r="AO659" s="502"/>
      <c r="AP659" s="502"/>
      <c r="AQ659" s="502"/>
      <c r="AR659" s="502"/>
      <c r="AS659" s="502"/>
      <c r="AT659" s="502"/>
      <c r="AU659" s="502"/>
      <c r="AV659" s="503"/>
      <c r="AW659" s="496"/>
    </row>
    <row r="660" spans="2:49" ht="15.6" x14ac:dyDescent="0.3">
      <c r="B660" s="495"/>
      <c r="C660" s="648" t="str">
        <f>+J653</f>
        <v>RETIRO TUBERIA EXISTENTE 0" A 12"</v>
      </c>
      <c r="D660" s="649"/>
      <c r="E660" s="644">
        <f>+L639</f>
        <v>159</v>
      </c>
      <c r="F660" s="644"/>
      <c r="G660" s="718"/>
      <c r="H660" s="644"/>
      <c r="I660" s="644">
        <f>+E660</f>
        <v>159</v>
      </c>
      <c r="J660" s="644">
        <v>1</v>
      </c>
      <c r="K660" s="644" t="str">
        <f>AP653</f>
        <v>M</v>
      </c>
      <c r="L660" s="646">
        <f>I660*J660</f>
        <v>159</v>
      </c>
      <c r="M660" s="501"/>
      <c r="N660" s="502"/>
      <c r="O660" s="502"/>
      <c r="P660" s="502"/>
      <c r="Q660" s="502"/>
      <c r="R660" s="502"/>
      <c r="S660" s="502"/>
      <c r="T660" s="502"/>
      <c r="U660" s="502"/>
      <c r="V660" s="502"/>
      <c r="W660" s="502"/>
      <c r="X660" s="502"/>
      <c r="Y660" s="502"/>
      <c r="Z660" s="502"/>
      <c r="AA660" s="502"/>
      <c r="AB660" s="502"/>
      <c r="AC660" s="502"/>
      <c r="AD660" s="502"/>
      <c r="AE660" s="502"/>
      <c r="AF660" s="502"/>
      <c r="AG660" s="502"/>
      <c r="AH660" s="502"/>
      <c r="AI660" s="502"/>
      <c r="AJ660" s="502"/>
      <c r="AK660" s="502"/>
      <c r="AL660" s="502"/>
      <c r="AM660" s="502"/>
      <c r="AN660" s="502"/>
      <c r="AO660" s="502"/>
      <c r="AP660" s="502"/>
      <c r="AQ660" s="502"/>
      <c r="AR660" s="502"/>
      <c r="AS660" s="502"/>
      <c r="AT660" s="502"/>
      <c r="AU660" s="502"/>
      <c r="AV660" s="503"/>
      <c r="AW660" s="496"/>
    </row>
    <row r="661" spans="2:49" ht="15.6" x14ac:dyDescent="0.3">
      <c r="B661" s="495"/>
      <c r="C661" s="650"/>
      <c r="D661" s="651"/>
      <c r="E661" s="645"/>
      <c r="F661" s="645"/>
      <c r="G661" s="659"/>
      <c r="H661" s="645"/>
      <c r="I661" s="645"/>
      <c r="J661" s="645"/>
      <c r="K661" s="645"/>
      <c r="L661" s="647"/>
      <c r="M661" s="501"/>
      <c r="N661" s="502"/>
      <c r="O661" s="502"/>
      <c r="P661" s="502"/>
      <c r="Q661" s="502"/>
      <c r="R661" s="502"/>
      <c r="S661" s="502"/>
      <c r="T661" s="502"/>
      <c r="U661" s="502"/>
      <c r="V661" s="502"/>
      <c r="W661" s="502"/>
      <c r="X661" s="502"/>
      <c r="Y661" s="502"/>
      <c r="Z661" s="502"/>
      <c r="AA661" s="502"/>
      <c r="AB661" s="502"/>
      <c r="AC661" s="502"/>
      <c r="AD661" s="502"/>
      <c r="AE661" s="502"/>
      <c r="AF661" s="502"/>
      <c r="AG661" s="502"/>
      <c r="AH661" s="502"/>
      <c r="AI661" s="502"/>
      <c r="AJ661" s="502"/>
      <c r="AK661" s="502"/>
      <c r="AL661" s="502"/>
      <c r="AM661" s="502"/>
      <c r="AN661" s="502"/>
      <c r="AO661" s="502"/>
      <c r="AP661" s="502"/>
      <c r="AQ661" s="502"/>
      <c r="AR661" s="502"/>
      <c r="AS661" s="502"/>
      <c r="AT661" s="502"/>
      <c r="AU661" s="502"/>
      <c r="AV661" s="503"/>
      <c r="AW661" s="496"/>
    </row>
    <row r="662" spans="2:49" ht="15.6" x14ac:dyDescent="0.3">
      <c r="B662" s="495"/>
      <c r="C662" s="720"/>
      <c r="D662" s="721"/>
      <c r="E662" s="652"/>
      <c r="F662" s="652"/>
      <c r="G662" s="652"/>
      <c r="H662" s="652"/>
      <c r="I662" s="652"/>
      <c r="J662" s="652"/>
      <c r="K662" s="652"/>
      <c r="L662" s="656"/>
      <c r="M662" s="501"/>
      <c r="N662" s="502"/>
      <c r="O662" s="502"/>
      <c r="P662" s="502"/>
      <c r="Q662" s="502"/>
      <c r="R662" s="502"/>
      <c r="S662" s="502"/>
      <c r="T662" s="502"/>
      <c r="U662" s="502"/>
      <c r="V662" s="502"/>
      <c r="W662" s="502"/>
      <c r="X662" s="502"/>
      <c r="Y662" s="502"/>
      <c r="Z662" s="502"/>
      <c r="AA662" s="502"/>
      <c r="AB662" s="502"/>
      <c r="AC662" s="502"/>
      <c r="AD662" s="502"/>
      <c r="AE662" s="502"/>
      <c r="AF662" s="502"/>
      <c r="AG662" s="502"/>
      <c r="AH662" s="502"/>
      <c r="AI662" s="502"/>
      <c r="AJ662" s="502"/>
      <c r="AK662" s="502"/>
      <c r="AL662" s="502"/>
      <c r="AM662" s="502"/>
      <c r="AN662" s="502"/>
      <c r="AO662" s="502"/>
      <c r="AP662" s="502"/>
      <c r="AQ662" s="502"/>
      <c r="AR662" s="502"/>
      <c r="AS662" s="502"/>
      <c r="AT662" s="502"/>
      <c r="AU662" s="502"/>
      <c r="AV662" s="503"/>
      <c r="AW662" s="496"/>
    </row>
    <row r="663" spans="2:49" ht="15.6" x14ac:dyDescent="0.3">
      <c r="B663" s="495"/>
      <c r="C663" s="722"/>
      <c r="D663" s="723"/>
      <c r="E663" s="644"/>
      <c r="F663" s="644"/>
      <c r="G663" s="644"/>
      <c r="H663" s="644"/>
      <c r="I663" s="644"/>
      <c r="J663" s="644"/>
      <c r="K663" s="644"/>
      <c r="L663" s="657"/>
      <c r="M663" s="501"/>
      <c r="N663" s="502"/>
      <c r="O663" s="502"/>
      <c r="P663" s="502"/>
      <c r="Q663" s="502"/>
      <c r="R663" s="502"/>
      <c r="S663" s="502"/>
      <c r="T663" s="502"/>
      <c r="U663" s="502"/>
      <c r="V663" s="502"/>
      <c r="W663" s="502"/>
      <c r="X663" s="502"/>
      <c r="Y663" s="502"/>
      <c r="Z663" s="502"/>
      <c r="AA663" s="502"/>
      <c r="AB663" s="502"/>
      <c r="AC663" s="502"/>
      <c r="AD663" s="502"/>
      <c r="AE663" s="502"/>
      <c r="AF663" s="502"/>
      <c r="AG663" s="502"/>
      <c r="AH663" s="502"/>
      <c r="AI663" s="502"/>
      <c r="AJ663" s="502"/>
      <c r="AK663" s="502"/>
      <c r="AL663" s="502"/>
      <c r="AM663" s="502"/>
      <c r="AN663" s="502"/>
      <c r="AO663" s="502"/>
      <c r="AP663" s="502"/>
      <c r="AQ663" s="502"/>
      <c r="AR663" s="502"/>
      <c r="AS663" s="502"/>
      <c r="AT663" s="502"/>
      <c r="AU663" s="502"/>
      <c r="AV663" s="503"/>
      <c r="AW663" s="496"/>
    </row>
    <row r="664" spans="2:49" ht="15.6" x14ac:dyDescent="0.3">
      <c r="B664" s="495"/>
      <c r="C664" s="720"/>
      <c r="D664" s="721"/>
      <c r="E664" s="652"/>
      <c r="F664" s="652"/>
      <c r="G664" s="652"/>
      <c r="H664" s="652"/>
      <c r="I664" s="652"/>
      <c r="J664" s="652"/>
      <c r="K664" s="652"/>
      <c r="L664" s="656"/>
      <c r="M664" s="501"/>
      <c r="N664" s="502"/>
      <c r="O664" s="502"/>
      <c r="P664" s="502"/>
      <c r="Q664" s="502"/>
      <c r="R664" s="502"/>
      <c r="S664" s="502"/>
      <c r="T664" s="502"/>
      <c r="U664" s="502"/>
      <c r="V664" s="502"/>
      <c r="W664" s="502"/>
      <c r="X664" s="502"/>
      <c r="Y664" s="502"/>
      <c r="Z664" s="502"/>
      <c r="AA664" s="502"/>
      <c r="AB664" s="502"/>
      <c r="AC664" s="502"/>
      <c r="AD664" s="502"/>
      <c r="AE664" s="502"/>
      <c r="AF664" s="502"/>
      <c r="AG664" s="502"/>
      <c r="AH664" s="502"/>
      <c r="AI664" s="502"/>
      <c r="AJ664" s="502"/>
      <c r="AK664" s="502"/>
      <c r="AL664" s="502"/>
      <c r="AM664" s="502"/>
      <c r="AN664" s="502"/>
      <c r="AO664" s="502"/>
      <c r="AP664" s="502"/>
      <c r="AQ664" s="502"/>
      <c r="AR664" s="502"/>
      <c r="AS664" s="502"/>
      <c r="AT664" s="502"/>
      <c r="AU664" s="502"/>
      <c r="AV664" s="503"/>
      <c r="AW664" s="496"/>
    </row>
    <row r="665" spans="2:49" ht="15.6" x14ac:dyDescent="0.3">
      <c r="B665" s="495"/>
      <c r="C665" s="722"/>
      <c r="D665" s="723"/>
      <c r="E665" s="644"/>
      <c r="F665" s="644"/>
      <c r="G665" s="644"/>
      <c r="H665" s="644"/>
      <c r="I665" s="644"/>
      <c r="J665" s="644"/>
      <c r="K665" s="644"/>
      <c r="L665" s="657"/>
      <c r="M665" s="501"/>
      <c r="N665" s="502"/>
      <c r="O665" s="502"/>
      <c r="P665" s="502"/>
      <c r="Q665" s="502"/>
      <c r="R665" s="502"/>
      <c r="S665" s="502"/>
      <c r="T665" s="502"/>
      <c r="U665" s="502"/>
      <c r="V665" s="502"/>
      <c r="W665" s="502"/>
      <c r="X665" s="502"/>
      <c r="Y665" s="502"/>
      <c r="Z665" s="502"/>
      <c r="AA665" s="502"/>
      <c r="AB665" s="502"/>
      <c r="AC665" s="502"/>
      <c r="AD665" s="502"/>
      <c r="AE665" s="502"/>
      <c r="AF665" s="502"/>
      <c r="AG665" s="502"/>
      <c r="AH665" s="502"/>
      <c r="AI665" s="502"/>
      <c r="AJ665" s="502"/>
      <c r="AK665" s="502"/>
      <c r="AL665" s="502"/>
      <c r="AM665" s="502"/>
      <c r="AN665" s="502"/>
      <c r="AO665" s="502"/>
      <c r="AP665" s="502"/>
      <c r="AQ665" s="502"/>
      <c r="AR665" s="502"/>
      <c r="AS665" s="502"/>
      <c r="AT665" s="502"/>
      <c r="AU665" s="502"/>
      <c r="AV665" s="503"/>
      <c r="AW665" s="496"/>
    </row>
    <row r="666" spans="2:49" ht="15.6" x14ac:dyDescent="0.3">
      <c r="B666" s="495"/>
      <c r="C666" s="504"/>
      <c r="D666" s="505"/>
      <c r="E666" s="505"/>
      <c r="F666" s="505"/>
      <c r="G666" s="506" t="s">
        <v>209</v>
      </c>
      <c r="H666" s="507">
        <v>2</v>
      </c>
      <c r="I666" s="508" t="s">
        <v>5</v>
      </c>
      <c r="J666" s="509"/>
      <c r="K666" s="510" t="s">
        <v>201</v>
      </c>
      <c r="L666" s="511">
        <f>ROUND(SUM(L658:L665),H666)</f>
        <v>159</v>
      </c>
      <c r="M666" s="512"/>
      <c r="N666" s="513"/>
      <c r="O666" s="513"/>
      <c r="P666" s="513"/>
      <c r="Q666" s="513"/>
      <c r="R666" s="513"/>
      <c r="S666" s="502"/>
      <c r="T666" s="502"/>
      <c r="U666" s="502"/>
      <c r="V666" s="502"/>
      <c r="W666" s="502"/>
      <c r="X666" s="502"/>
      <c r="Y666" s="502"/>
      <c r="Z666" s="502"/>
      <c r="AA666" s="502"/>
      <c r="AB666" s="502"/>
      <c r="AC666" s="502"/>
      <c r="AD666" s="502"/>
      <c r="AE666" s="502"/>
      <c r="AF666" s="502"/>
      <c r="AG666" s="502"/>
      <c r="AH666" s="502"/>
      <c r="AI666" s="502"/>
      <c r="AJ666" s="502"/>
      <c r="AK666" s="502"/>
      <c r="AL666" s="502"/>
      <c r="AM666" s="502"/>
      <c r="AN666" s="502"/>
      <c r="AO666" s="502"/>
      <c r="AP666" s="502"/>
      <c r="AQ666" s="502"/>
      <c r="AR666" s="502"/>
      <c r="AS666" s="502"/>
      <c r="AT666" s="502"/>
      <c r="AU666" s="502"/>
      <c r="AV666" s="503"/>
      <c r="AW666" s="496"/>
    </row>
    <row r="667" spans="2:49" ht="15.6" x14ac:dyDescent="0.3">
      <c r="B667" s="495"/>
      <c r="C667" s="514"/>
      <c r="D667" s="515"/>
      <c r="E667" s="515"/>
      <c r="F667" s="515"/>
      <c r="G667" s="515"/>
      <c r="H667" s="515"/>
      <c r="I667" s="515"/>
      <c r="J667" s="515"/>
      <c r="K667" s="516"/>
      <c r="L667" s="515"/>
      <c r="M667" s="517"/>
      <c r="N667" s="518"/>
      <c r="O667" s="518"/>
      <c r="P667" s="518"/>
      <c r="Q667" s="518"/>
      <c r="R667" s="518"/>
      <c r="S667" s="519"/>
      <c r="T667" s="519"/>
      <c r="U667" s="519"/>
      <c r="V667" s="519"/>
      <c r="W667" s="519"/>
      <c r="X667" s="519"/>
      <c r="Y667" s="519"/>
      <c r="Z667" s="519"/>
      <c r="AA667" s="519"/>
      <c r="AB667" s="519"/>
      <c r="AC667" s="519"/>
      <c r="AD667" s="519"/>
      <c r="AE667" s="519"/>
      <c r="AF667" s="519"/>
      <c r="AG667" s="519"/>
      <c r="AH667" s="519"/>
      <c r="AI667" s="519"/>
      <c r="AJ667" s="519"/>
      <c r="AK667" s="519"/>
      <c r="AL667" s="519"/>
      <c r="AM667" s="519"/>
      <c r="AN667" s="519"/>
      <c r="AO667" s="519"/>
      <c r="AP667" s="519"/>
      <c r="AQ667" s="519"/>
      <c r="AR667" s="519"/>
      <c r="AS667" s="519"/>
      <c r="AT667" s="519"/>
      <c r="AU667" s="519"/>
      <c r="AV667" s="520"/>
      <c r="AW667" s="496"/>
    </row>
    <row r="668" spans="2:49" ht="15.6" x14ac:dyDescent="0.3">
      <c r="B668" s="495"/>
      <c r="C668" s="653"/>
      <c r="D668" s="654"/>
      <c r="E668" s="654"/>
      <c r="F668" s="654"/>
      <c r="G668" s="654"/>
      <c r="H668" s="654"/>
      <c r="I668" s="654"/>
      <c r="J668" s="654"/>
      <c r="K668" s="654"/>
      <c r="L668" s="521"/>
      <c r="M668" s="517"/>
      <c r="N668" s="518"/>
      <c r="O668" s="518"/>
      <c r="P668" s="518"/>
      <c r="Q668" s="518"/>
      <c r="R668" s="518"/>
      <c r="S668" s="519"/>
      <c r="T668" s="519"/>
      <c r="U668" s="519"/>
      <c r="V668" s="519"/>
      <c r="W668" s="519"/>
      <c r="X668" s="519"/>
      <c r="Y668" s="519"/>
      <c r="Z668" s="519"/>
      <c r="AA668" s="519"/>
      <c r="AB668" s="519"/>
      <c r="AC668" s="519"/>
      <c r="AD668" s="519"/>
      <c r="AE668" s="519"/>
      <c r="AF668" s="519"/>
      <c r="AG668" s="519"/>
      <c r="AH668" s="519"/>
      <c r="AI668" s="519"/>
      <c r="AJ668" s="519"/>
      <c r="AK668" s="519"/>
      <c r="AL668" s="519"/>
      <c r="AM668" s="519"/>
      <c r="AN668" s="519"/>
      <c r="AO668" s="519"/>
      <c r="AP668" s="519"/>
      <c r="AQ668" s="519"/>
      <c r="AR668" s="519"/>
      <c r="AS668" s="519"/>
      <c r="AT668" s="519"/>
      <c r="AU668" s="519"/>
      <c r="AV668" s="520"/>
      <c r="AW668" s="496"/>
    </row>
    <row r="669" spans="2:49" ht="31.2" x14ac:dyDescent="0.3">
      <c r="B669" s="495"/>
      <c r="C669" s="522" t="s">
        <v>210</v>
      </c>
      <c r="D669" s="655"/>
      <c r="E669" s="655"/>
      <c r="F669" s="655"/>
      <c r="G669" s="655"/>
      <c r="H669" s="655"/>
      <c r="I669" s="655"/>
      <c r="J669" s="655"/>
      <c r="K669" s="655"/>
      <c r="L669" s="655"/>
      <c r="M669" s="655"/>
      <c r="N669" s="655"/>
      <c r="O669" s="655"/>
      <c r="P669" s="655"/>
      <c r="Q669" s="655"/>
      <c r="R669" s="655"/>
      <c r="S669" s="655"/>
      <c r="T669" s="655"/>
      <c r="U669" s="655"/>
      <c r="V669" s="655"/>
      <c r="W669" s="655"/>
      <c r="X669" s="655"/>
      <c r="Y669" s="655"/>
      <c r="Z669" s="655"/>
      <c r="AA669" s="655"/>
      <c r="AB669" s="655"/>
      <c r="AC669" s="655"/>
      <c r="AD669" s="655"/>
      <c r="AE669" s="655"/>
      <c r="AF669" s="655"/>
      <c r="AG669" s="655"/>
      <c r="AH669" s="655"/>
      <c r="AI669" s="655"/>
      <c r="AJ669" s="655"/>
      <c r="AK669" s="655"/>
      <c r="AL669" s="655"/>
      <c r="AM669" s="655"/>
      <c r="AN669" s="655"/>
      <c r="AO669" s="655"/>
      <c r="AP669" s="655"/>
      <c r="AQ669" s="655"/>
      <c r="AR669" s="655"/>
      <c r="AS669" s="655"/>
      <c r="AT669" s="655"/>
      <c r="AU669" s="655"/>
      <c r="AV669" s="523"/>
      <c r="AW669" s="496"/>
    </row>
    <row r="670" spans="2:49" ht="15.6" x14ac:dyDescent="0.3">
      <c r="B670" s="495"/>
      <c r="C670" s="549"/>
      <c r="D670" s="719"/>
      <c r="E670" s="719"/>
      <c r="F670" s="719"/>
      <c r="G670" s="719"/>
      <c r="H670" s="719"/>
      <c r="I670" s="719"/>
      <c r="J670" s="719"/>
      <c r="K670" s="719"/>
      <c r="L670" s="719"/>
      <c r="M670" s="719"/>
      <c r="N670" s="719"/>
      <c r="O670" s="719"/>
      <c r="P670" s="719"/>
      <c r="Q670" s="719"/>
      <c r="R670" s="719"/>
      <c r="S670" s="719"/>
      <c r="T670" s="719"/>
      <c r="U670" s="719"/>
      <c r="V670" s="719"/>
      <c r="W670" s="719"/>
      <c r="X670" s="719"/>
      <c r="Y670" s="719"/>
      <c r="Z670" s="719"/>
      <c r="AA670" s="719"/>
      <c r="AB670" s="719"/>
      <c r="AC670" s="719"/>
      <c r="AD670" s="719"/>
      <c r="AE670" s="719"/>
      <c r="AF670" s="719"/>
      <c r="AG670" s="719"/>
      <c r="AH670" s="719"/>
      <c r="AI670" s="719"/>
      <c r="AJ670" s="719"/>
      <c r="AK670" s="719"/>
      <c r="AL670" s="719"/>
      <c r="AM670" s="719"/>
      <c r="AN670" s="719"/>
      <c r="AO670" s="719"/>
      <c r="AP670" s="719"/>
      <c r="AQ670" s="719"/>
      <c r="AR670" s="719"/>
      <c r="AS670" s="719"/>
      <c r="AT670" s="719"/>
      <c r="AU670" s="719"/>
      <c r="AV670" s="550"/>
      <c r="AW670" s="496"/>
    </row>
    <row r="671" spans="2:49" ht="15.6" x14ac:dyDescent="0.3">
      <c r="B671" s="495"/>
      <c r="C671" s="526"/>
      <c r="D671" s="627"/>
      <c r="E671" s="627"/>
      <c r="F671" s="627"/>
      <c r="G671" s="627"/>
      <c r="H671" s="627"/>
      <c r="I671" s="627"/>
      <c r="J671" s="627"/>
      <c r="K671" s="627"/>
      <c r="L671" s="627"/>
      <c r="M671" s="627"/>
      <c r="N671" s="627"/>
      <c r="O671" s="627"/>
      <c r="P671" s="627"/>
      <c r="Q671" s="627"/>
      <c r="R671" s="627"/>
      <c r="S671" s="627"/>
      <c r="T671" s="627"/>
      <c r="U671" s="627"/>
      <c r="V671" s="627"/>
      <c r="W671" s="627"/>
      <c r="X671" s="627"/>
      <c r="Y671" s="627"/>
      <c r="Z671" s="627"/>
      <c r="AA671" s="627"/>
      <c r="AB671" s="627"/>
      <c r="AC671" s="627"/>
      <c r="AD671" s="627"/>
      <c r="AE671" s="627"/>
      <c r="AF671" s="627"/>
      <c r="AG671" s="527"/>
      <c r="AH671" s="628" t="str">
        <f>"Item    " &amp; E654 &amp; "    Página   1   de   1  "</f>
        <v xml:space="preserve">Item        Página   1   de   1  </v>
      </c>
      <c r="AI671" s="629"/>
      <c r="AJ671" s="629"/>
      <c r="AK671" s="629"/>
      <c r="AL671" s="629"/>
      <c r="AM671" s="629"/>
      <c r="AN671" s="629"/>
      <c r="AO671" s="629"/>
      <c r="AP671" s="629"/>
      <c r="AQ671" s="629"/>
      <c r="AR671" s="629"/>
      <c r="AS671" s="629"/>
      <c r="AT671" s="629"/>
      <c r="AU671" s="629"/>
      <c r="AV671" s="629"/>
      <c r="AW671" s="496"/>
    </row>
    <row r="672" spans="2:49" ht="15.6" x14ac:dyDescent="0.3">
      <c r="B672" s="495"/>
      <c r="C672" s="515"/>
      <c r="D672" s="515"/>
      <c r="E672" s="515"/>
      <c r="F672" s="515"/>
      <c r="G672" s="515"/>
      <c r="H672" s="515"/>
      <c r="I672" s="515"/>
      <c r="J672" s="528"/>
      <c r="K672" s="515"/>
      <c r="L672" s="515"/>
      <c r="M672" s="515"/>
      <c r="N672" s="515"/>
      <c r="O672" s="515"/>
      <c r="P672" s="515"/>
      <c r="Q672" s="515"/>
      <c r="R672" s="515"/>
      <c r="S672" s="515"/>
      <c r="T672" s="515"/>
      <c r="U672" s="515"/>
      <c r="V672" s="515"/>
      <c r="W672" s="515"/>
      <c r="X672" s="515"/>
      <c r="Y672" s="515"/>
      <c r="Z672" s="515"/>
      <c r="AA672" s="515"/>
      <c r="AB672" s="515"/>
      <c r="AC672" s="515"/>
      <c r="AD672" s="515"/>
      <c r="AE672" s="515"/>
      <c r="AF672" s="515"/>
      <c r="AG672" s="515"/>
      <c r="AH672" s="515"/>
      <c r="AI672" s="515"/>
      <c r="AJ672" s="515"/>
      <c r="AK672" s="515"/>
      <c r="AL672" s="515"/>
      <c r="AM672" s="528"/>
      <c r="AN672" s="528"/>
      <c r="AO672" s="528"/>
      <c r="AP672" s="528"/>
      <c r="AQ672" s="528"/>
      <c r="AR672" s="528"/>
      <c r="AS672" s="528"/>
      <c r="AT672" s="528"/>
      <c r="AU672" s="528"/>
      <c r="AV672" s="528"/>
      <c r="AW672" s="496"/>
    </row>
    <row r="673" spans="2:49" ht="15.6" x14ac:dyDescent="0.3">
      <c r="B673" s="495"/>
      <c r="C673" s="515"/>
      <c r="D673" s="515"/>
      <c r="E673" s="515"/>
      <c r="F673" s="515"/>
      <c r="G673" s="515"/>
      <c r="H673" s="515"/>
      <c r="I673" s="515"/>
      <c r="J673" s="528"/>
      <c r="K673" s="515"/>
      <c r="L673" s="515"/>
      <c r="M673" s="515"/>
      <c r="N673" s="515"/>
      <c r="O673" s="515"/>
      <c r="P673" s="515"/>
      <c r="Q673" s="515"/>
      <c r="R673" s="515"/>
      <c r="S673" s="515"/>
      <c r="T673" s="515"/>
      <c r="U673" s="515"/>
      <c r="V673" s="515"/>
      <c r="W673" s="515"/>
      <c r="X673" s="515"/>
      <c r="Y673" s="515"/>
      <c r="Z673" s="515"/>
      <c r="AA673" s="515"/>
      <c r="AB673" s="515"/>
      <c r="AC673" s="515"/>
      <c r="AD673" s="515"/>
      <c r="AE673" s="515"/>
      <c r="AF673" s="515"/>
      <c r="AG673" s="515"/>
      <c r="AH673" s="515"/>
      <c r="AI673" s="515"/>
      <c r="AJ673" s="515"/>
      <c r="AK673" s="515"/>
      <c r="AL673" s="515"/>
      <c r="AM673" s="528"/>
      <c r="AN673" s="528"/>
      <c r="AO673" s="528"/>
      <c r="AP673" s="528"/>
      <c r="AQ673" s="528"/>
      <c r="AR673" s="528"/>
      <c r="AS673" s="528"/>
      <c r="AT673" s="528"/>
      <c r="AU673" s="528"/>
      <c r="AV673" s="528"/>
      <c r="AW673" s="496"/>
    </row>
    <row r="674" spans="2:49" ht="15.6" x14ac:dyDescent="0.3">
      <c r="B674" s="495"/>
      <c r="C674" s="515"/>
      <c r="D674" s="515"/>
      <c r="E674" s="515"/>
      <c r="F674" s="515"/>
      <c r="G674" s="515"/>
      <c r="H674" s="515"/>
      <c r="I674" s="515"/>
      <c r="J674" s="528"/>
      <c r="K674" s="515"/>
      <c r="L674" s="515"/>
      <c r="M674" s="515"/>
      <c r="N674" s="515"/>
      <c r="O674" s="515"/>
      <c r="P674" s="515"/>
      <c r="Q674" s="515"/>
      <c r="R674" s="515"/>
      <c r="S674" s="515"/>
      <c r="T674" s="515"/>
      <c r="U674" s="515"/>
      <c r="V674" s="515"/>
      <c r="W674" s="515"/>
      <c r="X674" s="515"/>
      <c r="Y674" s="515"/>
      <c r="Z674" s="515"/>
      <c r="AA674" s="515"/>
      <c r="AB674" s="515"/>
      <c r="AC674" s="515"/>
      <c r="AD674" s="515"/>
      <c r="AE674" s="515"/>
      <c r="AF674" s="515"/>
      <c r="AG674" s="515"/>
      <c r="AH674" s="515"/>
      <c r="AI674" s="515"/>
      <c r="AJ674" s="515"/>
      <c r="AK674" s="515"/>
      <c r="AL674" s="515"/>
      <c r="AM674" s="528"/>
      <c r="AN674" s="528"/>
      <c r="AO674" s="528"/>
      <c r="AP674" s="528"/>
      <c r="AQ674" s="528"/>
      <c r="AR674" s="528"/>
      <c r="AS674" s="528"/>
      <c r="AT674" s="528"/>
      <c r="AU674" s="528"/>
      <c r="AV674" s="528"/>
      <c r="AW674" s="496"/>
    </row>
    <row r="675" spans="2:49" ht="15.6" x14ac:dyDescent="0.3">
      <c r="B675" s="495"/>
      <c r="C675" s="529"/>
      <c r="D675" s="530"/>
      <c r="E675" s="531"/>
      <c r="F675" s="532"/>
      <c r="G675" s="533"/>
      <c r="H675" s="530"/>
      <c r="I675" s="530"/>
      <c r="J675" s="534"/>
      <c r="K675" s="530"/>
      <c r="L675" s="529"/>
      <c r="M675" s="530"/>
      <c r="N675" s="530"/>
      <c r="O675" s="530"/>
      <c r="P675" s="530"/>
      <c r="Q675" s="530"/>
      <c r="R675" s="530"/>
      <c r="S675" s="530"/>
      <c r="T675" s="530"/>
      <c r="U675" s="530"/>
      <c r="V675" s="530"/>
      <c r="W675" s="530"/>
      <c r="X675" s="530"/>
      <c r="Y675" s="530"/>
      <c r="Z675" s="530"/>
      <c r="AA675" s="530"/>
      <c r="AB675" s="530"/>
      <c r="AC675" s="530"/>
      <c r="AD675" s="530"/>
      <c r="AE675" s="530"/>
      <c r="AF675" s="530"/>
      <c r="AG675" s="530"/>
      <c r="AH675" s="529"/>
      <c r="AI675" s="529"/>
      <c r="AJ675" s="529"/>
      <c r="AK675" s="529"/>
      <c r="AL675" s="529"/>
      <c r="AM675" s="535"/>
      <c r="AN675" s="535"/>
      <c r="AO675" s="535"/>
      <c r="AP675" s="535"/>
      <c r="AQ675" s="535"/>
      <c r="AR675" s="535"/>
      <c r="AS675" s="535"/>
      <c r="AT675" s="535"/>
      <c r="AU675" s="535"/>
      <c r="AV675" s="535"/>
      <c r="AW675" s="496"/>
    </row>
    <row r="676" spans="2:49" ht="15.6" x14ac:dyDescent="0.3">
      <c r="B676" s="495"/>
      <c r="C676" s="529"/>
      <c r="D676" s="536" t="s">
        <v>184</v>
      </c>
      <c r="E676" s="537"/>
      <c r="F676" s="537"/>
      <c r="G676" s="538"/>
      <c r="H676" s="538"/>
      <c r="I676" s="529"/>
      <c r="J676" s="535"/>
      <c r="K676" s="529"/>
      <c r="L676" s="539"/>
      <c r="M676" s="539"/>
      <c r="N676" s="539"/>
      <c r="O676" s="539"/>
      <c r="P676" s="539"/>
      <c r="Q676" s="539"/>
      <c r="R676" s="539" t="s">
        <v>211</v>
      </c>
      <c r="S676" s="539"/>
      <c r="T676" s="539"/>
      <c r="U676" s="539"/>
      <c r="V676" s="539"/>
      <c r="W676" s="539"/>
      <c r="X676" s="539"/>
      <c r="Y676" s="539"/>
      <c r="Z676" s="539"/>
      <c r="AA676" s="539"/>
      <c r="AB676" s="529"/>
      <c r="AC676" s="529"/>
      <c r="AD676" s="529"/>
      <c r="AE676" s="529"/>
      <c r="AF676" s="529"/>
      <c r="AG676" s="529"/>
      <c r="AH676" s="529"/>
      <c r="AI676" s="529"/>
      <c r="AJ676" s="529"/>
      <c r="AK676" s="529"/>
      <c r="AL676" s="529"/>
      <c r="AM676" s="529"/>
      <c r="AN676" s="529"/>
      <c r="AO676" s="529"/>
      <c r="AP676" s="529"/>
      <c r="AQ676" s="529"/>
      <c r="AR676" s="529"/>
      <c r="AS676" s="529"/>
      <c r="AT676" s="529"/>
      <c r="AU676" s="529"/>
      <c r="AV676" s="529"/>
      <c r="AW676" s="496"/>
    </row>
    <row r="677" spans="2:49" ht="16.2" thickBot="1" x14ac:dyDescent="0.35">
      <c r="B677" s="540"/>
      <c r="C677" s="541"/>
      <c r="D677" s="541"/>
      <c r="E677" s="542"/>
      <c r="F677" s="542"/>
      <c r="G677" s="542"/>
      <c r="H677" s="542"/>
      <c r="I677" s="541"/>
      <c r="J677" s="543"/>
      <c r="K677" s="541"/>
      <c r="L677" s="544"/>
      <c r="M677" s="544"/>
      <c r="N677" s="544"/>
      <c r="O677" s="544"/>
      <c r="P677" s="544"/>
      <c r="Q677" s="544"/>
      <c r="R677" s="544"/>
      <c r="S677" s="544"/>
      <c r="T677" s="544"/>
      <c r="U677" s="544"/>
      <c r="V677" s="544"/>
      <c r="W677" s="544"/>
      <c r="X677" s="544"/>
      <c r="Y677" s="544"/>
      <c r="Z677" s="544"/>
      <c r="AA677" s="544"/>
      <c r="AB677" s="541"/>
      <c r="AC677" s="541"/>
      <c r="AD677" s="541"/>
      <c r="AE677" s="541"/>
      <c r="AF677" s="541"/>
      <c r="AG677" s="541"/>
      <c r="AH677" s="541"/>
      <c r="AI677" s="541"/>
      <c r="AJ677" s="541"/>
      <c r="AK677" s="541"/>
      <c r="AL677" s="541"/>
      <c r="AM677" s="541"/>
      <c r="AN677" s="541"/>
      <c r="AO677" s="541"/>
      <c r="AP677" s="541"/>
      <c r="AQ677" s="541"/>
      <c r="AR677" s="541"/>
      <c r="AS677" s="541"/>
      <c r="AT677" s="541"/>
      <c r="AU677" s="541"/>
      <c r="AV677" s="541"/>
      <c r="AW677" s="545"/>
    </row>
    <row r="678" spans="2:49" ht="15.6" thickTop="1" thickBot="1" x14ac:dyDescent="0.35"/>
    <row r="679" spans="2:49" ht="18.600000000000001" thickTop="1" x14ac:dyDescent="0.35">
      <c r="B679" s="483"/>
      <c r="C679" s="484" t="s">
        <v>190</v>
      </c>
      <c r="D679" s="485"/>
      <c r="E679" s="486"/>
      <c r="F679" s="487"/>
      <c r="G679" s="488"/>
      <c r="H679" s="488"/>
      <c r="I679" s="489"/>
      <c r="J679" s="490"/>
      <c r="K679" s="489"/>
      <c r="L679" s="491"/>
      <c r="M679" s="491"/>
      <c r="N679" s="491"/>
      <c r="O679" s="491"/>
      <c r="P679" s="491"/>
      <c r="Q679" s="491"/>
      <c r="R679" s="491"/>
      <c r="S679" s="491"/>
      <c r="T679" s="491"/>
      <c r="U679" s="491"/>
      <c r="V679" s="491"/>
      <c r="W679" s="491"/>
      <c r="X679" s="491"/>
      <c r="Y679" s="491"/>
      <c r="Z679" s="491"/>
      <c r="AA679" s="491"/>
      <c r="AB679" s="489"/>
      <c r="AC679" s="489"/>
      <c r="AD679" s="489"/>
      <c r="AE679" s="489"/>
      <c r="AF679" s="489"/>
      <c r="AG679" s="489"/>
      <c r="AH679" s="489"/>
      <c r="AI679" s="492"/>
      <c r="AJ679" s="492"/>
      <c r="AK679" s="492"/>
      <c r="AL679" s="492"/>
      <c r="AM679" s="492"/>
      <c r="AN679" s="492"/>
      <c r="AO679" s="492"/>
      <c r="AP679" s="492"/>
      <c r="AQ679" s="492"/>
      <c r="AR679" s="492"/>
      <c r="AS679" s="492"/>
      <c r="AT679" s="492"/>
      <c r="AU679" s="492"/>
      <c r="AV679" s="492"/>
      <c r="AW679" s="493"/>
    </row>
    <row r="680" spans="2:49" ht="15.6" x14ac:dyDescent="0.3">
      <c r="B680" s="495"/>
      <c r="C680" s="630" t="str">
        <f>+C653</f>
        <v>CAP. 4: ACUEDUCTO CALLE LARGA</v>
      </c>
      <c r="D680" s="631"/>
      <c r="E680" s="631"/>
      <c r="F680" s="631"/>
      <c r="G680" s="631"/>
      <c r="H680" s="631"/>
      <c r="I680" s="631"/>
      <c r="J680" s="632" t="str">
        <f>+PRESUPUESTO!C54</f>
        <v>TUBERIA PVC 4" RDE 21 - 200 PSI</v>
      </c>
      <c r="K680" s="633"/>
      <c r="L680" s="633"/>
      <c r="M680" s="633"/>
      <c r="N680" s="633"/>
      <c r="O680" s="633"/>
      <c r="P680" s="633"/>
      <c r="Q680" s="633"/>
      <c r="R680" s="633"/>
      <c r="S680" s="633"/>
      <c r="T680" s="633"/>
      <c r="U680" s="633"/>
      <c r="V680" s="633"/>
      <c r="W680" s="633"/>
      <c r="X680" s="633"/>
      <c r="Y680" s="633"/>
      <c r="Z680" s="633"/>
      <c r="AA680" s="633"/>
      <c r="AB680" s="633"/>
      <c r="AC680" s="633"/>
      <c r="AD680" s="633"/>
      <c r="AE680" s="633"/>
      <c r="AF680" s="633"/>
      <c r="AG680" s="633"/>
      <c r="AH680" s="634"/>
      <c r="AI680" s="638" t="s">
        <v>192</v>
      </c>
      <c r="AJ680" s="639"/>
      <c r="AK680" s="639"/>
      <c r="AL680" s="639"/>
      <c r="AM680" s="639"/>
      <c r="AN680" s="639"/>
      <c r="AO680" s="640"/>
      <c r="AP680" s="641" t="s">
        <v>35</v>
      </c>
      <c r="AQ680" s="642"/>
      <c r="AR680" s="642"/>
      <c r="AS680" s="642"/>
      <c r="AT680" s="642"/>
      <c r="AU680" s="642"/>
      <c r="AV680" s="643"/>
      <c r="AW680" s="496"/>
    </row>
    <row r="681" spans="2:49" ht="15.6" x14ac:dyDescent="0.3">
      <c r="B681" s="495"/>
      <c r="C681" s="700"/>
      <c r="D681" s="701"/>
      <c r="E681" s="701"/>
      <c r="F681" s="701"/>
      <c r="G681" s="701"/>
      <c r="H681" s="701"/>
      <c r="I681" s="701"/>
      <c r="J681" s="635"/>
      <c r="K681" s="636"/>
      <c r="L681" s="636"/>
      <c r="M681" s="636"/>
      <c r="N681" s="636"/>
      <c r="O681" s="636"/>
      <c r="P681" s="636"/>
      <c r="Q681" s="636"/>
      <c r="R681" s="636"/>
      <c r="S681" s="636"/>
      <c r="T681" s="636"/>
      <c r="U681" s="636"/>
      <c r="V681" s="636"/>
      <c r="W681" s="636"/>
      <c r="X681" s="636"/>
      <c r="Y681" s="636"/>
      <c r="Z681" s="636"/>
      <c r="AA681" s="636"/>
      <c r="AB681" s="636"/>
      <c r="AC681" s="636"/>
      <c r="AD681" s="636"/>
      <c r="AE681" s="636"/>
      <c r="AF681" s="636"/>
      <c r="AG681" s="636"/>
      <c r="AH681" s="637"/>
      <c r="AI681" s="638" t="s">
        <v>194</v>
      </c>
      <c r="AJ681" s="639"/>
      <c r="AK681" s="639"/>
      <c r="AL681" s="639"/>
      <c r="AM681" s="639"/>
      <c r="AN681" s="639"/>
      <c r="AO681" s="640"/>
      <c r="AP681" s="641">
        <f>L693</f>
        <v>59</v>
      </c>
      <c r="AQ681" s="642"/>
      <c r="AR681" s="642"/>
      <c r="AS681" s="642"/>
      <c r="AT681" s="642"/>
      <c r="AU681" s="642"/>
      <c r="AV681" s="643"/>
      <c r="AW681" s="496"/>
    </row>
    <row r="682" spans="2:49" ht="15.6" x14ac:dyDescent="0.3">
      <c r="B682" s="495"/>
      <c r="C682" s="498"/>
      <c r="D682" s="498"/>
      <c r="E682" s="498"/>
      <c r="F682" s="498"/>
      <c r="G682" s="498"/>
      <c r="H682" s="498"/>
      <c r="I682" s="498"/>
      <c r="J682" s="499"/>
      <c r="K682" s="498"/>
      <c r="L682" s="498"/>
      <c r="M682" s="626"/>
      <c r="N682" s="626"/>
      <c r="O682" s="626"/>
      <c r="P682" s="626"/>
      <c r="Q682" s="626"/>
      <c r="R682" s="626"/>
      <c r="S682" s="626"/>
      <c r="T682" s="626"/>
      <c r="U682" s="626"/>
      <c r="V682" s="626"/>
      <c r="W682" s="626"/>
      <c r="X682" s="626"/>
      <c r="Y682" s="626"/>
      <c r="Z682" s="626"/>
      <c r="AA682" s="626"/>
      <c r="AB682" s="626"/>
      <c r="AC682" s="625"/>
      <c r="AD682" s="626"/>
      <c r="AE682" s="626"/>
      <c r="AF682" s="626"/>
      <c r="AG682" s="626"/>
      <c r="AH682" s="626"/>
      <c r="AI682" s="626"/>
      <c r="AJ682" s="626"/>
      <c r="AK682" s="626"/>
      <c r="AL682" s="626"/>
      <c r="AM682" s="626"/>
      <c r="AN682" s="626"/>
      <c r="AO682" s="626"/>
      <c r="AP682" s="626"/>
      <c r="AQ682" s="626"/>
      <c r="AR682" s="626"/>
      <c r="AS682" s="626"/>
      <c r="AT682" s="626"/>
      <c r="AU682" s="626"/>
      <c r="AV682" s="626"/>
      <c r="AW682" s="496"/>
    </row>
    <row r="683" spans="2:49" ht="15.6" x14ac:dyDescent="0.3">
      <c r="B683" s="495"/>
      <c r="C683" s="712" t="s">
        <v>197</v>
      </c>
      <c r="D683" s="713"/>
      <c r="E683" s="714" t="s">
        <v>198</v>
      </c>
      <c r="F683" s="714"/>
      <c r="G683" s="714"/>
      <c r="H683" s="714"/>
      <c r="I683" s="714" t="s">
        <v>199</v>
      </c>
      <c r="J683" s="715" t="s">
        <v>200</v>
      </c>
      <c r="K683" s="714" t="s">
        <v>182</v>
      </c>
      <c r="L683" s="714" t="s">
        <v>201</v>
      </c>
      <c r="M683" s="705"/>
      <c r="N683" s="705"/>
      <c r="O683" s="705"/>
      <c r="P683" s="705"/>
      <c r="Q683" s="705"/>
      <c r="R683" s="705"/>
      <c r="S683" s="705"/>
      <c r="T683" s="705"/>
      <c r="U683" s="705"/>
      <c r="V683" s="705"/>
      <c r="W683" s="705"/>
      <c r="X683" s="705"/>
      <c r="Y683" s="705"/>
      <c r="Z683" s="705"/>
      <c r="AA683" s="705"/>
      <c r="AB683" s="705"/>
      <c r="AC683" s="705"/>
      <c r="AD683" s="705"/>
      <c r="AE683" s="705"/>
      <c r="AF683" s="705"/>
      <c r="AG683" s="705"/>
      <c r="AH683" s="705"/>
      <c r="AI683" s="705"/>
      <c r="AJ683" s="705"/>
      <c r="AK683" s="705"/>
      <c r="AL683" s="705"/>
      <c r="AM683" s="705"/>
      <c r="AN683" s="705"/>
      <c r="AO683" s="705"/>
      <c r="AP683" s="705"/>
      <c r="AQ683" s="705"/>
      <c r="AR683" s="705"/>
      <c r="AS683" s="705"/>
      <c r="AT683" s="705"/>
      <c r="AU683" s="705"/>
      <c r="AV683" s="705"/>
      <c r="AW683" s="496"/>
    </row>
    <row r="684" spans="2:49" ht="15.6" x14ac:dyDescent="0.3">
      <c r="B684" s="495"/>
      <c r="C684" s="653"/>
      <c r="D684" s="654"/>
      <c r="E684" s="500" t="s">
        <v>202</v>
      </c>
      <c r="F684" s="500" t="s">
        <v>203</v>
      </c>
      <c r="G684" s="500" t="s">
        <v>204</v>
      </c>
      <c r="H684" s="500" t="s">
        <v>205</v>
      </c>
      <c r="I684" s="714"/>
      <c r="J684" s="716"/>
      <c r="K684" s="714"/>
      <c r="L684" s="714"/>
      <c r="M684" s="705"/>
      <c r="N684" s="705"/>
      <c r="O684" s="705"/>
      <c r="P684" s="705"/>
      <c r="Q684" s="705"/>
      <c r="R684" s="705"/>
      <c r="S684" s="705"/>
      <c r="T684" s="705"/>
      <c r="U684" s="705"/>
      <c r="V684" s="705"/>
      <c r="W684" s="705"/>
      <c r="X684" s="705"/>
      <c r="Y684" s="705"/>
      <c r="Z684" s="705"/>
      <c r="AA684" s="705"/>
      <c r="AB684" s="705"/>
      <c r="AC684" s="705"/>
      <c r="AD684" s="705"/>
      <c r="AE684" s="705"/>
      <c r="AF684" s="705"/>
      <c r="AG684" s="705"/>
      <c r="AH684" s="705"/>
      <c r="AI684" s="705"/>
      <c r="AJ684" s="705"/>
      <c r="AK684" s="705"/>
      <c r="AL684" s="705"/>
      <c r="AM684" s="705"/>
      <c r="AN684" s="705"/>
      <c r="AO684" s="705"/>
      <c r="AP684" s="705"/>
      <c r="AQ684" s="705"/>
      <c r="AR684" s="705"/>
      <c r="AS684" s="705"/>
      <c r="AT684" s="705"/>
      <c r="AU684" s="705"/>
      <c r="AV684" s="705"/>
      <c r="AW684" s="496"/>
    </row>
    <row r="685" spans="2:49" ht="15.6" x14ac:dyDescent="0.3">
      <c r="B685" s="495"/>
      <c r="C685" s="706"/>
      <c r="D685" s="707"/>
      <c r="E685" s="710"/>
      <c r="F685" s="710"/>
      <c r="G685" s="710"/>
      <c r="H685" s="710"/>
      <c r="I685" s="710"/>
      <c r="J685" s="710"/>
      <c r="K685" s="710"/>
      <c r="L685" s="710"/>
      <c r="M685" s="501"/>
      <c r="N685" s="502"/>
      <c r="O685" s="502"/>
      <c r="P685" s="502"/>
      <c r="Q685" s="502"/>
      <c r="R685" s="502"/>
      <c r="S685" s="502"/>
      <c r="T685" s="502"/>
      <c r="U685" s="502"/>
      <c r="V685" s="502"/>
      <c r="W685" s="502"/>
      <c r="X685" s="502"/>
      <c r="Y685" s="502"/>
      <c r="Z685" s="502"/>
      <c r="AA685" s="502"/>
      <c r="AB685" s="502"/>
      <c r="AC685" s="502"/>
      <c r="AD685" s="502"/>
      <c r="AE685" s="502"/>
      <c r="AF685" s="502"/>
      <c r="AG685" s="502"/>
      <c r="AH685" s="502"/>
      <c r="AI685" s="502"/>
      <c r="AJ685" s="502"/>
      <c r="AK685" s="502"/>
      <c r="AL685" s="502"/>
      <c r="AM685" s="502"/>
      <c r="AN685" s="502"/>
      <c r="AO685" s="502"/>
      <c r="AP685" s="502"/>
      <c r="AQ685" s="502"/>
      <c r="AR685" s="502"/>
      <c r="AS685" s="502"/>
      <c r="AT685" s="502"/>
      <c r="AU685" s="502"/>
      <c r="AV685" s="503"/>
      <c r="AW685" s="496"/>
    </row>
    <row r="686" spans="2:49" ht="15.6" x14ac:dyDescent="0.3">
      <c r="B686" s="495"/>
      <c r="C686" s="708"/>
      <c r="D686" s="709"/>
      <c r="E686" s="711"/>
      <c r="F686" s="711"/>
      <c r="G686" s="711"/>
      <c r="H686" s="711"/>
      <c r="I686" s="711"/>
      <c r="J686" s="711"/>
      <c r="K686" s="711"/>
      <c r="L686" s="711"/>
      <c r="M686" s="501"/>
      <c r="N686" s="502"/>
      <c r="O686" s="502"/>
      <c r="P686" s="502"/>
      <c r="Q686" s="502"/>
      <c r="R686" s="502"/>
      <c r="S686" s="502"/>
      <c r="T686" s="502"/>
      <c r="U686" s="502"/>
      <c r="V686" s="502"/>
      <c r="W686" s="502"/>
      <c r="X686" s="502"/>
      <c r="Y686" s="502"/>
      <c r="Z686" s="502"/>
      <c r="AA686" s="502"/>
      <c r="AB686" s="502"/>
      <c r="AC686" s="502"/>
      <c r="AD686" s="502"/>
      <c r="AE686" s="502"/>
      <c r="AF686" s="502"/>
      <c r="AG686" s="502"/>
      <c r="AH686" s="502"/>
      <c r="AI686" s="502"/>
      <c r="AJ686" s="502"/>
      <c r="AK686" s="502"/>
      <c r="AL686" s="502"/>
      <c r="AM686" s="502"/>
      <c r="AN686" s="502"/>
      <c r="AO686" s="502"/>
      <c r="AP686" s="502"/>
      <c r="AQ686" s="502"/>
      <c r="AR686" s="502"/>
      <c r="AS686" s="502"/>
      <c r="AT686" s="502"/>
      <c r="AU686" s="502"/>
      <c r="AV686" s="503"/>
      <c r="AW686" s="496"/>
    </row>
    <row r="687" spans="2:49" ht="15.6" x14ac:dyDescent="0.3">
      <c r="B687" s="495"/>
      <c r="C687" s="648" t="str">
        <f>+J680</f>
        <v>TUBERIA PVC 4" RDE 21 - 200 PSI</v>
      </c>
      <c r="D687" s="649"/>
      <c r="E687" s="644">
        <v>59</v>
      </c>
      <c r="F687" s="644">
        <f>+F660</f>
        <v>0</v>
      </c>
      <c r="G687" s="718"/>
      <c r="H687" s="644"/>
      <c r="I687" s="644">
        <f>+E687</f>
        <v>59</v>
      </c>
      <c r="J687" s="644">
        <v>1</v>
      </c>
      <c r="K687" s="644" t="str">
        <f>AP680</f>
        <v>M</v>
      </c>
      <c r="L687" s="646">
        <f>I687*J687</f>
        <v>59</v>
      </c>
      <c r="M687" s="501"/>
      <c r="N687" s="502"/>
      <c r="O687" s="502"/>
      <c r="P687" s="502"/>
      <c r="Q687" s="502"/>
      <c r="R687" s="502"/>
      <c r="S687" s="502"/>
      <c r="T687" s="502"/>
      <c r="U687" s="502"/>
      <c r="V687" s="502"/>
      <c r="W687" s="502"/>
      <c r="X687" s="502"/>
      <c r="Y687" s="502"/>
      <c r="Z687" s="502"/>
      <c r="AA687" s="502"/>
      <c r="AB687" s="502"/>
      <c r="AC687" s="502"/>
      <c r="AD687" s="502"/>
      <c r="AE687" s="502"/>
      <c r="AF687" s="502"/>
      <c r="AG687" s="502"/>
      <c r="AH687" s="502"/>
      <c r="AI687" s="502"/>
      <c r="AJ687" s="502"/>
      <c r="AK687" s="502"/>
      <c r="AL687" s="502"/>
      <c r="AM687" s="502"/>
      <c r="AN687" s="502"/>
      <c r="AO687" s="502"/>
      <c r="AP687" s="502"/>
      <c r="AQ687" s="502"/>
      <c r="AR687" s="502"/>
      <c r="AS687" s="502"/>
      <c r="AT687" s="502"/>
      <c r="AU687" s="502"/>
      <c r="AV687" s="503"/>
      <c r="AW687" s="496"/>
    </row>
    <row r="688" spans="2:49" ht="15.6" x14ac:dyDescent="0.3">
      <c r="B688" s="495"/>
      <c r="C688" s="650"/>
      <c r="D688" s="651"/>
      <c r="E688" s="645"/>
      <c r="F688" s="645"/>
      <c r="G688" s="659"/>
      <c r="H688" s="645"/>
      <c r="I688" s="645"/>
      <c r="J688" s="645"/>
      <c r="K688" s="645"/>
      <c r="L688" s="647"/>
      <c r="M688" s="501"/>
      <c r="N688" s="502"/>
      <c r="O688" s="502"/>
      <c r="P688" s="502"/>
      <c r="Q688" s="502"/>
      <c r="R688" s="502"/>
      <c r="S688" s="502"/>
      <c r="T688" s="502"/>
      <c r="U688" s="502"/>
      <c r="V688" s="502"/>
      <c r="W688" s="502"/>
      <c r="X688" s="502"/>
      <c r="Y688" s="502"/>
      <c r="Z688" s="502"/>
      <c r="AA688" s="502"/>
      <c r="AB688" s="502"/>
      <c r="AC688" s="502"/>
      <c r="AD688" s="502"/>
      <c r="AE688" s="502"/>
      <c r="AF688" s="502"/>
      <c r="AG688" s="502"/>
      <c r="AH688" s="502"/>
      <c r="AI688" s="502"/>
      <c r="AJ688" s="502"/>
      <c r="AK688" s="502"/>
      <c r="AL688" s="502"/>
      <c r="AM688" s="502"/>
      <c r="AN688" s="502"/>
      <c r="AO688" s="502"/>
      <c r="AP688" s="502"/>
      <c r="AQ688" s="502"/>
      <c r="AR688" s="502"/>
      <c r="AS688" s="502"/>
      <c r="AT688" s="502"/>
      <c r="AU688" s="502"/>
      <c r="AV688" s="503"/>
      <c r="AW688" s="496"/>
    </row>
    <row r="689" spans="2:49" ht="15.6" x14ac:dyDescent="0.3">
      <c r="B689" s="495"/>
      <c r="C689" s="720"/>
      <c r="D689" s="721"/>
      <c r="E689" s="652"/>
      <c r="F689" s="652"/>
      <c r="G689" s="652"/>
      <c r="H689" s="652"/>
      <c r="I689" s="652"/>
      <c r="J689" s="652"/>
      <c r="K689" s="652"/>
      <c r="L689" s="656"/>
      <c r="M689" s="501"/>
      <c r="N689" s="502"/>
      <c r="O689" s="502"/>
      <c r="P689" s="502"/>
      <c r="Q689" s="502"/>
      <c r="R689" s="502"/>
      <c r="S689" s="502"/>
      <c r="T689" s="502"/>
      <c r="U689" s="502"/>
      <c r="V689" s="502"/>
      <c r="W689" s="502"/>
      <c r="X689" s="502"/>
      <c r="Y689" s="502"/>
      <c r="Z689" s="502"/>
      <c r="AA689" s="502"/>
      <c r="AB689" s="502"/>
      <c r="AC689" s="502"/>
      <c r="AD689" s="502"/>
      <c r="AE689" s="502"/>
      <c r="AF689" s="502"/>
      <c r="AG689" s="502"/>
      <c r="AH689" s="502"/>
      <c r="AI689" s="502"/>
      <c r="AJ689" s="502"/>
      <c r="AK689" s="502"/>
      <c r="AL689" s="502"/>
      <c r="AM689" s="502"/>
      <c r="AN689" s="502"/>
      <c r="AO689" s="502"/>
      <c r="AP689" s="502"/>
      <c r="AQ689" s="502"/>
      <c r="AR689" s="502"/>
      <c r="AS689" s="502"/>
      <c r="AT689" s="502"/>
      <c r="AU689" s="502"/>
      <c r="AV689" s="503"/>
      <c r="AW689" s="496"/>
    </row>
    <row r="690" spans="2:49" ht="15.6" x14ac:dyDescent="0.3">
      <c r="B690" s="495"/>
      <c r="C690" s="722"/>
      <c r="D690" s="723"/>
      <c r="E690" s="644"/>
      <c r="F690" s="644"/>
      <c r="G690" s="644"/>
      <c r="H690" s="644"/>
      <c r="I690" s="644"/>
      <c r="J690" s="644"/>
      <c r="K690" s="644"/>
      <c r="L690" s="657"/>
      <c r="M690" s="501"/>
      <c r="N690" s="502"/>
      <c r="O690" s="502"/>
      <c r="P690" s="502"/>
      <c r="Q690" s="502"/>
      <c r="R690" s="502"/>
      <c r="S690" s="502"/>
      <c r="T690" s="502"/>
      <c r="U690" s="502"/>
      <c r="V690" s="502"/>
      <c r="W690" s="502"/>
      <c r="X690" s="502"/>
      <c r="Y690" s="502"/>
      <c r="Z690" s="502"/>
      <c r="AA690" s="502"/>
      <c r="AB690" s="502"/>
      <c r="AC690" s="502"/>
      <c r="AD690" s="502"/>
      <c r="AE690" s="502"/>
      <c r="AF690" s="502"/>
      <c r="AG690" s="502"/>
      <c r="AH690" s="502"/>
      <c r="AI690" s="502"/>
      <c r="AJ690" s="502"/>
      <c r="AK690" s="502"/>
      <c r="AL690" s="502"/>
      <c r="AM690" s="502"/>
      <c r="AN690" s="502"/>
      <c r="AO690" s="502"/>
      <c r="AP690" s="502"/>
      <c r="AQ690" s="502"/>
      <c r="AR690" s="502"/>
      <c r="AS690" s="502"/>
      <c r="AT690" s="502"/>
      <c r="AU690" s="502"/>
      <c r="AV690" s="503"/>
      <c r="AW690" s="496"/>
    </row>
    <row r="691" spans="2:49" ht="15.6" x14ac:dyDescent="0.3">
      <c r="B691" s="495"/>
      <c r="C691" s="720"/>
      <c r="D691" s="721"/>
      <c r="E691" s="652"/>
      <c r="F691" s="652"/>
      <c r="G691" s="652"/>
      <c r="H691" s="652"/>
      <c r="I691" s="652"/>
      <c r="J691" s="652"/>
      <c r="K691" s="652"/>
      <c r="L691" s="656"/>
      <c r="M691" s="501"/>
      <c r="N691" s="502"/>
      <c r="O691" s="502"/>
      <c r="P691" s="502"/>
      <c r="Q691" s="502"/>
      <c r="R691" s="502"/>
      <c r="S691" s="502"/>
      <c r="T691" s="502"/>
      <c r="U691" s="502"/>
      <c r="V691" s="502"/>
      <c r="W691" s="502"/>
      <c r="X691" s="502"/>
      <c r="Y691" s="502"/>
      <c r="Z691" s="502"/>
      <c r="AA691" s="502"/>
      <c r="AB691" s="502"/>
      <c r="AC691" s="502"/>
      <c r="AD691" s="502"/>
      <c r="AE691" s="502"/>
      <c r="AF691" s="502"/>
      <c r="AG691" s="502"/>
      <c r="AH691" s="502"/>
      <c r="AI691" s="502"/>
      <c r="AJ691" s="502"/>
      <c r="AK691" s="502"/>
      <c r="AL691" s="502"/>
      <c r="AM691" s="502"/>
      <c r="AN691" s="502"/>
      <c r="AO691" s="502"/>
      <c r="AP691" s="502"/>
      <c r="AQ691" s="502"/>
      <c r="AR691" s="502"/>
      <c r="AS691" s="502"/>
      <c r="AT691" s="502"/>
      <c r="AU691" s="502"/>
      <c r="AV691" s="503"/>
      <c r="AW691" s="496"/>
    </row>
    <row r="692" spans="2:49" ht="15.6" x14ac:dyDescent="0.3">
      <c r="B692" s="495"/>
      <c r="C692" s="722"/>
      <c r="D692" s="723"/>
      <c r="E692" s="644"/>
      <c r="F692" s="644"/>
      <c r="G692" s="644"/>
      <c r="H692" s="644"/>
      <c r="I692" s="644"/>
      <c r="J692" s="644"/>
      <c r="K692" s="644"/>
      <c r="L692" s="657"/>
      <c r="M692" s="501"/>
      <c r="N692" s="502"/>
      <c r="O692" s="502"/>
      <c r="P692" s="502"/>
      <c r="Q692" s="502"/>
      <c r="R692" s="502"/>
      <c r="S692" s="502"/>
      <c r="T692" s="502"/>
      <c r="U692" s="502"/>
      <c r="V692" s="502"/>
      <c r="W692" s="502"/>
      <c r="X692" s="502"/>
      <c r="Y692" s="502"/>
      <c r="Z692" s="502"/>
      <c r="AA692" s="502"/>
      <c r="AB692" s="502"/>
      <c r="AC692" s="502"/>
      <c r="AD692" s="502"/>
      <c r="AE692" s="502"/>
      <c r="AF692" s="502"/>
      <c r="AG692" s="502"/>
      <c r="AH692" s="502"/>
      <c r="AI692" s="502"/>
      <c r="AJ692" s="502"/>
      <c r="AK692" s="502"/>
      <c r="AL692" s="502"/>
      <c r="AM692" s="502"/>
      <c r="AN692" s="502"/>
      <c r="AO692" s="502"/>
      <c r="AP692" s="502"/>
      <c r="AQ692" s="502"/>
      <c r="AR692" s="502"/>
      <c r="AS692" s="502"/>
      <c r="AT692" s="502"/>
      <c r="AU692" s="502"/>
      <c r="AV692" s="503"/>
      <c r="AW692" s="496"/>
    </row>
    <row r="693" spans="2:49" ht="15.6" x14ac:dyDescent="0.3">
      <c r="B693" s="495"/>
      <c r="C693" s="504"/>
      <c r="D693" s="505"/>
      <c r="E693" s="505"/>
      <c r="F693" s="505"/>
      <c r="G693" s="506" t="s">
        <v>209</v>
      </c>
      <c r="H693" s="507">
        <v>2</v>
      </c>
      <c r="I693" s="508" t="s">
        <v>5</v>
      </c>
      <c r="J693" s="509"/>
      <c r="K693" s="510" t="s">
        <v>201</v>
      </c>
      <c r="L693" s="511">
        <f>ROUND(SUM(L685:L692),H693)</f>
        <v>59</v>
      </c>
      <c r="M693" s="512"/>
      <c r="N693" s="513"/>
      <c r="O693" s="513"/>
      <c r="P693" s="513"/>
      <c r="Q693" s="513"/>
      <c r="R693" s="513"/>
      <c r="S693" s="502"/>
      <c r="T693" s="502"/>
      <c r="U693" s="502"/>
      <c r="V693" s="502"/>
      <c r="W693" s="502"/>
      <c r="X693" s="502"/>
      <c r="Y693" s="502"/>
      <c r="Z693" s="502"/>
      <c r="AA693" s="502"/>
      <c r="AB693" s="502"/>
      <c r="AC693" s="502"/>
      <c r="AD693" s="502"/>
      <c r="AE693" s="502"/>
      <c r="AF693" s="502"/>
      <c r="AG693" s="502"/>
      <c r="AH693" s="502"/>
      <c r="AI693" s="502"/>
      <c r="AJ693" s="502"/>
      <c r="AK693" s="502"/>
      <c r="AL693" s="502"/>
      <c r="AM693" s="502"/>
      <c r="AN693" s="502"/>
      <c r="AO693" s="502"/>
      <c r="AP693" s="502"/>
      <c r="AQ693" s="502"/>
      <c r="AR693" s="502"/>
      <c r="AS693" s="502"/>
      <c r="AT693" s="502"/>
      <c r="AU693" s="502"/>
      <c r="AV693" s="503"/>
      <c r="AW693" s="496"/>
    </row>
    <row r="694" spans="2:49" ht="15.6" x14ac:dyDescent="0.3">
      <c r="B694" s="495"/>
      <c r="C694" s="514"/>
      <c r="D694" s="515"/>
      <c r="E694" s="515"/>
      <c r="F694" s="515"/>
      <c r="G694" s="515"/>
      <c r="H694" s="515"/>
      <c r="I694" s="515"/>
      <c r="J694" s="515"/>
      <c r="K694" s="516"/>
      <c r="L694" s="515"/>
      <c r="M694" s="517"/>
      <c r="N694" s="518"/>
      <c r="O694" s="518"/>
      <c r="P694" s="518"/>
      <c r="Q694" s="518"/>
      <c r="R694" s="518"/>
      <c r="S694" s="519"/>
      <c r="T694" s="519"/>
      <c r="U694" s="519"/>
      <c r="V694" s="519"/>
      <c r="W694" s="519"/>
      <c r="X694" s="519"/>
      <c r="Y694" s="519"/>
      <c r="Z694" s="519"/>
      <c r="AA694" s="519"/>
      <c r="AB694" s="519"/>
      <c r="AC694" s="519"/>
      <c r="AD694" s="519"/>
      <c r="AE694" s="519"/>
      <c r="AF694" s="519"/>
      <c r="AG694" s="519"/>
      <c r="AH694" s="519"/>
      <c r="AI694" s="519"/>
      <c r="AJ694" s="519"/>
      <c r="AK694" s="519"/>
      <c r="AL694" s="519"/>
      <c r="AM694" s="519"/>
      <c r="AN694" s="519"/>
      <c r="AO694" s="519"/>
      <c r="AP694" s="519"/>
      <c r="AQ694" s="519"/>
      <c r="AR694" s="519"/>
      <c r="AS694" s="519"/>
      <c r="AT694" s="519"/>
      <c r="AU694" s="519"/>
      <c r="AV694" s="520"/>
      <c r="AW694" s="496"/>
    </row>
    <row r="695" spans="2:49" ht="15.6" x14ac:dyDescent="0.3">
      <c r="B695" s="495"/>
      <c r="C695" s="653"/>
      <c r="D695" s="654"/>
      <c r="E695" s="654"/>
      <c r="F695" s="654"/>
      <c r="G695" s="654"/>
      <c r="H695" s="654"/>
      <c r="I695" s="654"/>
      <c r="J695" s="654"/>
      <c r="K695" s="654"/>
      <c r="L695" s="521"/>
      <c r="M695" s="517"/>
      <c r="N695" s="518"/>
      <c r="O695" s="518"/>
      <c r="P695" s="518"/>
      <c r="Q695" s="518"/>
      <c r="R695" s="518"/>
      <c r="S695" s="519"/>
      <c r="T695" s="519"/>
      <c r="U695" s="519"/>
      <c r="V695" s="519"/>
      <c r="W695" s="519"/>
      <c r="X695" s="519"/>
      <c r="Y695" s="519"/>
      <c r="Z695" s="519"/>
      <c r="AA695" s="519"/>
      <c r="AB695" s="519"/>
      <c r="AC695" s="519"/>
      <c r="AD695" s="519"/>
      <c r="AE695" s="519"/>
      <c r="AF695" s="519"/>
      <c r="AG695" s="519"/>
      <c r="AH695" s="519"/>
      <c r="AI695" s="519"/>
      <c r="AJ695" s="519"/>
      <c r="AK695" s="519"/>
      <c r="AL695" s="519"/>
      <c r="AM695" s="519"/>
      <c r="AN695" s="519"/>
      <c r="AO695" s="519"/>
      <c r="AP695" s="519"/>
      <c r="AQ695" s="519"/>
      <c r="AR695" s="519"/>
      <c r="AS695" s="519"/>
      <c r="AT695" s="519"/>
      <c r="AU695" s="519"/>
      <c r="AV695" s="520"/>
      <c r="AW695" s="496"/>
    </row>
    <row r="696" spans="2:49" ht="31.2" x14ac:dyDescent="0.3">
      <c r="B696" s="495"/>
      <c r="C696" s="522" t="s">
        <v>210</v>
      </c>
      <c r="D696" s="655"/>
      <c r="E696" s="655"/>
      <c r="F696" s="655"/>
      <c r="G696" s="655"/>
      <c r="H696" s="655"/>
      <c r="I696" s="655"/>
      <c r="J696" s="655"/>
      <c r="K696" s="655"/>
      <c r="L696" s="655"/>
      <c r="M696" s="655"/>
      <c r="N696" s="655"/>
      <c r="O696" s="655"/>
      <c r="P696" s="655"/>
      <c r="Q696" s="655"/>
      <c r="R696" s="655"/>
      <c r="S696" s="655"/>
      <c r="T696" s="655"/>
      <c r="U696" s="655"/>
      <c r="V696" s="655"/>
      <c r="W696" s="655"/>
      <c r="X696" s="655"/>
      <c r="Y696" s="655"/>
      <c r="Z696" s="655"/>
      <c r="AA696" s="655"/>
      <c r="AB696" s="655"/>
      <c r="AC696" s="655"/>
      <c r="AD696" s="655"/>
      <c r="AE696" s="655"/>
      <c r="AF696" s="655"/>
      <c r="AG696" s="655"/>
      <c r="AH696" s="655"/>
      <c r="AI696" s="655"/>
      <c r="AJ696" s="655"/>
      <c r="AK696" s="655"/>
      <c r="AL696" s="655"/>
      <c r="AM696" s="655"/>
      <c r="AN696" s="655"/>
      <c r="AO696" s="655"/>
      <c r="AP696" s="655"/>
      <c r="AQ696" s="655"/>
      <c r="AR696" s="655"/>
      <c r="AS696" s="655"/>
      <c r="AT696" s="655"/>
      <c r="AU696" s="655"/>
      <c r="AV696" s="523"/>
      <c r="AW696" s="496"/>
    </row>
    <row r="697" spans="2:49" ht="15.6" x14ac:dyDescent="0.3">
      <c r="B697" s="495"/>
      <c r="C697" s="549"/>
      <c r="D697" s="719"/>
      <c r="E697" s="719"/>
      <c r="F697" s="719"/>
      <c r="G697" s="719"/>
      <c r="H697" s="719"/>
      <c r="I697" s="719"/>
      <c r="J697" s="719"/>
      <c r="K697" s="719"/>
      <c r="L697" s="719"/>
      <c r="M697" s="719"/>
      <c r="N697" s="719"/>
      <c r="O697" s="719"/>
      <c r="P697" s="719"/>
      <c r="Q697" s="719"/>
      <c r="R697" s="719"/>
      <c r="S697" s="719"/>
      <c r="T697" s="719"/>
      <c r="U697" s="719"/>
      <c r="V697" s="719"/>
      <c r="W697" s="719"/>
      <c r="X697" s="719"/>
      <c r="Y697" s="719"/>
      <c r="Z697" s="719"/>
      <c r="AA697" s="719"/>
      <c r="AB697" s="719"/>
      <c r="AC697" s="719"/>
      <c r="AD697" s="719"/>
      <c r="AE697" s="719"/>
      <c r="AF697" s="719"/>
      <c r="AG697" s="719"/>
      <c r="AH697" s="719"/>
      <c r="AI697" s="719"/>
      <c r="AJ697" s="719"/>
      <c r="AK697" s="719"/>
      <c r="AL697" s="719"/>
      <c r="AM697" s="719"/>
      <c r="AN697" s="719"/>
      <c r="AO697" s="719"/>
      <c r="AP697" s="719"/>
      <c r="AQ697" s="719"/>
      <c r="AR697" s="719"/>
      <c r="AS697" s="719"/>
      <c r="AT697" s="719"/>
      <c r="AU697" s="719"/>
      <c r="AV697" s="550"/>
      <c r="AW697" s="496"/>
    </row>
    <row r="698" spans="2:49" ht="15.6" x14ac:dyDescent="0.3">
      <c r="B698" s="495"/>
      <c r="C698" s="526"/>
      <c r="D698" s="627"/>
      <c r="E698" s="627"/>
      <c r="F698" s="627"/>
      <c r="G698" s="627"/>
      <c r="H698" s="627"/>
      <c r="I698" s="627"/>
      <c r="J698" s="627"/>
      <c r="K698" s="627"/>
      <c r="L698" s="627"/>
      <c r="M698" s="627"/>
      <c r="N698" s="627"/>
      <c r="O698" s="627"/>
      <c r="P698" s="627"/>
      <c r="Q698" s="627"/>
      <c r="R698" s="627"/>
      <c r="S698" s="627"/>
      <c r="T698" s="627"/>
      <c r="U698" s="627"/>
      <c r="V698" s="627"/>
      <c r="W698" s="627"/>
      <c r="X698" s="627"/>
      <c r="Y698" s="627"/>
      <c r="Z698" s="627"/>
      <c r="AA698" s="627"/>
      <c r="AB698" s="627"/>
      <c r="AC698" s="627"/>
      <c r="AD698" s="627"/>
      <c r="AE698" s="627"/>
      <c r="AF698" s="627"/>
      <c r="AG698" s="527"/>
      <c r="AH698" s="628" t="str">
        <f>"Item    " &amp; E681 &amp; "    Página   1   de   1  "</f>
        <v xml:space="preserve">Item        Página   1   de   1  </v>
      </c>
      <c r="AI698" s="629"/>
      <c r="AJ698" s="629"/>
      <c r="AK698" s="629"/>
      <c r="AL698" s="629"/>
      <c r="AM698" s="629"/>
      <c r="AN698" s="629"/>
      <c r="AO698" s="629"/>
      <c r="AP698" s="629"/>
      <c r="AQ698" s="629"/>
      <c r="AR698" s="629"/>
      <c r="AS698" s="629"/>
      <c r="AT698" s="629"/>
      <c r="AU698" s="629"/>
      <c r="AV698" s="629"/>
      <c r="AW698" s="496"/>
    </row>
    <row r="699" spans="2:49" ht="15.6" x14ac:dyDescent="0.3">
      <c r="B699" s="495"/>
      <c r="C699" s="515"/>
      <c r="D699" s="515"/>
      <c r="E699" s="515"/>
      <c r="F699" s="515"/>
      <c r="G699" s="515"/>
      <c r="H699" s="515"/>
      <c r="I699" s="515"/>
      <c r="J699" s="528"/>
      <c r="K699" s="515"/>
      <c r="L699" s="515"/>
      <c r="M699" s="515"/>
      <c r="N699" s="515"/>
      <c r="O699" s="515"/>
      <c r="P699" s="515"/>
      <c r="Q699" s="515"/>
      <c r="R699" s="515"/>
      <c r="S699" s="515"/>
      <c r="T699" s="515"/>
      <c r="U699" s="515"/>
      <c r="V699" s="515"/>
      <c r="W699" s="515"/>
      <c r="X699" s="515"/>
      <c r="Y699" s="515"/>
      <c r="Z699" s="515"/>
      <c r="AA699" s="515"/>
      <c r="AB699" s="515"/>
      <c r="AC699" s="515"/>
      <c r="AD699" s="515"/>
      <c r="AE699" s="515"/>
      <c r="AF699" s="515"/>
      <c r="AG699" s="515"/>
      <c r="AH699" s="515"/>
      <c r="AI699" s="515"/>
      <c r="AJ699" s="515"/>
      <c r="AK699" s="515"/>
      <c r="AL699" s="515"/>
      <c r="AM699" s="528"/>
      <c r="AN699" s="528"/>
      <c r="AO699" s="528"/>
      <c r="AP699" s="528"/>
      <c r="AQ699" s="528"/>
      <c r="AR699" s="528"/>
      <c r="AS699" s="528"/>
      <c r="AT699" s="528"/>
      <c r="AU699" s="528"/>
      <c r="AV699" s="528"/>
      <c r="AW699" s="496"/>
    </row>
    <row r="700" spans="2:49" ht="15.6" x14ac:dyDescent="0.3">
      <c r="B700" s="495"/>
      <c r="C700" s="515"/>
      <c r="D700" s="515"/>
      <c r="E700" s="515"/>
      <c r="F700" s="515"/>
      <c r="G700" s="515"/>
      <c r="H700" s="515"/>
      <c r="I700" s="515"/>
      <c r="J700" s="528"/>
      <c r="K700" s="515"/>
      <c r="L700" s="515"/>
      <c r="M700" s="515"/>
      <c r="N700" s="515"/>
      <c r="O700" s="515"/>
      <c r="P700" s="515"/>
      <c r="Q700" s="515"/>
      <c r="R700" s="515"/>
      <c r="S700" s="515"/>
      <c r="T700" s="515"/>
      <c r="U700" s="515"/>
      <c r="V700" s="515"/>
      <c r="W700" s="515"/>
      <c r="X700" s="515"/>
      <c r="Y700" s="515"/>
      <c r="Z700" s="515"/>
      <c r="AA700" s="515"/>
      <c r="AB700" s="515"/>
      <c r="AC700" s="515"/>
      <c r="AD700" s="515"/>
      <c r="AE700" s="515"/>
      <c r="AF700" s="515"/>
      <c r="AG700" s="515"/>
      <c r="AH700" s="515"/>
      <c r="AI700" s="515"/>
      <c r="AJ700" s="515"/>
      <c r="AK700" s="515"/>
      <c r="AL700" s="515"/>
      <c r="AM700" s="528"/>
      <c r="AN700" s="528"/>
      <c r="AO700" s="528"/>
      <c r="AP700" s="528"/>
      <c r="AQ700" s="528"/>
      <c r="AR700" s="528"/>
      <c r="AS700" s="528"/>
      <c r="AT700" s="528"/>
      <c r="AU700" s="528"/>
      <c r="AV700" s="528"/>
      <c r="AW700" s="496"/>
    </row>
    <row r="701" spans="2:49" ht="15.6" x14ac:dyDescent="0.3">
      <c r="B701" s="495"/>
      <c r="C701" s="515"/>
      <c r="D701" s="515"/>
      <c r="E701" s="515"/>
      <c r="F701" s="515"/>
      <c r="G701" s="515"/>
      <c r="H701" s="515"/>
      <c r="I701" s="515"/>
      <c r="J701" s="528"/>
      <c r="K701" s="515"/>
      <c r="L701" s="515"/>
      <c r="M701" s="515"/>
      <c r="N701" s="515"/>
      <c r="O701" s="515"/>
      <c r="P701" s="515"/>
      <c r="Q701" s="515"/>
      <c r="R701" s="515"/>
      <c r="S701" s="515"/>
      <c r="T701" s="515"/>
      <c r="U701" s="515"/>
      <c r="V701" s="515"/>
      <c r="W701" s="515"/>
      <c r="X701" s="515"/>
      <c r="Y701" s="515"/>
      <c r="Z701" s="515"/>
      <c r="AA701" s="515"/>
      <c r="AB701" s="515"/>
      <c r="AC701" s="515"/>
      <c r="AD701" s="515"/>
      <c r="AE701" s="515"/>
      <c r="AF701" s="515"/>
      <c r="AG701" s="515"/>
      <c r="AH701" s="515"/>
      <c r="AI701" s="515"/>
      <c r="AJ701" s="515"/>
      <c r="AK701" s="515"/>
      <c r="AL701" s="515"/>
      <c r="AM701" s="528"/>
      <c r="AN701" s="528"/>
      <c r="AO701" s="528"/>
      <c r="AP701" s="528"/>
      <c r="AQ701" s="528"/>
      <c r="AR701" s="528"/>
      <c r="AS701" s="528"/>
      <c r="AT701" s="528"/>
      <c r="AU701" s="528"/>
      <c r="AV701" s="528"/>
      <c r="AW701" s="496"/>
    </row>
    <row r="702" spans="2:49" ht="15.6" x14ac:dyDescent="0.3">
      <c r="B702" s="495"/>
      <c r="C702" s="529"/>
      <c r="D702" s="530"/>
      <c r="E702" s="531"/>
      <c r="F702" s="532"/>
      <c r="G702" s="533"/>
      <c r="H702" s="530"/>
      <c r="I702" s="530"/>
      <c r="J702" s="534"/>
      <c r="K702" s="530"/>
      <c r="L702" s="529"/>
      <c r="M702" s="530"/>
      <c r="N702" s="530"/>
      <c r="O702" s="530"/>
      <c r="P702" s="530"/>
      <c r="Q702" s="530"/>
      <c r="R702" s="530"/>
      <c r="S702" s="530"/>
      <c r="T702" s="530"/>
      <c r="U702" s="530"/>
      <c r="V702" s="530"/>
      <c r="W702" s="530"/>
      <c r="X702" s="530"/>
      <c r="Y702" s="530"/>
      <c r="Z702" s="530"/>
      <c r="AA702" s="530"/>
      <c r="AB702" s="530"/>
      <c r="AC702" s="530"/>
      <c r="AD702" s="530"/>
      <c r="AE702" s="530"/>
      <c r="AF702" s="530"/>
      <c r="AG702" s="530"/>
      <c r="AH702" s="529"/>
      <c r="AI702" s="529"/>
      <c r="AJ702" s="529"/>
      <c r="AK702" s="529"/>
      <c r="AL702" s="529"/>
      <c r="AM702" s="535"/>
      <c r="AN702" s="535"/>
      <c r="AO702" s="535"/>
      <c r="AP702" s="535"/>
      <c r="AQ702" s="535"/>
      <c r="AR702" s="535"/>
      <c r="AS702" s="535"/>
      <c r="AT702" s="535"/>
      <c r="AU702" s="535"/>
      <c r="AV702" s="535"/>
      <c r="AW702" s="496"/>
    </row>
    <row r="703" spans="2:49" ht="15.6" x14ac:dyDescent="0.3">
      <c r="B703" s="495"/>
      <c r="C703" s="529"/>
      <c r="D703" s="536" t="s">
        <v>184</v>
      </c>
      <c r="E703" s="537"/>
      <c r="F703" s="537"/>
      <c r="G703" s="538"/>
      <c r="H703" s="538"/>
      <c r="I703" s="529"/>
      <c r="J703" s="535"/>
      <c r="K703" s="529"/>
      <c r="L703" s="539"/>
      <c r="M703" s="539"/>
      <c r="N703" s="539"/>
      <c r="O703" s="539"/>
      <c r="P703" s="539"/>
      <c r="Q703" s="539"/>
      <c r="R703" s="539" t="s">
        <v>211</v>
      </c>
      <c r="S703" s="539"/>
      <c r="T703" s="539"/>
      <c r="U703" s="539"/>
      <c r="V703" s="539"/>
      <c r="W703" s="539"/>
      <c r="X703" s="539"/>
      <c r="Y703" s="539"/>
      <c r="Z703" s="539"/>
      <c r="AA703" s="539"/>
      <c r="AB703" s="529"/>
      <c r="AC703" s="529"/>
      <c r="AD703" s="529"/>
      <c r="AE703" s="529"/>
      <c r="AF703" s="529"/>
      <c r="AG703" s="529"/>
      <c r="AH703" s="529"/>
      <c r="AI703" s="529"/>
      <c r="AJ703" s="529"/>
      <c r="AK703" s="529"/>
      <c r="AL703" s="529"/>
      <c r="AM703" s="529"/>
      <c r="AN703" s="529"/>
      <c r="AO703" s="529"/>
      <c r="AP703" s="529"/>
      <c r="AQ703" s="529"/>
      <c r="AR703" s="529"/>
      <c r="AS703" s="529"/>
      <c r="AT703" s="529"/>
      <c r="AU703" s="529"/>
      <c r="AV703" s="529"/>
      <c r="AW703" s="496"/>
    </row>
    <row r="704" spans="2:49" ht="16.2" thickBot="1" x14ac:dyDescent="0.35">
      <c r="B704" s="540"/>
      <c r="C704" s="541"/>
      <c r="D704" s="541"/>
      <c r="E704" s="542"/>
      <c r="F704" s="542"/>
      <c r="G704" s="542"/>
      <c r="H704" s="542"/>
      <c r="I704" s="541"/>
      <c r="J704" s="543"/>
      <c r="K704" s="541"/>
      <c r="L704" s="544"/>
      <c r="M704" s="544"/>
      <c r="N704" s="544"/>
      <c r="O704" s="544"/>
      <c r="P704" s="544"/>
      <c r="Q704" s="544"/>
      <c r="R704" s="544"/>
      <c r="S704" s="544"/>
      <c r="T704" s="544"/>
      <c r="U704" s="544"/>
      <c r="V704" s="544"/>
      <c r="W704" s="544"/>
      <c r="X704" s="544"/>
      <c r="Y704" s="544"/>
      <c r="Z704" s="544"/>
      <c r="AA704" s="544"/>
      <c r="AB704" s="541"/>
      <c r="AC704" s="541"/>
      <c r="AD704" s="541"/>
      <c r="AE704" s="541"/>
      <c r="AF704" s="541"/>
      <c r="AG704" s="541"/>
      <c r="AH704" s="541"/>
      <c r="AI704" s="541"/>
      <c r="AJ704" s="541"/>
      <c r="AK704" s="541"/>
      <c r="AL704" s="541"/>
      <c r="AM704" s="541"/>
      <c r="AN704" s="541"/>
      <c r="AO704" s="541"/>
      <c r="AP704" s="541"/>
      <c r="AQ704" s="541"/>
      <c r="AR704" s="541"/>
      <c r="AS704" s="541"/>
      <c r="AT704" s="541"/>
      <c r="AU704" s="541"/>
      <c r="AV704" s="541"/>
      <c r="AW704" s="545"/>
    </row>
    <row r="705" spans="2:49" ht="15.6" thickTop="1" thickBot="1" x14ac:dyDescent="0.35"/>
    <row r="706" spans="2:49" ht="18.600000000000001" thickTop="1" x14ac:dyDescent="0.35">
      <c r="B706" s="483"/>
      <c r="C706" s="484" t="s">
        <v>190</v>
      </c>
      <c r="D706" s="485"/>
      <c r="E706" s="486"/>
      <c r="F706" s="487"/>
      <c r="G706" s="488"/>
      <c r="H706" s="488"/>
      <c r="I706" s="489"/>
      <c r="J706" s="490"/>
      <c r="K706" s="489"/>
      <c r="L706" s="491"/>
      <c r="M706" s="491"/>
      <c r="N706" s="491"/>
      <c r="O706" s="491"/>
      <c r="P706" s="491"/>
      <c r="Q706" s="491"/>
      <c r="R706" s="491"/>
      <c r="S706" s="491"/>
      <c r="T706" s="491"/>
      <c r="U706" s="491"/>
      <c r="V706" s="491"/>
      <c r="W706" s="491"/>
      <c r="X706" s="491"/>
      <c r="Y706" s="491"/>
      <c r="Z706" s="491"/>
      <c r="AA706" s="491"/>
      <c r="AB706" s="489"/>
      <c r="AC706" s="489"/>
      <c r="AD706" s="489"/>
      <c r="AE706" s="489"/>
      <c r="AF706" s="489"/>
      <c r="AG706" s="489"/>
      <c r="AH706" s="489"/>
      <c r="AI706" s="492"/>
      <c r="AJ706" s="492"/>
      <c r="AK706" s="492"/>
      <c r="AL706" s="492"/>
      <c r="AM706" s="492"/>
      <c r="AN706" s="492"/>
      <c r="AO706" s="492"/>
      <c r="AP706" s="492"/>
      <c r="AQ706" s="492"/>
      <c r="AR706" s="492"/>
      <c r="AS706" s="492"/>
      <c r="AT706" s="492"/>
      <c r="AU706" s="492"/>
      <c r="AV706" s="492"/>
      <c r="AW706" s="493"/>
    </row>
    <row r="707" spans="2:49" ht="15.6" x14ac:dyDescent="0.3">
      <c r="B707" s="495"/>
      <c r="C707" s="630" t="str">
        <f>+C680</f>
        <v>CAP. 4: ACUEDUCTO CALLE LARGA</v>
      </c>
      <c r="D707" s="631"/>
      <c r="E707" s="631"/>
      <c r="F707" s="631"/>
      <c r="G707" s="631"/>
      <c r="H707" s="631"/>
      <c r="I707" s="631"/>
      <c r="J707" s="632" t="str">
        <f>+PRESUPUESTO!C55</f>
        <v>TUBERIA PVC 3"</v>
      </c>
      <c r="K707" s="633"/>
      <c r="L707" s="633"/>
      <c r="M707" s="633"/>
      <c r="N707" s="633"/>
      <c r="O707" s="633"/>
      <c r="P707" s="633"/>
      <c r="Q707" s="633"/>
      <c r="R707" s="633"/>
      <c r="S707" s="633"/>
      <c r="T707" s="633"/>
      <c r="U707" s="633"/>
      <c r="V707" s="633"/>
      <c r="W707" s="633"/>
      <c r="X707" s="633"/>
      <c r="Y707" s="633"/>
      <c r="Z707" s="633"/>
      <c r="AA707" s="633"/>
      <c r="AB707" s="633"/>
      <c r="AC707" s="633"/>
      <c r="AD707" s="633"/>
      <c r="AE707" s="633"/>
      <c r="AF707" s="633"/>
      <c r="AG707" s="633"/>
      <c r="AH707" s="634"/>
      <c r="AI707" s="638" t="s">
        <v>192</v>
      </c>
      <c r="AJ707" s="639"/>
      <c r="AK707" s="639"/>
      <c r="AL707" s="639"/>
      <c r="AM707" s="639"/>
      <c r="AN707" s="639"/>
      <c r="AO707" s="640"/>
      <c r="AP707" s="641" t="s">
        <v>35</v>
      </c>
      <c r="AQ707" s="642"/>
      <c r="AR707" s="642"/>
      <c r="AS707" s="642"/>
      <c r="AT707" s="642"/>
      <c r="AU707" s="642"/>
      <c r="AV707" s="643"/>
      <c r="AW707" s="496"/>
    </row>
    <row r="708" spans="2:49" ht="15.6" x14ac:dyDescent="0.3">
      <c r="B708" s="495"/>
      <c r="C708" s="700"/>
      <c r="D708" s="701"/>
      <c r="E708" s="701"/>
      <c r="F708" s="701"/>
      <c r="G708" s="701"/>
      <c r="H708" s="701"/>
      <c r="I708" s="701"/>
      <c r="J708" s="635"/>
      <c r="K708" s="636"/>
      <c r="L708" s="636"/>
      <c r="M708" s="636"/>
      <c r="N708" s="636"/>
      <c r="O708" s="636"/>
      <c r="P708" s="636"/>
      <c r="Q708" s="636"/>
      <c r="R708" s="636"/>
      <c r="S708" s="636"/>
      <c r="T708" s="636"/>
      <c r="U708" s="636"/>
      <c r="V708" s="636"/>
      <c r="W708" s="636"/>
      <c r="X708" s="636"/>
      <c r="Y708" s="636"/>
      <c r="Z708" s="636"/>
      <c r="AA708" s="636"/>
      <c r="AB708" s="636"/>
      <c r="AC708" s="636"/>
      <c r="AD708" s="636"/>
      <c r="AE708" s="636"/>
      <c r="AF708" s="636"/>
      <c r="AG708" s="636"/>
      <c r="AH708" s="637"/>
      <c r="AI708" s="638" t="s">
        <v>194</v>
      </c>
      <c r="AJ708" s="639"/>
      <c r="AK708" s="639"/>
      <c r="AL708" s="639"/>
      <c r="AM708" s="639"/>
      <c r="AN708" s="639"/>
      <c r="AO708" s="640"/>
      <c r="AP708" s="641">
        <f>L720</f>
        <v>100</v>
      </c>
      <c r="AQ708" s="642"/>
      <c r="AR708" s="642"/>
      <c r="AS708" s="642"/>
      <c r="AT708" s="642"/>
      <c r="AU708" s="642"/>
      <c r="AV708" s="643"/>
      <c r="AW708" s="496"/>
    </row>
    <row r="709" spans="2:49" ht="15.6" x14ac:dyDescent="0.3">
      <c r="B709" s="495"/>
      <c r="C709" s="498"/>
      <c r="D709" s="498"/>
      <c r="E709" s="498"/>
      <c r="F709" s="498"/>
      <c r="G709" s="498"/>
      <c r="H709" s="498"/>
      <c r="I709" s="498"/>
      <c r="J709" s="499"/>
      <c r="K709" s="498"/>
      <c r="L709" s="498"/>
      <c r="M709" s="626"/>
      <c r="N709" s="626"/>
      <c r="O709" s="626"/>
      <c r="P709" s="626"/>
      <c r="Q709" s="626"/>
      <c r="R709" s="626"/>
      <c r="S709" s="626"/>
      <c r="T709" s="626"/>
      <c r="U709" s="626"/>
      <c r="V709" s="626"/>
      <c r="W709" s="626"/>
      <c r="X709" s="626"/>
      <c r="Y709" s="626"/>
      <c r="Z709" s="626"/>
      <c r="AA709" s="626"/>
      <c r="AB709" s="626"/>
      <c r="AC709" s="625"/>
      <c r="AD709" s="626"/>
      <c r="AE709" s="626"/>
      <c r="AF709" s="626"/>
      <c r="AG709" s="626"/>
      <c r="AH709" s="626"/>
      <c r="AI709" s="626"/>
      <c r="AJ709" s="626"/>
      <c r="AK709" s="626"/>
      <c r="AL709" s="626"/>
      <c r="AM709" s="626"/>
      <c r="AN709" s="626"/>
      <c r="AO709" s="626"/>
      <c r="AP709" s="626"/>
      <c r="AQ709" s="626"/>
      <c r="AR709" s="626"/>
      <c r="AS709" s="626"/>
      <c r="AT709" s="626"/>
      <c r="AU709" s="626"/>
      <c r="AV709" s="626"/>
      <c r="AW709" s="496"/>
    </row>
    <row r="710" spans="2:49" ht="15.6" x14ac:dyDescent="0.3">
      <c r="B710" s="495"/>
      <c r="C710" s="712" t="s">
        <v>197</v>
      </c>
      <c r="D710" s="713"/>
      <c r="E710" s="714" t="s">
        <v>198</v>
      </c>
      <c r="F710" s="714"/>
      <c r="G710" s="714"/>
      <c r="H710" s="714"/>
      <c r="I710" s="714" t="s">
        <v>199</v>
      </c>
      <c r="J710" s="715" t="s">
        <v>200</v>
      </c>
      <c r="K710" s="714" t="s">
        <v>182</v>
      </c>
      <c r="L710" s="714" t="s">
        <v>201</v>
      </c>
      <c r="M710" s="705"/>
      <c r="N710" s="705"/>
      <c r="O710" s="705"/>
      <c r="P710" s="705"/>
      <c r="Q710" s="705"/>
      <c r="R710" s="705"/>
      <c r="S710" s="705"/>
      <c r="T710" s="705"/>
      <c r="U710" s="705"/>
      <c r="V710" s="705"/>
      <c r="W710" s="705"/>
      <c r="X710" s="705"/>
      <c r="Y710" s="705"/>
      <c r="Z710" s="705"/>
      <c r="AA710" s="705"/>
      <c r="AB710" s="705"/>
      <c r="AC710" s="705"/>
      <c r="AD710" s="705"/>
      <c r="AE710" s="705"/>
      <c r="AF710" s="705"/>
      <c r="AG710" s="705"/>
      <c r="AH710" s="705"/>
      <c r="AI710" s="705"/>
      <c r="AJ710" s="705"/>
      <c r="AK710" s="705"/>
      <c r="AL710" s="705"/>
      <c r="AM710" s="705"/>
      <c r="AN710" s="705"/>
      <c r="AO710" s="705"/>
      <c r="AP710" s="705"/>
      <c r="AQ710" s="705"/>
      <c r="AR710" s="705"/>
      <c r="AS710" s="705"/>
      <c r="AT710" s="705"/>
      <c r="AU710" s="705"/>
      <c r="AV710" s="705"/>
      <c r="AW710" s="496"/>
    </row>
    <row r="711" spans="2:49" ht="15.6" x14ac:dyDescent="0.3">
      <c r="B711" s="495"/>
      <c r="C711" s="653"/>
      <c r="D711" s="654"/>
      <c r="E711" s="500" t="s">
        <v>35</v>
      </c>
      <c r="F711" s="500" t="s">
        <v>203</v>
      </c>
      <c r="G711" s="500" t="s">
        <v>204</v>
      </c>
      <c r="H711" s="500" t="s">
        <v>205</v>
      </c>
      <c r="I711" s="714"/>
      <c r="J711" s="716"/>
      <c r="K711" s="714"/>
      <c r="L711" s="714"/>
      <c r="M711" s="705"/>
      <c r="N711" s="705"/>
      <c r="O711" s="705"/>
      <c r="P711" s="705"/>
      <c r="Q711" s="705"/>
      <c r="R711" s="705"/>
      <c r="S711" s="705"/>
      <c r="T711" s="705"/>
      <c r="U711" s="705"/>
      <c r="V711" s="705"/>
      <c r="W711" s="705"/>
      <c r="X711" s="705"/>
      <c r="Y711" s="705"/>
      <c r="Z711" s="705"/>
      <c r="AA711" s="705"/>
      <c r="AB711" s="705"/>
      <c r="AC711" s="705"/>
      <c r="AD711" s="705"/>
      <c r="AE711" s="705"/>
      <c r="AF711" s="705"/>
      <c r="AG711" s="705"/>
      <c r="AH711" s="705"/>
      <c r="AI711" s="705"/>
      <c r="AJ711" s="705"/>
      <c r="AK711" s="705"/>
      <c r="AL711" s="705"/>
      <c r="AM711" s="705"/>
      <c r="AN711" s="705"/>
      <c r="AO711" s="705"/>
      <c r="AP711" s="705"/>
      <c r="AQ711" s="705"/>
      <c r="AR711" s="705"/>
      <c r="AS711" s="705"/>
      <c r="AT711" s="705"/>
      <c r="AU711" s="705"/>
      <c r="AV711" s="705"/>
      <c r="AW711" s="496"/>
    </row>
    <row r="712" spans="2:49" ht="15.6" x14ac:dyDescent="0.3">
      <c r="B712" s="495"/>
      <c r="C712" s="706"/>
      <c r="D712" s="707"/>
      <c r="E712" s="710"/>
      <c r="F712" s="710"/>
      <c r="G712" s="710"/>
      <c r="H712" s="710"/>
      <c r="I712" s="710"/>
      <c r="J712" s="710"/>
      <c r="K712" s="710"/>
      <c r="L712" s="710"/>
      <c r="M712" s="501"/>
      <c r="N712" s="502"/>
      <c r="O712" s="502"/>
      <c r="P712" s="502"/>
      <c r="Q712" s="502"/>
      <c r="R712" s="502"/>
      <c r="S712" s="502"/>
      <c r="T712" s="502"/>
      <c r="U712" s="502"/>
      <c r="V712" s="502"/>
      <c r="W712" s="502"/>
      <c r="X712" s="502"/>
      <c r="Y712" s="502"/>
      <c r="Z712" s="502"/>
      <c r="AA712" s="502"/>
      <c r="AB712" s="502"/>
      <c r="AC712" s="502"/>
      <c r="AD712" s="502"/>
      <c r="AE712" s="502"/>
      <c r="AF712" s="502"/>
      <c r="AG712" s="502"/>
      <c r="AH712" s="502"/>
      <c r="AI712" s="502"/>
      <c r="AJ712" s="502"/>
      <c r="AK712" s="502"/>
      <c r="AL712" s="502"/>
      <c r="AM712" s="502"/>
      <c r="AN712" s="502"/>
      <c r="AO712" s="502"/>
      <c r="AP712" s="502"/>
      <c r="AQ712" s="502"/>
      <c r="AR712" s="502"/>
      <c r="AS712" s="502"/>
      <c r="AT712" s="502"/>
      <c r="AU712" s="502"/>
      <c r="AV712" s="503"/>
      <c r="AW712" s="496"/>
    </row>
    <row r="713" spans="2:49" ht="15.6" x14ac:dyDescent="0.3">
      <c r="B713" s="495"/>
      <c r="C713" s="708"/>
      <c r="D713" s="709"/>
      <c r="E713" s="711"/>
      <c r="F713" s="711"/>
      <c r="G713" s="711"/>
      <c r="H713" s="711"/>
      <c r="I713" s="711"/>
      <c r="J713" s="711"/>
      <c r="K713" s="711"/>
      <c r="L713" s="711"/>
      <c r="M713" s="501"/>
      <c r="N713" s="502"/>
      <c r="O713" s="502"/>
      <c r="P713" s="502"/>
      <c r="Q713" s="502"/>
      <c r="R713" s="502"/>
      <c r="S713" s="502"/>
      <c r="T713" s="502"/>
      <c r="U713" s="502"/>
      <c r="V713" s="502"/>
      <c r="W713" s="502"/>
      <c r="X713" s="502"/>
      <c r="Y713" s="502"/>
      <c r="Z713" s="502"/>
      <c r="AA713" s="502"/>
      <c r="AB713" s="502"/>
      <c r="AC713" s="502"/>
      <c r="AD713" s="502"/>
      <c r="AE713" s="502"/>
      <c r="AF713" s="502"/>
      <c r="AG713" s="502"/>
      <c r="AH713" s="502"/>
      <c r="AI713" s="502"/>
      <c r="AJ713" s="502"/>
      <c r="AK713" s="502"/>
      <c r="AL713" s="502"/>
      <c r="AM713" s="502"/>
      <c r="AN713" s="502"/>
      <c r="AO713" s="502"/>
      <c r="AP713" s="502"/>
      <c r="AQ713" s="502"/>
      <c r="AR713" s="502"/>
      <c r="AS713" s="502"/>
      <c r="AT713" s="502"/>
      <c r="AU713" s="502"/>
      <c r="AV713" s="503"/>
      <c r="AW713" s="496"/>
    </row>
    <row r="714" spans="2:49" ht="15.6" x14ac:dyDescent="0.3">
      <c r="B714" s="495"/>
      <c r="C714" s="648" t="str">
        <f>+J707</f>
        <v>TUBERIA PVC 3"</v>
      </c>
      <c r="D714" s="649"/>
      <c r="E714" s="644">
        <v>100</v>
      </c>
      <c r="F714" s="644"/>
      <c r="G714" s="718"/>
      <c r="H714" s="644"/>
      <c r="I714" s="644">
        <f>+E714</f>
        <v>100</v>
      </c>
      <c r="J714" s="644">
        <v>1</v>
      </c>
      <c r="K714" s="644" t="str">
        <f>AP707</f>
        <v>M</v>
      </c>
      <c r="L714" s="646">
        <f>I714*J714</f>
        <v>100</v>
      </c>
      <c r="M714" s="501"/>
      <c r="N714" s="502"/>
      <c r="O714" s="502"/>
      <c r="P714" s="502"/>
      <c r="Q714" s="502"/>
      <c r="R714" s="502"/>
      <c r="S714" s="502"/>
      <c r="T714" s="502"/>
      <c r="U714" s="502"/>
      <c r="V714" s="502"/>
      <c r="W714" s="502"/>
      <c r="X714" s="502"/>
      <c r="Y714" s="502"/>
      <c r="Z714" s="502"/>
      <c r="AA714" s="502"/>
      <c r="AB714" s="502"/>
      <c r="AC714" s="502"/>
      <c r="AD714" s="502"/>
      <c r="AE714" s="502"/>
      <c r="AF714" s="502"/>
      <c r="AG714" s="502"/>
      <c r="AH714" s="502"/>
      <c r="AI714" s="502"/>
      <c r="AJ714" s="502"/>
      <c r="AK714" s="502"/>
      <c r="AL714" s="502"/>
      <c r="AM714" s="502"/>
      <c r="AN714" s="502"/>
      <c r="AO714" s="502"/>
      <c r="AP714" s="502"/>
      <c r="AQ714" s="502"/>
      <c r="AR714" s="502"/>
      <c r="AS714" s="502"/>
      <c r="AT714" s="502"/>
      <c r="AU714" s="502"/>
      <c r="AV714" s="503"/>
      <c r="AW714" s="496"/>
    </row>
    <row r="715" spans="2:49" ht="15.6" x14ac:dyDescent="0.3">
      <c r="B715" s="495"/>
      <c r="C715" s="650"/>
      <c r="D715" s="651"/>
      <c r="E715" s="645"/>
      <c r="F715" s="645"/>
      <c r="G715" s="659"/>
      <c r="H715" s="645"/>
      <c r="I715" s="645"/>
      <c r="J715" s="645"/>
      <c r="K715" s="645"/>
      <c r="L715" s="647"/>
      <c r="M715" s="501"/>
      <c r="N715" s="502"/>
      <c r="O715" s="502"/>
      <c r="P715" s="502"/>
      <c r="Q715" s="502"/>
      <c r="R715" s="502"/>
      <c r="S715" s="502"/>
      <c r="T715" s="502"/>
      <c r="U715" s="502"/>
      <c r="V715" s="502"/>
      <c r="W715" s="502"/>
      <c r="X715" s="502"/>
      <c r="Y715" s="502"/>
      <c r="Z715" s="502"/>
      <c r="AA715" s="502"/>
      <c r="AB715" s="502"/>
      <c r="AC715" s="502"/>
      <c r="AD715" s="502"/>
      <c r="AE715" s="502"/>
      <c r="AF715" s="502"/>
      <c r="AG715" s="502"/>
      <c r="AH715" s="502"/>
      <c r="AI715" s="502"/>
      <c r="AJ715" s="502"/>
      <c r="AK715" s="502"/>
      <c r="AL715" s="502"/>
      <c r="AM715" s="502"/>
      <c r="AN715" s="502"/>
      <c r="AO715" s="502"/>
      <c r="AP715" s="502"/>
      <c r="AQ715" s="502"/>
      <c r="AR715" s="502"/>
      <c r="AS715" s="502"/>
      <c r="AT715" s="502"/>
      <c r="AU715" s="502"/>
      <c r="AV715" s="503"/>
      <c r="AW715" s="496"/>
    </row>
    <row r="716" spans="2:49" ht="15.6" x14ac:dyDescent="0.3">
      <c r="B716" s="495"/>
      <c r="C716" s="720"/>
      <c r="D716" s="721"/>
      <c r="E716" s="652"/>
      <c r="F716" s="652"/>
      <c r="G716" s="652"/>
      <c r="H716" s="652"/>
      <c r="I716" s="652"/>
      <c r="J716" s="652"/>
      <c r="K716" s="652"/>
      <c r="L716" s="656"/>
      <c r="M716" s="501"/>
      <c r="N716" s="502"/>
      <c r="O716" s="502"/>
      <c r="P716" s="502"/>
      <c r="Q716" s="502"/>
      <c r="R716" s="502"/>
      <c r="S716" s="502"/>
      <c r="T716" s="502"/>
      <c r="U716" s="502"/>
      <c r="V716" s="502"/>
      <c r="W716" s="502"/>
      <c r="X716" s="502"/>
      <c r="Y716" s="502"/>
      <c r="Z716" s="502"/>
      <c r="AA716" s="502"/>
      <c r="AB716" s="502"/>
      <c r="AC716" s="502"/>
      <c r="AD716" s="502"/>
      <c r="AE716" s="502"/>
      <c r="AF716" s="502"/>
      <c r="AG716" s="502"/>
      <c r="AH716" s="502"/>
      <c r="AI716" s="502"/>
      <c r="AJ716" s="502"/>
      <c r="AK716" s="502"/>
      <c r="AL716" s="502"/>
      <c r="AM716" s="502"/>
      <c r="AN716" s="502"/>
      <c r="AO716" s="502"/>
      <c r="AP716" s="502"/>
      <c r="AQ716" s="502"/>
      <c r="AR716" s="502"/>
      <c r="AS716" s="502"/>
      <c r="AT716" s="502"/>
      <c r="AU716" s="502"/>
      <c r="AV716" s="503"/>
      <c r="AW716" s="496"/>
    </row>
    <row r="717" spans="2:49" ht="15.6" x14ac:dyDescent="0.3">
      <c r="B717" s="495"/>
      <c r="C717" s="722"/>
      <c r="D717" s="723"/>
      <c r="E717" s="644"/>
      <c r="F717" s="644"/>
      <c r="G717" s="644"/>
      <c r="H717" s="644"/>
      <c r="I717" s="644"/>
      <c r="J717" s="644"/>
      <c r="K717" s="644"/>
      <c r="L717" s="657"/>
      <c r="M717" s="501"/>
      <c r="N717" s="502"/>
      <c r="O717" s="502"/>
      <c r="P717" s="502"/>
      <c r="Q717" s="502"/>
      <c r="R717" s="502"/>
      <c r="S717" s="502"/>
      <c r="T717" s="502"/>
      <c r="U717" s="502"/>
      <c r="V717" s="502"/>
      <c r="W717" s="502"/>
      <c r="X717" s="502"/>
      <c r="Y717" s="502"/>
      <c r="Z717" s="502"/>
      <c r="AA717" s="502"/>
      <c r="AB717" s="502"/>
      <c r="AC717" s="502"/>
      <c r="AD717" s="502"/>
      <c r="AE717" s="502"/>
      <c r="AF717" s="502"/>
      <c r="AG717" s="502"/>
      <c r="AH717" s="502"/>
      <c r="AI717" s="502"/>
      <c r="AJ717" s="502"/>
      <c r="AK717" s="502"/>
      <c r="AL717" s="502"/>
      <c r="AM717" s="502"/>
      <c r="AN717" s="502"/>
      <c r="AO717" s="502"/>
      <c r="AP717" s="502"/>
      <c r="AQ717" s="502"/>
      <c r="AR717" s="502"/>
      <c r="AS717" s="502"/>
      <c r="AT717" s="502"/>
      <c r="AU717" s="502"/>
      <c r="AV717" s="503"/>
      <c r="AW717" s="496"/>
    </row>
    <row r="718" spans="2:49" ht="15.6" x14ac:dyDescent="0.3">
      <c r="B718" s="495"/>
      <c r="C718" s="720"/>
      <c r="D718" s="721"/>
      <c r="E718" s="652"/>
      <c r="F718" s="652"/>
      <c r="G718" s="652"/>
      <c r="H718" s="652"/>
      <c r="I718" s="652"/>
      <c r="J718" s="652"/>
      <c r="K718" s="652"/>
      <c r="L718" s="656"/>
      <c r="M718" s="501"/>
      <c r="N718" s="502"/>
      <c r="O718" s="502"/>
      <c r="P718" s="502"/>
      <c r="Q718" s="502"/>
      <c r="R718" s="502"/>
      <c r="S718" s="502"/>
      <c r="T718" s="502"/>
      <c r="U718" s="502"/>
      <c r="V718" s="502"/>
      <c r="W718" s="502"/>
      <c r="X718" s="502"/>
      <c r="Y718" s="502"/>
      <c r="Z718" s="502"/>
      <c r="AA718" s="502"/>
      <c r="AB718" s="502"/>
      <c r="AC718" s="502"/>
      <c r="AD718" s="502"/>
      <c r="AE718" s="502"/>
      <c r="AF718" s="502"/>
      <c r="AG718" s="502"/>
      <c r="AH718" s="502"/>
      <c r="AI718" s="502"/>
      <c r="AJ718" s="502"/>
      <c r="AK718" s="502"/>
      <c r="AL718" s="502"/>
      <c r="AM718" s="502"/>
      <c r="AN718" s="502"/>
      <c r="AO718" s="502"/>
      <c r="AP718" s="502"/>
      <c r="AQ718" s="502"/>
      <c r="AR718" s="502"/>
      <c r="AS718" s="502"/>
      <c r="AT718" s="502"/>
      <c r="AU718" s="502"/>
      <c r="AV718" s="503"/>
      <c r="AW718" s="496"/>
    </row>
    <row r="719" spans="2:49" ht="15.6" x14ac:dyDescent="0.3">
      <c r="B719" s="495"/>
      <c r="C719" s="722"/>
      <c r="D719" s="723"/>
      <c r="E719" s="644"/>
      <c r="F719" s="644"/>
      <c r="G719" s="644"/>
      <c r="H719" s="644"/>
      <c r="I719" s="644"/>
      <c r="J719" s="644"/>
      <c r="K719" s="644"/>
      <c r="L719" s="657"/>
      <c r="M719" s="501"/>
      <c r="N719" s="502"/>
      <c r="O719" s="502"/>
      <c r="P719" s="502"/>
      <c r="Q719" s="502"/>
      <c r="R719" s="502"/>
      <c r="S719" s="502"/>
      <c r="T719" s="502"/>
      <c r="U719" s="502"/>
      <c r="V719" s="502"/>
      <c r="W719" s="502"/>
      <c r="X719" s="502"/>
      <c r="Y719" s="502"/>
      <c r="Z719" s="502"/>
      <c r="AA719" s="502"/>
      <c r="AB719" s="502"/>
      <c r="AC719" s="502"/>
      <c r="AD719" s="502"/>
      <c r="AE719" s="502"/>
      <c r="AF719" s="502"/>
      <c r="AG719" s="502"/>
      <c r="AH719" s="502"/>
      <c r="AI719" s="502"/>
      <c r="AJ719" s="502"/>
      <c r="AK719" s="502"/>
      <c r="AL719" s="502"/>
      <c r="AM719" s="502"/>
      <c r="AN719" s="502"/>
      <c r="AO719" s="502"/>
      <c r="AP719" s="502"/>
      <c r="AQ719" s="502"/>
      <c r="AR719" s="502"/>
      <c r="AS719" s="502"/>
      <c r="AT719" s="502"/>
      <c r="AU719" s="502"/>
      <c r="AV719" s="503"/>
      <c r="AW719" s="496"/>
    </row>
    <row r="720" spans="2:49" ht="15.6" x14ac:dyDescent="0.3">
      <c r="B720" s="495"/>
      <c r="C720" s="504"/>
      <c r="D720" s="505"/>
      <c r="E720" s="505"/>
      <c r="F720" s="505"/>
      <c r="G720" s="506" t="s">
        <v>209</v>
      </c>
      <c r="H720" s="507">
        <v>2</v>
      </c>
      <c r="I720" s="508" t="s">
        <v>5</v>
      </c>
      <c r="J720" s="509"/>
      <c r="K720" s="510" t="s">
        <v>201</v>
      </c>
      <c r="L720" s="511">
        <f>ROUND(SUM(L712:L719),H720)</f>
        <v>100</v>
      </c>
      <c r="M720" s="512"/>
      <c r="N720" s="513"/>
      <c r="O720" s="513"/>
      <c r="P720" s="513"/>
      <c r="Q720" s="513"/>
      <c r="R720" s="513"/>
      <c r="S720" s="502"/>
      <c r="T720" s="502"/>
      <c r="U720" s="502"/>
      <c r="V720" s="502"/>
      <c r="W720" s="502"/>
      <c r="X720" s="502"/>
      <c r="Y720" s="502"/>
      <c r="Z720" s="502"/>
      <c r="AA720" s="502"/>
      <c r="AB720" s="502"/>
      <c r="AC720" s="502"/>
      <c r="AD720" s="502"/>
      <c r="AE720" s="502"/>
      <c r="AF720" s="502"/>
      <c r="AG720" s="502"/>
      <c r="AH720" s="502"/>
      <c r="AI720" s="502"/>
      <c r="AJ720" s="502"/>
      <c r="AK720" s="502"/>
      <c r="AL720" s="502"/>
      <c r="AM720" s="502"/>
      <c r="AN720" s="502"/>
      <c r="AO720" s="502"/>
      <c r="AP720" s="502"/>
      <c r="AQ720" s="502"/>
      <c r="AR720" s="502"/>
      <c r="AS720" s="502"/>
      <c r="AT720" s="502"/>
      <c r="AU720" s="502"/>
      <c r="AV720" s="503"/>
      <c r="AW720" s="496"/>
    </row>
    <row r="721" spans="2:49" ht="15.6" x14ac:dyDescent="0.3">
      <c r="B721" s="495"/>
      <c r="C721" s="514"/>
      <c r="D721" s="515"/>
      <c r="E721" s="515"/>
      <c r="F721" s="515"/>
      <c r="G721" s="515"/>
      <c r="H721" s="515"/>
      <c r="I721" s="515"/>
      <c r="J721" s="515"/>
      <c r="K721" s="516"/>
      <c r="L721" s="515"/>
      <c r="M721" s="517"/>
      <c r="N721" s="518"/>
      <c r="O721" s="518"/>
      <c r="P721" s="518"/>
      <c r="Q721" s="518"/>
      <c r="R721" s="518"/>
      <c r="S721" s="519"/>
      <c r="T721" s="519"/>
      <c r="U721" s="519"/>
      <c r="V721" s="519"/>
      <c r="W721" s="519"/>
      <c r="X721" s="519"/>
      <c r="Y721" s="519"/>
      <c r="Z721" s="519"/>
      <c r="AA721" s="519"/>
      <c r="AB721" s="519"/>
      <c r="AC721" s="519"/>
      <c r="AD721" s="519"/>
      <c r="AE721" s="519"/>
      <c r="AF721" s="519"/>
      <c r="AG721" s="519"/>
      <c r="AH721" s="519"/>
      <c r="AI721" s="519"/>
      <c r="AJ721" s="519"/>
      <c r="AK721" s="519"/>
      <c r="AL721" s="519"/>
      <c r="AM721" s="519"/>
      <c r="AN721" s="519"/>
      <c r="AO721" s="519"/>
      <c r="AP721" s="519"/>
      <c r="AQ721" s="519"/>
      <c r="AR721" s="519"/>
      <c r="AS721" s="519"/>
      <c r="AT721" s="519"/>
      <c r="AU721" s="519"/>
      <c r="AV721" s="520"/>
      <c r="AW721" s="496"/>
    </row>
    <row r="722" spans="2:49" ht="15.6" x14ac:dyDescent="0.3">
      <c r="B722" s="495"/>
      <c r="C722" s="653"/>
      <c r="D722" s="654"/>
      <c r="E722" s="654"/>
      <c r="F722" s="654"/>
      <c r="G722" s="654"/>
      <c r="H722" s="654"/>
      <c r="I722" s="654"/>
      <c r="J722" s="654"/>
      <c r="K722" s="654"/>
      <c r="L722" s="521"/>
      <c r="M722" s="517"/>
      <c r="N722" s="518"/>
      <c r="O722" s="518"/>
      <c r="P722" s="518"/>
      <c r="Q722" s="518"/>
      <c r="R722" s="518"/>
      <c r="S722" s="519"/>
      <c r="T722" s="519"/>
      <c r="U722" s="519"/>
      <c r="V722" s="519"/>
      <c r="W722" s="519"/>
      <c r="X722" s="519"/>
      <c r="Y722" s="519"/>
      <c r="Z722" s="519"/>
      <c r="AA722" s="519"/>
      <c r="AB722" s="519"/>
      <c r="AC722" s="519"/>
      <c r="AD722" s="519"/>
      <c r="AE722" s="519"/>
      <c r="AF722" s="519"/>
      <c r="AG722" s="519"/>
      <c r="AH722" s="519"/>
      <c r="AI722" s="519"/>
      <c r="AJ722" s="519"/>
      <c r="AK722" s="519"/>
      <c r="AL722" s="519"/>
      <c r="AM722" s="519"/>
      <c r="AN722" s="519"/>
      <c r="AO722" s="519"/>
      <c r="AP722" s="519"/>
      <c r="AQ722" s="519"/>
      <c r="AR722" s="519"/>
      <c r="AS722" s="519"/>
      <c r="AT722" s="519"/>
      <c r="AU722" s="519"/>
      <c r="AV722" s="520"/>
      <c r="AW722" s="496"/>
    </row>
    <row r="723" spans="2:49" ht="31.2" x14ac:dyDescent="0.3">
      <c r="B723" s="495"/>
      <c r="C723" s="522" t="s">
        <v>210</v>
      </c>
      <c r="D723" s="655"/>
      <c r="E723" s="655"/>
      <c r="F723" s="655"/>
      <c r="G723" s="655"/>
      <c r="H723" s="655"/>
      <c r="I723" s="655"/>
      <c r="J723" s="655"/>
      <c r="K723" s="655"/>
      <c r="L723" s="655"/>
      <c r="M723" s="655"/>
      <c r="N723" s="655"/>
      <c r="O723" s="655"/>
      <c r="P723" s="655"/>
      <c r="Q723" s="655"/>
      <c r="R723" s="655"/>
      <c r="S723" s="655"/>
      <c r="T723" s="655"/>
      <c r="U723" s="655"/>
      <c r="V723" s="655"/>
      <c r="W723" s="655"/>
      <c r="X723" s="655"/>
      <c r="Y723" s="655"/>
      <c r="Z723" s="655"/>
      <c r="AA723" s="655"/>
      <c r="AB723" s="655"/>
      <c r="AC723" s="655"/>
      <c r="AD723" s="655"/>
      <c r="AE723" s="655"/>
      <c r="AF723" s="655"/>
      <c r="AG723" s="655"/>
      <c r="AH723" s="655"/>
      <c r="AI723" s="655"/>
      <c r="AJ723" s="655"/>
      <c r="AK723" s="655"/>
      <c r="AL723" s="655"/>
      <c r="AM723" s="655"/>
      <c r="AN723" s="655"/>
      <c r="AO723" s="655"/>
      <c r="AP723" s="655"/>
      <c r="AQ723" s="655"/>
      <c r="AR723" s="655"/>
      <c r="AS723" s="655"/>
      <c r="AT723" s="655"/>
      <c r="AU723" s="655"/>
      <c r="AV723" s="523"/>
      <c r="AW723" s="496"/>
    </row>
    <row r="724" spans="2:49" ht="15.6" x14ac:dyDescent="0.3">
      <c r="B724" s="495"/>
      <c r="C724" s="549"/>
      <c r="D724" s="719"/>
      <c r="E724" s="719"/>
      <c r="F724" s="719"/>
      <c r="G724" s="719"/>
      <c r="H724" s="719"/>
      <c r="I724" s="719"/>
      <c r="J724" s="719"/>
      <c r="K724" s="719"/>
      <c r="L724" s="719"/>
      <c r="M724" s="719"/>
      <c r="N724" s="719"/>
      <c r="O724" s="719"/>
      <c r="P724" s="719"/>
      <c r="Q724" s="719"/>
      <c r="R724" s="719"/>
      <c r="S724" s="719"/>
      <c r="T724" s="719"/>
      <c r="U724" s="719"/>
      <c r="V724" s="719"/>
      <c r="W724" s="719"/>
      <c r="X724" s="719"/>
      <c r="Y724" s="719"/>
      <c r="Z724" s="719"/>
      <c r="AA724" s="719"/>
      <c r="AB724" s="719"/>
      <c r="AC724" s="719"/>
      <c r="AD724" s="719"/>
      <c r="AE724" s="719"/>
      <c r="AF724" s="719"/>
      <c r="AG724" s="719"/>
      <c r="AH724" s="719"/>
      <c r="AI724" s="719"/>
      <c r="AJ724" s="719"/>
      <c r="AK724" s="719"/>
      <c r="AL724" s="719"/>
      <c r="AM724" s="719"/>
      <c r="AN724" s="719"/>
      <c r="AO724" s="719"/>
      <c r="AP724" s="719"/>
      <c r="AQ724" s="719"/>
      <c r="AR724" s="719"/>
      <c r="AS724" s="719"/>
      <c r="AT724" s="719"/>
      <c r="AU724" s="719"/>
      <c r="AV724" s="550"/>
      <c r="AW724" s="496"/>
    </row>
    <row r="725" spans="2:49" ht="15.6" x14ac:dyDescent="0.3">
      <c r="B725" s="495"/>
      <c r="C725" s="526"/>
      <c r="D725" s="627"/>
      <c r="E725" s="627"/>
      <c r="F725" s="627"/>
      <c r="G725" s="627"/>
      <c r="H725" s="627"/>
      <c r="I725" s="627"/>
      <c r="J725" s="627"/>
      <c r="K725" s="627"/>
      <c r="L725" s="627"/>
      <c r="M725" s="627"/>
      <c r="N725" s="627"/>
      <c r="O725" s="627"/>
      <c r="P725" s="627"/>
      <c r="Q725" s="627"/>
      <c r="R725" s="627"/>
      <c r="S725" s="627"/>
      <c r="T725" s="627"/>
      <c r="U725" s="627"/>
      <c r="V725" s="627"/>
      <c r="W725" s="627"/>
      <c r="X725" s="627"/>
      <c r="Y725" s="627"/>
      <c r="Z725" s="627"/>
      <c r="AA725" s="627"/>
      <c r="AB725" s="627"/>
      <c r="AC725" s="627"/>
      <c r="AD725" s="627"/>
      <c r="AE725" s="627"/>
      <c r="AF725" s="627"/>
      <c r="AG725" s="527"/>
      <c r="AH725" s="628" t="str">
        <f>"Item    " &amp; E708 &amp; "    Página   1   de   1  "</f>
        <v xml:space="preserve">Item        Página   1   de   1  </v>
      </c>
      <c r="AI725" s="629"/>
      <c r="AJ725" s="629"/>
      <c r="AK725" s="629"/>
      <c r="AL725" s="629"/>
      <c r="AM725" s="629"/>
      <c r="AN725" s="629"/>
      <c r="AO725" s="629"/>
      <c r="AP725" s="629"/>
      <c r="AQ725" s="629"/>
      <c r="AR725" s="629"/>
      <c r="AS725" s="629"/>
      <c r="AT725" s="629"/>
      <c r="AU725" s="629"/>
      <c r="AV725" s="629"/>
      <c r="AW725" s="496"/>
    </row>
    <row r="726" spans="2:49" ht="15.6" x14ac:dyDescent="0.3">
      <c r="B726" s="495"/>
      <c r="C726" s="515"/>
      <c r="D726" s="515"/>
      <c r="E726" s="515"/>
      <c r="F726" s="515"/>
      <c r="G726" s="515"/>
      <c r="H726" s="515"/>
      <c r="I726" s="515"/>
      <c r="J726" s="528"/>
      <c r="K726" s="515"/>
      <c r="L726" s="515"/>
      <c r="M726" s="515"/>
      <c r="N726" s="515"/>
      <c r="O726" s="515"/>
      <c r="P726" s="515"/>
      <c r="Q726" s="515"/>
      <c r="R726" s="515"/>
      <c r="S726" s="515"/>
      <c r="T726" s="515"/>
      <c r="U726" s="515"/>
      <c r="V726" s="515"/>
      <c r="W726" s="515"/>
      <c r="X726" s="515"/>
      <c r="Y726" s="515"/>
      <c r="Z726" s="515"/>
      <c r="AA726" s="515"/>
      <c r="AB726" s="515"/>
      <c r="AC726" s="515"/>
      <c r="AD726" s="515"/>
      <c r="AE726" s="515"/>
      <c r="AF726" s="515"/>
      <c r="AG726" s="515"/>
      <c r="AH726" s="515"/>
      <c r="AI726" s="515"/>
      <c r="AJ726" s="515"/>
      <c r="AK726" s="515"/>
      <c r="AL726" s="515"/>
      <c r="AM726" s="528"/>
      <c r="AN726" s="528"/>
      <c r="AO726" s="528"/>
      <c r="AP726" s="528"/>
      <c r="AQ726" s="528"/>
      <c r="AR726" s="528"/>
      <c r="AS726" s="528"/>
      <c r="AT726" s="528"/>
      <c r="AU726" s="528"/>
      <c r="AV726" s="528"/>
      <c r="AW726" s="496"/>
    </row>
    <row r="727" spans="2:49" ht="15.6" x14ac:dyDescent="0.3">
      <c r="B727" s="495"/>
      <c r="C727" s="515"/>
      <c r="D727" s="515"/>
      <c r="E727" s="515"/>
      <c r="F727" s="515"/>
      <c r="G727" s="515"/>
      <c r="H727" s="515"/>
      <c r="I727" s="515"/>
      <c r="J727" s="528"/>
      <c r="K727" s="515"/>
      <c r="L727" s="515"/>
      <c r="M727" s="515"/>
      <c r="N727" s="515"/>
      <c r="O727" s="515"/>
      <c r="P727" s="515"/>
      <c r="Q727" s="515"/>
      <c r="R727" s="515"/>
      <c r="S727" s="515"/>
      <c r="T727" s="515"/>
      <c r="U727" s="515"/>
      <c r="V727" s="515"/>
      <c r="W727" s="515"/>
      <c r="X727" s="515"/>
      <c r="Y727" s="515"/>
      <c r="Z727" s="515"/>
      <c r="AA727" s="515"/>
      <c r="AB727" s="515"/>
      <c r="AC727" s="515"/>
      <c r="AD727" s="515"/>
      <c r="AE727" s="515"/>
      <c r="AF727" s="515"/>
      <c r="AG727" s="515"/>
      <c r="AH727" s="515"/>
      <c r="AI727" s="515"/>
      <c r="AJ727" s="515"/>
      <c r="AK727" s="515"/>
      <c r="AL727" s="515"/>
      <c r="AM727" s="528"/>
      <c r="AN727" s="528"/>
      <c r="AO727" s="528"/>
      <c r="AP727" s="528"/>
      <c r="AQ727" s="528"/>
      <c r="AR727" s="528"/>
      <c r="AS727" s="528"/>
      <c r="AT727" s="528"/>
      <c r="AU727" s="528"/>
      <c r="AV727" s="528"/>
      <c r="AW727" s="496"/>
    </row>
    <row r="728" spans="2:49" ht="15.6" x14ac:dyDescent="0.3">
      <c r="B728" s="495"/>
      <c r="C728" s="515"/>
      <c r="D728" s="515"/>
      <c r="E728" s="515"/>
      <c r="F728" s="515"/>
      <c r="G728" s="515"/>
      <c r="H728" s="515"/>
      <c r="I728" s="515"/>
      <c r="J728" s="528"/>
      <c r="K728" s="515"/>
      <c r="L728" s="515"/>
      <c r="M728" s="515"/>
      <c r="N728" s="515"/>
      <c r="O728" s="515"/>
      <c r="P728" s="515"/>
      <c r="Q728" s="515"/>
      <c r="R728" s="515"/>
      <c r="S728" s="515"/>
      <c r="T728" s="515"/>
      <c r="U728" s="515"/>
      <c r="V728" s="515"/>
      <c r="W728" s="515"/>
      <c r="X728" s="515"/>
      <c r="Y728" s="515"/>
      <c r="Z728" s="515"/>
      <c r="AA728" s="515"/>
      <c r="AB728" s="515"/>
      <c r="AC728" s="515"/>
      <c r="AD728" s="515"/>
      <c r="AE728" s="515"/>
      <c r="AF728" s="515"/>
      <c r="AG728" s="515"/>
      <c r="AH728" s="515"/>
      <c r="AI728" s="515"/>
      <c r="AJ728" s="515"/>
      <c r="AK728" s="515"/>
      <c r="AL728" s="515"/>
      <c r="AM728" s="528"/>
      <c r="AN728" s="528"/>
      <c r="AO728" s="528"/>
      <c r="AP728" s="528"/>
      <c r="AQ728" s="528"/>
      <c r="AR728" s="528"/>
      <c r="AS728" s="528"/>
      <c r="AT728" s="528"/>
      <c r="AU728" s="528"/>
      <c r="AV728" s="528"/>
      <c r="AW728" s="496"/>
    </row>
    <row r="729" spans="2:49" ht="15.6" x14ac:dyDescent="0.3">
      <c r="B729" s="495"/>
      <c r="C729" s="529"/>
      <c r="D729" s="530"/>
      <c r="E729" s="531"/>
      <c r="F729" s="532"/>
      <c r="G729" s="533"/>
      <c r="H729" s="530"/>
      <c r="I729" s="530"/>
      <c r="J729" s="534"/>
      <c r="K729" s="530"/>
      <c r="L729" s="529"/>
      <c r="M729" s="530"/>
      <c r="N729" s="530"/>
      <c r="O729" s="530"/>
      <c r="P729" s="530"/>
      <c r="Q729" s="530"/>
      <c r="R729" s="530"/>
      <c r="S729" s="530"/>
      <c r="T729" s="530"/>
      <c r="U729" s="530"/>
      <c r="V729" s="530"/>
      <c r="W729" s="530"/>
      <c r="X729" s="530"/>
      <c r="Y729" s="530"/>
      <c r="Z729" s="530"/>
      <c r="AA729" s="530"/>
      <c r="AB729" s="530"/>
      <c r="AC729" s="530"/>
      <c r="AD729" s="530"/>
      <c r="AE729" s="530"/>
      <c r="AF729" s="530"/>
      <c r="AG729" s="530"/>
      <c r="AH729" s="529"/>
      <c r="AI729" s="529"/>
      <c r="AJ729" s="529"/>
      <c r="AK729" s="529"/>
      <c r="AL729" s="529"/>
      <c r="AM729" s="535"/>
      <c r="AN729" s="535"/>
      <c r="AO729" s="535"/>
      <c r="AP729" s="535"/>
      <c r="AQ729" s="535"/>
      <c r="AR729" s="535"/>
      <c r="AS729" s="535"/>
      <c r="AT729" s="535"/>
      <c r="AU729" s="535"/>
      <c r="AV729" s="535"/>
      <c r="AW729" s="496"/>
    </row>
    <row r="730" spans="2:49" ht="15.6" x14ac:dyDescent="0.3">
      <c r="B730" s="495"/>
      <c r="C730" s="529"/>
      <c r="D730" s="536" t="s">
        <v>184</v>
      </c>
      <c r="E730" s="537"/>
      <c r="F730" s="537"/>
      <c r="G730" s="538"/>
      <c r="H730" s="538"/>
      <c r="I730" s="529"/>
      <c r="J730" s="535"/>
      <c r="K730" s="529"/>
      <c r="L730" s="539"/>
      <c r="M730" s="539"/>
      <c r="N730" s="539"/>
      <c r="O730" s="539"/>
      <c r="P730" s="539"/>
      <c r="Q730" s="539"/>
      <c r="R730" s="539" t="s">
        <v>211</v>
      </c>
      <c r="S730" s="539"/>
      <c r="T730" s="539"/>
      <c r="U730" s="539"/>
      <c r="V730" s="539"/>
      <c r="W730" s="539"/>
      <c r="X730" s="539"/>
      <c r="Y730" s="539"/>
      <c r="Z730" s="539"/>
      <c r="AA730" s="539"/>
      <c r="AB730" s="529"/>
      <c r="AC730" s="529"/>
      <c r="AD730" s="529"/>
      <c r="AE730" s="529"/>
      <c r="AF730" s="529"/>
      <c r="AG730" s="529"/>
      <c r="AH730" s="529"/>
      <c r="AI730" s="529"/>
      <c r="AJ730" s="529"/>
      <c r="AK730" s="529"/>
      <c r="AL730" s="529"/>
      <c r="AM730" s="529"/>
      <c r="AN730" s="529"/>
      <c r="AO730" s="529"/>
      <c r="AP730" s="529"/>
      <c r="AQ730" s="529"/>
      <c r="AR730" s="529"/>
      <c r="AS730" s="529"/>
      <c r="AT730" s="529"/>
      <c r="AU730" s="529"/>
      <c r="AV730" s="529"/>
      <c r="AW730" s="496"/>
    </row>
    <row r="731" spans="2:49" ht="16.2" thickBot="1" x14ac:dyDescent="0.35">
      <c r="B731" s="540"/>
      <c r="C731" s="541"/>
      <c r="D731" s="541"/>
      <c r="E731" s="542"/>
      <c r="F731" s="542"/>
      <c r="G731" s="542"/>
      <c r="H731" s="542"/>
      <c r="I731" s="541"/>
      <c r="J731" s="543"/>
      <c r="K731" s="541"/>
      <c r="L731" s="544"/>
      <c r="M731" s="544"/>
      <c r="N731" s="544"/>
      <c r="O731" s="544"/>
      <c r="P731" s="544"/>
      <c r="Q731" s="544"/>
      <c r="R731" s="544"/>
      <c r="S731" s="544"/>
      <c r="T731" s="544"/>
      <c r="U731" s="544"/>
      <c r="V731" s="544"/>
      <c r="W731" s="544"/>
      <c r="X731" s="544"/>
      <c r="Y731" s="544"/>
      <c r="Z731" s="544"/>
      <c r="AA731" s="544"/>
      <c r="AB731" s="541"/>
      <c r="AC731" s="541"/>
      <c r="AD731" s="541"/>
      <c r="AE731" s="541"/>
      <c r="AF731" s="541"/>
      <c r="AG731" s="541"/>
      <c r="AH731" s="541"/>
      <c r="AI731" s="541"/>
      <c r="AJ731" s="541"/>
      <c r="AK731" s="541"/>
      <c r="AL731" s="541"/>
      <c r="AM731" s="541"/>
      <c r="AN731" s="541"/>
      <c r="AO731" s="541"/>
      <c r="AP731" s="541"/>
      <c r="AQ731" s="541"/>
      <c r="AR731" s="541"/>
      <c r="AS731" s="541"/>
      <c r="AT731" s="541"/>
      <c r="AU731" s="541"/>
      <c r="AV731" s="541"/>
      <c r="AW731" s="545"/>
    </row>
    <row r="732" spans="2:49" ht="15.6" thickTop="1" thickBot="1" x14ac:dyDescent="0.35"/>
    <row r="733" spans="2:49" ht="18.600000000000001" thickTop="1" x14ac:dyDescent="0.35">
      <c r="B733" s="483"/>
      <c r="C733" s="484" t="s">
        <v>190</v>
      </c>
      <c r="D733" s="485"/>
      <c r="E733" s="486"/>
      <c r="F733" s="487"/>
      <c r="G733" s="488"/>
      <c r="H733" s="488"/>
      <c r="I733" s="489"/>
      <c r="J733" s="490"/>
      <c r="K733" s="489"/>
      <c r="L733" s="491"/>
      <c r="M733" s="491"/>
      <c r="N733" s="491"/>
      <c r="O733" s="491"/>
      <c r="P733" s="491"/>
      <c r="Q733" s="491"/>
      <c r="R733" s="491"/>
      <c r="S733" s="491"/>
      <c r="T733" s="491"/>
      <c r="U733" s="491"/>
      <c r="V733" s="491"/>
      <c r="W733" s="491"/>
      <c r="X733" s="491"/>
      <c r="Y733" s="491"/>
      <c r="Z733" s="491"/>
      <c r="AA733" s="491"/>
      <c r="AB733" s="489"/>
      <c r="AC733" s="489"/>
      <c r="AD733" s="489"/>
      <c r="AE733" s="489"/>
      <c r="AF733" s="489"/>
      <c r="AG733" s="489"/>
      <c r="AH733" s="489"/>
      <c r="AI733" s="492"/>
      <c r="AJ733" s="492"/>
      <c r="AK733" s="492"/>
      <c r="AL733" s="492"/>
      <c r="AM733" s="492"/>
      <c r="AN733" s="492"/>
      <c r="AO733" s="492"/>
      <c r="AP733" s="492"/>
      <c r="AQ733" s="492"/>
      <c r="AR733" s="492"/>
      <c r="AS733" s="492"/>
      <c r="AT733" s="492"/>
      <c r="AU733" s="492"/>
      <c r="AV733" s="492"/>
      <c r="AW733" s="493"/>
    </row>
    <row r="734" spans="2:49" ht="15.6" x14ac:dyDescent="0.3">
      <c r="B734" s="495"/>
      <c r="C734" s="630" t="str">
        <f>+C707</f>
        <v>CAP. 4: ACUEDUCTO CALLE LARGA</v>
      </c>
      <c r="D734" s="631"/>
      <c r="E734" s="631"/>
      <c r="F734" s="631"/>
      <c r="G734" s="631"/>
      <c r="H734" s="631"/>
      <c r="I734" s="631"/>
      <c r="J734" s="632" t="str">
        <f>+PRESUPUESTO!C56</f>
        <v>MANTENIMIENTO DE TANQUE DE ALMACENAMIENTO Y CASETA DE INSUMOS</v>
      </c>
      <c r="K734" s="633"/>
      <c r="L734" s="633"/>
      <c r="M734" s="633"/>
      <c r="N734" s="633"/>
      <c r="O734" s="633"/>
      <c r="P734" s="633"/>
      <c r="Q734" s="633"/>
      <c r="R734" s="633"/>
      <c r="S734" s="633"/>
      <c r="T734" s="633"/>
      <c r="U734" s="633"/>
      <c r="V734" s="633"/>
      <c r="W734" s="633"/>
      <c r="X734" s="633"/>
      <c r="Y734" s="633"/>
      <c r="Z734" s="633"/>
      <c r="AA734" s="633"/>
      <c r="AB734" s="633"/>
      <c r="AC734" s="633"/>
      <c r="AD734" s="633"/>
      <c r="AE734" s="633"/>
      <c r="AF734" s="633"/>
      <c r="AG734" s="633"/>
      <c r="AH734" s="634"/>
      <c r="AI734" s="638" t="s">
        <v>192</v>
      </c>
      <c r="AJ734" s="639"/>
      <c r="AK734" s="639"/>
      <c r="AL734" s="639"/>
      <c r="AM734" s="639"/>
      <c r="AN734" s="639"/>
      <c r="AO734" s="640"/>
      <c r="AP734" s="641" t="s">
        <v>256</v>
      </c>
      <c r="AQ734" s="642"/>
      <c r="AR734" s="642"/>
      <c r="AS734" s="642"/>
      <c r="AT734" s="642"/>
      <c r="AU734" s="642"/>
      <c r="AV734" s="643"/>
      <c r="AW734" s="496"/>
    </row>
    <row r="735" spans="2:49" ht="15.6" x14ac:dyDescent="0.3">
      <c r="B735" s="495"/>
      <c r="C735" s="700"/>
      <c r="D735" s="701"/>
      <c r="E735" s="701"/>
      <c r="F735" s="701"/>
      <c r="G735" s="701"/>
      <c r="H735" s="701"/>
      <c r="I735" s="701"/>
      <c r="J735" s="635"/>
      <c r="K735" s="636"/>
      <c r="L735" s="636"/>
      <c r="M735" s="636"/>
      <c r="N735" s="636"/>
      <c r="O735" s="636"/>
      <c r="P735" s="636"/>
      <c r="Q735" s="636"/>
      <c r="R735" s="636"/>
      <c r="S735" s="636"/>
      <c r="T735" s="636"/>
      <c r="U735" s="636"/>
      <c r="V735" s="636"/>
      <c r="W735" s="636"/>
      <c r="X735" s="636"/>
      <c r="Y735" s="636"/>
      <c r="Z735" s="636"/>
      <c r="AA735" s="636"/>
      <c r="AB735" s="636"/>
      <c r="AC735" s="636"/>
      <c r="AD735" s="636"/>
      <c r="AE735" s="636"/>
      <c r="AF735" s="636"/>
      <c r="AG735" s="636"/>
      <c r="AH735" s="637"/>
      <c r="AI735" s="638" t="s">
        <v>194</v>
      </c>
      <c r="AJ735" s="639"/>
      <c r="AK735" s="639"/>
      <c r="AL735" s="639"/>
      <c r="AM735" s="639"/>
      <c r="AN735" s="639"/>
      <c r="AO735" s="640"/>
      <c r="AP735" s="641">
        <f>L747</f>
        <v>1</v>
      </c>
      <c r="AQ735" s="642"/>
      <c r="AR735" s="642"/>
      <c r="AS735" s="642"/>
      <c r="AT735" s="642"/>
      <c r="AU735" s="642"/>
      <c r="AV735" s="643"/>
      <c r="AW735" s="496"/>
    </row>
    <row r="736" spans="2:49" ht="15.6" x14ac:dyDescent="0.3">
      <c r="B736" s="495"/>
      <c r="C736" s="498"/>
      <c r="D736" s="498"/>
      <c r="E736" s="498"/>
      <c r="F736" s="498"/>
      <c r="G736" s="498"/>
      <c r="H736" s="498"/>
      <c r="I736" s="498"/>
      <c r="J736" s="499"/>
      <c r="K736" s="498"/>
      <c r="L736" s="498"/>
      <c r="M736" s="626"/>
      <c r="N736" s="626"/>
      <c r="O736" s="626"/>
      <c r="P736" s="626"/>
      <c r="Q736" s="626"/>
      <c r="R736" s="626"/>
      <c r="S736" s="626"/>
      <c r="T736" s="626"/>
      <c r="U736" s="626"/>
      <c r="V736" s="626"/>
      <c r="W736" s="626"/>
      <c r="X736" s="626"/>
      <c r="Y736" s="626"/>
      <c r="Z736" s="626"/>
      <c r="AA736" s="626"/>
      <c r="AB736" s="626"/>
      <c r="AC736" s="625"/>
      <c r="AD736" s="626"/>
      <c r="AE736" s="626"/>
      <c r="AF736" s="626"/>
      <c r="AG736" s="626"/>
      <c r="AH736" s="626"/>
      <c r="AI736" s="626"/>
      <c r="AJ736" s="626"/>
      <c r="AK736" s="626"/>
      <c r="AL736" s="626"/>
      <c r="AM736" s="626"/>
      <c r="AN736" s="626"/>
      <c r="AO736" s="626"/>
      <c r="AP736" s="626"/>
      <c r="AQ736" s="626"/>
      <c r="AR736" s="626"/>
      <c r="AS736" s="626"/>
      <c r="AT736" s="626"/>
      <c r="AU736" s="626"/>
      <c r="AV736" s="626"/>
      <c r="AW736" s="496"/>
    </row>
    <row r="737" spans="2:49" ht="15.6" x14ac:dyDescent="0.3">
      <c r="B737" s="495"/>
      <c r="C737" s="712" t="s">
        <v>197</v>
      </c>
      <c r="D737" s="713"/>
      <c r="E737" s="714" t="s">
        <v>198</v>
      </c>
      <c r="F737" s="714"/>
      <c r="G737" s="714"/>
      <c r="H737" s="714"/>
      <c r="I737" s="714" t="s">
        <v>199</v>
      </c>
      <c r="J737" s="715" t="s">
        <v>200</v>
      </c>
      <c r="K737" s="714" t="s">
        <v>182</v>
      </c>
      <c r="L737" s="714" t="s">
        <v>201</v>
      </c>
      <c r="M737" s="705"/>
      <c r="N737" s="705"/>
      <c r="O737" s="705"/>
      <c r="P737" s="705"/>
      <c r="Q737" s="705"/>
      <c r="R737" s="705"/>
      <c r="S737" s="705"/>
      <c r="T737" s="705"/>
      <c r="U737" s="705"/>
      <c r="V737" s="705"/>
      <c r="W737" s="705"/>
      <c r="X737" s="705"/>
      <c r="Y737" s="705"/>
      <c r="Z737" s="705"/>
      <c r="AA737" s="705"/>
      <c r="AB737" s="705"/>
      <c r="AC737" s="705"/>
      <c r="AD737" s="705"/>
      <c r="AE737" s="705"/>
      <c r="AF737" s="705"/>
      <c r="AG737" s="705"/>
      <c r="AH737" s="705"/>
      <c r="AI737" s="705"/>
      <c r="AJ737" s="705"/>
      <c r="AK737" s="705"/>
      <c r="AL737" s="705"/>
      <c r="AM737" s="705"/>
      <c r="AN737" s="705"/>
      <c r="AO737" s="705"/>
      <c r="AP737" s="705"/>
      <c r="AQ737" s="705"/>
      <c r="AR737" s="705"/>
      <c r="AS737" s="705"/>
      <c r="AT737" s="705"/>
      <c r="AU737" s="705"/>
      <c r="AV737" s="705"/>
      <c r="AW737" s="496"/>
    </row>
    <row r="738" spans="2:49" ht="15.6" x14ac:dyDescent="0.3">
      <c r="B738" s="495"/>
      <c r="C738" s="653"/>
      <c r="D738" s="654"/>
      <c r="E738" s="500" t="s">
        <v>241</v>
      </c>
      <c r="F738" s="500" t="s">
        <v>203</v>
      </c>
      <c r="G738" s="500" t="s">
        <v>204</v>
      </c>
      <c r="H738" s="500" t="s">
        <v>205</v>
      </c>
      <c r="I738" s="714"/>
      <c r="J738" s="716"/>
      <c r="K738" s="714"/>
      <c r="L738" s="714"/>
      <c r="M738" s="705"/>
      <c r="N738" s="705"/>
      <c r="O738" s="705"/>
      <c r="P738" s="705"/>
      <c r="Q738" s="705"/>
      <c r="R738" s="705"/>
      <c r="S738" s="705"/>
      <c r="T738" s="705"/>
      <c r="U738" s="705"/>
      <c r="V738" s="705"/>
      <c r="W738" s="705"/>
      <c r="X738" s="705"/>
      <c r="Y738" s="705"/>
      <c r="Z738" s="705"/>
      <c r="AA738" s="705"/>
      <c r="AB738" s="705"/>
      <c r="AC738" s="705"/>
      <c r="AD738" s="705"/>
      <c r="AE738" s="705"/>
      <c r="AF738" s="705"/>
      <c r="AG738" s="705"/>
      <c r="AH738" s="705"/>
      <c r="AI738" s="705"/>
      <c r="AJ738" s="705"/>
      <c r="AK738" s="705"/>
      <c r="AL738" s="705"/>
      <c r="AM738" s="705"/>
      <c r="AN738" s="705"/>
      <c r="AO738" s="705"/>
      <c r="AP738" s="705"/>
      <c r="AQ738" s="705"/>
      <c r="AR738" s="705"/>
      <c r="AS738" s="705"/>
      <c r="AT738" s="705"/>
      <c r="AU738" s="705"/>
      <c r="AV738" s="705"/>
      <c r="AW738" s="496"/>
    </row>
    <row r="739" spans="2:49" ht="15.6" x14ac:dyDescent="0.3">
      <c r="B739" s="495"/>
      <c r="C739" s="706"/>
      <c r="D739" s="707"/>
      <c r="E739" s="710"/>
      <c r="F739" s="710"/>
      <c r="G739" s="710"/>
      <c r="H739" s="710"/>
      <c r="I739" s="710"/>
      <c r="J739" s="710"/>
      <c r="K739" s="710"/>
      <c r="L739" s="710"/>
      <c r="M739" s="501"/>
      <c r="N739" s="502"/>
      <c r="O739" s="502"/>
      <c r="P739" s="502"/>
      <c r="Q739" s="502"/>
      <c r="R739" s="502"/>
      <c r="S739" s="502"/>
      <c r="T739" s="502"/>
      <c r="U739" s="502"/>
      <c r="V739" s="502"/>
      <c r="W739" s="502"/>
      <c r="X739" s="502"/>
      <c r="Y739" s="502"/>
      <c r="Z739" s="502"/>
      <c r="AA739" s="502"/>
      <c r="AB739" s="502"/>
      <c r="AC739" s="502"/>
      <c r="AD739" s="502"/>
      <c r="AE739" s="502"/>
      <c r="AF739" s="502"/>
      <c r="AG739" s="502"/>
      <c r="AH739" s="502"/>
      <c r="AI739" s="502"/>
      <c r="AJ739" s="502"/>
      <c r="AK739" s="502"/>
      <c r="AL739" s="502"/>
      <c r="AM739" s="502"/>
      <c r="AN739" s="502"/>
      <c r="AO739" s="502"/>
      <c r="AP739" s="502"/>
      <c r="AQ739" s="502"/>
      <c r="AR739" s="502"/>
      <c r="AS739" s="502"/>
      <c r="AT739" s="502"/>
      <c r="AU739" s="502"/>
      <c r="AV739" s="503"/>
      <c r="AW739" s="496"/>
    </row>
    <row r="740" spans="2:49" ht="15.6" x14ac:dyDescent="0.3">
      <c r="B740" s="495"/>
      <c r="C740" s="708"/>
      <c r="D740" s="709"/>
      <c r="E740" s="711"/>
      <c r="F740" s="711"/>
      <c r="G740" s="711"/>
      <c r="H740" s="711"/>
      <c r="I740" s="711"/>
      <c r="J740" s="711"/>
      <c r="K740" s="711"/>
      <c r="L740" s="711"/>
      <c r="M740" s="501"/>
      <c r="N740" s="502"/>
      <c r="O740" s="502"/>
      <c r="P740" s="502"/>
      <c r="Q740" s="502"/>
      <c r="R740" s="502"/>
      <c r="S740" s="502"/>
      <c r="T740" s="502"/>
      <c r="U740" s="502"/>
      <c r="V740" s="502"/>
      <c r="W740" s="502"/>
      <c r="X740" s="502"/>
      <c r="Y740" s="502"/>
      <c r="Z740" s="502"/>
      <c r="AA740" s="502"/>
      <c r="AB740" s="502"/>
      <c r="AC740" s="502"/>
      <c r="AD740" s="502"/>
      <c r="AE740" s="502"/>
      <c r="AF740" s="502"/>
      <c r="AG740" s="502"/>
      <c r="AH740" s="502"/>
      <c r="AI740" s="502"/>
      <c r="AJ740" s="502"/>
      <c r="AK740" s="502"/>
      <c r="AL740" s="502"/>
      <c r="AM740" s="502"/>
      <c r="AN740" s="502"/>
      <c r="AO740" s="502"/>
      <c r="AP740" s="502"/>
      <c r="AQ740" s="502"/>
      <c r="AR740" s="502"/>
      <c r="AS740" s="502"/>
      <c r="AT740" s="502"/>
      <c r="AU740" s="502"/>
      <c r="AV740" s="503"/>
      <c r="AW740" s="496"/>
    </row>
    <row r="741" spans="2:49" ht="15.6" x14ac:dyDescent="0.3">
      <c r="B741" s="495"/>
      <c r="C741" s="648" t="str">
        <f>+J734</f>
        <v>MANTENIMIENTO DE TANQUE DE ALMACENAMIENTO Y CASETA DE INSUMOS</v>
      </c>
      <c r="D741" s="649"/>
      <c r="E741" s="644"/>
      <c r="F741" s="644"/>
      <c r="G741" s="718"/>
      <c r="H741" s="644"/>
      <c r="I741" s="644">
        <f>+E741</f>
        <v>0</v>
      </c>
      <c r="J741" s="644">
        <v>1</v>
      </c>
      <c r="K741" s="644" t="str">
        <f>AP734</f>
        <v>GBL</v>
      </c>
      <c r="L741" s="646">
        <f>+J741</f>
        <v>1</v>
      </c>
      <c r="M741" s="501"/>
      <c r="N741" s="502"/>
      <c r="O741" s="502"/>
      <c r="P741" s="502"/>
      <c r="Q741" s="502"/>
      <c r="R741" s="502"/>
      <c r="S741" s="502"/>
      <c r="T741" s="502"/>
      <c r="U741" s="502"/>
      <c r="V741" s="502"/>
      <c r="W741" s="502"/>
      <c r="X741" s="502"/>
      <c r="Y741" s="502"/>
      <c r="Z741" s="502"/>
      <c r="AA741" s="502"/>
      <c r="AB741" s="502"/>
      <c r="AC741" s="502"/>
      <c r="AD741" s="502"/>
      <c r="AE741" s="502"/>
      <c r="AF741" s="502"/>
      <c r="AG741" s="502"/>
      <c r="AH741" s="502"/>
      <c r="AI741" s="502"/>
      <c r="AJ741" s="502"/>
      <c r="AK741" s="502"/>
      <c r="AL741" s="502"/>
      <c r="AM741" s="502"/>
      <c r="AN741" s="502"/>
      <c r="AO741" s="502"/>
      <c r="AP741" s="502"/>
      <c r="AQ741" s="502"/>
      <c r="AR741" s="502"/>
      <c r="AS741" s="502"/>
      <c r="AT741" s="502"/>
      <c r="AU741" s="502"/>
      <c r="AV741" s="503"/>
      <c r="AW741" s="496"/>
    </row>
    <row r="742" spans="2:49" ht="15.6" x14ac:dyDescent="0.3">
      <c r="B742" s="495"/>
      <c r="C742" s="650"/>
      <c r="D742" s="651"/>
      <c r="E742" s="645"/>
      <c r="F742" s="645"/>
      <c r="G742" s="659"/>
      <c r="H742" s="645"/>
      <c r="I742" s="645"/>
      <c r="J742" s="645"/>
      <c r="K742" s="645"/>
      <c r="L742" s="647"/>
      <c r="M742" s="501"/>
      <c r="N742" s="502"/>
      <c r="O742" s="502"/>
      <c r="P742" s="502"/>
      <c r="Q742" s="502"/>
      <c r="R742" s="502"/>
      <c r="S742" s="502"/>
      <c r="T742" s="502"/>
      <c r="U742" s="502"/>
      <c r="V742" s="502"/>
      <c r="W742" s="502"/>
      <c r="X742" s="502"/>
      <c r="Y742" s="502"/>
      <c r="Z742" s="502"/>
      <c r="AA742" s="502"/>
      <c r="AB742" s="502"/>
      <c r="AC742" s="502"/>
      <c r="AD742" s="502"/>
      <c r="AE742" s="502"/>
      <c r="AF742" s="502"/>
      <c r="AG742" s="502"/>
      <c r="AH742" s="502"/>
      <c r="AI742" s="502"/>
      <c r="AJ742" s="502"/>
      <c r="AK742" s="502"/>
      <c r="AL742" s="502"/>
      <c r="AM742" s="502"/>
      <c r="AN742" s="502"/>
      <c r="AO742" s="502"/>
      <c r="AP742" s="502"/>
      <c r="AQ742" s="502"/>
      <c r="AR742" s="502"/>
      <c r="AS742" s="502"/>
      <c r="AT742" s="502"/>
      <c r="AU742" s="502"/>
      <c r="AV742" s="503"/>
      <c r="AW742" s="496"/>
    </row>
    <row r="743" spans="2:49" ht="15.6" x14ac:dyDescent="0.3">
      <c r="B743" s="495"/>
      <c r="C743" s="720"/>
      <c r="D743" s="721"/>
      <c r="E743" s="652"/>
      <c r="F743" s="652"/>
      <c r="G743" s="652"/>
      <c r="H743" s="652"/>
      <c r="I743" s="652"/>
      <c r="J743" s="652"/>
      <c r="K743" s="652"/>
      <c r="L743" s="656"/>
      <c r="M743" s="501"/>
      <c r="N743" s="502"/>
      <c r="O743" s="502"/>
      <c r="P743" s="502"/>
      <c r="Q743" s="502"/>
      <c r="R743" s="502"/>
      <c r="S743" s="502"/>
      <c r="T743" s="502"/>
      <c r="U743" s="502"/>
      <c r="V743" s="502"/>
      <c r="W743" s="502"/>
      <c r="X743" s="502"/>
      <c r="Y743" s="502"/>
      <c r="Z743" s="502"/>
      <c r="AA743" s="502"/>
      <c r="AB743" s="502"/>
      <c r="AC743" s="502"/>
      <c r="AD743" s="502"/>
      <c r="AE743" s="502"/>
      <c r="AF743" s="502"/>
      <c r="AG743" s="502"/>
      <c r="AH743" s="502"/>
      <c r="AI743" s="502"/>
      <c r="AJ743" s="502"/>
      <c r="AK743" s="502"/>
      <c r="AL743" s="502"/>
      <c r="AM743" s="502"/>
      <c r="AN743" s="502"/>
      <c r="AO743" s="502"/>
      <c r="AP743" s="502"/>
      <c r="AQ743" s="502"/>
      <c r="AR743" s="502"/>
      <c r="AS743" s="502"/>
      <c r="AT743" s="502"/>
      <c r="AU743" s="502"/>
      <c r="AV743" s="503"/>
      <c r="AW743" s="496"/>
    </row>
    <row r="744" spans="2:49" ht="15.6" x14ac:dyDescent="0.3">
      <c r="B744" s="495"/>
      <c r="C744" s="722"/>
      <c r="D744" s="723"/>
      <c r="E744" s="644"/>
      <c r="F744" s="644"/>
      <c r="G744" s="644"/>
      <c r="H744" s="644"/>
      <c r="I744" s="644"/>
      <c r="J744" s="644"/>
      <c r="K744" s="644"/>
      <c r="L744" s="657"/>
      <c r="M744" s="501"/>
      <c r="N744" s="502"/>
      <c r="O744" s="502"/>
      <c r="P744" s="502"/>
      <c r="Q744" s="502"/>
      <c r="R744" s="502"/>
      <c r="S744" s="502"/>
      <c r="T744" s="502"/>
      <c r="U744" s="502"/>
      <c r="V744" s="502"/>
      <c r="W744" s="502"/>
      <c r="X744" s="502"/>
      <c r="Y744" s="502"/>
      <c r="Z744" s="502"/>
      <c r="AA744" s="502"/>
      <c r="AB744" s="502"/>
      <c r="AC744" s="502"/>
      <c r="AD744" s="502"/>
      <c r="AE744" s="502"/>
      <c r="AF744" s="502"/>
      <c r="AG744" s="502"/>
      <c r="AH744" s="502"/>
      <c r="AI744" s="502"/>
      <c r="AJ744" s="502"/>
      <c r="AK744" s="502"/>
      <c r="AL744" s="502"/>
      <c r="AM744" s="502"/>
      <c r="AN744" s="502"/>
      <c r="AO744" s="502"/>
      <c r="AP744" s="502"/>
      <c r="AQ744" s="502"/>
      <c r="AR744" s="502"/>
      <c r="AS744" s="502"/>
      <c r="AT744" s="502"/>
      <c r="AU744" s="502"/>
      <c r="AV744" s="503"/>
      <c r="AW744" s="496"/>
    </row>
    <row r="745" spans="2:49" ht="15.6" x14ac:dyDescent="0.3">
      <c r="B745" s="495"/>
      <c r="C745" s="720"/>
      <c r="D745" s="721"/>
      <c r="E745" s="652"/>
      <c r="F745" s="652"/>
      <c r="G745" s="652"/>
      <c r="H745" s="652"/>
      <c r="I745" s="652"/>
      <c r="J745" s="652"/>
      <c r="K745" s="652"/>
      <c r="L745" s="656"/>
      <c r="M745" s="501"/>
      <c r="N745" s="502"/>
      <c r="O745" s="502"/>
      <c r="P745" s="502"/>
      <c r="Q745" s="502"/>
      <c r="R745" s="502"/>
      <c r="S745" s="502"/>
      <c r="T745" s="502"/>
      <c r="U745" s="502"/>
      <c r="V745" s="502"/>
      <c r="W745" s="502"/>
      <c r="X745" s="502"/>
      <c r="Y745" s="502"/>
      <c r="Z745" s="502"/>
      <c r="AA745" s="502"/>
      <c r="AB745" s="502"/>
      <c r="AC745" s="502"/>
      <c r="AD745" s="502"/>
      <c r="AE745" s="502"/>
      <c r="AF745" s="502"/>
      <c r="AG745" s="502"/>
      <c r="AH745" s="502"/>
      <c r="AI745" s="502"/>
      <c r="AJ745" s="502"/>
      <c r="AK745" s="502"/>
      <c r="AL745" s="502"/>
      <c r="AM745" s="502"/>
      <c r="AN745" s="502"/>
      <c r="AO745" s="502"/>
      <c r="AP745" s="502"/>
      <c r="AQ745" s="502"/>
      <c r="AR745" s="502"/>
      <c r="AS745" s="502"/>
      <c r="AT745" s="502"/>
      <c r="AU745" s="502"/>
      <c r="AV745" s="503"/>
      <c r="AW745" s="496"/>
    </row>
    <row r="746" spans="2:49" ht="15.6" x14ac:dyDescent="0.3">
      <c r="B746" s="495"/>
      <c r="C746" s="722"/>
      <c r="D746" s="723"/>
      <c r="E746" s="644"/>
      <c r="F746" s="644"/>
      <c r="G746" s="644"/>
      <c r="H746" s="644"/>
      <c r="I746" s="644"/>
      <c r="J746" s="644"/>
      <c r="K746" s="644"/>
      <c r="L746" s="657"/>
      <c r="M746" s="501"/>
      <c r="N746" s="502"/>
      <c r="O746" s="502"/>
      <c r="P746" s="502"/>
      <c r="Q746" s="502"/>
      <c r="R746" s="502"/>
      <c r="S746" s="502"/>
      <c r="T746" s="502"/>
      <c r="U746" s="502"/>
      <c r="V746" s="502"/>
      <c r="W746" s="502"/>
      <c r="X746" s="502"/>
      <c r="Y746" s="502"/>
      <c r="Z746" s="502"/>
      <c r="AA746" s="502"/>
      <c r="AB746" s="502"/>
      <c r="AC746" s="502"/>
      <c r="AD746" s="502"/>
      <c r="AE746" s="502"/>
      <c r="AF746" s="502"/>
      <c r="AG746" s="502"/>
      <c r="AH746" s="502"/>
      <c r="AI746" s="502"/>
      <c r="AJ746" s="502"/>
      <c r="AK746" s="502"/>
      <c r="AL746" s="502"/>
      <c r="AM746" s="502"/>
      <c r="AN746" s="502"/>
      <c r="AO746" s="502"/>
      <c r="AP746" s="502"/>
      <c r="AQ746" s="502"/>
      <c r="AR746" s="502"/>
      <c r="AS746" s="502"/>
      <c r="AT746" s="502"/>
      <c r="AU746" s="502"/>
      <c r="AV746" s="503"/>
      <c r="AW746" s="496"/>
    </row>
    <row r="747" spans="2:49" ht="15.6" x14ac:dyDescent="0.3">
      <c r="B747" s="495"/>
      <c r="C747" s="504"/>
      <c r="D747" s="505"/>
      <c r="E747" s="505"/>
      <c r="F747" s="505"/>
      <c r="G747" s="506" t="s">
        <v>209</v>
      </c>
      <c r="H747" s="507">
        <v>2</v>
      </c>
      <c r="I747" s="508" t="s">
        <v>5</v>
      </c>
      <c r="J747" s="509"/>
      <c r="K747" s="510" t="s">
        <v>201</v>
      </c>
      <c r="L747" s="511">
        <f>ROUND(SUM(L739:L746),H747)</f>
        <v>1</v>
      </c>
      <c r="M747" s="512"/>
      <c r="N747" s="513"/>
      <c r="O747" s="513"/>
      <c r="P747" s="513"/>
      <c r="Q747" s="513"/>
      <c r="R747" s="513"/>
      <c r="S747" s="502"/>
      <c r="T747" s="502"/>
      <c r="U747" s="502"/>
      <c r="V747" s="502"/>
      <c r="W747" s="502"/>
      <c r="X747" s="502"/>
      <c r="Y747" s="502"/>
      <c r="Z747" s="502"/>
      <c r="AA747" s="502"/>
      <c r="AB747" s="502"/>
      <c r="AC747" s="502"/>
      <c r="AD747" s="502"/>
      <c r="AE747" s="502"/>
      <c r="AF747" s="502"/>
      <c r="AG747" s="502"/>
      <c r="AH747" s="502"/>
      <c r="AI747" s="502"/>
      <c r="AJ747" s="502"/>
      <c r="AK747" s="502"/>
      <c r="AL747" s="502"/>
      <c r="AM747" s="502"/>
      <c r="AN747" s="502"/>
      <c r="AO747" s="502"/>
      <c r="AP747" s="502"/>
      <c r="AQ747" s="502"/>
      <c r="AR747" s="502"/>
      <c r="AS747" s="502"/>
      <c r="AT747" s="502"/>
      <c r="AU747" s="502"/>
      <c r="AV747" s="503"/>
      <c r="AW747" s="496"/>
    </row>
    <row r="748" spans="2:49" ht="15.6" x14ac:dyDescent="0.3">
      <c r="B748" s="495"/>
      <c r="C748" s="514"/>
      <c r="D748" s="515"/>
      <c r="E748" s="515"/>
      <c r="F748" s="515"/>
      <c r="G748" s="515"/>
      <c r="H748" s="515"/>
      <c r="I748" s="515"/>
      <c r="J748" s="515"/>
      <c r="K748" s="516"/>
      <c r="L748" s="515"/>
      <c r="M748" s="517"/>
      <c r="N748" s="518"/>
      <c r="O748" s="518"/>
      <c r="P748" s="518"/>
      <c r="Q748" s="518"/>
      <c r="R748" s="518"/>
      <c r="S748" s="519"/>
      <c r="T748" s="519"/>
      <c r="U748" s="519"/>
      <c r="V748" s="519"/>
      <c r="W748" s="519"/>
      <c r="X748" s="519"/>
      <c r="Y748" s="519"/>
      <c r="Z748" s="519"/>
      <c r="AA748" s="519"/>
      <c r="AB748" s="519"/>
      <c r="AC748" s="519"/>
      <c r="AD748" s="519"/>
      <c r="AE748" s="519"/>
      <c r="AF748" s="519"/>
      <c r="AG748" s="519"/>
      <c r="AH748" s="519"/>
      <c r="AI748" s="519"/>
      <c r="AJ748" s="519"/>
      <c r="AK748" s="519"/>
      <c r="AL748" s="519"/>
      <c r="AM748" s="519"/>
      <c r="AN748" s="519"/>
      <c r="AO748" s="519"/>
      <c r="AP748" s="519"/>
      <c r="AQ748" s="519"/>
      <c r="AR748" s="519"/>
      <c r="AS748" s="519"/>
      <c r="AT748" s="519"/>
      <c r="AU748" s="519"/>
      <c r="AV748" s="520"/>
      <c r="AW748" s="496"/>
    </row>
    <row r="749" spans="2:49" ht="15.6" x14ac:dyDescent="0.3">
      <c r="B749" s="495"/>
      <c r="C749" s="653"/>
      <c r="D749" s="654"/>
      <c r="E749" s="654"/>
      <c r="F749" s="654"/>
      <c r="G749" s="654"/>
      <c r="H749" s="654"/>
      <c r="I749" s="654"/>
      <c r="J749" s="654"/>
      <c r="K749" s="654"/>
      <c r="L749" s="521"/>
      <c r="M749" s="517"/>
      <c r="N749" s="518"/>
      <c r="O749" s="518"/>
      <c r="P749" s="518"/>
      <c r="Q749" s="518"/>
      <c r="R749" s="518"/>
      <c r="S749" s="519"/>
      <c r="T749" s="519"/>
      <c r="U749" s="519"/>
      <c r="V749" s="519"/>
      <c r="W749" s="519"/>
      <c r="X749" s="519"/>
      <c r="Y749" s="519"/>
      <c r="Z749" s="519"/>
      <c r="AA749" s="519"/>
      <c r="AB749" s="519"/>
      <c r="AC749" s="519"/>
      <c r="AD749" s="519"/>
      <c r="AE749" s="519"/>
      <c r="AF749" s="519"/>
      <c r="AG749" s="519"/>
      <c r="AH749" s="519"/>
      <c r="AI749" s="519"/>
      <c r="AJ749" s="519"/>
      <c r="AK749" s="519"/>
      <c r="AL749" s="519"/>
      <c r="AM749" s="519"/>
      <c r="AN749" s="519"/>
      <c r="AO749" s="519"/>
      <c r="AP749" s="519"/>
      <c r="AQ749" s="519"/>
      <c r="AR749" s="519"/>
      <c r="AS749" s="519"/>
      <c r="AT749" s="519"/>
      <c r="AU749" s="519"/>
      <c r="AV749" s="520"/>
      <c r="AW749" s="496"/>
    </row>
    <row r="750" spans="2:49" ht="31.2" x14ac:dyDescent="0.3">
      <c r="B750" s="495"/>
      <c r="C750" s="522" t="s">
        <v>210</v>
      </c>
      <c r="D750" s="655"/>
      <c r="E750" s="655"/>
      <c r="F750" s="655"/>
      <c r="G750" s="655"/>
      <c r="H750" s="655"/>
      <c r="I750" s="655"/>
      <c r="J750" s="655"/>
      <c r="K750" s="655"/>
      <c r="L750" s="655"/>
      <c r="M750" s="655"/>
      <c r="N750" s="655"/>
      <c r="O750" s="655"/>
      <c r="P750" s="655"/>
      <c r="Q750" s="655"/>
      <c r="R750" s="655"/>
      <c r="S750" s="655"/>
      <c r="T750" s="655"/>
      <c r="U750" s="655"/>
      <c r="V750" s="655"/>
      <c r="W750" s="655"/>
      <c r="X750" s="655"/>
      <c r="Y750" s="655"/>
      <c r="Z750" s="655"/>
      <c r="AA750" s="655"/>
      <c r="AB750" s="655"/>
      <c r="AC750" s="655"/>
      <c r="AD750" s="655"/>
      <c r="AE750" s="655"/>
      <c r="AF750" s="655"/>
      <c r="AG750" s="655"/>
      <c r="AH750" s="655"/>
      <c r="AI750" s="655"/>
      <c r="AJ750" s="655"/>
      <c r="AK750" s="655"/>
      <c r="AL750" s="655"/>
      <c r="AM750" s="655"/>
      <c r="AN750" s="655"/>
      <c r="AO750" s="655"/>
      <c r="AP750" s="655"/>
      <c r="AQ750" s="655"/>
      <c r="AR750" s="655"/>
      <c r="AS750" s="655"/>
      <c r="AT750" s="655"/>
      <c r="AU750" s="655"/>
      <c r="AV750" s="523"/>
      <c r="AW750" s="496"/>
    </row>
    <row r="751" spans="2:49" ht="15.6" x14ac:dyDescent="0.3">
      <c r="B751" s="495"/>
      <c r="C751" s="549"/>
      <c r="D751" s="719"/>
      <c r="E751" s="719"/>
      <c r="F751" s="719"/>
      <c r="G751" s="719"/>
      <c r="H751" s="719"/>
      <c r="I751" s="719"/>
      <c r="J751" s="719"/>
      <c r="K751" s="719"/>
      <c r="L751" s="719"/>
      <c r="M751" s="719"/>
      <c r="N751" s="719"/>
      <c r="O751" s="719"/>
      <c r="P751" s="719"/>
      <c r="Q751" s="719"/>
      <c r="R751" s="719"/>
      <c r="S751" s="719"/>
      <c r="T751" s="719"/>
      <c r="U751" s="719"/>
      <c r="V751" s="719"/>
      <c r="W751" s="719"/>
      <c r="X751" s="719"/>
      <c r="Y751" s="719"/>
      <c r="Z751" s="719"/>
      <c r="AA751" s="719"/>
      <c r="AB751" s="719"/>
      <c r="AC751" s="719"/>
      <c r="AD751" s="719"/>
      <c r="AE751" s="719"/>
      <c r="AF751" s="719"/>
      <c r="AG751" s="719"/>
      <c r="AH751" s="719"/>
      <c r="AI751" s="719"/>
      <c r="AJ751" s="719"/>
      <c r="AK751" s="719"/>
      <c r="AL751" s="719"/>
      <c r="AM751" s="719"/>
      <c r="AN751" s="719"/>
      <c r="AO751" s="719"/>
      <c r="AP751" s="719"/>
      <c r="AQ751" s="719"/>
      <c r="AR751" s="719"/>
      <c r="AS751" s="719"/>
      <c r="AT751" s="719"/>
      <c r="AU751" s="719"/>
      <c r="AV751" s="550"/>
      <c r="AW751" s="496"/>
    </row>
    <row r="752" spans="2:49" ht="15.6" x14ac:dyDescent="0.3">
      <c r="B752" s="495"/>
      <c r="C752" s="526"/>
      <c r="D752" s="627"/>
      <c r="E752" s="627"/>
      <c r="F752" s="627"/>
      <c r="G752" s="627"/>
      <c r="H752" s="627"/>
      <c r="I752" s="627"/>
      <c r="J752" s="627"/>
      <c r="K752" s="627"/>
      <c r="L752" s="627"/>
      <c r="M752" s="627"/>
      <c r="N752" s="627"/>
      <c r="O752" s="627"/>
      <c r="P752" s="627"/>
      <c r="Q752" s="627"/>
      <c r="R752" s="627"/>
      <c r="S752" s="627"/>
      <c r="T752" s="627"/>
      <c r="U752" s="627"/>
      <c r="V752" s="627"/>
      <c r="W752" s="627"/>
      <c r="X752" s="627"/>
      <c r="Y752" s="627"/>
      <c r="Z752" s="627"/>
      <c r="AA752" s="627"/>
      <c r="AB752" s="627"/>
      <c r="AC752" s="627"/>
      <c r="AD752" s="627"/>
      <c r="AE752" s="627"/>
      <c r="AF752" s="627"/>
      <c r="AG752" s="527"/>
      <c r="AH752" s="628" t="str">
        <f>"Item    " &amp; E735 &amp; "    Página   1   de   1  "</f>
        <v xml:space="preserve">Item        Página   1   de   1  </v>
      </c>
      <c r="AI752" s="629"/>
      <c r="AJ752" s="629"/>
      <c r="AK752" s="629"/>
      <c r="AL752" s="629"/>
      <c r="AM752" s="629"/>
      <c r="AN752" s="629"/>
      <c r="AO752" s="629"/>
      <c r="AP752" s="629"/>
      <c r="AQ752" s="629"/>
      <c r="AR752" s="629"/>
      <c r="AS752" s="629"/>
      <c r="AT752" s="629"/>
      <c r="AU752" s="629"/>
      <c r="AV752" s="629"/>
      <c r="AW752" s="496"/>
    </row>
    <row r="753" spans="2:49" ht="15.6" x14ac:dyDescent="0.3">
      <c r="B753" s="495"/>
      <c r="C753" s="515"/>
      <c r="D753" s="515"/>
      <c r="E753" s="515"/>
      <c r="F753" s="515"/>
      <c r="G753" s="515"/>
      <c r="H753" s="515"/>
      <c r="I753" s="515"/>
      <c r="J753" s="528"/>
      <c r="K753" s="515"/>
      <c r="L753" s="515"/>
      <c r="M753" s="515"/>
      <c r="N753" s="515"/>
      <c r="O753" s="515"/>
      <c r="P753" s="515"/>
      <c r="Q753" s="515"/>
      <c r="R753" s="515"/>
      <c r="S753" s="515"/>
      <c r="T753" s="515"/>
      <c r="U753" s="515"/>
      <c r="V753" s="515"/>
      <c r="W753" s="515"/>
      <c r="X753" s="515"/>
      <c r="Y753" s="515"/>
      <c r="Z753" s="515"/>
      <c r="AA753" s="515"/>
      <c r="AB753" s="515"/>
      <c r="AC753" s="515"/>
      <c r="AD753" s="515"/>
      <c r="AE753" s="515"/>
      <c r="AF753" s="515"/>
      <c r="AG753" s="515"/>
      <c r="AH753" s="515"/>
      <c r="AI753" s="515"/>
      <c r="AJ753" s="515"/>
      <c r="AK753" s="515"/>
      <c r="AL753" s="515"/>
      <c r="AM753" s="528"/>
      <c r="AN753" s="528"/>
      <c r="AO753" s="528"/>
      <c r="AP753" s="528"/>
      <c r="AQ753" s="528"/>
      <c r="AR753" s="528"/>
      <c r="AS753" s="528"/>
      <c r="AT753" s="528"/>
      <c r="AU753" s="528"/>
      <c r="AV753" s="528"/>
      <c r="AW753" s="496"/>
    </row>
    <row r="754" spans="2:49" ht="15.6" x14ac:dyDescent="0.3">
      <c r="B754" s="495"/>
      <c r="C754" s="515"/>
      <c r="D754" s="515"/>
      <c r="E754" s="515"/>
      <c r="F754" s="515"/>
      <c r="G754" s="515"/>
      <c r="H754" s="515"/>
      <c r="I754" s="515"/>
      <c r="J754" s="528"/>
      <c r="K754" s="515"/>
      <c r="L754" s="515"/>
      <c r="M754" s="515"/>
      <c r="N754" s="515"/>
      <c r="O754" s="515"/>
      <c r="P754" s="515"/>
      <c r="Q754" s="515"/>
      <c r="R754" s="515"/>
      <c r="S754" s="515"/>
      <c r="T754" s="515"/>
      <c r="U754" s="515"/>
      <c r="V754" s="515"/>
      <c r="W754" s="515"/>
      <c r="X754" s="515"/>
      <c r="Y754" s="515"/>
      <c r="Z754" s="515"/>
      <c r="AA754" s="515"/>
      <c r="AB754" s="515"/>
      <c r="AC754" s="515"/>
      <c r="AD754" s="515"/>
      <c r="AE754" s="515"/>
      <c r="AF754" s="515"/>
      <c r="AG754" s="515"/>
      <c r="AH754" s="515"/>
      <c r="AI754" s="515"/>
      <c r="AJ754" s="515"/>
      <c r="AK754" s="515"/>
      <c r="AL754" s="515"/>
      <c r="AM754" s="528"/>
      <c r="AN754" s="528"/>
      <c r="AO754" s="528"/>
      <c r="AP754" s="528"/>
      <c r="AQ754" s="528"/>
      <c r="AR754" s="528"/>
      <c r="AS754" s="528"/>
      <c r="AT754" s="528"/>
      <c r="AU754" s="528"/>
      <c r="AV754" s="528"/>
      <c r="AW754" s="496"/>
    </row>
    <row r="755" spans="2:49" ht="15.6" x14ac:dyDescent="0.3">
      <c r="B755" s="495"/>
      <c r="C755" s="515"/>
      <c r="D755" s="515"/>
      <c r="E755" s="515"/>
      <c r="F755" s="515"/>
      <c r="G755" s="515"/>
      <c r="H755" s="515"/>
      <c r="I755" s="515"/>
      <c r="J755" s="528"/>
      <c r="K755" s="515"/>
      <c r="L755" s="515"/>
      <c r="M755" s="515"/>
      <c r="N755" s="515"/>
      <c r="O755" s="515"/>
      <c r="P755" s="515"/>
      <c r="Q755" s="515"/>
      <c r="R755" s="515"/>
      <c r="S755" s="515"/>
      <c r="T755" s="515"/>
      <c r="U755" s="515"/>
      <c r="V755" s="515"/>
      <c r="W755" s="515"/>
      <c r="X755" s="515"/>
      <c r="Y755" s="515"/>
      <c r="Z755" s="515"/>
      <c r="AA755" s="515"/>
      <c r="AB755" s="515"/>
      <c r="AC755" s="515"/>
      <c r="AD755" s="515"/>
      <c r="AE755" s="515"/>
      <c r="AF755" s="515"/>
      <c r="AG755" s="515"/>
      <c r="AH755" s="515"/>
      <c r="AI755" s="515"/>
      <c r="AJ755" s="515"/>
      <c r="AK755" s="515"/>
      <c r="AL755" s="515"/>
      <c r="AM755" s="528"/>
      <c r="AN755" s="528"/>
      <c r="AO755" s="528"/>
      <c r="AP755" s="528"/>
      <c r="AQ755" s="528"/>
      <c r="AR755" s="528"/>
      <c r="AS755" s="528"/>
      <c r="AT755" s="528"/>
      <c r="AU755" s="528"/>
      <c r="AV755" s="528"/>
      <c r="AW755" s="496"/>
    </row>
    <row r="756" spans="2:49" ht="15.6" x14ac:dyDescent="0.3">
      <c r="B756" s="495"/>
      <c r="C756" s="529"/>
      <c r="D756" s="530"/>
      <c r="E756" s="531"/>
      <c r="F756" s="532"/>
      <c r="G756" s="533"/>
      <c r="H756" s="530"/>
      <c r="I756" s="530"/>
      <c r="J756" s="534"/>
      <c r="K756" s="530"/>
      <c r="L756" s="529"/>
      <c r="M756" s="530"/>
      <c r="N756" s="530"/>
      <c r="O756" s="530"/>
      <c r="P756" s="530"/>
      <c r="Q756" s="530"/>
      <c r="R756" s="530"/>
      <c r="S756" s="530"/>
      <c r="T756" s="530"/>
      <c r="U756" s="530"/>
      <c r="V756" s="530"/>
      <c r="W756" s="530"/>
      <c r="X756" s="530"/>
      <c r="Y756" s="530"/>
      <c r="Z756" s="530"/>
      <c r="AA756" s="530"/>
      <c r="AB756" s="530"/>
      <c r="AC756" s="530"/>
      <c r="AD756" s="530"/>
      <c r="AE756" s="530"/>
      <c r="AF756" s="530"/>
      <c r="AG756" s="530"/>
      <c r="AH756" s="529"/>
      <c r="AI756" s="529"/>
      <c r="AJ756" s="529"/>
      <c r="AK756" s="529"/>
      <c r="AL756" s="529"/>
      <c r="AM756" s="535"/>
      <c r="AN756" s="535"/>
      <c r="AO756" s="535"/>
      <c r="AP756" s="535"/>
      <c r="AQ756" s="535"/>
      <c r="AR756" s="535"/>
      <c r="AS756" s="535"/>
      <c r="AT756" s="535"/>
      <c r="AU756" s="535"/>
      <c r="AV756" s="535"/>
      <c r="AW756" s="496"/>
    </row>
    <row r="757" spans="2:49" ht="15.6" x14ac:dyDescent="0.3">
      <c r="B757" s="495"/>
      <c r="C757" s="529"/>
      <c r="D757" s="536" t="s">
        <v>184</v>
      </c>
      <c r="E757" s="537"/>
      <c r="F757" s="537"/>
      <c r="G757" s="538"/>
      <c r="H757" s="538"/>
      <c r="I757" s="529"/>
      <c r="J757" s="535"/>
      <c r="K757" s="529"/>
      <c r="L757" s="539"/>
      <c r="M757" s="539"/>
      <c r="N757" s="539"/>
      <c r="O757" s="539"/>
      <c r="P757" s="539"/>
      <c r="Q757" s="539"/>
      <c r="R757" s="539" t="s">
        <v>211</v>
      </c>
      <c r="S757" s="539"/>
      <c r="T757" s="539"/>
      <c r="U757" s="539"/>
      <c r="V757" s="539"/>
      <c r="W757" s="539"/>
      <c r="X757" s="539"/>
      <c r="Y757" s="539"/>
      <c r="Z757" s="539"/>
      <c r="AA757" s="539"/>
      <c r="AB757" s="529"/>
      <c r="AC757" s="529"/>
      <c r="AD757" s="529"/>
      <c r="AE757" s="529"/>
      <c r="AF757" s="529"/>
      <c r="AG757" s="529"/>
      <c r="AH757" s="529"/>
      <c r="AI757" s="529"/>
      <c r="AJ757" s="529"/>
      <c r="AK757" s="529"/>
      <c r="AL757" s="529"/>
      <c r="AM757" s="529"/>
      <c r="AN757" s="529"/>
      <c r="AO757" s="529"/>
      <c r="AP757" s="529"/>
      <c r="AQ757" s="529"/>
      <c r="AR757" s="529"/>
      <c r="AS757" s="529"/>
      <c r="AT757" s="529"/>
      <c r="AU757" s="529"/>
      <c r="AV757" s="529"/>
      <c r="AW757" s="496"/>
    </row>
    <row r="758" spans="2:49" ht="16.2" thickBot="1" x14ac:dyDescent="0.35">
      <c r="B758" s="540"/>
      <c r="C758" s="541"/>
      <c r="D758" s="541"/>
      <c r="E758" s="542"/>
      <c r="F758" s="542"/>
      <c r="G758" s="542"/>
      <c r="H758" s="542"/>
      <c r="I758" s="541"/>
      <c r="J758" s="543"/>
      <c r="K758" s="541"/>
      <c r="L758" s="544"/>
      <c r="M758" s="544"/>
      <c r="N758" s="544"/>
      <c r="O758" s="544"/>
      <c r="P758" s="544"/>
      <c r="Q758" s="544"/>
      <c r="R758" s="544"/>
      <c r="S758" s="544"/>
      <c r="T758" s="544"/>
      <c r="U758" s="544"/>
      <c r="V758" s="544"/>
      <c r="W758" s="544"/>
      <c r="X758" s="544"/>
      <c r="Y758" s="544"/>
      <c r="Z758" s="544"/>
      <c r="AA758" s="544"/>
      <c r="AB758" s="541"/>
      <c r="AC758" s="541"/>
      <c r="AD758" s="541"/>
      <c r="AE758" s="541"/>
      <c r="AF758" s="541"/>
      <c r="AG758" s="541"/>
      <c r="AH758" s="541"/>
      <c r="AI758" s="541"/>
      <c r="AJ758" s="541"/>
      <c r="AK758" s="541"/>
      <c r="AL758" s="541"/>
      <c r="AM758" s="541"/>
      <c r="AN758" s="541"/>
      <c r="AO758" s="541"/>
      <c r="AP758" s="541"/>
      <c r="AQ758" s="541"/>
      <c r="AR758" s="541"/>
      <c r="AS758" s="541"/>
      <c r="AT758" s="541"/>
      <c r="AU758" s="541"/>
      <c r="AV758" s="541"/>
      <c r="AW758" s="545"/>
    </row>
    <row r="759" spans="2:49" ht="15.6" thickTop="1" thickBot="1" x14ac:dyDescent="0.35"/>
    <row r="760" spans="2:49" ht="18.600000000000001" thickTop="1" x14ac:dyDescent="0.35">
      <c r="B760" s="483"/>
      <c r="C760" s="484" t="s">
        <v>190</v>
      </c>
      <c r="D760" s="485"/>
      <c r="E760" s="486"/>
      <c r="F760" s="487"/>
      <c r="G760" s="488"/>
      <c r="H760" s="488"/>
      <c r="I760" s="489"/>
      <c r="J760" s="490"/>
      <c r="K760" s="489"/>
      <c r="L760" s="491"/>
      <c r="M760" s="491"/>
      <c r="N760" s="491"/>
      <c r="O760" s="491"/>
      <c r="P760" s="491"/>
      <c r="Q760" s="491"/>
      <c r="R760" s="491"/>
      <c r="S760" s="491"/>
      <c r="T760" s="491"/>
      <c r="U760" s="491"/>
      <c r="V760" s="491"/>
      <c r="W760" s="491"/>
      <c r="X760" s="491"/>
      <c r="Y760" s="491"/>
      <c r="Z760" s="491"/>
      <c r="AA760" s="491"/>
      <c r="AB760" s="489"/>
      <c r="AC760" s="489"/>
      <c r="AD760" s="489"/>
      <c r="AE760" s="489"/>
      <c r="AF760" s="489"/>
      <c r="AG760" s="489"/>
      <c r="AH760" s="489"/>
      <c r="AI760" s="492"/>
      <c r="AJ760" s="492"/>
      <c r="AK760" s="492"/>
      <c r="AL760" s="492"/>
      <c r="AM760" s="492"/>
      <c r="AN760" s="492"/>
      <c r="AO760" s="492"/>
      <c r="AP760" s="492"/>
      <c r="AQ760" s="492"/>
      <c r="AR760" s="492"/>
      <c r="AS760" s="492"/>
      <c r="AT760" s="492"/>
      <c r="AU760" s="492"/>
      <c r="AV760" s="492"/>
      <c r="AW760" s="493"/>
    </row>
    <row r="761" spans="2:49" ht="15.6" x14ac:dyDescent="0.3">
      <c r="B761" s="495"/>
      <c r="C761" s="630" t="s">
        <v>278</v>
      </c>
      <c r="D761" s="631"/>
      <c r="E761" s="631"/>
      <c r="F761" s="631"/>
      <c r="G761" s="631"/>
      <c r="H761" s="631"/>
      <c r="I761" s="631"/>
      <c r="J761" s="632" t="str">
        <f>+PRESUPUESTO!C61</f>
        <v>LOCALIZACION-REPLANTEO ACUEDUCTO-ALCANTARILLADO</v>
      </c>
      <c r="K761" s="633"/>
      <c r="L761" s="633"/>
      <c r="M761" s="633"/>
      <c r="N761" s="633"/>
      <c r="O761" s="633"/>
      <c r="P761" s="633"/>
      <c r="Q761" s="633"/>
      <c r="R761" s="633"/>
      <c r="S761" s="633"/>
      <c r="T761" s="633"/>
      <c r="U761" s="633"/>
      <c r="V761" s="633"/>
      <c r="W761" s="633"/>
      <c r="X761" s="633"/>
      <c r="Y761" s="633"/>
      <c r="Z761" s="633"/>
      <c r="AA761" s="633"/>
      <c r="AB761" s="633"/>
      <c r="AC761" s="633"/>
      <c r="AD761" s="633"/>
      <c r="AE761" s="633"/>
      <c r="AF761" s="633"/>
      <c r="AG761" s="633"/>
      <c r="AH761" s="634"/>
      <c r="AI761" s="638" t="s">
        <v>192</v>
      </c>
      <c r="AJ761" s="639"/>
      <c r="AK761" s="639"/>
      <c r="AL761" s="639"/>
      <c r="AM761" s="639"/>
      <c r="AN761" s="639"/>
      <c r="AO761" s="640"/>
      <c r="AP761" s="641" t="s">
        <v>35</v>
      </c>
      <c r="AQ761" s="642"/>
      <c r="AR761" s="642"/>
      <c r="AS761" s="642"/>
      <c r="AT761" s="642"/>
      <c r="AU761" s="642"/>
      <c r="AV761" s="643"/>
      <c r="AW761" s="496"/>
    </row>
    <row r="762" spans="2:49" ht="15.6" x14ac:dyDescent="0.3">
      <c r="B762" s="495"/>
      <c r="C762" s="700"/>
      <c r="D762" s="701"/>
      <c r="E762" s="701"/>
      <c r="F762" s="701"/>
      <c r="G762" s="701"/>
      <c r="H762" s="701"/>
      <c r="I762" s="701"/>
      <c r="J762" s="635"/>
      <c r="K762" s="636"/>
      <c r="L762" s="636"/>
      <c r="M762" s="636"/>
      <c r="N762" s="636"/>
      <c r="O762" s="636"/>
      <c r="P762" s="636"/>
      <c r="Q762" s="636"/>
      <c r="R762" s="636"/>
      <c r="S762" s="636"/>
      <c r="T762" s="636"/>
      <c r="U762" s="636"/>
      <c r="V762" s="636"/>
      <c r="W762" s="636"/>
      <c r="X762" s="636"/>
      <c r="Y762" s="636"/>
      <c r="Z762" s="636"/>
      <c r="AA762" s="636"/>
      <c r="AB762" s="636"/>
      <c r="AC762" s="636"/>
      <c r="AD762" s="636"/>
      <c r="AE762" s="636"/>
      <c r="AF762" s="636"/>
      <c r="AG762" s="636"/>
      <c r="AH762" s="637"/>
      <c r="AI762" s="638" t="s">
        <v>194</v>
      </c>
      <c r="AJ762" s="639"/>
      <c r="AK762" s="639"/>
      <c r="AL762" s="639"/>
      <c r="AM762" s="639"/>
      <c r="AN762" s="639"/>
      <c r="AO762" s="640"/>
      <c r="AP762" s="641">
        <f>L774</f>
        <v>15</v>
      </c>
      <c r="AQ762" s="642"/>
      <c r="AR762" s="642"/>
      <c r="AS762" s="642"/>
      <c r="AT762" s="642"/>
      <c r="AU762" s="642"/>
      <c r="AV762" s="643"/>
      <c r="AW762" s="496"/>
    </row>
    <row r="763" spans="2:49" ht="15.6" x14ac:dyDescent="0.3">
      <c r="B763" s="495"/>
      <c r="C763" s="498"/>
      <c r="D763" s="498"/>
      <c r="E763" s="498"/>
      <c r="F763" s="498"/>
      <c r="G763" s="498"/>
      <c r="H763" s="498"/>
      <c r="I763" s="498"/>
      <c r="J763" s="499"/>
      <c r="K763" s="498"/>
      <c r="L763" s="498"/>
      <c r="M763" s="626"/>
      <c r="N763" s="626"/>
      <c r="O763" s="626"/>
      <c r="P763" s="626"/>
      <c r="Q763" s="626"/>
      <c r="R763" s="626"/>
      <c r="S763" s="626"/>
      <c r="T763" s="626"/>
      <c r="U763" s="626"/>
      <c r="V763" s="626"/>
      <c r="W763" s="626"/>
      <c r="X763" s="626"/>
      <c r="Y763" s="626"/>
      <c r="Z763" s="626"/>
      <c r="AA763" s="626"/>
      <c r="AB763" s="626"/>
      <c r="AC763" s="625"/>
      <c r="AD763" s="626"/>
      <c r="AE763" s="626"/>
      <c r="AF763" s="626"/>
      <c r="AG763" s="626"/>
      <c r="AH763" s="626"/>
      <c r="AI763" s="626"/>
      <c r="AJ763" s="626"/>
      <c r="AK763" s="626"/>
      <c r="AL763" s="626"/>
      <c r="AM763" s="626"/>
      <c r="AN763" s="626"/>
      <c r="AO763" s="626"/>
      <c r="AP763" s="626"/>
      <c r="AQ763" s="626"/>
      <c r="AR763" s="626"/>
      <c r="AS763" s="626"/>
      <c r="AT763" s="626"/>
      <c r="AU763" s="626"/>
      <c r="AV763" s="626"/>
      <c r="AW763" s="496"/>
    </row>
    <row r="764" spans="2:49" ht="15.6" x14ac:dyDescent="0.3">
      <c r="B764" s="495"/>
      <c r="C764" s="712" t="s">
        <v>197</v>
      </c>
      <c r="D764" s="713"/>
      <c r="E764" s="714" t="s">
        <v>198</v>
      </c>
      <c r="F764" s="714"/>
      <c r="G764" s="714"/>
      <c r="H764" s="714"/>
      <c r="I764" s="714" t="s">
        <v>199</v>
      </c>
      <c r="J764" s="715" t="s">
        <v>200</v>
      </c>
      <c r="K764" s="714" t="s">
        <v>182</v>
      </c>
      <c r="L764" s="714" t="s">
        <v>201</v>
      </c>
      <c r="M764" s="705"/>
      <c r="N764" s="705"/>
      <c r="O764" s="705"/>
      <c r="P764" s="705"/>
      <c r="Q764" s="705"/>
      <c r="R764" s="705"/>
      <c r="S764" s="705"/>
      <c r="T764" s="705"/>
      <c r="U764" s="705"/>
      <c r="V764" s="705"/>
      <c r="W764" s="705"/>
      <c r="X764" s="705"/>
      <c r="Y764" s="705"/>
      <c r="Z764" s="705"/>
      <c r="AA764" s="705"/>
      <c r="AB764" s="705"/>
      <c r="AC764" s="705"/>
      <c r="AD764" s="705"/>
      <c r="AE764" s="705"/>
      <c r="AF764" s="705"/>
      <c r="AG764" s="705"/>
      <c r="AH764" s="705"/>
      <c r="AI764" s="705"/>
      <c r="AJ764" s="705"/>
      <c r="AK764" s="705"/>
      <c r="AL764" s="705"/>
      <c r="AM764" s="705"/>
      <c r="AN764" s="705"/>
      <c r="AO764" s="705"/>
      <c r="AP764" s="705"/>
      <c r="AQ764" s="705"/>
      <c r="AR764" s="705"/>
      <c r="AS764" s="705"/>
      <c r="AT764" s="705"/>
      <c r="AU764" s="705"/>
      <c r="AV764" s="705"/>
      <c r="AW764" s="496"/>
    </row>
    <row r="765" spans="2:49" ht="15.6" x14ac:dyDescent="0.3">
      <c r="B765" s="495"/>
      <c r="C765" s="653"/>
      <c r="D765" s="654"/>
      <c r="E765" s="500" t="s">
        <v>202</v>
      </c>
      <c r="F765" s="500" t="s">
        <v>203</v>
      </c>
      <c r="G765" s="500" t="s">
        <v>204</v>
      </c>
      <c r="H765" s="500" t="s">
        <v>205</v>
      </c>
      <c r="I765" s="714"/>
      <c r="J765" s="716"/>
      <c r="K765" s="714"/>
      <c r="L765" s="714"/>
      <c r="M765" s="705"/>
      <c r="N765" s="705"/>
      <c r="O765" s="705"/>
      <c r="P765" s="705"/>
      <c r="Q765" s="705"/>
      <c r="R765" s="705"/>
      <c r="S765" s="705"/>
      <c r="T765" s="705"/>
      <c r="U765" s="705"/>
      <c r="V765" s="705"/>
      <c r="W765" s="705"/>
      <c r="X765" s="705"/>
      <c r="Y765" s="705"/>
      <c r="Z765" s="705"/>
      <c r="AA765" s="705"/>
      <c r="AB765" s="705"/>
      <c r="AC765" s="705"/>
      <c r="AD765" s="705"/>
      <c r="AE765" s="705"/>
      <c r="AF765" s="705"/>
      <c r="AG765" s="705"/>
      <c r="AH765" s="705"/>
      <c r="AI765" s="705"/>
      <c r="AJ765" s="705"/>
      <c r="AK765" s="705"/>
      <c r="AL765" s="705"/>
      <c r="AM765" s="705"/>
      <c r="AN765" s="705"/>
      <c r="AO765" s="705"/>
      <c r="AP765" s="705"/>
      <c r="AQ765" s="705"/>
      <c r="AR765" s="705"/>
      <c r="AS765" s="705"/>
      <c r="AT765" s="705"/>
      <c r="AU765" s="705"/>
      <c r="AV765" s="705"/>
      <c r="AW765" s="496"/>
    </row>
    <row r="766" spans="2:49" ht="15.6" x14ac:dyDescent="0.3">
      <c r="B766" s="495"/>
      <c r="C766" s="706"/>
      <c r="D766" s="707"/>
      <c r="E766" s="710"/>
      <c r="F766" s="710"/>
      <c r="G766" s="710"/>
      <c r="H766" s="710"/>
      <c r="I766" s="710"/>
      <c r="J766" s="710"/>
      <c r="K766" s="710"/>
      <c r="L766" s="710"/>
      <c r="M766" s="501"/>
      <c r="N766" s="502"/>
      <c r="O766" s="502"/>
      <c r="P766" s="502"/>
      <c r="Q766" s="502"/>
      <c r="R766" s="502"/>
      <c r="S766" s="502"/>
      <c r="T766" s="502"/>
      <c r="U766" s="502"/>
      <c r="V766" s="502"/>
      <c r="W766" s="502"/>
      <c r="X766" s="502"/>
      <c r="Y766" s="502"/>
      <c r="Z766" s="502"/>
      <c r="AA766" s="502"/>
      <c r="AB766" s="502"/>
      <c r="AC766" s="502"/>
      <c r="AD766" s="502"/>
      <c r="AE766" s="502"/>
      <c r="AF766" s="502"/>
      <c r="AG766" s="502"/>
      <c r="AH766" s="502"/>
      <c r="AI766" s="502"/>
      <c r="AJ766" s="502"/>
      <c r="AK766" s="502"/>
      <c r="AL766" s="502"/>
      <c r="AM766" s="502"/>
      <c r="AN766" s="502"/>
      <c r="AO766" s="502"/>
      <c r="AP766" s="502"/>
      <c r="AQ766" s="502"/>
      <c r="AR766" s="502"/>
      <c r="AS766" s="502"/>
      <c r="AT766" s="502"/>
      <c r="AU766" s="502"/>
      <c r="AV766" s="503"/>
      <c r="AW766" s="496"/>
    </row>
    <row r="767" spans="2:49" ht="15.6" x14ac:dyDescent="0.3">
      <c r="B767" s="495"/>
      <c r="C767" s="708"/>
      <c r="D767" s="709"/>
      <c r="E767" s="711"/>
      <c r="F767" s="711"/>
      <c r="G767" s="711"/>
      <c r="H767" s="711"/>
      <c r="I767" s="711"/>
      <c r="J767" s="711"/>
      <c r="K767" s="711"/>
      <c r="L767" s="711"/>
      <c r="M767" s="501"/>
      <c r="N767" s="502"/>
      <c r="O767" s="502"/>
      <c r="P767" s="502"/>
      <c r="Q767" s="502"/>
      <c r="R767" s="502"/>
      <c r="S767" s="502"/>
      <c r="T767" s="502"/>
      <c r="U767" s="502"/>
      <c r="V767" s="502"/>
      <c r="W767" s="502"/>
      <c r="X767" s="502"/>
      <c r="Y767" s="502"/>
      <c r="Z767" s="502"/>
      <c r="AA767" s="502"/>
      <c r="AB767" s="502"/>
      <c r="AC767" s="502"/>
      <c r="AD767" s="502"/>
      <c r="AE767" s="502"/>
      <c r="AF767" s="502"/>
      <c r="AG767" s="502"/>
      <c r="AH767" s="502"/>
      <c r="AI767" s="502"/>
      <c r="AJ767" s="502"/>
      <c r="AK767" s="502"/>
      <c r="AL767" s="502"/>
      <c r="AM767" s="502"/>
      <c r="AN767" s="502"/>
      <c r="AO767" s="502"/>
      <c r="AP767" s="502"/>
      <c r="AQ767" s="502"/>
      <c r="AR767" s="502"/>
      <c r="AS767" s="502"/>
      <c r="AT767" s="502"/>
      <c r="AU767" s="502"/>
      <c r="AV767" s="503"/>
      <c r="AW767" s="496"/>
    </row>
    <row r="768" spans="2:49" ht="15.6" x14ac:dyDescent="0.3">
      <c r="B768" s="495"/>
      <c r="C768" s="648" t="str">
        <f>+J761</f>
        <v>LOCALIZACION-REPLANTEO ACUEDUCTO-ALCANTARILLADO</v>
      </c>
      <c r="D768" s="649"/>
      <c r="E768" s="644">
        <v>15</v>
      </c>
      <c r="F768" s="644"/>
      <c r="G768" s="718"/>
      <c r="H768" s="644"/>
      <c r="I768" s="644">
        <f>+E768</f>
        <v>15</v>
      </c>
      <c r="J768" s="644">
        <v>1</v>
      </c>
      <c r="K768" s="644" t="s">
        <v>35</v>
      </c>
      <c r="L768" s="646">
        <f>I768*J768</f>
        <v>15</v>
      </c>
      <c r="M768" s="501"/>
      <c r="N768" s="502"/>
      <c r="O768" s="502"/>
      <c r="P768" s="502"/>
      <c r="Q768" s="502"/>
      <c r="R768" s="502"/>
      <c r="S768" s="502"/>
      <c r="T768" s="502"/>
      <c r="U768" s="502"/>
      <c r="V768" s="502"/>
      <c r="W768" s="502"/>
      <c r="X768" s="502"/>
      <c r="Y768" s="502"/>
      <c r="Z768" s="502"/>
      <c r="AA768" s="502"/>
      <c r="AB768" s="502"/>
      <c r="AC768" s="502"/>
      <c r="AD768" s="502"/>
      <c r="AE768" s="502"/>
      <c r="AF768" s="502"/>
      <c r="AG768" s="502"/>
      <c r="AH768" s="502"/>
      <c r="AI768" s="502"/>
      <c r="AJ768" s="502"/>
      <c r="AK768" s="502"/>
      <c r="AL768" s="502"/>
      <c r="AM768" s="502"/>
      <c r="AN768" s="502"/>
      <c r="AO768" s="502"/>
      <c r="AP768" s="502"/>
      <c r="AQ768" s="502"/>
      <c r="AR768" s="502"/>
      <c r="AS768" s="502"/>
      <c r="AT768" s="502"/>
      <c r="AU768" s="502"/>
      <c r="AV768" s="503"/>
      <c r="AW768" s="496"/>
    </row>
    <row r="769" spans="2:49" ht="15.6" x14ac:dyDescent="0.3">
      <c r="B769" s="495"/>
      <c r="C769" s="650"/>
      <c r="D769" s="651"/>
      <c r="E769" s="645"/>
      <c r="F769" s="645"/>
      <c r="G769" s="659"/>
      <c r="H769" s="645"/>
      <c r="I769" s="645"/>
      <c r="J769" s="645"/>
      <c r="K769" s="645"/>
      <c r="L769" s="647"/>
      <c r="M769" s="501"/>
      <c r="N769" s="502"/>
      <c r="O769" s="502"/>
      <c r="P769" s="502"/>
      <c r="Q769" s="502"/>
      <c r="R769" s="502"/>
      <c r="S769" s="502"/>
      <c r="T769" s="502"/>
      <c r="U769" s="502"/>
      <c r="V769" s="502"/>
      <c r="W769" s="502"/>
      <c r="X769" s="502"/>
      <c r="Y769" s="502"/>
      <c r="Z769" s="502"/>
      <c r="AA769" s="502"/>
      <c r="AB769" s="502"/>
      <c r="AC769" s="502"/>
      <c r="AD769" s="502"/>
      <c r="AE769" s="502"/>
      <c r="AF769" s="502"/>
      <c r="AG769" s="502"/>
      <c r="AH769" s="502"/>
      <c r="AI769" s="502"/>
      <c r="AJ769" s="502"/>
      <c r="AK769" s="502"/>
      <c r="AL769" s="502"/>
      <c r="AM769" s="502"/>
      <c r="AN769" s="502"/>
      <c r="AO769" s="502"/>
      <c r="AP769" s="502"/>
      <c r="AQ769" s="502"/>
      <c r="AR769" s="502"/>
      <c r="AS769" s="502"/>
      <c r="AT769" s="502"/>
      <c r="AU769" s="502"/>
      <c r="AV769" s="503"/>
      <c r="AW769" s="496"/>
    </row>
    <row r="770" spans="2:49" ht="15.6" x14ac:dyDescent="0.3">
      <c r="B770" s="495"/>
      <c r="C770" s="720"/>
      <c r="D770" s="721"/>
      <c r="E770" s="652"/>
      <c r="F770" s="652"/>
      <c r="G770" s="652"/>
      <c r="H770" s="652"/>
      <c r="I770" s="652"/>
      <c r="J770" s="652"/>
      <c r="K770" s="652"/>
      <c r="L770" s="656"/>
      <c r="M770" s="501"/>
      <c r="N770" s="502"/>
      <c r="O770" s="502"/>
      <c r="P770" s="502"/>
      <c r="Q770" s="502"/>
      <c r="R770" s="502"/>
      <c r="S770" s="502"/>
      <c r="T770" s="502"/>
      <c r="U770" s="502"/>
      <c r="V770" s="502"/>
      <c r="W770" s="502"/>
      <c r="X770" s="502"/>
      <c r="Y770" s="502"/>
      <c r="Z770" s="502"/>
      <c r="AA770" s="502"/>
      <c r="AB770" s="502"/>
      <c r="AC770" s="502"/>
      <c r="AD770" s="502"/>
      <c r="AE770" s="502"/>
      <c r="AF770" s="502"/>
      <c r="AG770" s="502"/>
      <c r="AH770" s="502"/>
      <c r="AI770" s="502"/>
      <c r="AJ770" s="502"/>
      <c r="AK770" s="502"/>
      <c r="AL770" s="502"/>
      <c r="AM770" s="502"/>
      <c r="AN770" s="502"/>
      <c r="AO770" s="502"/>
      <c r="AP770" s="502"/>
      <c r="AQ770" s="502"/>
      <c r="AR770" s="502"/>
      <c r="AS770" s="502"/>
      <c r="AT770" s="502"/>
      <c r="AU770" s="502"/>
      <c r="AV770" s="503"/>
      <c r="AW770" s="496"/>
    </row>
    <row r="771" spans="2:49" ht="15.6" x14ac:dyDescent="0.3">
      <c r="B771" s="495"/>
      <c r="C771" s="722"/>
      <c r="D771" s="723"/>
      <c r="E771" s="644"/>
      <c r="F771" s="644"/>
      <c r="G771" s="644"/>
      <c r="H771" s="644"/>
      <c r="I771" s="644"/>
      <c r="J771" s="644"/>
      <c r="K771" s="644"/>
      <c r="L771" s="657"/>
      <c r="M771" s="501"/>
      <c r="N771" s="502"/>
      <c r="O771" s="502"/>
      <c r="P771" s="502"/>
      <c r="Q771" s="502"/>
      <c r="R771" s="502"/>
      <c r="S771" s="502"/>
      <c r="T771" s="502"/>
      <c r="U771" s="502"/>
      <c r="V771" s="502"/>
      <c r="W771" s="502"/>
      <c r="X771" s="502"/>
      <c r="Y771" s="502"/>
      <c r="Z771" s="502"/>
      <c r="AA771" s="502"/>
      <c r="AB771" s="502"/>
      <c r="AC771" s="502"/>
      <c r="AD771" s="502"/>
      <c r="AE771" s="502"/>
      <c r="AF771" s="502"/>
      <c r="AG771" s="502"/>
      <c r="AH771" s="502"/>
      <c r="AI771" s="502"/>
      <c r="AJ771" s="502"/>
      <c r="AK771" s="502"/>
      <c r="AL771" s="502"/>
      <c r="AM771" s="502"/>
      <c r="AN771" s="502"/>
      <c r="AO771" s="502"/>
      <c r="AP771" s="502"/>
      <c r="AQ771" s="502"/>
      <c r="AR771" s="502"/>
      <c r="AS771" s="502"/>
      <c r="AT771" s="502"/>
      <c r="AU771" s="502"/>
      <c r="AV771" s="503"/>
      <c r="AW771" s="496"/>
    </row>
    <row r="772" spans="2:49" ht="15.6" x14ac:dyDescent="0.3">
      <c r="B772" s="495"/>
      <c r="C772" s="720"/>
      <c r="D772" s="721"/>
      <c r="E772" s="652"/>
      <c r="F772" s="652"/>
      <c r="G772" s="652"/>
      <c r="H772" s="652"/>
      <c r="I772" s="652"/>
      <c r="J772" s="652"/>
      <c r="K772" s="652"/>
      <c r="L772" s="656"/>
      <c r="M772" s="501"/>
      <c r="N772" s="502"/>
      <c r="O772" s="502"/>
      <c r="P772" s="502"/>
      <c r="Q772" s="502"/>
      <c r="R772" s="502"/>
      <c r="S772" s="502"/>
      <c r="T772" s="502"/>
      <c r="U772" s="502"/>
      <c r="V772" s="502"/>
      <c r="W772" s="502"/>
      <c r="X772" s="502"/>
      <c r="Y772" s="502"/>
      <c r="Z772" s="502"/>
      <c r="AA772" s="502"/>
      <c r="AB772" s="502"/>
      <c r="AC772" s="502"/>
      <c r="AD772" s="502"/>
      <c r="AE772" s="502"/>
      <c r="AF772" s="502"/>
      <c r="AG772" s="502"/>
      <c r="AH772" s="502"/>
      <c r="AI772" s="502"/>
      <c r="AJ772" s="502"/>
      <c r="AK772" s="502"/>
      <c r="AL772" s="502"/>
      <c r="AM772" s="502"/>
      <c r="AN772" s="502"/>
      <c r="AO772" s="502"/>
      <c r="AP772" s="502"/>
      <c r="AQ772" s="502"/>
      <c r="AR772" s="502"/>
      <c r="AS772" s="502"/>
      <c r="AT772" s="502"/>
      <c r="AU772" s="502"/>
      <c r="AV772" s="503"/>
      <c r="AW772" s="496"/>
    </row>
    <row r="773" spans="2:49" ht="15.6" x14ac:dyDescent="0.3">
      <c r="B773" s="495"/>
      <c r="C773" s="722"/>
      <c r="D773" s="723"/>
      <c r="E773" s="644"/>
      <c r="F773" s="644"/>
      <c r="G773" s="644"/>
      <c r="H773" s="644"/>
      <c r="I773" s="644"/>
      <c r="J773" s="644"/>
      <c r="K773" s="644"/>
      <c r="L773" s="657"/>
      <c r="M773" s="501"/>
      <c r="N773" s="502"/>
      <c r="O773" s="502"/>
      <c r="P773" s="502"/>
      <c r="Q773" s="502"/>
      <c r="R773" s="502"/>
      <c r="S773" s="502"/>
      <c r="T773" s="502"/>
      <c r="U773" s="502"/>
      <c r="V773" s="502"/>
      <c r="W773" s="502"/>
      <c r="X773" s="502"/>
      <c r="Y773" s="502"/>
      <c r="Z773" s="502"/>
      <c r="AA773" s="502"/>
      <c r="AB773" s="502"/>
      <c r="AC773" s="502"/>
      <c r="AD773" s="502"/>
      <c r="AE773" s="502"/>
      <c r="AF773" s="502"/>
      <c r="AG773" s="502"/>
      <c r="AH773" s="502"/>
      <c r="AI773" s="502"/>
      <c r="AJ773" s="502"/>
      <c r="AK773" s="502"/>
      <c r="AL773" s="502"/>
      <c r="AM773" s="502"/>
      <c r="AN773" s="502"/>
      <c r="AO773" s="502"/>
      <c r="AP773" s="502"/>
      <c r="AQ773" s="502"/>
      <c r="AR773" s="502"/>
      <c r="AS773" s="502"/>
      <c r="AT773" s="502"/>
      <c r="AU773" s="502"/>
      <c r="AV773" s="503"/>
      <c r="AW773" s="496"/>
    </row>
    <row r="774" spans="2:49" ht="15.6" x14ac:dyDescent="0.3">
      <c r="B774" s="495"/>
      <c r="C774" s="504"/>
      <c r="D774" s="505"/>
      <c r="E774" s="505"/>
      <c r="F774" s="505"/>
      <c r="G774" s="506" t="s">
        <v>209</v>
      </c>
      <c r="H774" s="507">
        <v>2</v>
      </c>
      <c r="I774" s="508" t="s">
        <v>5</v>
      </c>
      <c r="J774" s="509"/>
      <c r="K774" s="510" t="s">
        <v>201</v>
      </c>
      <c r="L774" s="511">
        <f>ROUND(SUM(L766:L773),H774)</f>
        <v>15</v>
      </c>
      <c r="M774" s="512"/>
      <c r="N774" s="513"/>
      <c r="O774" s="513"/>
      <c r="P774" s="513"/>
      <c r="Q774" s="513"/>
      <c r="R774" s="513"/>
      <c r="S774" s="502"/>
      <c r="T774" s="502"/>
      <c r="U774" s="502"/>
      <c r="V774" s="502"/>
      <c r="W774" s="502"/>
      <c r="X774" s="502"/>
      <c r="Y774" s="502"/>
      <c r="Z774" s="502"/>
      <c r="AA774" s="502"/>
      <c r="AB774" s="502"/>
      <c r="AC774" s="502"/>
      <c r="AD774" s="502"/>
      <c r="AE774" s="502"/>
      <c r="AF774" s="502"/>
      <c r="AG774" s="502"/>
      <c r="AH774" s="502"/>
      <c r="AI774" s="502"/>
      <c r="AJ774" s="502"/>
      <c r="AK774" s="502"/>
      <c r="AL774" s="502"/>
      <c r="AM774" s="502"/>
      <c r="AN774" s="502"/>
      <c r="AO774" s="502"/>
      <c r="AP774" s="502"/>
      <c r="AQ774" s="502"/>
      <c r="AR774" s="502"/>
      <c r="AS774" s="502"/>
      <c r="AT774" s="502"/>
      <c r="AU774" s="502"/>
      <c r="AV774" s="503"/>
      <c r="AW774" s="496"/>
    </row>
    <row r="775" spans="2:49" ht="15.6" x14ac:dyDescent="0.3">
      <c r="B775" s="495"/>
      <c r="C775" s="514"/>
      <c r="D775" s="515"/>
      <c r="E775" s="515"/>
      <c r="F775" s="515"/>
      <c r="G775" s="515"/>
      <c r="H775" s="515"/>
      <c r="I775" s="515"/>
      <c r="J775" s="515"/>
      <c r="K775" s="516"/>
      <c r="L775" s="515"/>
      <c r="M775" s="517"/>
      <c r="N775" s="518"/>
      <c r="O775" s="518"/>
      <c r="P775" s="518"/>
      <c r="Q775" s="518"/>
      <c r="R775" s="518"/>
      <c r="S775" s="519"/>
      <c r="T775" s="519"/>
      <c r="U775" s="519"/>
      <c r="V775" s="519"/>
      <c r="W775" s="519"/>
      <c r="X775" s="519"/>
      <c r="Y775" s="519"/>
      <c r="Z775" s="519"/>
      <c r="AA775" s="519"/>
      <c r="AB775" s="519"/>
      <c r="AC775" s="519"/>
      <c r="AD775" s="519"/>
      <c r="AE775" s="519"/>
      <c r="AF775" s="519"/>
      <c r="AG775" s="519"/>
      <c r="AH775" s="519"/>
      <c r="AI775" s="519"/>
      <c r="AJ775" s="519"/>
      <c r="AK775" s="519"/>
      <c r="AL775" s="519"/>
      <c r="AM775" s="519"/>
      <c r="AN775" s="519"/>
      <c r="AO775" s="519"/>
      <c r="AP775" s="519"/>
      <c r="AQ775" s="519"/>
      <c r="AR775" s="519"/>
      <c r="AS775" s="519"/>
      <c r="AT775" s="519"/>
      <c r="AU775" s="519"/>
      <c r="AV775" s="520"/>
      <c r="AW775" s="496"/>
    </row>
    <row r="776" spans="2:49" ht="15.6" x14ac:dyDescent="0.3">
      <c r="B776" s="495"/>
      <c r="C776" s="653"/>
      <c r="D776" s="654"/>
      <c r="E776" s="654"/>
      <c r="F776" s="654"/>
      <c r="G776" s="654"/>
      <c r="H776" s="654"/>
      <c r="I776" s="654"/>
      <c r="J776" s="654"/>
      <c r="K776" s="654"/>
      <c r="L776" s="521"/>
      <c r="M776" s="517"/>
      <c r="N776" s="518"/>
      <c r="O776" s="518"/>
      <c r="P776" s="518"/>
      <c r="Q776" s="518"/>
      <c r="R776" s="518"/>
      <c r="S776" s="519"/>
      <c r="T776" s="519"/>
      <c r="U776" s="519"/>
      <c r="V776" s="519"/>
      <c r="W776" s="519"/>
      <c r="X776" s="519"/>
      <c r="Y776" s="519"/>
      <c r="Z776" s="519"/>
      <c r="AA776" s="519"/>
      <c r="AB776" s="519"/>
      <c r="AC776" s="519"/>
      <c r="AD776" s="519"/>
      <c r="AE776" s="519"/>
      <c r="AF776" s="519"/>
      <c r="AG776" s="519"/>
      <c r="AH776" s="519"/>
      <c r="AI776" s="519"/>
      <c r="AJ776" s="519"/>
      <c r="AK776" s="519"/>
      <c r="AL776" s="519"/>
      <c r="AM776" s="519"/>
      <c r="AN776" s="519"/>
      <c r="AO776" s="519"/>
      <c r="AP776" s="519"/>
      <c r="AQ776" s="519"/>
      <c r="AR776" s="519"/>
      <c r="AS776" s="519"/>
      <c r="AT776" s="519"/>
      <c r="AU776" s="519"/>
      <c r="AV776" s="520"/>
      <c r="AW776" s="496"/>
    </row>
    <row r="777" spans="2:49" ht="31.2" x14ac:dyDescent="0.3">
      <c r="B777" s="495"/>
      <c r="C777" s="522" t="s">
        <v>210</v>
      </c>
      <c r="D777" s="655"/>
      <c r="E777" s="655"/>
      <c r="F777" s="655"/>
      <c r="G777" s="655"/>
      <c r="H777" s="655"/>
      <c r="I777" s="655"/>
      <c r="J777" s="655"/>
      <c r="K777" s="655"/>
      <c r="L777" s="655"/>
      <c r="M777" s="655"/>
      <c r="N777" s="655"/>
      <c r="O777" s="655"/>
      <c r="P777" s="655"/>
      <c r="Q777" s="655"/>
      <c r="R777" s="655"/>
      <c r="S777" s="655"/>
      <c r="T777" s="655"/>
      <c r="U777" s="655"/>
      <c r="V777" s="655"/>
      <c r="W777" s="655"/>
      <c r="X777" s="655"/>
      <c r="Y777" s="655"/>
      <c r="Z777" s="655"/>
      <c r="AA777" s="655"/>
      <c r="AB777" s="655"/>
      <c r="AC777" s="655"/>
      <c r="AD777" s="655"/>
      <c r="AE777" s="655"/>
      <c r="AF777" s="655"/>
      <c r="AG777" s="655"/>
      <c r="AH777" s="655"/>
      <c r="AI777" s="655"/>
      <c r="AJ777" s="655"/>
      <c r="AK777" s="655"/>
      <c r="AL777" s="655"/>
      <c r="AM777" s="655"/>
      <c r="AN777" s="655"/>
      <c r="AO777" s="655"/>
      <c r="AP777" s="655"/>
      <c r="AQ777" s="655"/>
      <c r="AR777" s="655"/>
      <c r="AS777" s="655"/>
      <c r="AT777" s="655"/>
      <c r="AU777" s="655"/>
      <c r="AV777" s="523"/>
      <c r="AW777" s="496"/>
    </row>
    <row r="778" spans="2:49" ht="15.6" x14ac:dyDescent="0.3">
      <c r="B778" s="495"/>
      <c r="C778" s="549"/>
      <c r="D778" s="719"/>
      <c r="E778" s="719"/>
      <c r="F778" s="719"/>
      <c r="G778" s="719"/>
      <c r="H778" s="719"/>
      <c r="I778" s="719"/>
      <c r="J778" s="719"/>
      <c r="K778" s="719"/>
      <c r="L778" s="719"/>
      <c r="M778" s="719"/>
      <c r="N778" s="719"/>
      <c r="O778" s="719"/>
      <c r="P778" s="719"/>
      <c r="Q778" s="719"/>
      <c r="R778" s="719"/>
      <c r="S778" s="719"/>
      <c r="T778" s="719"/>
      <c r="U778" s="719"/>
      <c r="V778" s="719"/>
      <c r="W778" s="719"/>
      <c r="X778" s="719"/>
      <c r="Y778" s="719"/>
      <c r="Z778" s="719"/>
      <c r="AA778" s="719"/>
      <c r="AB778" s="719"/>
      <c r="AC778" s="719"/>
      <c r="AD778" s="719"/>
      <c r="AE778" s="719"/>
      <c r="AF778" s="719"/>
      <c r="AG778" s="719"/>
      <c r="AH778" s="719"/>
      <c r="AI778" s="719"/>
      <c r="AJ778" s="719"/>
      <c r="AK778" s="719"/>
      <c r="AL778" s="719"/>
      <c r="AM778" s="719"/>
      <c r="AN778" s="719"/>
      <c r="AO778" s="719"/>
      <c r="AP778" s="719"/>
      <c r="AQ778" s="719"/>
      <c r="AR778" s="719"/>
      <c r="AS778" s="719"/>
      <c r="AT778" s="719"/>
      <c r="AU778" s="719"/>
      <c r="AV778" s="550"/>
      <c r="AW778" s="496"/>
    </row>
    <row r="779" spans="2:49" ht="15.6" x14ac:dyDescent="0.3">
      <c r="B779" s="495"/>
      <c r="C779" s="526"/>
      <c r="D779" s="627"/>
      <c r="E779" s="627"/>
      <c r="F779" s="627"/>
      <c r="G779" s="627"/>
      <c r="H779" s="627"/>
      <c r="I779" s="627"/>
      <c r="J779" s="627"/>
      <c r="K779" s="627"/>
      <c r="L779" s="627"/>
      <c r="M779" s="627"/>
      <c r="N779" s="627"/>
      <c r="O779" s="627"/>
      <c r="P779" s="627"/>
      <c r="Q779" s="627"/>
      <c r="R779" s="627"/>
      <c r="S779" s="627"/>
      <c r="T779" s="627"/>
      <c r="U779" s="627"/>
      <c r="V779" s="627"/>
      <c r="W779" s="627"/>
      <c r="X779" s="627"/>
      <c r="Y779" s="627"/>
      <c r="Z779" s="627"/>
      <c r="AA779" s="627"/>
      <c r="AB779" s="627"/>
      <c r="AC779" s="627"/>
      <c r="AD779" s="627"/>
      <c r="AE779" s="627"/>
      <c r="AF779" s="627"/>
      <c r="AG779" s="527"/>
      <c r="AH779" s="628" t="str">
        <f>"Item    " &amp; E762 &amp; "    Página   1   de   1  "</f>
        <v xml:space="preserve">Item        Página   1   de   1  </v>
      </c>
      <c r="AI779" s="629"/>
      <c r="AJ779" s="629"/>
      <c r="AK779" s="629"/>
      <c r="AL779" s="629"/>
      <c r="AM779" s="629"/>
      <c r="AN779" s="629"/>
      <c r="AO779" s="629"/>
      <c r="AP779" s="629"/>
      <c r="AQ779" s="629"/>
      <c r="AR779" s="629"/>
      <c r="AS779" s="629"/>
      <c r="AT779" s="629"/>
      <c r="AU779" s="629"/>
      <c r="AV779" s="629"/>
      <c r="AW779" s="496"/>
    </row>
    <row r="780" spans="2:49" ht="15.6" x14ac:dyDescent="0.3">
      <c r="B780" s="495"/>
      <c r="C780" s="515"/>
      <c r="D780" s="515"/>
      <c r="E780" s="515"/>
      <c r="F780" s="515"/>
      <c r="G780" s="515"/>
      <c r="H780" s="515"/>
      <c r="I780" s="515"/>
      <c r="J780" s="528"/>
      <c r="K780" s="515"/>
      <c r="L780" s="515"/>
      <c r="M780" s="515"/>
      <c r="N780" s="515"/>
      <c r="O780" s="515"/>
      <c r="P780" s="515"/>
      <c r="Q780" s="515"/>
      <c r="R780" s="515"/>
      <c r="S780" s="515"/>
      <c r="T780" s="515"/>
      <c r="U780" s="515"/>
      <c r="V780" s="515"/>
      <c r="W780" s="515"/>
      <c r="X780" s="515"/>
      <c r="Y780" s="515"/>
      <c r="Z780" s="515"/>
      <c r="AA780" s="515"/>
      <c r="AB780" s="515"/>
      <c r="AC780" s="515"/>
      <c r="AD780" s="515"/>
      <c r="AE780" s="515"/>
      <c r="AF780" s="515"/>
      <c r="AG780" s="515"/>
      <c r="AH780" s="515"/>
      <c r="AI780" s="515"/>
      <c r="AJ780" s="515"/>
      <c r="AK780" s="515"/>
      <c r="AL780" s="515"/>
      <c r="AM780" s="528"/>
      <c r="AN780" s="528"/>
      <c r="AO780" s="528"/>
      <c r="AP780" s="528"/>
      <c r="AQ780" s="528"/>
      <c r="AR780" s="528"/>
      <c r="AS780" s="528"/>
      <c r="AT780" s="528"/>
      <c r="AU780" s="528"/>
      <c r="AV780" s="528"/>
      <c r="AW780" s="496"/>
    </row>
    <row r="781" spans="2:49" ht="15.6" x14ac:dyDescent="0.3">
      <c r="B781" s="495"/>
      <c r="C781" s="515"/>
      <c r="D781" s="515"/>
      <c r="E781" s="515"/>
      <c r="F781" s="515"/>
      <c r="G781" s="515"/>
      <c r="H781" s="515"/>
      <c r="I781" s="515"/>
      <c r="J781" s="528"/>
      <c r="K781" s="515"/>
      <c r="L781" s="515"/>
      <c r="M781" s="515"/>
      <c r="N781" s="515"/>
      <c r="O781" s="515"/>
      <c r="P781" s="515"/>
      <c r="Q781" s="515"/>
      <c r="R781" s="515"/>
      <c r="S781" s="515"/>
      <c r="T781" s="515"/>
      <c r="U781" s="515"/>
      <c r="V781" s="515"/>
      <c r="W781" s="515"/>
      <c r="X781" s="515"/>
      <c r="Y781" s="515"/>
      <c r="Z781" s="515"/>
      <c r="AA781" s="515"/>
      <c r="AB781" s="515"/>
      <c r="AC781" s="515"/>
      <c r="AD781" s="515"/>
      <c r="AE781" s="515"/>
      <c r="AF781" s="515"/>
      <c r="AG781" s="515"/>
      <c r="AH781" s="515"/>
      <c r="AI781" s="515"/>
      <c r="AJ781" s="515"/>
      <c r="AK781" s="515"/>
      <c r="AL781" s="515"/>
      <c r="AM781" s="528"/>
      <c r="AN781" s="528"/>
      <c r="AO781" s="528"/>
      <c r="AP781" s="528"/>
      <c r="AQ781" s="528"/>
      <c r="AR781" s="528"/>
      <c r="AS781" s="528"/>
      <c r="AT781" s="528"/>
      <c r="AU781" s="528"/>
      <c r="AV781" s="528"/>
      <c r="AW781" s="496"/>
    </row>
    <row r="782" spans="2:49" ht="15.6" x14ac:dyDescent="0.3">
      <c r="B782" s="495"/>
      <c r="C782" s="515"/>
      <c r="D782" s="515"/>
      <c r="E782" s="515"/>
      <c r="F782" s="515"/>
      <c r="G782" s="515"/>
      <c r="H782" s="515"/>
      <c r="I782" s="515"/>
      <c r="J782" s="528"/>
      <c r="K782" s="515"/>
      <c r="L782" s="515"/>
      <c r="M782" s="515"/>
      <c r="N782" s="515"/>
      <c r="O782" s="515"/>
      <c r="P782" s="515"/>
      <c r="Q782" s="515"/>
      <c r="R782" s="515"/>
      <c r="S782" s="515"/>
      <c r="T782" s="515"/>
      <c r="U782" s="515"/>
      <c r="V782" s="515"/>
      <c r="W782" s="515"/>
      <c r="X782" s="515"/>
      <c r="Y782" s="515"/>
      <c r="Z782" s="515"/>
      <c r="AA782" s="515"/>
      <c r="AB782" s="515"/>
      <c r="AC782" s="515"/>
      <c r="AD782" s="515"/>
      <c r="AE782" s="515"/>
      <c r="AF782" s="515"/>
      <c r="AG782" s="515"/>
      <c r="AH782" s="515"/>
      <c r="AI782" s="515"/>
      <c r="AJ782" s="515"/>
      <c r="AK782" s="515"/>
      <c r="AL782" s="515"/>
      <c r="AM782" s="528"/>
      <c r="AN782" s="528"/>
      <c r="AO782" s="528"/>
      <c r="AP782" s="528"/>
      <c r="AQ782" s="528"/>
      <c r="AR782" s="528"/>
      <c r="AS782" s="528"/>
      <c r="AT782" s="528"/>
      <c r="AU782" s="528"/>
      <c r="AV782" s="528"/>
      <c r="AW782" s="496"/>
    </row>
    <row r="783" spans="2:49" ht="15.6" x14ac:dyDescent="0.3">
      <c r="B783" s="495"/>
      <c r="C783" s="529"/>
      <c r="D783" s="530"/>
      <c r="E783" s="531"/>
      <c r="F783" s="532"/>
      <c r="G783" s="533"/>
      <c r="H783" s="530"/>
      <c r="I783" s="530"/>
      <c r="J783" s="534"/>
      <c r="K783" s="530"/>
      <c r="L783" s="529"/>
      <c r="M783" s="530"/>
      <c r="N783" s="530"/>
      <c r="O783" s="530"/>
      <c r="P783" s="530"/>
      <c r="Q783" s="530"/>
      <c r="R783" s="530"/>
      <c r="S783" s="530"/>
      <c r="T783" s="530"/>
      <c r="U783" s="530"/>
      <c r="V783" s="530"/>
      <c r="W783" s="530"/>
      <c r="X783" s="530"/>
      <c r="Y783" s="530"/>
      <c r="Z783" s="530"/>
      <c r="AA783" s="530"/>
      <c r="AB783" s="530"/>
      <c r="AC783" s="530"/>
      <c r="AD783" s="530"/>
      <c r="AE783" s="530"/>
      <c r="AF783" s="530"/>
      <c r="AG783" s="530"/>
      <c r="AH783" s="529"/>
      <c r="AI783" s="529"/>
      <c r="AJ783" s="529"/>
      <c r="AK783" s="529"/>
      <c r="AL783" s="529"/>
      <c r="AM783" s="535"/>
      <c r="AN783" s="535"/>
      <c r="AO783" s="535"/>
      <c r="AP783" s="535"/>
      <c r="AQ783" s="535"/>
      <c r="AR783" s="535"/>
      <c r="AS783" s="535"/>
      <c r="AT783" s="535"/>
      <c r="AU783" s="535"/>
      <c r="AV783" s="535"/>
      <c r="AW783" s="496"/>
    </row>
    <row r="784" spans="2:49" ht="15.6" x14ac:dyDescent="0.3">
      <c r="B784" s="495"/>
      <c r="C784" s="529"/>
      <c r="D784" s="536" t="s">
        <v>184</v>
      </c>
      <c r="E784" s="537"/>
      <c r="F784" s="537"/>
      <c r="G784" s="538"/>
      <c r="H784" s="538"/>
      <c r="I784" s="529"/>
      <c r="J784" s="535"/>
      <c r="K784" s="529"/>
      <c r="L784" s="539"/>
      <c r="M784" s="539"/>
      <c r="N784" s="539"/>
      <c r="O784" s="539"/>
      <c r="P784" s="539"/>
      <c r="Q784" s="539"/>
      <c r="R784" s="539" t="s">
        <v>211</v>
      </c>
      <c r="S784" s="539"/>
      <c r="T784" s="539"/>
      <c r="U784" s="539"/>
      <c r="V784" s="539"/>
      <c r="W784" s="539"/>
      <c r="X784" s="539"/>
      <c r="Y784" s="539"/>
      <c r="Z784" s="539"/>
      <c r="AA784" s="539"/>
      <c r="AB784" s="529"/>
      <c r="AC784" s="529"/>
      <c r="AD784" s="529"/>
      <c r="AE784" s="529"/>
      <c r="AF784" s="529"/>
      <c r="AG784" s="529"/>
      <c r="AH784" s="529"/>
      <c r="AI784" s="529"/>
      <c r="AJ784" s="529"/>
      <c r="AK784" s="529"/>
      <c r="AL784" s="529"/>
      <c r="AM784" s="529"/>
      <c r="AN784" s="529"/>
      <c r="AO784" s="529"/>
      <c r="AP784" s="529"/>
      <c r="AQ784" s="529"/>
      <c r="AR784" s="529"/>
      <c r="AS784" s="529"/>
      <c r="AT784" s="529"/>
      <c r="AU784" s="529"/>
      <c r="AV784" s="529"/>
      <c r="AW784" s="496"/>
    </row>
    <row r="785" spans="2:49" ht="16.2" thickBot="1" x14ac:dyDescent="0.35">
      <c r="B785" s="540"/>
      <c r="C785" s="541"/>
      <c r="D785" s="541"/>
      <c r="E785" s="542"/>
      <c r="F785" s="542"/>
      <c r="G785" s="542"/>
      <c r="H785" s="542"/>
      <c r="I785" s="541"/>
      <c r="J785" s="543"/>
      <c r="K785" s="541"/>
      <c r="L785" s="544"/>
      <c r="M785" s="544"/>
      <c r="N785" s="544"/>
      <c r="O785" s="544"/>
      <c r="P785" s="544"/>
      <c r="Q785" s="544"/>
      <c r="R785" s="544"/>
      <c r="S785" s="544"/>
      <c r="T785" s="544"/>
      <c r="U785" s="544"/>
      <c r="V785" s="544"/>
      <c r="W785" s="544"/>
      <c r="X785" s="544"/>
      <c r="Y785" s="544"/>
      <c r="Z785" s="544"/>
      <c r="AA785" s="544"/>
      <c r="AB785" s="541"/>
      <c r="AC785" s="541"/>
      <c r="AD785" s="541"/>
      <c r="AE785" s="541"/>
      <c r="AF785" s="541"/>
      <c r="AG785" s="541"/>
      <c r="AH785" s="541"/>
      <c r="AI785" s="541"/>
      <c r="AJ785" s="541"/>
      <c r="AK785" s="541"/>
      <c r="AL785" s="541"/>
      <c r="AM785" s="541"/>
      <c r="AN785" s="541"/>
      <c r="AO785" s="541"/>
      <c r="AP785" s="541"/>
      <c r="AQ785" s="541"/>
      <c r="AR785" s="541"/>
      <c r="AS785" s="541"/>
      <c r="AT785" s="541"/>
      <c r="AU785" s="541"/>
      <c r="AV785" s="541"/>
      <c r="AW785" s="545"/>
    </row>
    <row r="786" spans="2:49" ht="15.6" thickTop="1" thickBot="1" x14ac:dyDescent="0.35"/>
    <row r="787" spans="2:49" ht="18.600000000000001" thickTop="1" x14ac:dyDescent="0.35">
      <c r="B787" s="483"/>
      <c r="C787" s="484" t="s">
        <v>190</v>
      </c>
      <c r="D787" s="485"/>
      <c r="E787" s="486"/>
      <c r="F787" s="487"/>
      <c r="G787" s="488"/>
      <c r="H787" s="488"/>
      <c r="I787" s="489"/>
      <c r="J787" s="490"/>
      <c r="K787" s="489"/>
      <c r="L787" s="491"/>
      <c r="M787" s="491"/>
      <c r="N787" s="491"/>
      <c r="O787" s="491"/>
      <c r="P787" s="491"/>
      <c r="Q787" s="491"/>
      <c r="R787" s="491"/>
      <c r="S787" s="491"/>
      <c r="T787" s="491"/>
      <c r="U787" s="491"/>
      <c r="V787" s="491"/>
      <c r="W787" s="491"/>
      <c r="X787" s="491"/>
      <c r="Y787" s="491"/>
      <c r="Z787" s="491"/>
      <c r="AA787" s="491"/>
      <c r="AB787" s="489"/>
      <c r="AC787" s="489"/>
      <c r="AD787" s="489"/>
      <c r="AE787" s="489"/>
      <c r="AF787" s="489"/>
      <c r="AG787" s="489"/>
      <c r="AH787" s="489"/>
      <c r="AI787" s="492"/>
      <c r="AJ787" s="492"/>
      <c r="AK787" s="492"/>
      <c r="AL787" s="492"/>
      <c r="AM787" s="492"/>
      <c r="AN787" s="492"/>
      <c r="AO787" s="492"/>
      <c r="AP787" s="492"/>
      <c r="AQ787" s="492"/>
      <c r="AR787" s="492"/>
      <c r="AS787" s="492"/>
      <c r="AT787" s="492"/>
      <c r="AU787" s="492"/>
      <c r="AV787" s="492"/>
      <c r="AW787" s="493"/>
    </row>
    <row r="788" spans="2:49" ht="15.6" x14ac:dyDescent="0.3">
      <c r="B788" s="495"/>
      <c r="C788" s="630" t="str">
        <f>+C761</f>
        <v>CAPITULO.5: AUCDUCTO VEREDA AGUADITAS</v>
      </c>
      <c r="D788" s="631"/>
      <c r="E788" s="631"/>
      <c r="F788" s="631"/>
      <c r="G788" s="631"/>
      <c r="H788" s="631"/>
      <c r="I788" s="631"/>
      <c r="J788" s="632" t="str">
        <f>+PRESUPUESTO!C62</f>
        <v>RETIRO TUBERIA EXISTENTE 0" A 12"</v>
      </c>
      <c r="K788" s="633"/>
      <c r="L788" s="633"/>
      <c r="M788" s="633"/>
      <c r="N788" s="633"/>
      <c r="O788" s="633"/>
      <c r="P788" s="633"/>
      <c r="Q788" s="633"/>
      <c r="R788" s="633"/>
      <c r="S788" s="633"/>
      <c r="T788" s="633"/>
      <c r="U788" s="633"/>
      <c r="V788" s="633"/>
      <c r="W788" s="633"/>
      <c r="X788" s="633"/>
      <c r="Y788" s="633"/>
      <c r="Z788" s="633"/>
      <c r="AA788" s="633"/>
      <c r="AB788" s="633"/>
      <c r="AC788" s="633"/>
      <c r="AD788" s="633"/>
      <c r="AE788" s="633"/>
      <c r="AF788" s="633"/>
      <c r="AG788" s="633"/>
      <c r="AH788" s="634"/>
      <c r="AI788" s="638" t="s">
        <v>192</v>
      </c>
      <c r="AJ788" s="639"/>
      <c r="AK788" s="639"/>
      <c r="AL788" s="639"/>
      <c r="AM788" s="639"/>
      <c r="AN788" s="639"/>
      <c r="AO788" s="640"/>
      <c r="AP788" s="641" t="s">
        <v>35</v>
      </c>
      <c r="AQ788" s="642"/>
      <c r="AR788" s="642"/>
      <c r="AS788" s="642"/>
      <c r="AT788" s="642"/>
      <c r="AU788" s="642"/>
      <c r="AV788" s="643"/>
      <c r="AW788" s="496"/>
    </row>
    <row r="789" spans="2:49" ht="15.6" x14ac:dyDescent="0.3">
      <c r="B789" s="495"/>
      <c r="C789" s="700"/>
      <c r="D789" s="701"/>
      <c r="E789" s="701"/>
      <c r="F789" s="701"/>
      <c r="G789" s="701"/>
      <c r="H789" s="701"/>
      <c r="I789" s="701"/>
      <c r="J789" s="635"/>
      <c r="K789" s="636"/>
      <c r="L789" s="636"/>
      <c r="M789" s="636"/>
      <c r="N789" s="636"/>
      <c r="O789" s="636"/>
      <c r="P789" s="636"/>
      <c r="Q789" s="636"/>
      <c r="R789" s="636"/>
      <c r="S789" s="636"/>
      <c r="T789" s="636"/>
      <c r="U789" s="636"/>
      <c r="V789" s="636"/>
      <c r="W789" s="636"/>
      <c r="X789" s="636"/>
      <c r="Y789" s="636"/>
      <c r="Z789" s="636"/>
      <c r="AA789" s="636"/>
      <c r="AB789" s="636"/>
      <c r="AC789" s="636"/>
      <c r="AD789" s="636"/>
      <c r="AE789" s="636"/>
      <c r="AF789" s="636"/>
      <c r="AG789" s="636"/>
      <c r="AH789" s="637"/>
      <c r="AI789" s="638" t="s">
        <v>194</v>
      </c>
      <c r="AJ789" s="639"/>
      <c r="AK789" s="639"/>
      <c r="AL789" s="639"/>
      <c r="AM789" s="639"/>
      <c r="AN789" s="639"/>
      <c r="AO789" s="640"/>
      <c r="AP789" s="641">
        <f>L801</f>
        <v>15</v>
      </c>
      <c r="AQ789" s="642"/>
      <c r="AR789" s="642"/>
      <c r="AS789" s="642"/>
      <c r="AT789" s="642"/>
      <c r="AU789" s="642"/>
      <c r="AV789" s="643"/>
      <c r="AW789" s="496"/>
    </row>
    <row r="790" spans="2:49" ht="15.6" x14ac:dyDescent="0.3">
      <c r="B790" s="495"/>
      <c r="C790" s="498"/>
      <c r="D790" s="498"/>
      <c r="E790" s="498"/>
      <c r="F790" s="498"/>
      <c r="G790" s="498"/>
      <c r="H790" s="498"/>
      <c r="I790" s="498"/>
      <c r="J790" s="499"/>
      <c r="K790" s="498"/>
      <c r="L790" s="498"/>
      <c r="M790" s="626"/>
      <c r="N790" s="626"/>
      <c r="O790" s="626"/>
      <c r="P790" s="626"/>
      <c r="Q790" s="626"/>
      <c r="R790" s="626"/>
      <c r="S790" s="626"/>
      <c r="T790" s="626"/>
      <c r="U790" s="626"/>
      <c r="V790" s="626"/>
      <c r="W790" s="626"/>
      <c r="X790" s="626"/>
      <c r="Y790" s="626"/>
      <c r="Z790" s="626"/>
      <c r="AA790" s="626"/>
      <c r="AB790" s="626"/>
      <c r="AC790" s="625"/>
      <c r="AD790" s="626"/>
      <c r="AE790" s="626"/>
      <c r="AF790" s="626"/>
      <c r="AG790" s="626"/>
      <c r="AH790" s="626"/>
      <c r="AI790" s="626"/>
      <c r="AJ790" s="626"/>
      <c r="AK790" s="626"/>
      <c r="AL790" s="626"/>
      <c r="AM790" s="626"/>
      <c r="AN790" s="626"/>
      <c r="AO790" s="626"/>
      <c r="AP790" s="626"/>
      <c r="AQ790" s="626"/>
      <c r="AR790" s="626"/>
      <c r="AS790" s="626"/>
      <c r="AT790" s="626"/>
      <c r="AU790" s="626"/>
      <c r="AV790" s="626"/>
      <c r="AW790" s="496"/>
    </row>
    <row r="791" spans="2:49" ht="15.6" x14ac:dyDescent="0.3">
      <c r="B791" s="495"/>
      <c r="C791" s="712" t="s">
        <v>197</v>
      </c>
      <c r="D791" s="713"/>
      <c r="E791" s="714" t="s">
        <v>198</v>
      </c>
      <c r="F791" s="714"/>
      <c r="G791" s="714"/>
      <c r="H791" s="714"/>
      <c r="I791" s="714" t="s">
        <v>199</v>
      </c>
      <c r="J791" s="715" t="s">
        <v>200</v>
      </c>
      <c r="K791" s="714" t="s">
        <v>182</v>
      </c>
      <c r="L791" s="714" t="s">
        <v>201</v>
      </c>
      <c r="M791" s="705"/>
      <c r="N791" s="705"/>
      <c r="O791" s="705"/>
      <c r="P791" s="705"/>
      <c r="Q791" s="705"/>
      <c r="R791" s="705"/>
      <c r="S791" s="705"/>
      <c r="T791" s="705"/>
      <c r="U791" s="705"/>
      <c r="V791" s="705"/>
      <c r="W791" s="705"/>
      <c r="X791" s="705"/>
      <c r="Y791" s="705"/>
      <c r="Z791" s="705"/>
      <c r="AA791" s="705"/>
      <c r="AB791" s="705"/>
      <c r="AC791" s="705"/>
      <c r="AD791" s="705"/>
      <c r="AE791" s="705"/>
      <c r="AF791" s="705"/>
      <c r="AG791" s="705"/>
      <c r="AH791" s="705"/>
      <c r="AI791" s="705"/>
      <c r="AJ791" s="705"/>
      <c r="AK791" s="705"/>
      <c r="AL791" s="705"/>
      <c r="AM791" s="705"/>
      <c r="AN791" s="705"/>
      <c r="AO791" s="705"/>
      <c r="AP791" s="705"/>
      <c r="AQ791" s="705"/>
      <c r="AR791" s="705"/>
      <c r="AS791" s="705"/>
      <c r="AT791" s="705"/>
      <c r="AU791" s="705"/>
      <c r="AV791" s="705"/>
      <c r="AW791" s="496"/>
    </row>
    <row r="792" spans="2:49" ht="15.6" x14ac:dyDescent="0.3">
      <c r="B792" s="495"/>
      <c r="C792" s="653"/>
      <c r="D792" s="654"/>
      <c r="E792" s="500" t="s">
        <v>202</v>
      </c>
      <c r="F792" s="500" t="s">
        <v>203</v>
      </c>
      <c r="G792" s="500" t="s">
        <v>204</v>
      </c>
      <c r="H792" s="500" t="s">
        <v>205</v>
      </c>
      <c r="I792" s="714"/>
      <c r="J792" s="716"/>
      <c r="K792" s="714"/>
      <c r="L792" s="714"/>
      <c r="M792" s="705"/>
      <c r="N792" s="705"/>
      <c r="O792" s="705"/>
      <c r="P792" s="705"/>
      <c r="Q792" s="705"/>
      <c r="R792" s="705"/>
      <c r="S792" s="705"/>
      <c r="T792" s="705"/>
      <c r="U792" s="705"/>
      <c r="V792" s="705"/>
      <c r="W792" s="705"/>
      <c r="X792" s="705"/>
      <c r="Y792" s="705"/>
      <c r="Z792" s="705"/>
      <c r="AA792" s="705"/>
      <c r="AB792" s="705"/>
      <c r="AC792" s="705"/>
      <c r="AD792" s="705"/>
      <c r="AE792" s="705"/>
      <c r="AF792" s="705"/>
      <c r="AG792" s="705"/>
      <c r="AH792" s="705"/>
      <c r="AI792" s="705"/>
      <c r="AJ792" s="705"/>
      <c r="AK792" s="705"/>
      <c r="AL792" s="705"/>
      <c r="AM792" s="705"/>
      <c r="AN792" s="705"/>
      <c r="AO792" s="705"/>
      <c r="AP792" s="705"/>
      <c r="AQ792" s="705"/>
      <c r="AR792" s="705"/>
      <c r="AS792" s="705"/>
      <c r="AT792" s="705"/>
      <c r="AU792" s="705"/>
      <c r="AV792" s="705"/>
      <c r="AW792" s="496"/>
    </row>
    <row r="793" spans="2:49" ht="15.6" x14ac:dyDescent="0.3">
      <c r="B793" s="495"/>
      <c r="C793" s="706"/>
      <c r="D793" s="707"/>
      <c r="E793" s="710"/>
      <c r="F793" s="710"/>
      <c r="G793" s="710"/>
      <c r="H793" s="710"/>
      <c r="I793" s="710"/>
      <c r="J793" s="710"/>
      <c r="K793" s="710"/>
      <c r="L793" s="710"/>
      <c r="M793" s="501"/>
      <c r="N793" s="502"/>
      <c r="O793" s="502"/>
      <c r="P793" s="502"/>
      <c r="Q793" s="502"/>
      <c r="R793" s="502"/>
      <c r="S793" s="502"/>
      <c r="T793" s="502"/>
      <c r="U793" s="502"/>
      <c r="V793" s="502"/>
      <c r="W793" s="502"/>
      <c r="X793" s="502"/>
      <c r="Y793" s="502"/>
      <c r="Z793" s="502"/>
      <c r="AA793" s="502"/>
      <c r="AB793" s="502"/>
      <c r="AC793" s="502"/>
      <c r="AD793" s="502"/>
      <c r="AE793" s="502"/>
      <c r="AF793" s="502"/>
      <c r="AG793" s="502"/>
      <c r="AH793" s="502"/>
      <c r="AI793" s="502"/>
      <c r="AJ793" s="502"/>
      <c r="AK793" s="502"/>
      <c r="AL793" s="502"/>
      <c r="AM793" s="502"/>
      <c r="AN793" s="502"/>
      <c r="AO793" s="502"/>
      <c r="AP793" s="502"/>
      <c r="AQ793" s="502"/>
      <c r="AR793" s="502"/>
      <c r="AS793" s="502"/>
      <c r="AT793" s="502"/>
      <c r="AU793" s="502"/>
      <c r="AV793" s="503"/>
      <c r="AW793" s="496"/>
    </row>
    <row r="794" spans="2:49" ht="15.6" x14ac:dyDescent="0.3">
      <c r="B794" s="495"/>
      <c r="C794" s="708"/>
      <c r="D794" s="709"/>
      <c r="E794" s="711"/>
      <c r="F794" s="711"/>
      <c r="G794" s="711"/>
      <c r="H794" s="711"/>
      <c r="I794" s="711"/>
      <c r="J794" s="711"/>
      <c r="K794" s="711"/>
      <c r="L794" s="711"/>
      <c r="M794" s="501"/>
      <c r="N794" s="502"/>
      <c r="O794" s="502"/>
      <c r="P794" s="502"/>
      <c r="Q794" s="502"/>
      <c r="R794" s="502"/>
      <c r="S794" s="502"/>
      <c r="T794" s="502"/>
      <c r="U794" s="502"/>
      <c r="V794" s="502"/>
      <c r="W794" s="502"/>
      <c r="X794" s="502"/>
      <c r="Y794" s="502"/>
      <c r="Z794" s="502"/>
      <c r="AA794" s="502"/>
      <c r="AB794" s="502"/>
      <c r="AC794" s="502"/>
      <c r="AD794" s="502"/>
      <c r="AE794" s="502"/>
      <c r="AF794" s="502"/>
      <c r="AG794" s="502"/>
      <c r="AH794" s="502"/>
      <c r="AI794" s="502"/>
      <c r="AJ794" s="502"/>
      <c r="AK794" s="502"/>
      <c r="AL794" s="502"/>
      <c r="AM794" s="502"/>
      <c r="AN794" s="502"/>
      <c r="AO794" s="502"/>
      <c r="AP794" s="502"/>
      <c r="AQ794" s="502"/>
      <c r="AR794" s="502"/>
      <c r="AS794" s="502"/>
      <c r="AT794" s="502"/>
      <c r="AU794" s="502"/>
      <c r="AV794" s="503"/>
      <c r="AW794" s="496"/>
    </row>
    <row r="795" spans="2:49" ht="15.6" x14ac:dyDescent="0.3">
      <c r="B795" s="495"/>
      <c r="C795" s="648" t="str">
        <f>+J788</f>
        <v>RETIRO TUBERIA EXISTENTE 0" A 12"</v>
      </c>
      <c r="D795" s="649"/>
      <c r="E795" s="644">
        <v>15</v>
      </c>
      <c r="F795" s="644"/>
      <c r="G795" s="718"/>
      <c r="H795" s="644"/>
      <c r="I795" s="644">
        <f>+E795</f>
        <v>15</v>
      </c>
      <c r="J795" s="644">
        <v>1</v>
      </c>
      <c r="K795" s="644" t="str">
        <f>AP788</f>
        <v>M</v>
      </c>
      <c r="L795" s="646">
        <f>I795*J795</f>
        <v>15</v>
      </c>
      <c r="M795" s="501"/>
      <c r="N795" s="502"/>
      <c r="O795" s="502"/>
      <c r="P795" s="502"/>
      <c r="Q795" s="502"/>
      <c r="R795" s="502"/>
      <c r="S795" s="502"/>
      <c r="T795" s="502"/>
      <c r="U795" s="502"/>
      <c r="V795" s="502"/>
      <c r="W795" s="502"/>
      <c r="X795" s="502"/>
      <c r="Y795" s="502"/>
      <c r="Z795" s="502"/>
      <c r="AA795" s="502"/>
      <c r="AB795" s="502"/>
      <c r="AC795" s="502"/>
      <c r="AD795" s="502"/>
      <c r="AE795" s="502"/>
      <c r="AF795" s="502"/>
      <c r="AG795" s="502"/>
      <c r="AH795" s="502"/>
      <c r="AI795" s="502"/>
      <c r="AJ795" s="502"/>
      <c r="AK795" s="502"/>
      <c r="AL795" s="502"/>
      <c r="AM795" s="502"/>
      <c r="AN795" s="502"/>
      <c r="AO795" s="502"/>
      <c r="AP795" s="502"/>
      <c r="AQ795" s="502"/>
      <c r="AR795" s="502"/>
      <c r="AS795" s="502"/>
      <c r="AT795" s="502"/>
      <c r="AU795" s="502"/>
      <c r="AV795" s="503"/>
      <c r="AW795" s="496"/>
    </row>
    <row r="796" spans="2:49" ht="15.6" x14ac:dyDescent="0.3">
      <c r="B796" s="495"/>
      <c r="C796" s="650"/>
      <c r="D796" s="651"/>
      <c r="E796" s="645"/>
      <c r="F796" s="645"/>
      <c r="G796" s="659"/>
      <c r="H796" s="645"/>
      <c r="I796" s="645"/>
      <c r="J796" s="645"/>
      <c r="K796" s="645"/>
      <c r="L796" s="647"/>
      <c r="M796" s="501"/>
      <c r="N796" s="502"/>
      <c r="O796" s="502"/>
      <c r="P796" s="502"/>
      <c r="Q796" s="502"/>
      <c r="R796" s="502"/>
      <c r="S796" s="502"/>
      <c r="T796" s="502"/>
      <c r="U796" s="502"/>
      <c r="V796" s="502"/>
      <c r="W796" s="502"/>
      <c r="X796" s="502"/>
      <c r="Y796" s="502"/>
      <c r="Z796" s="502"/>
      <c r="AA796" s="502"/>
      <c r="AB796" s="502"/>
      <c r="AC796" s="502"/>
      <c r="AD796" s="502"/>
      <c r="AE796" s="502"/>
      <c r="AF796" s="502"/>
      <c r="AG796" s="502"/>
      <c r="AH796" s="502"/>
      <c r="AI796" s="502"/>
      <c r="AJ796" s="502"/>
      <c r="AK796" s="502"/>
      <c r="AL796" s="502"/>
      <c r="AM796" s="502"/>
      <c r="AN796" s="502"/>
      <c r="AO796" s="502"/>
      <c r="AP796" s="502"/>
      <c r="AQ796" s="502"/>
      <c r="AR796" s="502"/>
      <c r="AS796" s="502"/>
      <c r="AT796" s="502"/>
      <c r="AU796" s="502"/>
      <c r="AV796" s="503"/>
      <c r="AW796" s="496"/>
    </row>
    <row r="797" spans="2:49" ht="15.6" x14ac:dyDescent="0.3">
      <c r="B797" s="495"/>
      <c r="C797" s="720"/>
      <c r="D797" s="721"/>
      <c r="E797" s="652"/>
      <c r="F797" s="652"/>
      <c r="G797" s="652"/>
      <c r="H797" s="652"/>
      <c r="I797" s="652"/>
      <c r="J797" s="652"/>
      <c r="K797" s="652"/>
      <c r="L797" s="656"/>
      <c r="M797" s="501"/>
      <c r="N797" s="502"/>
      <c r="O797" s="502"/>
      <c r="P797" s="502"/>
      <c r="Q797" s="502"/>
      <c r="R797" s="502"/>
      <c r="S797" s="502"/>
      <c r="T797" s="502"/>
      <c r="U797" s="502"/>
      <c r="V797" s="502"/>
      <c r="W797" s="502"/>
      <c r="X797" s="502"/>
      <c r="Y797" s="502"/>
      <c r="Z797" s="502"/>
      <c r="AA797" s="502"/>
      <c r="AB797" s="502"/>
      <c r="AC797" s="502"/>
      <c r="AD797" s="502"/>
      <c r="AE797" s="502"/>
      <c r="AF797" s="502"/>
      <c r="AG797" s="502"/>
      <c r="AH797" s="502"/>
      <c r="AI797" s="502"/>
      <c r="AJ797" s="502"/>
      <c r="AK797" s="502"/>
      <c r="AL797" s="502"/>
      <c r="AM797" s="502"/>
      <c r="AN797" s="502"/>
      <c r="AO797" s="502"/>
      <c r="AP797" s="502"/>
      <c r="AQ797" s="502"/>
      <c r="AR797" s="502"/>
      <c r="AS797" s="502"/>
      <c r="AT797" s="502"/>
      <c r="AU797" s="502"/>
      <c r="AV797" s="503"/>
      <c r="AW797" s="496"/>
    </row>
    <row r="798" spans="2:49" ht="15.6" x14ac:dyDescent="0.3">
      <c r="B798" s="495"/>
      <c r="C798" s="722"/>
      <c r="D798" s="723"/>
      <c r="E798" s="644"/>
      <c r="F798" s="644"/>
      <c r="G798" s="644"/>
      <c r="H798" s="644"/>
      <c r="I798" s="644"/>
      <c r="J798" s="644"/>
      <c r="K798" s="644"/>
      <c r="L798" s="657"/>
      <c r="M798" s="501"/>
      <c r="N798" s="502"/>
      <c r="O798" s="502"/>
      <c r="P798" s="502"/>
      <c r="Q798" s="502"/>
      <c r="R798" s="502"/>
      <c r="S798" s="502"/>
      <c r="T798" s="502"/>
      <c r="U798" s="502"/>
      <c r="V798" s="502"/>
      <c r="W798" s="502"/>
      <c r="X798" s="502"/>
      <c r="Y798" s="502"/>
      <c r="Z798" s="502"/>
      <c r="AA798" s="502"/>
      <c r="AB798" s="502"/>
      <c r="AC798" s="502"/>
      <c r="AD798" s="502"/>
      <c r="AE798" s="502"/>
      <c r="AF798" s="502"/>
      <c r="AG798" s="502"/>
      <c r="AH798" s="502"/>
      <c r="AI798" s="502"/>
      <c r="AJ798" s="502"/>
      <c r="AK798" s="502"/>
      <c r="AL798" s="502"/>
      <c r="AM798" s="502"/>
      <c r="AN798" s="502"/>
      <c r="AO798" s="502"/>
      <c r="AP798" s="502"/>
      <c r="AQ798" s="502"/>
      <c r="AR798" s="502"/>
      <c r="AS798" s="502"/>
      <c r="AT798" s="502"/>
      <c r="AU798" s="502"/>
      <c r="AV798" s="503"/>
      <c r="AW798" s="496"/>
    </row>
    <row r="799" spans="2:49" ht="15.6" x14ac:dyDescent="0.3">
      <c r="B799" s="495"/>
      <c r="C799" s="720"/>
      <c r="D799" s="721"/>
      <c r="E799" s="652"/>
      <c r="F799" s="652"/>
      <c r="G799" s="652"/>
      <c r="H799" s="652"/>
      <c r="I799" s="652"/>
      <c r="J799" s="652"/>
      <c r="K799" s="652"/>
      <c r="L799" s="656"/>
      <c r="M799" s="501"/>
      <c r="N799" s="502"/>
      <c r="O799" s="502"/>
      <c r="P799" s="502"/>
      <c r="Q799" s="502"/>
      <c r="R799" s="502"/>
      <c r="S799" s="502"/>
      <c r="T799" s="502"/>
      <c r="U799" s="502"/>
      <c r="V799" s="502"/>
      <c r="W799" s="502"/>
      <c r="X799" s="502"/>
      <c r="Y799" s="502"/>
      <c r="Z799" s="502"/>
      <c r="AA799" s="502"/>
      <c r="AB799" s="502"/>
      <c r="AC799" s="502"/>
      <c r="AD799" s="502"/>
      <c r="AE799" s="502"/>
      <c r="AF799" s="502"/>
      <c r="AG799" s="502"/>
      <c r="AH799" s="502"/>
      <c r="AI799" s="502"/>
      <c r="AJ799" s="502"/>
      <c r="AK799" s="502"/>
      <c r="AL799" s="502"/>
      <c r="AM799" s="502"/>
      <c r="AN799" s="502"/>
      <c r="AO799" s="502"/>
      <c r="AP799" s="502"/>
      <c r="AQ799" s="502"/>
      <c r="AR799" s="502"/>
      <c r="AS799" s="502"/>
      <c r="AT799" s="502"/>
      <c r="AU799" s="502"/>
      <c r="AV799" s="503"/>
      <c r="AW799" s="496"/>
    </row>
    <row r="800" spans="2:49" ht="15.6" x14ac:dyDescent="0.3">
      <c r="B800" s="495"/>
      <c r="C800" s="722"/>
      <c r="D800" s="723"/>
      <c r="E800" s="644"/>
      <c r="F800" s="644"/>
      <c r="G800" s="644"/>
      <c r="H800" s="644"/>
      <c r="I800" s="644"/>
      <c r="J800" s="644"/>
      <c r="K800" s="644"/>
      <c r="L800" s="657"/>
      <c r="M800" s="501"/>
      <c r="N800" s="502"/>
      <c r="O800" s="502"/>
      <c r="P800" s="502"/>
      <c r="Q800" s="502"/>
      <c r="R800" s="502"/>
      <c r="S800" s="502"/>
      <c r="T800" s="502"/>
      <c r="U800" s="502"/>
      <c r="V800" s="502"/>
      <c r="W800" s="502"/>
      <c r="X800" s="502"/>
      <c r="Y800" s="502"/>
      <c r="Z800" s="502"/>
      <c r="AA800" s="502"/>
      <c r="AB800" s="502"/>
      <c r="AC800" s="502"/>
      <c r="AD800" s="502"/>
      <c r="AE800" s="502"/>
      <c r="AF800" s="502"/>
      <c r="AG800" s="502"/>
      <c r="AH800" s="502"/>
      <c r="AI800" s="502"/>
      <c r="AJ800" s="502"/>
      <c r="AK800" s="502"/>
      <c r="AL800" s="502"/>
      <c r="AM800" s="502"/>
      <c r="AN800" s="502"/>
      <c r="AO800" s="502"/>
      <c r="AP800" s="502"/>
      <c r="AQ800" s="502"/>
      <c r="AR800" s="502"/>
      <c r="AS800" s="502"/>
      <c r="AT800" s="502"/>
      <c r="AU800" s="502"/>
      <c r="AV800" s="503"/>
      <c r="AW800" s="496"/>
    </row>
    <row r="801" spans="2:49" ht="15.6" x14ac:dyDescent="0.3">
      <c r="B801" s="495"/>
      <c r="C801" s="504"/>
      <c r="D801" s="505"/>
      <c r="E801" s="505"/>
      <c r="F801" s="505"/>
      <c r="G801" s="506" t="s">
        <v>209</v>
      </c>
      <c r="H801" s="507">
        <v>2</v>
      </c>
      <c r="I801" s="508" t="s">
        <v>5</v>
      </c>
      <c r="J801" s="509"/>
      <c r="K801" s="510" t="s">
        <v>201</v>
      </c>
      <c r="L801" s="511">
        <f>ROUND(SUM(L793:L800),H801)</f>
        <v>15</v>
      </c>
      <c r="M801" s="512"/>
      <c r="N801" s="513"/>
      <c r="O801" s="513"/>
      <c r="P801" s="513"/>
      <c r="Q801" s="513"/>
      <c r="R801" s="513"/>
      <c r="S801" s="502"/>
      <c r="T801" s="502"/>
      <c r="U801" s="502"/>
      <c r="V801" s="502"/>
      <c r="W801" s="502"/>
      <c r="X801" s="502"/>
      <c r="Y801" s="502"/>
      <c r="Z801" s="502"/>
      <c r="AA801" s="502"/>
      <c r="AB801" s="502"/>
      <c r="AC801" s="502"/>
      <c r="AD801" s="502"/>
      <c r="AE801" s="502"/>
      <c r="AF801" s="502"/>
      <c r="AG801" s="502"/>
      <c r="AH801" s="502"/>
      <c r="AI801" s="502"/>
      <c r="AJ801" s="502"/>
      <c r="AK801" s="502"/>
      <c r="AL801" s="502"/>
      <c r="AM801" s="502"/>
      <c r="AN801" s="502"/>
      <c r="AO801" s="502"/>
      <c r="AP801" s="502"/>
      <c r="AQ801" s="502"/>
      <c r="AR801" s="502"/>
      <c r="AS801" s="502"/>
      <c r="AT801" s="502"/>
      <c r="AU801" s="502"/>
      <c r="AV801" s="503"/>
      <c r="AW801" s="496"/>
    </row>
    <row r="802" spans="2:49" ht="15.6" x14ac:dyDescent="0.3">
      <c r="B802" s="495"/>
      <c r="C802" s="514"/>
      <c r="D802" s="515"/>
      <c r="E802" s="515"/>
      <c r="F802" s="515"/>
      <c r="G802" s="515"/>
      <c r="H802" s="515"/>
      <c r="I802" s="515"/>
      <c r="J802" s="515"/>
      <c r="K802" s="516"/>
      <c r="L802" s="515"/>
      <c r="M802" s="517"/>
      <c r="N802" s="518"/>
      <c r="O802" s="518"/>
      <c r="P802" s="518"/>
      <c r="Q802" s="518"/>
      <c r="R802" s="518"/>
      <c r="S802" s="519"/>
      <c r="T802" s="519"/>
      <c r="U802" s="519"/>
      <c r="V802" s="519"/>
      <c r="W802" s="519"/>
      <c r="X802" s="519"/>
      <c r="Y802" s="519"/>
      <c r="Z802" s="519"/>
      <c r="AA802" s="519"/>
      <c r="AB802" s="519"/>
      <c r="AC802" s="519"/>
      <c r="AD802" s="519"/>
      <c r="AE802" s="519"/>
      <c r="AF802" s="519"/>
      <c r="AG802" s="519"/>
      <c r="AH802" s="519"/>
      <c r="AI802" s="519"/>
      <c r="AJ802" s="519"/>
      <c r="AK802" s="519"/>
      <c r="AL802" s="519"/>
      <c r="AM802" s="519"/>
      <c r="AN802" s="519"/>
      <c r="AO802" s="519"/>
      <c r="AP802" s="519"/>
      <c r="AQ802" s="519"/>
      <c r="AR802" s="519"/>
      <c r="AS802" s="519"/>
      <c r="AT802" s="519"/>
      <c r="AU802" s="519"/>
      <c r="AV802" s="520"/>
      <c r="AW802" s="496"/>
    </row>
    <row r="803" spans="2:49" ht="15.6" x14ac:dyDescent="0.3">
      <c r="B803" s="495"/>
      <c r="C803" s="653"/>
      <c r="D803" s="654"/>
      <c r="E803" s="654"/>
      <c r="F803" s="654"/>
      <c r="G803" s="654"/>
      <c r="H803" s="654"/>
      <c r="I803" s="654"/>
      <c r="J803" s="654"/>
      <c r="K803" s="654"/>
      <c r="L803" s="521"/>
      <c r="M803" s="517"/>
      <c r="N803" s="518"/>
      <c r="O803" s="518"/>
      <c r="P803" s="518"/>
      <c r="Q803" s="518"/>
      <c r="R803" s="518"/>
      <c r="S803" s="519"/>
      <c r="T803" s="519"/>
      <c r="U803" s="519"/>
      <c r="V803" s="519"/>
      <c r="W803" s="519"/>
      <c r="X803" s="519"/>
      <c r="Y803" s="519"/>
      <c r="Z803" s="519"/>
      <c r="AA803" s="519"/>
      <c r="AB803" s="519"/>
      <c r="AC803" s="519"/>
      <c r="AD803" s="519"/>
      <c r="AE803" s="519"/>
      <c r="AF803" s="519"/>
      <c r="AG803" s="519"/>
      <c r="AH803" s="519"/>
      <c r="AI803" s="519"/>
      <c r="AJ803" s="519"/>
      <c r="AK803" s="519"/>
      <c r="AL803" s="519"/>
      <c r="AM803" s="519"/>
      <c r="AN803" s="519"/>
      <c r="AO803" s="519"/>
      <c r="AP803" s="519"/>
      <c r="AQ803" s="519"/>
      <c r="AR803" s="519"/>
      <c r="AS803" s="519"/>
      <c r="AT803" s="519"/>
      <c r="AU803" s="519"/>
      <c r="AV803" s="520"/>
      <c r="AW803" s="496"/>
    </row>
    <row r="804" spans="2:49" ht="31.2" x14ac:dyDescent="0.3">
      <c r="B804" s="495"/>
      <c r="C804" s="522" t="s">
        <v>210</v>
      </c>
      <c r="D804" s="655"/>
      <c r="E804" s="655"/>
      <c r="F804" s="655"/>
      <c r="G804" s="655"/>
      <c r="H804" s="655"/>
      <c r="I804" s="655"/>
      <c r="J804" s="655"/>
      <c r="K804" s="655"/>
      <c r="L804" s="655"/>
      <c r="M804" s="655"/>
      <c r="N804" s="655"/>
      <c r="O804" s="655"/>
      <c r="P804" s="655"/>
      <c r="Q804" s="655"/>
      <c r="R804" s="655"/>
      <c r="S804" s="655"/>
      <c r="T804" s="655"/>
      <c r="U804" s="655"/>
      <c r="V804" s="655"/>
      <c r="W804" s="655"/>
      <c r="X804" s="655"/>
      <c r="Y804" s="655"/>
      <c r="Z804" s="655"/>
      <c r="AA804" s="655"/>
      <c r="AB804" s="655"/>
      <c r="AC804" s="655"/>
      <c r="AD804" s="655"/>
      <c r="AE804" s="655"/>
      <c r="AF804" s="655"/>
      <c r="AG804" s="655"/>
      <c r="AH804" s="655"/>
      <c r="AI804" s="655"/>
      <c r="AJ804" s="655"/>
      <c r="AK804" s="655"/>
      <c r="AL804" s="655"/>
      <c r="AM804" s="655"/>
      <c r="AN804" s="655"/>
      <c r="AO804" s="655"/>
      <c r="AP804" s="655"/>
      <c r="AQ804" s="655"/>
      <c r="AR804" s="655"/>
      <c r="AS804" s="655"/>
      <c r="AT804" s="655"/>
      <c r="AU804" s="655"/>
      <c r="AV804" s="523"/>
      <c r="AW804" s="496"/>
    </row>
    <row r="805" spans="2:49" ht="15.6" x14ac:dyDescent="0.3">
      <c r="B805" s="495"/>
      <c r="C805" s="549"/>
      <c r="D805" s="719"/>
      <c r="E805" s="719"/>
      <c r="F805" s="719"/>
      <c r="G805" s="719"/>
      <c r="H805" s="719"/>
      <c r="I805" s="719"/>
      <c r="J805" s="719"/>
      <c r="K805" s="719"/>
      <c r="L805" s="719"/>
      <c r="M805" s="719"/>
      <c r="N805" s="719"/>
      <c r="O805" s="719"/>
      <c r="P805" s="719"/>
      <c r="Q805" s="719"/>
      <c r="R805" s="719"/>
      <c r="S805" s="719"/>
      <c r="T805" s="719"/>
      <c r="U805" s="719"/>
      <c r="V805" s="719"/>
      <c r="W805" s="719"/>
      <c r="X805" s="719"/>
      <c r="Y805" s="719"/>
      <c r="Z805" s="719"/>
      <c r="AA805" s="719"/>
      <c r="AB805" s="719"/>
      <c r="AC805" s="719"/>
      <c r="AD805" s="719"/>
      <c r="AE805" s="719"/>
      <c r="AF805" s="719"/>
      <c r="AG805" s="719"/>
      <c r="AH805" s="719"/>
      <c r="AI805" s="719"/>
      <c r="AJ805" s="719"/>
      <c r="AK805" s="719"/>
      <c r="AL805" s="719"/>
      <c r="AM805" s="719"/>
      <c r="AN805" s="719"/>
      <c r="AO805" s="719"/>
      <c r="AP805" s="719"/>
      <c r="AQ805" s="719"/>
      <c r="AR805" s="719"/>
      <c r="AS805" s="719"/>
      <c r="AT805" s="719"/>
      <c r="AU805" s="719"/>
      <c r="AV805" s="550"/>
      <c r="AW805" s="496"/>
    </row>
    <row r="806" spans="2:49" ht="15.6" x14ac:dyDescent="0.3">
      <c r="B806" s="495"/>
      <c r="C806" s="526"/>
      <c r="D806" s="627"/>
      <c r="E806" s="627"/>
      <c r="F806" s="627"/>
      <c r="G806" s="627"/>
      <c r="H806" s="627"/>
      <c r="I806" s="627"/>
      <c r="J806" s="627"/>
      <c r="K806" s="627"/>
      <c r="L806" s="627"/>
      <c r="M806" s="627"/>
      <c r="N806" s="627"/>
      <c r="O806" s="627"/>
      <c r="P806" s="627"/>
      <c r="Q806" s="627"/>
      <c r="R806" s="627"/>
      <c r="S806" s="627"/>
      <c r="T806" s="627"/>
      <c r="U806" s="627"/>
      <c r="V806" s="627"/>
      <c r="W806" s="627"/>
      <c r="X806" s="627"/>
      <c r="Y806" s="627"/>
      <c r="Z806" s="627"/>
      <c r="AA806" s="627"/>
      <c r="AB806" s="627"/>
      <c r="AC806" s="627"/>
      <c r="AD806" s="627"/>
      <c r="AE806" s="627"/>
      <c r="AF806" s="627"/>
      <c r="AG806" s="527"/>
      <c r="AH806" s="628" t="str">
        <f>"Item    " &amp; E789 &amp; "    Página   1   de   1  "</f>
        <v xml:space="preserve">Item        Página   1   de   1  </v>
      </c>
      <c r="AI806" s="629"/>
      <c r="AJ806" s="629"/>
      <c r="AK806" s="629"/>
      <c r="AL806" s="629"/>
      <c r="AM806" s="629"/>
      <c r="AN806" s="629"/>
      <c r="AO806" s="629"/>
      <c r="AP806" s="629"/>
      <c r="AQ806" s="629"/>
      <c r="AR806" s="629"/>
      <c r="AS806" s="629"/>
      <c r="AT806" s="629"/>
      <c r="AU806" s="629"/>
      <c r="AV806" s="629"/>
      <c r="AW806" s="496"/>
    </row>
    <row r="807" spans="2:49" ht="15.6" x14ac:dyDescent="0.3">
      <c r="B807" s="495"/>
      <c r="C807" s="515"/>
      <c r="D807" s="515"/>
      <c r="E807" s="515"/>
      <c r="F807" s="515"/>
      <c r="G807" s="515"/>
      <c r="H807" s="515"/>
      <c r="I807" s="515"/>
      <c r="J807" s="528"/>
      <c r="K807" s="515"/>
      <c r="L807" s="515"/>
      <c r="M807" s="515"/>
      <c r="N807" s="515"/>
      <c r="O807" s="515"/>
      <c r="P807" s="515"/>
      <c r="Q807" s="515"/>
      <c r="R807" s="515"/>
      <c r="S807" s="515"/>
      <c r="T807" s="515"/>
      <c r="U807" s="515"/>
      <c r="V807" s="515"/>
      <c r="W807" s="515"/>
      <c r="X807" s="515"/>
      <c r="Y807" s="515"/>
      <c r="Z807" s="515"/>
      <c r="AA807" s="515"/>
      <c r="AB807" s="515"/>
      <c r="AC807" s="515"/>
      <c r="AD807" s="515"/>
      <c r="AE807" s="515"/>
      <c r="AF807" s="515"/>
      <c r="AG807" s="515"/>
      <c r="AH807" s="515"/>
      <c r="AI807" s="515"/>
      <c r="AJ807" s="515"/>
      <c r="AK807" s="515"/>
      <c r="AL807" s="515"/>
      <c r="AM807" s="528"/>
      <c r="AN807" s="528"/>
      <c r="AO807" s="528"/>
      <c r="AP807" s="528"/>
      <c r="AQ807" s="528"/>
      <c r="AR807" s="528"/>
      <c r="AS807" s="528"/>
      <c r="AT807" s="528"/>
      <c r="AU807" s="528"/>
      <c r="AV807" s="528"/>
      <c r="AW807" s="496"/>
    </row>
    <row r="808" spans="2:49" ht="15.6" x14ac:dyDescent="0.3">
      <c r="B808" s="495"/>
      <c r="C808" s="515"/>
      <c r="D808" s="515"/>
      <c r="E808" s="515"/>
      <c r="F808" s="515"/>
      <c r="G808" s="515"/>
      <c r="H808" s="515"/>
      <c r="I808" s="515"/>
      <c r="J808" s="528"/>
      <c r="K808" s="515"/>
      <c r="L808" s="515"/>
      <c r="M808" s="515"/>
      <c r="N808" s="515"/>
      <c r="O808" s="515"/>
      <c r="P808" s="515"/>
      <c r="Q808" s="515"/>
      <c r="R808" s="515"/>
      <c r="S808" s="515"/>
      <c r="T808" s="515"/>
      <c r="U808" s="515"/>
      <c r="V808" s="515"/>
      <c r="W808" s="515"/>
      <c r="X808" s="515"/>
      <c r="Y808" s="515"/>
      <c r="Z808" s="515"/>
      <c r="AA808" s="515"/>
      <c r="AB808" s="515"/>
      <c r="AC808" s="515"/>
      <c r="AD808" s="515"/>
      <c r="AE808" s="515"/>
      <c r="AF808" s="515"/>
      <c r="AG808" s="515"/>
      <c r="AH808" s="515"/>
      <c r="AI808" s="515"/>
      <c r="AJ808" s="515"/>
      <c r="AK808" s="515"/>
      <c r="AL808" s="515"/>
      <c r="AM808" s="528"/>
      <c r="AN808" s="528"/>
      <c r="AO808" s="528"/>
      <c r="AP808" s="528"/>
      <c r="AQ808" s="528"/>
      <c r="AR808" s="528"/>
      <c r="AS808" s="528"/>
      <c r="AT808" s="528"/>
      <c r="AU808" s="528"/>
      <c r="AV808" s="528"/>
      <c r="AW808" s="496"/>
    </row>
    <row r="809" spans="2:49" ht="15.6" x14ac:dyDescent="0.3">
      <c r="B809" s="495"/>
      <c r="C809" s="515"/>
      <c r="D809" s="515"/>
      <c r="E809" s="515"/>
      <c r="F809" s="515"/>
      <c r="G809" s="515"/>
      <c r="H809" s="515"/>
      <c r="I809" s="515"/>
      <c r="J809" s="528"/>
      <c r="K809" s="515"/>
      <c r="L809" s="515"/>
      <c r="M809" s="515"/>
      <c r="N809" s="515"/>
      <c r="O809" s="515"/>
      <c r="P809" s="515"/>
      <c r="Q809" s="515"/>
      <c r="R809" s="515"/>
      <c r="S809" s="515"/>
      <c r="T809" s="515"/>
      <c r="U809" s="515"/>
      <c r="V809" s="515"/>
      <c r="W809" s="515"/>
      <c r="X809" s="515"/>
      <c r="Y809" s="515"/>
      <c r="Z809" s="515"/>
      <c r="AA809" s="515"/>
      <c r="AB809" s="515"/>
      <c r="AC809" s="515"/>
      <c r="AD809" s="515"/>
      <c r="AE809" s="515"/>
      <c r="AF809" s="515"/>
      <c r="AG809" s="515"/>
      <c r="AH809" s="515"/>
      <c r="AI809" s="515"/>
      <c r="AJ809" s="515"/>
      <c r="AK809" s="515"/>
      <c r="AL809" s="515"/>
      <c r="AM809" s="528"/>
      <c r="AN809" s="528"/>
      <c r="AO809" s="528"/>
      <c r="AP809" s="528"/>
      <c r="AQ809" s="528"/>
      <c r="AR809" s="528"/>
      <c r="AS809" s="528"/>
      <c r="AT809" s="528"/>
      <c r="AU809" s="528"/>
      <c r="AV809" s="528"/>
      <c r="AW809" s="496"/>
    </row>
    <row r="810" spans="2:49" ht="15.6" x14ac:dyDescent="0.3">
      <c r="B810" s="495"/>
      <c r="C810" s="529"/>
      <c r="D810" s="530"/>
      <c r="E810" s="531"/>
      <c r="F810" s="532"/>
      <c r="G810" s="533"/>
      <c r="H810" s="530"/>
      <c r="I810" s="530"/>
      <c r="J810" s="534"/>
      <c r="K810" s="530"/>
      <c r="L810" s="529"/>
      <c r="M810" s="530"/>
      <c r="N810" s="530"/>
      <c r="O810" s="530"/>
      <c r="P810" s="530"/>
      <c r="Q810" s="530"/>
      <c r="R810" s="530"/>
      <c r="S810" s="530"/>
      <c r="T810" s="530"/>
      <c r="U810" s="530"/>
      <c r="V810" s="530"/>
      <c r="W810" s="530"/>
      <c r="X810" s="530"/>
      <c r="Y810" s="530"/>
      <c r="Z810" s="530"/>
      <c r="AA810" s="530"/>
      <c r="AB810" s="530"/>
      <c r="AC810" s="530"/>
      <c r="AD810" s="530"/>
      <c r="AE810" s="530"/>
      <c r="AF810" s="530"/>
      <c r="AG810" s="530"/>
      <c r="AH810" s="529"/>
      <c r="AI810" s="529"/>
      <c r="AJ810" s="529"/>
      <c r="AK810" s="529"/>
      <c r="AL810" s="529"/>
      <c r="AM810" s="535"/>
      <c r="AN810" s="535"/>
      <c r="AO810" s="535"/>
      <c r="AP810" s="535"/>
      <c r="AQ810" s="535"/>
      <c r="AR810" s="535"/>
      <c r="AS810" s="535"/>
      <c r="AT810" s="535"/>
      <c r="AU810" s="535"/>
      <c r="AV810" s="535"/>
      <c r="AW810" s="496"/>
    </row>
    <row r="811" spans="2:49" ht="15.6" x14ac:dyDescent="0.3">
      <c r="B811" s="495"/>
      <c r="C811" s="529"/>
      <c r="D811" s="536" t="s">
        <v>184</v>
      </c>
      <c r="E811" s="537"/>
      <c r="F811" s="537"/>
      <c r="G811" s="538"/>
      <c r="H811" s="538"/>
      <c r="I811" s="529"/>
      <c r="J811" s="535"/>
      <c r="K811" s="529"/>
      <c r="L811" s="539"/>
      <c r="M811" s="539"/>
      <c r="N811" s="539"/>
      <c r="O811" s="539"/>
      <c r="P811" s="539"/>
      <c r="Q811" s="539"/>
      <c r="R811" s="539" t="s">
        <v>211</v>
      </c>
      <c r="S811" s="539"/>
      <c r="T811" s="539"/>
      <c r="U811" s="539"/>
      <c r="V811" s="539"/>
      <c r="W811" s="539"/>
      <c r="X811" s="539"/>
      <c r="Y811" s="539"/>
      <c r="Z811" s="539"/>
      <c r="AA811" s="539"/>
      <c r="AB811" s="529"/>
      <c r="AC811" s="529"/>
      <c r="AD811" s="529"/>
      <c r="AE811" s="529"/>
      <c r="AF811" s="529"/>
      <c r="AG811" s="529"/>
      <c r="AH811" s="529"/>
      <c r="AI811" s="529"/>
      <c r="AJ811" s="529"/>
      <c r="AK811" s="529"/>
      <c r="AL811" s="529"/>
      <c r="AM811" s="529"/>
      <c r="AN811" s="529"/>
      <c r="AO811" s="529"/>
      <c r="AP811" s="529"/>
      <c r="AQ811" s="529"/>
      <c r="AR811" s="529"/>
      <c r="AS811" s="529"/>
      <c r="AT811" s="529"/>
      <c r="AU811" s="529"/>
      <c r="AV811" s="529"/>
      <c r="AW811" s="496"/>
    </row>
    <row r="812" spans="2:49" ht="16.2" thickBot="1" x14ac:dyDescent="0.35">
      <c r="B812" s="540"/>
      <c r="C812" s="541"/>
      <c r="D812" s="541"/>
      <c r="E812" s="542"/>
      <c r="F812" s="542"/>
      <c r="G812" s="542"/>
      <c r="H812" s="542"/>
      <c r="I812" s="541"/>
      <c r="J812" s="543"/>
      <c r="K812" s="541"/>
      <c r="L812" s="544"/>
      <c r="M812" s="544"/>
      <c r="N812" s="544"/>
      <c r="O812" s="544"/>
      <c r="P812" s="544"/>
      <c r="Q812" s="544"/>
      <c r="R812" s="544"/>
      <c r="S812" s="544"/>
      <c r="T812" s="544"/>
      <c r="U812" s="544"/>
      <c r="V812" s="544"/>
      <c r="W812" s="544"/>
      <c r="X812" s="544"/>
      <c r="Y812" s="544"/>
      <c r="Z812" s="544"/>
      <c r="AA812" s="544"/>
      <c r="AB812" s="541"/>
      <c r="AC812" s="541"/>
      <c r="AD812" s="541"/>
      <c r="AE812" s="541"/>
      <c r="AF812" s="541"/>
      <c r="AG812" s="541"/>
      <c r="AH812" s="541"/>
      <c r="AI812" s="541"/>
      <c r="AJ812" s="541"/>
      <c r="AK812" s="541"/>
      <c r="AL812" s="541"/>
      <c r="AM812" s="541"/>
      <c r="AN812" s="541"/>
      <c r="AO812" s="541"/>
      <c r="AP812" s="541"/>
      <c r="AQ812" s="541"/>
      <c r="AR812" s="541"/>
      <c r="AS812" s="541"/>
      <c r="AT812" s="541"/>
      <c r="AU812" s="541"/>
      <c r="AV812" s="541"/>
      <c r="AW812" s="545"/>
    </row>
    <row r="813" spans="2:49" ht="15.6" thickTop="1" thickBot="1" x14ac:dyDescent="0.35"/>
    <row r="814" spans="2:49" ht="18.600000000000001" thickTop="1" x14ac:dyDescent="0.35">
      <c r="B814" s="483"/>
      <c r="C814" s="484" t="s">
        <v>190</v>
      </c>
      <c r="D814" s="485"/>
      <c r="E814" s="486"/>
      <c r="F814" s="487"/>
      <c r="G814" s="488"/>
      <c r="H814" s="488"/>
      <c r="I814" s="489"/>
      <c r="J814" s="490"/>
      <c r="K814" s="489"/>
      <c r="L814" s="491"/>
      <c r="M814" s="491"/>
      <c r="N814" s="491"/>
      <c r="O814" s="491"/>
      <c r="P814" s="491"/>
      <c r="Q814" s="491"/>
      <c r="R814" s="491"/>
      <c r="S814" s="491"/>
      <c r="T814" s="491"/>
      <c r="U814" s="491"/>
      <c r="V814" s="491"/>
      <c r="W814" s="491"/>
      <c r="X814" s="491"/>
      <c r="Y814" s="491"/>
      <c r="Z814" s="491"/>
      <c r="AA814" s="491"/>
      <c r="AB814" s="489"/>
      <c r="AC814" s="489"/>
      <c r="AD814" s="489"/>
      <c r="AE814" s="489"/>
      <c r="AF814" s="489"/>
      <c r="AG814" s="489"/>
      <c r="AH814" s="489"/>
      <c r="AI814" s="492"/>
      <c r="AJ814" s="492"/>
      <c r="AK814" s="492"/>
      <c r="AL814" s="492"/>
      <c r="AM814" s="492"/>
      <c r="AN814" s="492"/>
      <c r="AO814" s="492"/>
      <c r="AP814" s="492"/>
      <c r="AQ814" s="492"/>
      <c r="AR814" s="492"/>
      <c r="AS814" s="492"/>
      <c r="AT814" s="492"/>
      <c r="AU814" s="492"/>
      <c r="AV814" s="492"/>
      <c r="AW814" s="493"/>
    </row>
    <row r="815" spans="2:49" ht="15.6" x14ac:dyDescent="0.3">
      <c r="B815" s="495"/>
      <c r="C815" s="630" t="str">
        <f>+C788</f>
        <v>CAPITULO.5: AUCDUCTO VEREDA AGUADITAS</v>
      </c>
      <c r="D815" s="631"/>
      <c r="E815" s="631"/>
      <c r="F815" s="631"/>
      <c r="G815" s="631"/>
      <c r="H815" s="631"/>
      <c r="I815" s="631"/>
      <c r="J815" s="632" t="str">
        <f>+PRESUPUESTO!C63</f>
        <v>TUBERIA PVC 3"</v>
      </c>
      <c r="K815" s="633"/>
      <c r="L815" s="633"/>
      <c r="M815" s="633"/>
      <c r="N815" s="633"/>
      <c r="O815" s="633"/>
      <c r="P815" s="633"/>
      <c r="Q815" s="633"/>
      <c r="R815" s="633"/>
      <c r="S815" s="633"/>
      <c r="T815" s="633"/>
      <c r="U815" s="633"/>
      <c r="V815" s="633"/>
      <c r="W815" s="633"/>
      <c r="X815" s="633"/>
      <c r="Y815" s="633"/>
      <c r="Z815" s="633"/>
      <c r="AA815" s="633"/>
      <c r="AB815" s="633"/>
      <c r="AC815" s="633"/>
      <c r="AD815" s="633"/>
      <c r="AE815" s="633"/>
      <c r="AF815" s="633"/>
      <c r="AG815" s="633"/>
      <c r="AH815" s="634"/>
      <c r="AI815" s="638" t="s">
        <v>192</v>
      </c>
      <c r="AJ815" s="639"/>
      <c r="AK815" s="639"/>
      <c r="AL815" s="639"/>
      <c r="AM815" s="639"/>
      <c r="AN815" s="639"/>
      <c r="AO815" s="640"/>
      <c r="AP815" s="641" t="s">
        <v>35</v>
      </c>
      <c r="AQ815" s="642"/>
      <c r="AR815" s="642"/>
      <c r="AS815" s="642"/>
      <c r="AT815" s="642"/>
      <c r="AU815" s="642"/>
      <c r="AV815" s="643"/>
      <c r="AW815" s="496"/>
    </row>
    <row r="816" spans="2:49" ht="15.6" x14ac:dyDescent="0.3">
      <c r="B816" s="495"/>
      <c r="C816" s="700"/>
      <c r="D816" s="701"/>
      <c r="E816" s="701"/>
      <c r="F816" s="701"/>
      <c r="G816" s="701"/>
      <c r="H816" s="701"/>
      <c r="I816" s="701"/>
      <c r="J816" s="635"/>
      <c r="K816" s="636"/>
      <c r="L816" s="636"/>
      <c r="M816" s="636"/>
      <c r="N816" s="636"/>
      <c r="O816" s="636"/>
      <c r="P816" s="636"/>
      <c r="Q816" s="636"/>
      <c r="R816" s="636"/>
      <c r="S816" s="636"/>
      <c r="T816" s="636"/>
      <c r="U816" s="636"/>
      <c r="V816" s="636"/>
      <c r="W816" s="636"/>
      <c r="X816" s="636"/>
      <c r="Y816" s="636"/>
      <c r="Z816" s="636"/>
      <c r="AA816" s="636"/>
      <c r="AB816" s="636"/>
      <c r="AC816" s="636"/>
      <c r="AD816" s="636"/>
      <c r="AE816" s="636"/>
      <c r="AF816" s="636"/>
      <c r="AG816" s="636"/>
      <c r="AH816" s="637"/>
      <c r="AI816" s="638" t="s">
        <v>194</v>
      </c>
      <c r="AJ816" s="639"/>
      <c r="AK816" s="639"/>
      <c r="AL816" s="639"/>
      <c r="AM816" s="639"/>
      <c r="AN816" s="639"/>
      <c r="AO816" s="640"/>
      <c r="AP816" s="641">
        <f>L828</f>
        <v>15</v>
      </c>
      <c r="AQ816" s="642"/>
      <c r="AR816" s="642"/>
      <c r="AS816" s="642"/>
      <c r="AT816" s="642"/>
      <c r="AU816" s="642"/>
      <c r="AV816" s="643"/>
      <c r="AW816" s="496"/>
    </row>
    <row r="817" spans="2:49" ht="15.6" x14ac:dyDescent="0.3">
      <c r="B817" s="495"/>
      <c r="C817" s="498"/>
      <c r="D817" s="498"/>
      <c r="E817" s="498"/>
      <c r="F817" s="498"/>
      <c r="G817" s="498"/>
      <c r="H817" s="498"/>
      <c r="I817" s="498"/>
      <c r="J817" s="499"/>
      <c r="K817" s="498"/>
      <c r="L817" s="498"/>
      <c r="M817" s="626"/>
      <c r="N817" s="626"/>
      <c r="O817" s="626"/>
      <c r="P817" s="626"/>
      <c r="Q817" s="626"/>
      <c r="R817" s="626"/>
      <c r="S817" s="626"/>
      <c r="T817" s="626"/>
      <c r="U817" s="626"/>
      <c r="V817" s="626"/>
      <c r="W817" s="626"/>
      <c r="X817" s="626"/>
      <c r="Y817" s="626"/>
      <c r="Z817" s="626"/>
      <c r="AA817" s="626"/>
      <c r="AB817" s="626"/>
      <c r="AC817" s="625"/>
      <c r="AD817" s="626"/>
      <c r="AE817" s="626"/>
      <c r="AF817" s="626"/>
      <c r="AG817" s="626"/>
      <c r="AH817" s="626"/>
      <c r="AI817" s="626"/>
      <c r="AJ817" s="626"/>
      <c r="AK817" s="626"/>
      <c r="AL817" s="626"/>
      <c r="AM817" s="626"/>
      <c r="AN817" s="626"/>
      <c r="AO817" s="626"/>
      <c r="AP817" s="626"/>
      <c r="AQ817" s="626"/>
      <c r="AR817" s="626"/>
      <c r="AS817" s="626"/>
      <c r="AT817" s="626"/>
      <c r="AU817" s="626"/>
      <c r="AV817" s="626"/>
      <c r="AW817" s="496"/>
    </row>
    <row r="818" spans="2:49" ht="15.6" x14ac:dyDescent="0.3">
      <c r="B818" s="495"/>
      <c r="C818" s="712" t="s">
        <v>197</v>
      </c>
      <c r="D818" s="713"/>
      <c r="E818" s="714" t="s">
        <v>198</v>
      </c>
      <c r="F818" s="714"/>
      <c r="G818" s="714"/>
      <c r="H818" s="714"/>
      <c r="I818" s="714" t="s">
        <v>199</v>
      </c>
      <c r="J818" s="715" t="s">
        <v>200</v>
      </c>
      <c r="K818" s="714" t="s">
        <v>182</v>
      </c>
      <c r="L818" s="714" t="s">
        <v>201</v>
      </c>
      <c r="M818" s="705"/>
      <c r="N818" s="705"/>
      <c r="O818" s="705"/>
      <c r="P818" s="705"/>
      <c r="Q818" s="705"/>
      <c r="R818" s="705"/>
      <c r="S818" s="705"/>
      <c r="T818" s="705"/>
      <c r="U818" s="705"/>
      <c r="V818" s="705"/>
      <c r="W818" s="705"/>
      <c r="X818" s="705"/>
      <c r="Y818" s="705"/>
      <c r="Z818" s="705"/>
      <c r="AA818" s="705"/>
      <c r="AB818" s="705"/>
      <c r="AC818" s="705"/>
      <c r="AD818" s="705"/>
      <c r="AE818" s="705"/>
      <c r="AF818" s="705"/>
      <c r="AG818" s="705"/>
      <c r="AH818" s="705"/>
      <c r="AI818" s="705"/>
      <c r="AJ818" s="705"/>
      <c r="AK818" s="705"/>
      <c r="AL818" s="705"/>
      <c r="AM818" s="705"/>
      <c r="AN818" s="705"/>
      <c r="AO818" s="705"/>
      <c r="AP818" s="705"/>
      <c r="AQ818" s="705"/>
      <c r="AR818" s="705"/>
      <c r="AS818" s="705"/>
      <c r="AT818" s="705"/>
      <c r="AU818" s="705"/>
      <c r="AV818" s="705"/>
      <c r="AW818" s="496"/>
    </row>
    <row r="819" spans="2:49" ht="15.6" x14ac:dyDescent="0.3">
      <c r="B819" s="495"/>
      <c r="C819" s="653"/>
      <c r="D819" s="654"/>
      <c r="E819" s="500" t="s">
        <v>202</v>
      </c>
      <c r="F819" s="500" t="s">
        <v>203</v>
      </c>
      <c r="G819" s="500" t="s">
        <v>204</v>
      </c>
      <c r="H819" s="500" t="s">
        <v>205</v>
      </c>
      <c r="I819" s="714"/>
      <c r="J819" s="716"/>
      <c r="K819" s="714"/>
      <c r="L819" s="714"/>
      <c r="M819" s="705"/>
      <c r="N819" s="705"/>
      <c r="O819" s="705"/>
      <c r="P819" s="705"/>
      <c r="Q819" s="705"/>
      <c r="R819" s="705"/>
      <c r="S819" s="705"/>
      <c r="T819" s="705"/>
      <c r="U819" s="705"/>
      <c r="V819" s="705"/>
      <c r="W819" s="705"/>
      <c r="X819" s="705"/>
      <c r="Y819" s="705"/>
      <c r="Z819" s="705"/>
      <c r="AA819" s="705"/>
      <c r="AB819" s="705"/>
      <c r="AC819" s="705"/>
      <c r="AD819" s="705"/>
      <c r="AE819" s="705"/>
      <c r="AF819" s="705"/>
      <c r="AG819" s="705"/>
      <c r="AH819" s="705"/>
      <c r="AI819" s="705"/>
      <c r="AJ819" s="705"/>
      <c r="AK819" s="705"/>
      <c r="AL819" s="705"/>
      <c r="AM819" s="705"/>
      <c r="AN819" s="705"/>
      <c r="AO819" s="705"/>
      <c r="AP819" s="705"/>
      <c r="AQ819" s="705"/>
      <c r="AR819" s="705"/>
      <c r="AS819" s="705"/>
      <c r="AT819" s="705"/>
      <c r="AU819" s="705"/>
      <c r="AV819" s="705"/>
      <c r="AW819" s="496"/>
    </row>
    <row r="820" spans="2:49" ht="15.6" x14ac:dyDescent="0.3">
      <c r="B820" s="495"/>
      <c r="C820" s="706"/>
      <c r="D820" s="707"/>
      <c r="E820" s="710"/>
      <c r="F820" s="710"/>
      <c r="G820" s="710"/>
      <c r="H820" s="710"/>
      <c r="I820" s="710"/>
      <c r="J820" s="710"/>
      <c r="K820" s="710"/>
      <c r="L820" s="710"/>
      <c r="M820" s="501"/>
      <c r="N820" s="502"/>
      <c r="O820" s="502"/>
      <c r="P820" s="502"/>
      <c r="Q820" s="502"/>
      <c r="R820" s="502"/>
      <c r="S820" s="502"/>
      <c r="T820" s="502"/>
      <c r="U820" s="502"/>
      <c r="V820" s="502"/>
      <c r="W820" s="502"/>
      <c r="X820" s="502"/>
      <c r="Y820" s="502"/>
      <c r="Z820" s="502"/>
      <c r="AA820" s="502"/>
      <c r="AB820" s="502"/>
      <c r="AC820" s="502"/>
      <c r="AD820" s="502"/>
      <c r="AE820" s="502"/>
      <c r="AF820" s="502"/>
      <c r="AG820" s="502"/>
      <c r="AH820" s="502"/>
      <c r="AI820" s="502"/>
      <c r="AJ820" s="502"/>
      <c r="AK820" s="502"/>
      <c r="AL820" s="502"/>
      <c r="AM820" s="502"/>
      <c r="AN820" s="502"/>
      <c r="AO820" s="502"/>
      <c r="AP820" s="502"/>
      <c r="AQ820" s="502"/>
      <c r="AR820" s="502"/>
      <c r="AS820" s="502"/>
      <c r="AT820" s="502"/>
      <c r="AU820" s="502"/>
      <c r="AV820" s="503"/>
      <c r="AW820" s="496"/>
    </row>
    <row r="821" spans="2:49" ht="15.6" x14ac:dyDescent="0.3">
      <c r="B821" s="495"/>
      <c r="C821" s="708"/>
      <c r="D821" s="709"/>
      <c r="E821" s="711"/>
      <c r="F821" s="711"/>
      <c r="G821" s="711"/>
      <c r="H821" s="711"/>
      <c r="I821" s="711"/>
      <c r="J821" s="711"/>
      <c r="K821" s="711"/>
      <c r="L821" s="711"/>
      <c r="M821" s="501"/>
      <c r="N821" s="502"/>
      <c r="O821" s="502"/>
      <c r="P821" s="502"/>
      <c r="Q821" s="502"/>
      <c r="R821" s="502"/>
      <c r="S821" s="502"/>
      <c r="T821" s="502"/>
      <c r="U821" s="502"/>
      <c r="V821" s="502"/>
      <c r="W821" s="502"/>
      <c r="X821" s="502"/>
      <c r="Y821" s="502"/>
      <c r="Z821" s="502"/>
      <c r="AA821" s="502"/>
      <c r="AB821" s="502"/>
      <c r="AC821" s="502"/>
      <c r="AD821" s="502"/>
      <c r="AE821" s="502"/>
      <c r="AF821" s="502"/>
      <c r="AG821" s="502"/>
      <c r="AH821" s="502"/>
      <c r="AI821" s="502"/>
      <c r="AJ821" s="502"/>
      <c r="AK821" s="502"/>
      <c r="AL821" s="502"/>
      <c r="AM821" s="502"/>
      <c r="AN821" s="502"/>
      <c r="AO821" s="502"/>
      <c r="AP821" s="502"/>
      <c r="AQ821" s="502"/>
      <c r="AR821" s="502"/>
      <c r="AS821" s="502"/>
      <c r="AT821" s="502"/>
      <c r="AU821" s="502"/>
      <c r="AV821" s="503"/>
      <c r="AW821" s="496"/>
    </row>
    <row r="822" spans="2:49" ht="15.6" x14ac:dyDescent="0.3">
      <c r="B822" s="495"/>
      <c r="C822" s="648" t="str">
        <f>+J815</f>
        <v>TUBERIA PVC 3"</v>
      </c>
      <c r="D822" s="649"/>
      <c r="E822" s="644">
        <f>+L801</f>
        <v>15</v>
      </c>
      <c r="F822" s="644"/>
      <c r="G822" s="718"/>
      <c r="H822" s="644"/>
      <c r="I822" s="644">
        <f>+E822</f>
        <v>15</v>
      </c>
      <c r="J822" s="644">
        <v>1</v>
      </c>
      <c r="K822" s="644" t="str">
        <f>AP815</f>
        <v>M</v>
      </c>
      <c r="L822" s="646">
        <f>I822*J822</f>
        <v>15</v>
      </c>
      <c r="M822" s="501"/>
      <c r="N822" s="502"/>
      <c r="O822" s="502"/>
      <c r="P822" s="502"/>
      <c r="Q822" s="502"/>
      <c r="R822" s="502"/>
      <c r="S822" s="502"/>
      <c r="T822" s="502"/>
      <c r="U822" s="502"/>
      <c r="V822" s="502"/>
      <c r="W822" s="502"/>
      <c r="X822" s="502"/>
      <c r="Y822" s="502"/>
      <c r="Z822" s="502"/>
      <c r="AA822" s="502"/>
      <c r="AB822" s="502"/>
      <c r="AC822" s="502"/>
      <c r="AD822" s="502"/>
      <c r="AE822" s="502"/>
      <c r="AF822" s="502"/>
      <c r="AG822" s="502"/>
      <c r="AH822" s="502"/>
      <c r="AI822" s="502"/>
      <c r="AJ822" s="502"/>
      <c r="AK822" s="502"/>
      <c r="AL822" s="502"/>
      <c r="AM822" s="502"/>
      <c r="AN822" s="502"/>
      <c r="AO822" s="502"/>
      <c r="AP822" s="502"/>
      <c r="AQ822" s="502"/>
      <c r="AR822" s="502"/>
      <c r="AS822" s="502"/>
      <c r="AT822" s="502"/>
      <c r="AU822" s="502"/>
      <c r="AV822" s="503"/>
      <c r="AW822" s="496"/>
    </row>
    <row r="823" spans="2:49" ht="15.6" x14ac:dyDescent="0.3">
      <c r="B823" s="495"/>
      <c r="C823" s="650"/>
      <c r="D823" s="651"/>
      <c r="E823" s="645"/>
      <c r="F823" s="645"/>
      <c r="G823" s="659"/>
      <c r="H823" s="645"/>
      <c r="I823" s="645"/>
      <c r="J823" s="645"/>
      <c r="K823" s="645"/>
      <c r="L823" s="647"/>
      <c r="M823" s="501"/>
      <c r="N823" s="502"/>
      <c r="O823" s="502"/>
      <c r="P823" s="502"/>
      <c r="Q823" s="502"/>
      <c r="R823" s="502"/>
      <c r="S823" s="502"/>
      <c r="T823" s="502"/>
      <c r="U823" s="502"/>
      <c r="V823" s="502"/>
      <c r="W823" s="502"/>
      <c r="X823" s="502"/>
      <c r="Y823" s="502"/>
      <c r="Z823" s="502"/>
      <c r="AA823" s="502"/>
      <c r="AB823" s="502"/>
      <c r="AC823" s="502"/>
      <c r="AD823" s="502"/>
      <c r="AE823" s="502"/>
      <c r="AF823" s="502"/>
      <c r="AG823" s="502"/>
      <c r="AH823" s="502"/>
      <c r="AI823" s="502"/>
      <c r="AJ823" s="502"/>
      <c r="AK823" s="502"/>
      <c r="AL823" s="502"/>
      <c r="AM823" s="502"/>
      <c r="AN823" s="502"/>
      <c r="AO823" s="502"/>
      <c r="AP823" s="502"/>
      <c r="AQ823" s="502"/>
      <c r="AR823" s="502"/>
      <c r="AS823" s="502"/>
      <c r="AT823" s="502"/>
      <c r="AU823" s="502"/>
      <c r="AV823" s="503"/>
      <c r="AW823" s="496"/>
    </row>
    <row r="824" spans="2:49" ht="15.6" x14ac:dyDescent="0.3">
      <c r="B824" s="495"/>
      <c r="C824" s="720"/>
      <c r="D824" s="721"/>
      <c r="E824" s="652"/>
      <c r="F824" s="652"/>
      <c r="G824" s="652"/>
      <c r="H824" s="652"/>
      <c r="I824" s="652"/>
      <c r="J824" s="652"/>
      <c r="K824" s="652"/>
      <c r="L824" s="656"/>
      <c r="M824" s="501"/>
      <c r="N824" s="502"/>
      <c r="O824" s="502"/>
      <c r="P824" s="502"/>
      <c r="Q824" s="502"/>
      <c r="R824" s="502"/>
      <c r="S824" s="502"/>
      <c r="T824" s="502"/>
      <c r="U824" s="502"/>
      <c r="V824" s="502"/>
      <c r="W824" s="502"/>
      <c r="X824" s="502"/>
      <c r="Y824" s="502"/>
      <c r="Z824" s="502"/>
      <c r="AA824" s="502"/>
      <c r="AB824" s="502"/>
      <c r="AC824" s="502"/>
      <c r="AD824" s="502"/>
      <c r="AE824" s="502"/>
      <c r="AF824" s="502"/>
      <c r="AG824" s="502"/>
      <c r="AH824" s="502"/>
      <c r="AI824" s="502"/>
      <c r="AJ824" s="502"/>
      <c r="AK824" s="502"/>
      <c r="AL824" s="502"/>
      <c r="AM824" s="502"/>
      <c r="AN824" s="502"/>
      <c r="AO824" s="502"/>
      <c r="AP824" s="502"/>
      <c r="AQ824" s="502"/>
      <c r="AR824" s="502"/>
      <c r="AS824" s="502"/>
      <c r="AT824" s="502"/>
      <c r="AU824" s="502"/>
      <c r="AV824" s="503"/>
      <c r="AW824" s="496"/>
    </row>
    <row r="825" spans="2:49" ht="15.6" x14ac:dyDescent="0.3">
      <c r="B825" s="495"/>
      <c r="C825" s="722"/>
      <c r="D825" s="723"/>
      <c r="E825" s="644"/>
      <c r="F825" s="644"/>
      <c r="G825" s="644"/>
      <c r="H825" s="644"/>
      <c r="I825" s="644"/>
      <c r="J825" s="644"/>
      <c r="K825" s="644"/>
      <c r="L825" s="657"/>
      <c r="M825" s="501"/>
      <c r="N825" s="502"/>
      <c r="O825" s="502"/>
      <c r="P825" s="502"/>
      <c r="Q825" s="502"/>
      <c r="R825" s="502"/>
      <c r="S825" s="502"/>
      <c r="T825" s="502"/>
      <c r="U825" s="502"/>
      <c r="V825" s="502"/>
      <c r="W825" s="502"/>
      <c r="X825" s="502"/>
      <c r="Y825" s="502"/>
      <c r="Z825" s="502"/>
      <c r="AA825" s="502"/>
      <c r="AB825" s="502"/>
      <c r="AC825" s="502"/>
      <c r="AD825" s="502"/>
      <c r="AE825" s="502"/>
      <c r="AF825" s="502"/>
      <c r="AG825" s="502"/>
      <c r="AH825" s="502"/>
      <c r="AI825" s="502"/>
      <c r="AJ825" s="502"/>
      <c r="AK825" s="502"/>
      <c r="AL825" s="502"/>
      <c r="AM825" s="502"/>
      <c r="AN825" s="502"/>
      <c r="AO825" s="502"/>
      <c r="AP825" s="502"/>
      <c r="AQ825" s="502"/>
      <c r="AR825" s="502"/>
      <c r="AS825" s="502"/>
      <c r="AT825" s="502"/>
      <c r="AU825" s="502"/>
      <c r="AV825" s="503"/>
      <c r="AW825" s="496"/>
    </row>
    <row r="826" spans="2:49" ht="15.6" x14ac:dyDescent="0.3">
      <c r="B826" s="495"/>
      <c r="C826" s="720"/>
      <c r="D826" s="721"/>
      <c r="E826" s="652"/>
      <c r="F826" s="652"/>
      <c r="G826" s="652"/>
      <c r="H826" s="652"/>
      <c r="I826" s="652"/>
      <c r="J826" s="652"/>
      <c r="K826" s="652"/>
      <c r="L826" s="656"/>
      <c r="M826" s="501"/>
      <c r="N826" s="502"/>
      <c r="O826" s="502"/>
      <c r="P826" s="502"/>
      <c r="Q826" s="502"/>
      <c r="R826" s="502"/>
      <c r="S826" s="502"/>
      <c r="T826" s="502"/>
      <c r="U826" s="502"/>
      <c r="V826" s="502"/>
      <c r="W826" s="502"/>
      <c r="X826" s="502"/>
      <c r="Y826" s="502"/>
      <c r="Z826" s="502"/>
      <c r="AA826" s="502"/>
      <c r="AB826" s="502"/>
      <c r="AC826" s="502"/>
      <c r="AD826" s="502"/>
      <c r="AE826" s="502"/>
      <c r="AF826" s="502"/>
      <c r="AG826" s="502"/>
      <c r="AH826" s="502"/>
      <c r="AI826" s="502"/>
      <c r="AJ826" s="502"/>
      <c r="AK826" s="502"/>
      <c r="AL826" s="502"/>
      <c r="AM826" s="502"/>
      <c r="AN826" s="502"/>
      <c r="AO826" s="502"/>
      <c r="AP826" s="502"/>
      <c r="AQ826" s="502"/>
      <c r="AR826" s="502"/>
      <c r="AS826" s="502"/>
      <c r="AT826" s="502"/>
      <c r="AU826" s="502"/>
      <c r="AV826" s="503"/>
      <c r="AW826" s="496"/>
    </row>
    <row r="827" spans="2:49" ht="15.6" x14ac:dyDescent="0.3">
      <c r="B827" s="495"/>
      <c r="C827" s="722"/>
      <c r="D827" s="723"/>
      <c r="E827" s="644"/>
      <c r="F827" s="644"/>
      <c r="G827" s="644"/>
      <c r="H827" s="644"/>
      <c r="I827" s="644"/>
      <c r="J827" s="644"/>
      <c r="K827" s="644"/>
      <c r="L827" s="657"/>
      <c r="M827" s="501"/>
      <c r="N827" s="502"/>
      <c r="O827" s="502"/>
      <c r="P827" s="502"/>
      <c r="Q827" s="502"/>
      <c r="R827" s="502"/>
      <c r="S827" s="502"/>
      <c r="T827" s="502"/>
      <c r="U827" s="502"/>
      <c r="V827" s="502"/>
      <c r="W827" s="502"/>
      <c r="X827" s="502"/>
      <c r="Y827" s="502"/>
      <c r="Z827" s="502"/>
      <c r="AA827" s="502"/>
      <c r="AB827" s="502"/>
      <c r="AC827" s="502"/>
      <c r="AD827" s="502"/>
      <c r="AE827" s="502"/>
      <c r="AF827" s="502"/>
      <c r="AG827" s="502"/>
      <c r="AH827" s="502"/>
      <c r="AI827" s="502"/>
      <c r="AJ827" s="502"/>
      <c r="AK827" s="502"/>
      <c r="AL827" s="502"/>
      <c r="AM827" s="502"/>
      <c r="AN827" s="502"/>
      <c r="AO827" s="502"/>
      <c r="AP827" s="502"/>
      <c r="AQ827" s="502"/>
      <c r="AR827" s="502"/>
      <c r="AS827" s="502"/>
      <c r="AT827" s="502"/>
      <c r="AU827" s="502"/>
      <c r="AV827" s="503"/>
      <c r="AW827" s="496"/>
    </row>
    <row r="828" spans="2:49" ht="15.6" x14ac:dyDescent="0.3">
      <c r="B828" s="495"/>
      <c r="C828" s="504"/>
      <c r="D828" s="505"/>
      <c r="E828" s="505"/>
      <c r="F828" s="505"/>
      <c r="G828" s="506" t="s">
        <v>209</v>
      </c>
      <c r="H828" s="507">
        <v>2</v>
      </c>
      <c r="I828" s="508" t="s">
        <v>5</v>
      </c>
      <c r="J828" s="509"/>
      <c r="K828" s="510" t="s">
        <v>201</v>
      </c>
      <c r="L828" s="511">
        <f>ROUND(SUM(L820:L827),H828)</f>
        <v>15</v>
      </c>
      <c r="M828" s="512"/>
      <c r="N828" s="513"/>
      <c r="O828" s="513"/>
      <c r="P828" s="513"/>
      <c r="Q828" s="513"/>
      <c r="R828" s="513"/>
      <c r="S828" s="502"/>
      <c r="T828" s="502"/>
      <c r="U828" s="502"/>
      <c r="V828" s="502"/>
      <c r="W828" s="502"/>
      <c r="X828" s="502"/>
      <c r="Y828" s="502"/>
      <c r="Z828" s="502"/>
      <c r="AA828" s="502"/>
      <c r="AB828" s="502"/>
      <c r="AC828" s="502"/>
      <c r="AD828" s="502"/>
      <c r="AE828" s="502"/>
      <c r="AF828" s="502"/>
      <c r="AG828" s="502"/>
      <c r="AH828" s="502"/>
      <c r="AI828" s="502"/>
      <c r="AJ828" s="502"/>
      <c r="AK828" s="502"/>
      <c r="AL828" s="502"/>
      <c r="AM828" s="502"/>
      <c r="AN828" s="502"/>
      <c r="AO828" s="502"/>
      <c r="AP828" s="502"/>
      <c r="AQ828" s="502"/>
      <c r="AR828" s="502"/>
      <c r="AS828" s="502"/>
      <c r="AT828" s="502"/>
      <c r="AU828" s="502"/>
      <c r="AV828" s="503"/>
      <c r="AW828" s="496"/>
    </row>
    <row r="829" spans="2:49" ht="15.6" x14ac:dyDescent="0.3">
      <c r="B829" s="495"/>
      <c r="C829" s="514"/>
      <c r="D829" s="515"/>
      <c r="E829" s="515"/>
      <c r="F829" s="515"/>
      <c r="G829" s="515"/>
      <c r="H829" s="515"/>
      <c r="I829" s="515"/>
      <c r="J829" s="515"/>
      <c r="K829" s="516"/>
      <c r="L829" s="515"/>
      <c r="M829" s="517"/>
      <c r="N829" s="518"/>
      <c r="O829" s="518"/>
      <c r="P829" s="518"/>
      <c r="Q829" s="518"/>
      <c r="R829" s="518"/>
      <c r="S829" s="519"/>
      <c r="T829" s="519"/>
      <c r="U829" s="519"/>
      <c r="V829" s="519"/>
      <c r="W829" s="519"/>
      <c r="X829" s="519"/>
      <c r="Y829" s="519"/>
      <c r="Z829" s="519"/>
      <c r="AA829" s="519"/>
      <c r="AB829" s="519"/>
      <c r="AC829" s="519"/>
      <c r="AD829" s="519"/>
      <c r="AE829" s="519"/>
      <c r="AF829" s="519"/>
      <c r="AG829" s="519"/>
      <c r="AH829" s="519"/>
      <c r="AI829" s="519"/>
      <c r="AJ829" s="519"/>
      <c r="AK829" s="519"/>
      <c r="AL829" s="519"/>
      <c r="AM829" s="519"/>
      <c r="AN829" s="519"/>
      <c r="AO829" s="519"/>
      <c r="AP829" s="519"/>
      <c r="AQ829" s="519"/>
      <c r="AR829" s="519"/>
      <c r="AS829" s="519"/>
      <c r="AT829" s="519"/>
      <c r="AU829" s="519"/>
      <c r="AV829" s="520"/>
      <c r="AW829" s="496"/>
    </row>
    <row r="830" spans="2:49" ht="15.6" x14ac:dyDescent="0.3">
      <c r="B830" s="495"/>
      <c r="C830" s="653"/>
      <c r="D830" s="654"/>
      <c r="E830" s="654"/>
      <c r="F830" s="654"/>
      <c r="G830" s="654"/>
      <c r="H830" s="654"/>
      <c r="I830" s="654"/>
      <c r="J830" s="654"/>
      <c r="K830" s="654"/>
      <c r="L830" s="521"/>
      <c r="M830" s="517"/>
      <c r="N830" s="518"/>
      <c r="O830" s="518"/>
      <c r="P830" s="518"/>
      <c r="Q830" s="518"/>
      <c r="R830" s="518"/>
      <c r="S830" s="519"/>
      <c r="T830" s="519"/>
      <c r="U830" s="519"/>
      <c r="V830" s="519"/>
      <c r="W830" s="519"/>
      <c r="X830" s="519"/>
      <c r="Y830" s="519"/>
      <c r="Z830" s="519"/>
      <c r="AA830" s="519"/>
      <c r="AB830" s="519"/>
      <c r="AC830" s="519"/>
      <c r="AD830" s="519"/>
      <c r="AE830" s="519"/>
      <c r="AF830" s="519"/>
      <c r="AG830" s="519"/>
      <c r="AH830" s="519"/>
      <c r="AI830" s="519"/>
      <c r="AJ830" s="519"/>
      <c r="AK830" s="519"/>
      <c r="AL830" s="519"/>
      <c r="AM830" s="519"/>
      <c r="AN830" s="519"/>
      <c r="AO830" s="519"/>
      <c r="AP830" s="519"/>
      <c r="AQ830" s="519"/>
      <c r="AR830" s="519"/>
      <c r="AS830" s="519"/>
      <c r="AT830" s="519"/>
      <c r="AU830" s="519"/>
      <c r="AV830" s="520"/>
      <c r="AW830" s="496"/>
    </row>
    <row r="831" spans="2:49" ht="31.2" x14ac:dyDescent="0.3">
      <c r="B831" s="495"/>
      <c r="C831" s="522" t="s">
        <v>210</v>
      </c>
      <c r="D831" s="655"/>
      <c r="E831" s="655"/>
      <c r="F831" s="655"/>
      <c r="G831" s="655"/>
      <c r="H831" s="655"/>
      <c r="I831" s="655"/>
      <c r="J831" s="655"/>
      <c r="K831" s="655"/>
      <c r="L831" s="655"/>
      <c r="M831" s="655"/>
      <c r="N831" s="655"/>
      <c r="O831" s="655"/>
      <c r="P831" s="655"/>
      <c r="Q831" s="655"/>
      <c r="R831" s="655"/>
      <c r="S831" s="655"/>
      <c r="T831" s="655"/>
      <c r="U831" s="655"/>
      <c r="V831" s="655"/>
      <c r="W831" s="655"/>
      <c r="X831" s="655"/>
      <c r="Y831" s="655"/>
      <c r="Z831" s="655"/>
      <c r="AA831" s="655"/>
      <c r="AB831" s="655"/>
      <c r="AC831" s="655"/>
      <c r="AD831" s="655"/>
      <c r="AE831" s="655"/>
      <c r="AF831" s="655"/>
      <c r="AG831" s="655"/>
      <c r="AH831" s="655"/>
      <c r="AI831" s="655"/>
      <c r="AJ831" s="655"/>
      <c r="AK831" s="655"/>
      <c r="AL831" s="655"/>
      <c r="AM831" s="655"/>
      <c r="AN831" s="655"/>
      <c r="AO831" s="655"/>
      <c r="AP831" s="655"/>
      <c r="AQ831" s="655"/>
      <c r="AR831" s="655"/>
      <c r="AS831" s="655"/>
      <c r="AT831" s="655"/>
      <c r="AU831" s="655"/>
      <c r="AV831" s="523"/>
      <c r="AW831" s="496"/>
    </row>
    <row r="832" spans="2:49" ht="15.6" x14ac:dyDescent="0.3">
      <c r="B832" s="495"/>
      <c r="C832" s="549"/>
      <c r="D832" s="719"/>
      <c r="E832" s="719"/>
      <c r="F832" s="719"/>
      <c r="G832" s="719"/>
      <c r="H832" s="719"/>
      <c r="I832" s="719"/>
      <c r="J832" s="719"/>
      <c r="K832" s="719"/>
      <c r="L832" s="719"/>
      <c r="M832" s="719"/>
      <c r="N832" s="719"/>
      <c r="O832" s="719"/>
      <c r="P832" s="719"/>
      <c r="Q832" s="719"/>
      <c r="R832" s="719"/>
      <c r="S832" s="719"/>
      <c r="T832" s="719"/>
      <c r="U832" s="719"/>
      <c r="V832" s="719"/>
      <c r="W832" s="719"/>
      <c r="X832" s="719"/>
      <c r="Y832" s="719"/>
      <c r="Z832" s="719"/>
      <c r="AA832" s="719"/>
      <c r="AB832" s="719"/>
      <c r="AC832" s="719"/>
      <c r="AD832" s="719"/>
      <c r="AE832" s="719"/>
      <c r="AF832" s="719"/>
      <c r="AG832" s="719"/>
      <c r="AH832" s="719"/>
      <c r="AI832" s="719"/>
      <c r="AJ832" s="719"/>
      <c r="AK832" s="719"/>
      <c r="AL832" s="719"/>
      <c r="AM832" s="719"/>
      <c r="AN832" s="719"/>
      <c r="AO832" s="719"/>
      <c r="AP832" s="719"/>
      <c r="AQ832" s="719"/>
      <c r="AR832" s="719"/>
      <c r="AS832" s="719"/>
      <c r="AT832" s="719"/>
      <c r="AU832" s="719"/>
      <c r="AV832" s="550"/>
      <c r="AW832" s="496"/>
    </row>
    <row r="833" spans="2:49" ht="15.6" x14ac:dyDescent="0.3">
      <c r="B833" s="495"/>
      <c r="C833" s="526"/>
      <c r="D833" s="627"/>
      <c r="E833" s="627"/>
      <c r="F833" s="627"/>
      <c r="G833" s="627"/>
      <c r="H833" s="627"/>
      <c r="I833" s="627"/>
      <c r="J833" s="627"/>
      <c r="K833" s="627"/>
      <c r="L833" s="627"/>
      <c r="M833" s="627"/>
      <c r="N833" s="627"/>
      <c r="O833" s="627"/>
      <c r="P833" s="627"/>
      <c r="Q833" s="627"/>
      <c r="R833" s="627"/>
      <c r="S833" s="627"/>
      <c r="T833" s="627"/>
      <c r="U833" s="627"/>
      <c r="V833" s="627"/>
      <c r="W833" s="627"/>
      <c r="X833" s="627"/>
      <c r="Y833" s="627"/>
      <c r="Z833" s="627"/>
      <c r="AA833" s="627"/>
      <c r="AB833" s="627"/>
      <c r="AC833" s="627"/>
      <c r="AD833" s="627"/>
      <c r="AE833" s="627"/>
      <c r="AF833" s="627"/>
      <c r="AG833" s="527"/>
      <c r="AH833" s="628" t="str">
        <f>"Item    " &amp; E816 &amp; "    Página   1   de   1  "</f>
        <v xml:space="preserve">Item        Página   1   de   1  </v>
      </c>
      <c r="AI833" s="629"/>
      <c r="AJ833" s="629"/>
      <c r="AK833" s="629"/>
      <c r="AL833" s="629"/>
      <c r="AM833" s="629"/>
      <c r="AN833" s="629"/>
      <c r="AO833" s="629"/>
      <c r="AP833" s="629"/>
      <c r="AQ833" s="629"/>
      <c r="AR833" s="629"/>
      <c r="AS833" s="629"/>
      <c r="AT833" s="629"/>
      <c r="AU833" s="629"/>
      <c r="AV833" s="629"/>
      <c r="AW833" s="496"/>
    </row>
    <row r="834" spans="2:49" ht="15.6" x14ac:dyDescent="0.3">
      <c r="B834" s="495"/>
      <c r="C834" s="515"/>
      <c r="D834" s="515"/>
      <c r="E834" s="515"/>
      <c r="F834" s="515"/>
      <c r="G834" s="515"/>
      <c r="H834" s="515"/>
      <c r="I834" s="515"/>
      <c r="J834" s="528"/>
      <c r="K834" s="515"/>
      <c r="L834" s="515"/>
      <c r="M834" s="515"/>
      <c r="N834" s="515"/>
      <c r="O834" s="515"/>
      <c r="P834" s="515"/>
      <c r="Q834" s="515"/>
      <c r="R834" s="515"/>
      <c r="S834" s="515"/>
      <c r="T834" s="515"/>
      <c r="U834" s="515"/>
      <c r="V834" s="515"/>
      <c r="W834" s="515"/>
      <c r="X834" s="515"/>
      <c r="Y834" s="515"/>
      <c r="Z834" s="515"/>
      <c r="AA834" s="515"/>
      <c r="AB834" s="515"/>
      <c r="AC834" s="515"/>
      <c r="AD834" s="515"/>
      <c r="AE834" s="515"/>
      <c r="AF834" s="515"/>
      <c r="AG834" s="515"/>
      <c r="AH834" s="515"/>
      <c r="AI834" s="515"/>
      <c r="AJ834" s="515"/>
      <c r="AK834" s="515"/>
      <c r="AL834" s="515"/>
      <c r="AM834" s="528"/>
      <c r="AN834" s="528"/>
      <c r="AO834" s="528"/>
      <c r="AP834" s="528"/>
      <c r="AQ834" s="528"/>
      <c r="AR834" s="528"/>
      <c r="AS834" s="528"/>
      <c r="AT834" s="528"/>
      <c r="AU834" s="528"/>
      <c r="AV834" s="528"/>
      <c r="AW834" s="496"/>
    </row>
    <row r="835" spans="2:49" ht="15.6" x14ac:dyDescent="0.3">
      <c r="B835" s="495"/>
      <c r="C835" s="515"/>
      <c r="D835" s="515"/>
      <c r="E835" s="515"/>
      <c r="F835" s="515"/>
      <c r="G835" s="515"/>
      <c r="H835" s="515"/>
      <c r="I835" s="515"/>
      <c r="J835" s="528"/>
      <c r="K835" s="515"/>
      <c r="L835" s="515"/>
      <c r="M835" s="515"/>
      <c r="N835" s="515"/>
      <c r="O835" s="515"/>
      <c r="P835" s="515"/>
      <c r="Q835" s="515"/>
      <c r="R835" s="515"/>
      <c r="S835" s="515"/>
      <c r="T835" s="515"/>
      <c r="U835" s="515"/>
      <c r="V835" s="515"/>
      <c r="W835" s="515"/>
      <c r="X835" s="515"/>
      <c r="Y835" s="515"/>
      <c r="Z835" s="515"/>
      <c r="AA835" s="515"/>
      <c r="AB835" s="515"/>
      <c r="AC835" s="515"/>
      <c r="AD835" s="515"/>
      <c r="AE835" s="515"/>
      <c r="AF835" s="515"/>
      <c r="AG835" s="515"/>
      <c r="AH835" s="515"/>
      <c r="AI835" s="515"/>
      <c r="AJ835" s="515"/>
      <c r="AK835" s="515"/>
      <c r="AL835" s="515"/>
      <c r="AM835" s="528"/>
      <c r="AN835" s="528"/>
      <c r="AO835" s="528"/>
      <c r="AP835" s="528"/>
      <c r="AQ835" s="528"/>
      <c r="AR835" s="528"/>
      <c r="AS835" s="528"/>
      <c r="AT835" s="528"/>
      <c r="AU835" s="528"/>
      <c r="AV835" s="528"/>
      <c r="AW835" s="496"/>
    </row>
    <row r="836" spans="2:49" ht="15.6" x14ac:dyDescent="0.3">
      <c r="B836" s="495"/>
      <c r="C836" s="515"/>
      <c r="D836" s="515"/>
      <c r="E836" s="515"/>
      <c r="F836" s="515"/>
      <c r="G836" s="515"/>
      <c r="H836" s="515"/>
      <c r="I836" s="515"/>
      <c r="J836" s="528"/>
      <c r="K836" s="515"/>
      <c r="L836" s="515"/>
      <c r="M836" s="515"/>
      <c r="N836" s="515"/>
      <c r="O836" s="515"/>
      <c r="P836" s="515"/>
      <c r="Q836" s="515"/>
      <c r="R836" s="515"/>
      <c r="S836" s="515"/>
      <c r="T836" s="515"/>
      <c r="U836" s="515"/>
      <c r="V836" s="515"/>
      <c r="W836" s="515"/>
      <c r="X836" s="515"/>
      <c r="Y836" s="515"/>
      <c r="Z836" s="515"/>
      <c r="AA836" s="515"/>
      <c r="AB836" s="515"/>
      <c r="AC836" s="515"/>
      <c r="AD836" s="515"/>
      <c r="AE836" s="515"/>
      <c r="AF836" s="515"/>
      <c r="AG836" s="515"/>
      <c r="AH836" s="515"/>
      <c r="AI836" s="515"/>
      <c r="AJ836" s="515"/>
      <c r="AK836" s="515"/>
      <c r="AL836" s="515"/>
      <c r="AM836" s="528"/>
      <c r="AN836" s="528"/>
      <c r="AO836" s="528"/>
      <c r="AP836" s="528"/>
      <c r="AQ836" s="528"/>
      <c r="AR836" s="528"/>
      <c r="AS836" s="528"/>
      <c r="AT836" s="528"/>
      <c r="AU836" s="528"/>
      <c r="AV836" s="528"/>
      <c r="AW836" s="496"/>
    </row>
    <row r="837" spans="2:49" ht="15.6" x14ac:dyDescent="0.3">
      <c r="B837" s="495"/>
      <c r="C837" s="529"/>
      <c r="D837" s="530"/>
      <c r="E837" s="531"/>
      <c r="F837" s="532"/>
      <c r="G837" s="533"/>
      <c r="H837" s="530"/>
      <c r="I837" s="530"/>
      <c r="J837" s="534"/>
      <c r="K837" s="530"/>
      <c r="L837" s="529"/>
      <c r="M837" s="530"/>
      <c r="N837" s="530"/>
      <c r="O837" s="530"/>
      <c r="P837" s="530"/>
      <c r="Q837" s="530"/>
      <c r="R837" s="530"/>
      <c r="S837" s="530"/>
      <c r="T837" s="530"/>
      <c r="U837" s="530"/>
      <c r="V837" s="530"/>
      <c r="W837" s="530"/>
      <c r="X837" s="530"/>
      <c r="Y837" s="530"/>
      <c r="Z837" s="530"/>
      <c r="AA837" s="530"/>
      <c r="AB837" s="530"/>
      <c r="AC837" s="530"/>
      <c r="AD837" s="530"/>
      <c r="AE837" s="530"/>
      <c r="AF837" s="530"/>
      <c r="AG837" s="530"/>
      <c r="AH837" s="529"/>
      <c r="AI837" s="529"/>
      <c r="AJ837" s="529"/>
      <c r="AK837" s="529"/>
      <c r="AL837" s="529"/>
      <c r="AM837" s="535"/>
      <c r="AN837" s="535"/>
      <c r="AO837" s="535"/>
      <c r="AP837" s="535"/>
      <c r="AQ837" s="535"/>
      <c r="AR837" s="535"/>
      <c r="AS837" s="535"/>
      <c r="AT837" s="535"/>
      <c r="AU837" s="535"/>
      <c r="AV837" s="535"/>
      <c r="AW837" s="496"/>
    </row>
    <row r="838" spans="2:49" ht="15.6" x14ac:dyDescent="0.3">
      <c r="B838" s="495"/>
      <c r="C838" s="529"/>
      <c r="D838" s="536" t="s">
        <v>184</v>
      </c>
      <c r="E838" s="537"/>
      <c r="F838" s="537"/>
      <c r="G838" s="538"/>
      <c r="H838" s="538"/>
      <c r="I838" s="529"/>
      <c r="J838" s="535"/>
      <c r="K838" s="529"/>
      <c r="L838" s="539"/>
      <c r="M838" s="539"/>
      <c r="N838" s="539"/>
      <c r="O838" s="539"/>
      <c r="P838" s="539"/>
      <c r="Q838" s="539"/>
      <c r="R838" s="539" t="s">
        <v>211</v>
      </c>
      <c r="S838" s="539"/>
      <c r="T838" s="539"/>
      <c r="U838" s="539"/>
      <c r="V838" s="539"/>
      <c r="W838" s="539"/>
      <c r="X838" s="539"/>
      <c r="Y838" s="539"/>
      <c r="Z838" s="539"/>
      <c r="AA838" s="539"/>
      <c r="AB838" s="529"/>
      <c r="AC838" s="529"/>
      <c r="AD838" s="529"/>
      <c r="AE838" s="529"/>
      <c r="AF838" s="529"/>
      <c r="AG838" s="529"/>
      <c r="AH838" s="529"/>
      <c r="AI838" s="529"/>
      <c r="AJ838" s="529"/>
      <c r="AK838" s="529"/>
      <c r="AL838" s="529"/>
      <c r="AM838" s="529"/>
      <c r="AN838" s="529"/>
      <c r="AO838" s="529"/>
      <c r="AP838" s="529"/>
      <c r="AQ838" s="529"/>
      <c r="AR838" s="529"/>
      <c r="AS838" s="529"/>
      <c r="AT838" s="529"/>
      <c r="AU838" s="529"/>
      <c r="AV838" s="529"/>
      <c r="AW838" s="496"/>
    </row>
    <row r="839" spans="2:49" ht="16.2" thickBot="1" x14ac:dyDescent="0.35">
      <c r="B839" s="540"/>
      <c r="C839" s="541"/>
      <c r="D839" s="541"/>
      <c r="E839" s="542"/>
      <c r="F839" s="542"/>
      <c r="G839" s="542"/>
      <c r="H839" s="542"/>
      <c r="I839" s="541"/>
      <c r="J839" s="543"/>
      <c r="K839" s="541"/>
      <c r="L839" s="544"/>
      <c r="M839" s="544"/>
      <c r="N839" s="544"/>
      <c r="O839" s="544"/>
      <c r="P839" s="544"/>
      <c r="Q839" s="544"/>
      <c r="R839" s="544"/>
      <c r="S839" s="544"/>
      <c r="T839" s="544"/>
      <c r="U839" s="544"/>
      <c r="V839" s="544"/>
      <c r="W839" s="544"/>
      <c r="X839" s="544"/>
      <c r="Y839" s="544"/>
      <c r="Z839" s="544"/>
      <c r="AA839" s="544"/>
      <c r="AB839" s="541"/>
      <c r="AC839" s="541"/>
      <c r="AD839" s="541"/>
      <c r="AE839" s="541"/>
      <c r="AF839" s="541"/>
      <c r="AG839" s="541"/>
      <c r="AH839" s="541"/>
      <c r="AI839" s="541"/>
      <c r="AJ839" s="541"/>
      <c r="AK839" s="541"/>
      <c r="AL839" s="541"/>
      <c r="AM839" s="541"/>
      <c r="AN839" s="541"/>
      <c r="AO839" s="541"/>
      <c r="AP839" s="541"/>
      <c r="AQ839" s="541"/>
      <c r="AR839" s="541"/>
      <c r="AS839" s="541"/>
      <c r="AT839" s="541"/>
      <c r="AU839" s="541"/>
      <c r="AV839" s="541"/>
      <c r="AW839" s="545"/>
    </row>
    <row r="840" spans="2:49" ht="15.6" thickTop="1" thickBot="1" x14ac:dyDescent="0.35"/>
    <row r="841" spans="2:49" ht="18.600000000000001" thickTop="1" x14ac:dyDescent="0.35">
      <c r="B841" s="483"/>
      <c r="C841" s="484" t="s">
        <v>190</v>
      </c>
      <c r="D841" s="485"/>
      <c r="E841" s="486"/>
      <c r="F841" s="487"/>
      <c r="G841" s="488"/>
      <c r="H841" s="488"/>
      <c r="I841" s="489"/>
      <c r="J841" s="490"/>
      <c r="K841" s="489"/>
      <c r="L841" s="491"/>
      <c r="M841" s="491"/>
      <c r="N841" s="491"/>
      <c r="O841" s="491"/>
      <c r="P841" s="491"/>
      <c r="Q841" s="491"/>
      <c r="R841" s="491"/>
      <c r="S841" s="491"/>
      <c r="T841" s="491"/>
      <c r="U841" s="491"/>
      <c r="V841" s="491"/>
      <c r="W841" s="491"/>
      <c r="X841" s="491"/>
      <c r="Y841" s="491"/>
      <c r="Z841" s="491"/>
      <c r="AA841" s="491"/>
      <c r="AB841" s="489"/>
      <c r="AC841" s="489"/>
      <c r="AD841" s="489"/>
      <c r="AE841" s="489"/>
      <c r="AF841" s="489"/>
      <c r="AG841" s="489"/>
      <c r="AH841" s="489"/>
      <c r="AI841" s="492"/>
      <c r="AJ841" s="492"/>
      <c r="AK841" s="492"/>
      <c r="AL841" s="492"/>
      <c r="AM841" s="492"/>
      <c r="AN841" s="492"/>
      <c r="AO841" s="492"/>
      <c r="AP841" s="492"/>
      <c r="AQ841" s="492"/>
      <c r="AR841" s="492"/>
      <c r="AS841" s="492"/>
      <c r="AT841" s="492"/>
      <c r="AU841" s="492"/>
      <c r="AV841" s="492"/>
      <c r="AW841" s="493"/>
    </row>
    <row r="842" spans="2:49" ht="15.6" x14ac:dyDescent="0.3">
      <c r="B842" s="495"/>
      <c r="C842" s="630" t="str">
        <f>+C815</f>
        <v>CAPITULO.5: AUCDUCTO VEREDA AGUADITAS</v>
      </c>
      <c r="D842" s="631"/>
      <c r="E842" s="631"/>
      <c r="F842" s="631"/>
      <c r="G842" s="631"/>
      <c r="H842" s="631"/>
      <c r="I842" s="631"/>
      <c r="J842" s="632" t="str">
        <f>+PRESUPUESTO!C64</f>
        <v>TANQUE ENTERRADO CONCRETO 3000 PSI</v>
      </c>
      <c r="K842" s="633"/>
      <c r="L842" s="633"/>
      <c r="M842" s="633"/>
      <c r="N842" s="633"/>
      <c r="O842" s="633"/>
      <c r="P842" s="633"/>
      <c r="Q842" s="633"/>
      <c r="R842" s="633"/>
      <c r="S842" s="633"/>
      <c r="T842" s="633"/>
      <c r="U842" s="633"/>
      <c r="V842" s="633"/>
      <c r="W842" s="633"/>
      <c r="X842" s="633"/>
      <c r="Y842" s="633"/>
      <c r="Z842" s="633"/>
      <c r="AA842" s="633"/>
      <c r="AB842" s="633"/>
      <c r="AC842" s="633"/>
      <c r="AD842" s="633"/>
      <c r="AE842" s="633"/>
      <c r="AF842" s="633"/>
      <c r="AG842" s="633"/>
      <c r="AH842" s="634"/>
      <c r="AI842" s="638" t="s">
        <v>192</v>
      </c>
      <c r="AJ842" s="639"/>
      <c r="AK842" s="639"/>
      <c r="AL842" s="639"/>
      <c r="AM842" s="639"/>
      <c r="AN842" s="639"/>
      <c r="AO842" s="640"/>
      <c r="AP842" s="641" t="s">
        <v>106</v>
      </c>
      <c r="AQ842" s="642"/>
      <c r="AR842" s="642"/>
      <c r="AS842" s="642"/>
      <c r="AT842" s="642"/>
      <c r="AU842" s="642"/>
      <c r="AV842" s="643"/>
      <c r="AW842" s="496"/>
    </row>
    <row r="843" spans="2:49" ht="15.6" x14ac:dyDescent="0.3">
      <c r="B843" s="495"/>
      <c r="C843" s="700"/>
      <c r="D843" s="701"/>
      <c r="E843" s="701"/>
      <c r="F843" s="701"/>
      <c r="G843" s="701"/>
      <c r="H843" s="701"/>
      <c r="I843" s="701"/>
      <c r="J843" s="635"/>
      <c r="K843" s="636"/>
      <c r="L843" s="636"/>
      <c r="M843" s="636"/>
      <c r="N843" s="636"/>
      <c r="O843" s="636"/>
      <c r="P843" s="636"/>
      <c r="Q843" s="636"/>
      <c r="R843" s="636"/>
      <c r="S843" s="636"/>
      <c r="T843" s="636"/>
      <c r="U843" s="636"/>
      <c r="V843" s="636"/>
      <c r="W843" s="636"/>
      <c r="X843" s="636"/>
      <c r="Y843" s="636"/>
      <c r="Z843" s="636"/>
      <c r="AA843" s="636"/>
      <c r="AB843" s="636"/>
      <c r="AC843" s="636"/>
      <c r="AD843" s="636"/>
      <c r="AE843" s="636"/>
      <c r="AF843" s="636"/>
      <c r="AG843" s="636"/>
      <c r="AH843" s="637"/>
      <c r="AI843" s="638" t="s">
        <v>194</v>
      </c>
      <c r="AJ843" s="639"/>
      <c r="AK843" s="639"/>
      <c r="AL843" s="639"/>
      <c r="AM843" s="639"/>
      <c r="AN843" s="639"/>
      <c r="AO843" s="640"/>
      <c r="AP843" s="641">
        <f>L855</f>
        <v>3.18</v>
      </c>
      <c r="AQ843" s="642"/>
      <c r="AR843" s="642"/>
      <c r="AS843" s="642"/>
      <c r="AT843" s="642"/>
      <c r="AU843" s="642"/>
      <c r="AV843" s="643"/>
      <c r="AW843" s="496"/>
    </row>
    <row r="844" spans="2:49" ht="15.6" x14ac:dyDescent="0.3">
      <c r="B844" s="495"/>
      <c r="C844" s="498"/>
      <c r="D844" s="498"/>
      <c r="E844" s="498"/>
      <c r="F844" s="498"/>
      <c r="G844" s="498"/>
      <c r="H844" s="498"/>
      <c r="I844" s="498"/>
      <c r="J844" s="499"/>
      <c r="K844" s="498"/>
      <c r="L844" s="498"/>
      <c r="M844" s="626"/>
      <c r="N844" s="626"/>
      <c r="O844" s="626"/>
      <c r="P844" s="626"/>
      <c r="Q844" s="626"/>
      <c r="R844" s="626"/>
      <c r="S844" s="626"/>
      <c r="T844" s="626"/>
      <c r="U844" s="626"/>
      <c r="V844" s="626"/>
      <c r="W844" s="626"/>
      <c r="X844" s="626"/>
      <c r="Y844" s="626"/>
      <c r="Z844" s="626"/>
      <c r="AA844" s="626"/>
      <c r="AB844" s="626"/>
      <c r="AC844" s="625"/>
      <c r="AD844" s="626"/>
      <c r="AE844" s="626"/>
      <c r="AF844" s="626"/>
      <c r="AG844" s="626"/>
      <c r="AH844" s="626"/>
      <c r="AI844" s="626"/>
      <c r="AJ844" s="626"/>
      <c r="AK844" s="626"/>
      <c r="AL844" s="626"/>
      <c r="AM844" s="626"/>
      <c r="AN844" s="626"/>
      <c r="AO844" s="626"/>
      <c r="AP844" s="626"/>
      <c r="AQ844" s="626"/>
      <c r="AR844" s="626"/>
      <c r="AS844" s="626"/>
      <c r="AT844" s="626"/>
      <c r="AU844" s="626"/>
      <c r="AV844" s="626"/>
      <c r="AW844" s="496"/>
    </row>
    <row r="845" spans="2:49" ht="15.6" x14ac:dyDescent="0.3">
      <c r="B845" s="495"/>
      <c r="C845" s="712" t="s">
        <v>197</v>
      </c>
      <c r="D845" s="713"/>
      <c r="E845" s="714" t="s">
        <v>198</v>
      </c>
      <c r="F845" s="714"/>
      <c r="G845" s="714"/>
      <c r="H845" s="714"/>
      <c r="I845" s="714" t="s">
        <v>199</v>
      </c>
      <c r="J845" s="715" t="s">
        <v>200</v>
      </c>
      <c r="K845" s="714" t="s">
        <v>182</v>
      </c>
      <c r="L845" s="714" t="s">
        <v>201</v>
      </c>
      <c r="M845" s="705"/>
      <c r="N845" s="705"/>
      <c r="O845" s="705"/>
      <c r="P845" s="705"/>
      <c r="Q845" s="705"/>
      <c r="R845" s="705"/>
      <c r="S845" s="705"/>
      <c r="T845" s="705"/>
      <c r="U845" s="705"/>
      <c r="V845" s="705"/>
      <c r="W845" s="705"/>
      <c r="X845" s="705"/>
      <c r="Y845" s="705"/>
      <c r="Z845" s="705"/>
      <c r="AA845" s="705"/>
      <c r="AB845" s="705"/>
      <c r="AC845" s="705"/>
      <c r="AD845" s="705"/>
      <c r="AE845" s="705"/>
      <c r="AF845" s="705"/>
      <c r="AG845" s="705"/>
      <c r="AH845" s="705"/>
      <c r="AI845" s="705"/>
      <c r="AJ845" s="705"/>
      <c r="AK845" s="705"/>
      <c r="AL845" s="705"/>
      <c r="AM845" s="705"/>
      <c r="AN845" s="705"/>
      <c r="AO845" s="705"/>
      <c r="AP845" s="705"/>
      <c r="AQ845" s="705"/>
      <c r="AR845" s="705"/>
      <c r="AS845" s="705"/>
      <c r="AT845" s="705"/>
      <c r="AU845" s="705"/>
      <c r="AV845" s="705"/>
      <c r="AW845" s="496"/>
    </row>
    <row r="846" spans="2:49" ht="15.6" x14ac:dyDescent="0.3">
      <c r="B846" s="495"/>
      <c r="C846" s="653"/>
      <c r="D846" s="654"/>
      <c r="E846" s="500" t="s">
        <v>202</v>
      </c>
      <c r="F846" s="500" t="s">
        <v>203</v>
      </c>
      <c r="G846" s="500" t="s">
        <v>204</v>
      </c>
      <c r="H846" s="500" t="s">
        <v>205</v>
      </c>
      <c r="I846" s="714"/>
      <c r="J846" s="716"/>
      <c r="K846" s="714"/>
      <c r="L846" s="714"/>
      <c r="M846" s="705"/>
      <c r="N846" s="705"/>
      <c r="O846" s="705"/>
      <c r="P846" s="705"/>
      <c r="Q846" s="705"/>
      <c r="R846" s="705"/>
      <c r="S846" s="705"/>
      <c r="T846" s="705"/>
      <c r="U846" s="705"/>
      <c r="V846" s="705"/>
      <c r="W846" s="705"/>
      <c r="X846" s="705"/>
      <c r="Y846" s="705"/>
      <c r="Z846" s="705"/>
      <c r="AA846" s="705"/>
      <c r="AB846" s="705"/>
      <c r="AC846" s="705"/>
      <c r="AD846" s="705"/>
      <c r="AE846" s="705"/>
      <c r="AF846" s="705"/>
      <c r="AG846" s="705"/>
      <c r="AH846" s="705"/>
      <c r="AI846" s="705"/>
      <c r="AJ846" s="705"/>
      <c r="AK846" s="705"/>
      <c r="AL846" s="705"/>
      <c r="AM846" s="705"/>
      <c r="AN846" s="705"/>
      <c r="AO846" s="705"/>
      <c r="AP846" s="705"/>
      <c r="AQ846" s="705"/>
      <c r="AR846" s="705"/>
      <c r="AS846" s="705"/>
      <c r="AT846" s="705"/>
      <c r="AU846" s="705"/>
      <c r="AV846" s="705"/>
      <c r="AW846" s="496"/>
    </row>
    <row r="847" spans="2:49" ht="15.6" x14ac:dyDescent="0.3">
      <c r="B847" s="495"/>
      <c r="C847" s="706"/>
      <c r="D847" s="707"/>
      <c r="E847" s="710"/>
      <c r="F847" s="710"/>
      <c r="G847" s="710"/>
      <c r="H847" s="710"/>
      <c r="I847" s="710"/>
      <c r="J847" s="710"/>
      <c r="K847" s="710"/>
      <c r="L847" s="710"/>
      <c r="M847" s="501"/>
      <c r="N847" s="502"/>
      <c r="O847" s="502"/>
      <c r="P847" s="502"/>
      <c r="Q847" s="502"/>
      <c r="R847" s="502"/>
      <c r="S847" s="502"/>
      <c r="T847" s="502"/>
      <c r="U847" s="502"/>
      <c r="V847" s="502"/>
      <c r="W847" s="502"/>
      <c r="X847" s="502"/>
      <c r="Y847" s="502"/>
      <c r="Z847" s="502"/>
      <c r="AA847" s="502"/>
      <c r="AB847" s="502"/>
      <c r="AC847" s="502"/>
      <c r="AD847" s="502"/>
      <c r="AE847" s="502"/>
      <c r="AF847" s="502"/>
      <c r="AG847" s="502"/>
      <c r="AH847" s="502"/>
      <c r="AI847" s="502"/>
      <c r="AJ847" s="502"/>
      <c r="AK847" s="502"/>
      <c r="AL847" s="502"/>
      <c r="AM847" s="502"/>
      <c r="AN847" s="502"/>
      <c r="AO847" s="502"/>
      <c r="AP847" s="502"/>
      <c r="AQ847" s="502"/>
      <c r="AR847" s="502"/>
      <c r="AS847" s="502"/>
      <c r="AT847" s="502"/>
      <c r="AU847" s="502"/>
      <c r="AV847" s="503"/>
      <c r="AW847" s="496"/>
    </row>
    <row r="848" spans="2:49" ht="15.6" x14ac:dyDescent="0.3">
      <c r="B848" s="495"/>
      <c r="C848" s="708"/>
      <c r="D848" s="709"/>
      <c r="E848" s="711"/>
      <c r="F848" s="711"/>
      <c r="G848" s="711"/>
      <c r="H848" s="711"/>
      <c r="I848" s="711"/>
      <c r="J848" s="711"/>
      <c r="K848" s="711"/>
      <c r="L848" s="711"/>
      <c r="M848" s="501"/>
      <c r="N848" s="502"/>
      <c r="O848" s="502"/>
      <c r="P848" s="502"/>
      <c r="Q848" s="502"/>
      <c r="R848" s="502"/>
      <c r="S848" s="502"/>
      <c r="T848" s="502"/>
      <c r="U848" s="502"/>
      <c r="V848" s="502"/>
      <c r="W848" s="502"/>
      <c r="X848" s="502"/>
      <c r="Y848" s="502"/>
      <c r="Z848" s="502"/>
      <c r="AA848" s="502"/>
      <c r="AB848" s="502"/>
      <c r="AC848" s="502"/>
      <c r="AD848" s="502"/>
      <c r="AE848" s="502"/>
      <c r="AF848" s="502"/>
      <c r="AG848" s="502"/>
      <c r="AH848" s="502"/>
      <c r="AI848" s="502"/>
      <c r="AJ848" s="502"/>
      <c r="AK848" s="502"/>
      <c r="AL848" s="502"/>
      <c r="AM848" s="502"/>
      <c r="AN848" s="502"/>
      <c r="AO848" s="502"/>
      <c r="AP848" s="502"/>
      <c r="AQ848" s="502"/>
      <c r="AR848" s="502"/>
      <c r="AS848" s="502"/>
      <c r="AT848" s="502"/>
      <c r="AU848" s="502"/>
      <c r="AV848" s="503"/>
      <c r="AW848" s="496"/>
    </row>
    <row r="849" spans="2:49" ht="15.6" x14ac:dyDescent="0.3">
      <c r="B849" s="495"/>
      <c r="C849" s="648" t="s">
        <v>279</v>
      </c>
      <c r="D849" s="649"/>
      <c r="E849" s="644">
        <f>1+2.4+1</f>
        <v>4.4000000000000004</v>
      </c>
      <c r="F849" s="644">
        <v>0.15</v>
      </c>
      <c r="G849" s="718">
        <v>0.8</v>
      </c>
      <c r="H849" s="644"/>
      <c r="I849" s="644">
        <f>+E849*F849*G849</f>
        <v>0.52800000000000002</v>
      </c>
      <c r="J849" s="644">
        <v>1</v>
      </c>
      <c r="K849" s="644" t="str">
        <f>AP842</f>
        <v>M3</v>
      </c>
      <c r="L849" s="646">
        <f>+I849*J849</f>
        <v>0.52800000000000002</v>
      </c>
      <c r="M849" s="501"/>
      <c r="N849" s="502"/>
      <c r="O849" s="502"/>
      <c r="P849" s="502"/>
      <c r="Q849" s="502"/>
      <c r="R849" s="502"/>
      <c r="S849" s="502"/>
      <c r="T849" s="502"/>
      <c r="U849" s="502"/>
      <c r="V849" s="502"/>
      <c r="W849" s="502"/>
      <c r="X849" s="502"/>
      <c r="Y849" s="502"/>
      <c r="Z849" s="502"/>
      <c r="AA849" s="502"/>
      <c r="AB849" s="502"/>
      <c r="AC849" s="502"/>
      <c r="AD849" s="502"/>
      <c r="AE849" s="502"/>
      <c r="AF849" s="502"/>
      <c r="AG849" s="502"/>
      <c r="AH849" s="502"/>
      <c r="AI849" s="502"/>
      <c r="AJ849" s="502"/>
      <c r="AK849" s="502"/>
      <c r="AL849" s="502"/>
      <c r="AM849" s="502"/>
      <c r="AN849" s="502"/>
      <c r="AO849" s="502"/>
      <c r="AP849" s="502"/>
      <c r="AQ849" s="502"/>
      <c r="AR849" s="502"/>
      <c r="AS849" s="502"/>
      <c r="AT849" s="502"/>
      <c r="AU849" s="502"/>
      <c r="AV849" s="503"/>
      <c r="AW849" s="496"/>
    </row>
    <row r="850" spans="2:49" ht="15.6" x14ac:dyDescent="0.3">
      <c r="B850" s="495"/>
      <c r="C850" s="650"/>
      <c r="D850" s="651"/>
      <c r="E850" s="645"/>
      <c r="F850" s="645"/>
      <c r="G850" s="659"/>
      <c r="H850" s="645"/>
      <c r="I850" s="645"/>
      <c r="J850" s="645"/>
      <c r="K850" s="645"/>
      <c r="L850" s="647"/>
      <c r="M850" s="501"/>
      <c r="N850" s="502"/>
      <c r="O850" s="502"/>
      <c r="P850" s="502"/>
      <c r="Q850" s="502"/>
      <c r="R850" s="502"/>
      <c r="S850" s="502"/>
      <c r="T850" s="502"/>
      <c r="U850" s="502"/>
      <c r="V850" s="502"/>
      <c r="W850" s="502"/>
      <c r="X850" s="502"/>
      <c r="Y850" s="502"/>
      <c r="Z850" s="502"/>
      <c r="AA850" s="502"/>
      <c r="AB850" s="502"/>
      <c r="AC850" s="502"/>
      <c r="AD850" s="502"/>
      <c r="AE850" s="502"/>
      <c r="AF850" s="502"/>
      <c r="AG850" s="502"/>
      <c r="AH850" s="502"/>
      <c r="AI850" s="502"/>
      <c r="AJ850" s="502"/>
      <c r="AK850" s="502"/>
      <c r="AL850" s="502"/>
      <c r="AM850" s="502"/>
      <c r="AN850" s="502"/>
      <c r="AO850" s="502"/>
      <c r="AP850" s="502"/>
      <c r="AQ850" s="502"/>
      <c r="AR850" s="502"/>
      <c r="AS850" s="502"/>
      <c r="AT850" s="502"/>
      <c r="AU850" s="502"/>
      <c r="AV850" s="503"/>
      <c r="AW850" s="496"/>
    </row>
    <row r="851" spans="2:49" ht="15.6" x14ac:dyDescent="0.3">
      <c r="B851" s="495"/>
      <c r="C851" s="720" t="s">
        <v>281</v>
      </c>
      <c r="D851" s="721"/>
      <c r="E851" s="652">
        <f>2.2+2.2+2.7+2.7</f>
        <v>9.8000000000000007</v>
      </c>
      <c r="F851" s="652">
        <v>0.15</v>
      </c>
      <c r="G851" s="652">
        <v>1.2</v>
      </c>
      <c r="H851" s="652"/>
      <c r="I851" s="652">
        <f>+E851*F851*G851</f>
        <v>1.764</v>
      </c>
      <c r="J851" s="644">
        <v>1</v>
      </c>
      <c r="K851" s="644" t="str">
        <f>+K849</f>
        <v>M3</v>
      </c>
      <c r="L851" s="646">
        <f t="shared" ref="L851:L854" si="14">+I851*J851</f>
        <v>1.764</v>
      </c>
      <c r="M851" s="501"/>
      <c r="N851" s="502"/>
      <c r="O851" s="502"/>
      <c r="P851" s="502"/>
      <c r="Q851" s="502"/>
      <c r="R851" s="502"/>
      <c r="S851" s="502"/>
      <c r="T851" s="502"/>
      <c r="U851" s="502"/>
      <c r="V851" s="502"/>
      <c r="W851" s="502"/>
      <c r="X851" s="502"/>
      <c r="Y851" s="502"/>
      <c r="Z851" s="502"/>
      <c r="AA851" s="502"/>
      <c r="AB851" s="502"/>
      <c r="AC851" s="502"/>
      <c r="AD851" s="502"/>
      <c r="AE851" s="502"/>
      <c r="AF851" s="502"/>
      <c r="AG851" s="502"/>
      <c r="AH851" s="502"/>
      <c r="AI851" s="502"/>
      <c r="AJ851" s="502"/>
      <c r="AK851" s="502"/>
      <c r="AL851" s="502"/>
      <c r="AM851" s="502"/>
      <c r="AN851" s="502"/>
      <c r="AO851" s="502"/>
      <c r="AP851" s="502"/>
      <c r="AQ851" s="502"/>
      <c r="AR851" s="502"/>
      <c r="AS851" s="502"/>
      <c r="AT851" s="502"/>
      <c r="AU851" s="502"/>
      <c r="AV851" s="503"/>
      <c r="AW851" s="496"/>
    </row>
    <row r="852" spans="2:49" ht="15.6" x14ac:dyDescent="0.3">
      <c r="B852" s="495"/>
      <c r="C852" s="722"/>
      <c r="D852" s="723"/>
      <c r="E852" s="644"/>
      <c r="F852" s="644"/>
      <c r="G852" s="644"/>
      <c r="H852" s="644"/>
      <c r="I852" s="644"/>
      <c r="J852" s="645"/>
      <c r="K852" s="645"/>
      <c r="L852" s="647"/>
      <c r="M852" s="501"/>
      <c r="N852" s="502"/>
      <c r="O852" s="502"/>
      <c r="P852" s="502"/>
      <c r="Q852" s="502"/>
      <c r="R852" s="502"/>
      <c r="S852" s="502"/>
      <c r="T852" s="502"/>
      <c r="U852" s="502"/>
      <c r="V852" s="502"/>
      <c r="W852" s="502"/>
      <c r="X852" s="502"/>
      <c r="Y852" s="502"/>
      <c r="Z852" s="502"/>
      <c r="AA852" s="502"/>
      <c r="AB852" s="502"/>
      <c r="AC852" s="502"/>
      <c r="AD852" s="502"/>
      <c r="AE852" s="502"/>
      <c r="AF852" s="502"/>
      <c r="AG852" s="502"/>
      <c r="AH852" s="502"/>
      <c r="AI852" s="502"/>
      <c r="AJ852" s="502"/>
      <c r="AK852" s="502"/>
      <c r="AL852" s="502"/>
      <c r="AM852" s="502"/>
      <c r="AN852" s="502"/>
      <c r="AO852" s="502"/>
      <c r="AP852" s="502"/>
      <c r="AQ852" s="502"/>
      <c r="AR852" s="502"/>
      <c r="AS852" s="502"/>
      <c r="AT852" s="502"/>
      <c r="AU852" s="502"/>
      <c r="AV852" s="503"/>
      <c r="AW852" s="496"/>
    </row>
    <row r="853" spans="2:49" ht="15.6" x14ac:dyDescent="0.3">
      <c r="B853" s="495"/>
      <c r="C853" s="720" t="s">
        <v>280</v>
      </c>
      <c r="D853" s="721"/>
      <c r="E853" s="769" t="s">
        <v>247</v>
      </c>
      <c r="F853" s="652">
        <f>2.2*2.7</f>
        <v>5.9400000000000013</v>
      </c>
      <c r="G853" s="652">
        <v>0.15</v>
      </c>
      <c r="H853" s="652"/>
      <c r="I853" s="652">
        <f>+F853*G853</f>
        <v>0.89100000000000013</v>
      </c>
      <c r="J853" s="644">
        <v>1</v>
      </c>
      <c r="K853" s="644" t="str">
        <f>+K851</f>
        <v>M3</v>
      </c>
      <c r="L853" s="646">
        <f t="shared" ref="L853:L854" si="15">+I853*J853</f>
        <v>0.89100000000000013</v>
      </c>
      <c r="M853" s="501"/>
      <c r="N853" s="502"/>
      <c r="O853" s="502"/>
      <c r="P853" s="502"/>
      <c r="Q853" s="502"/>
      <c r="R853" s="502"/>
      <c r="S853" s="502"/>
      <c r="T853" s="502"/>
      <c r="U853" s="502"/>
      <c r="V853" s="502"/>
      <c r="W853" s="502"/>
      <c r="X853" s="502"/>
      <c r="Y853" s="502"/>
      <c r="Z853" s="502"/>
      <c r="AA853" s="502"/>
      <c r="AB853" s="502"/>
      <c r="AC853" s="502"/>
      <c r="AD853" s="502"/>
      <c r="AE853" s="502"/>
      <c r="AF853" s="502"/>
      <c r="AG853" s="502"/>
      <c r="AH853" s="502"/>
      <c r="AI853" s="502"/>
      <c r="AJ853" s="502"/>
      <c r="AK853" s="502"/>
      <c r="AL853" s="502"/>
      <c r="AM853" s="502"/>
      <c r="AN853" s="502"/>
      <c r="AO853" s="502"/>
      <c r="AP853" s="502"/>
      <c r="AQ853" s="502"/>
      <c r="AR853" s="502"/>
      <c r="AS853" s="502"/>
      <c r="AT853" s="502"/>
      <c r="AU853" s="502"/>
      <c r="AV853" s="503"/>
      <c r="AW853" s="496"/>
    </row>
    <row r="854" spans="2:49" ht="15.6" x14ac:dyDescent="0.3">
      <c r="B854" s="495"/>
      <c r="C854" s="722"/>
      <c r="D854" s="723"/>
      <c r="E854" s="724"/>
      <c r="F854" s="644"/>
      <c r="G854" s="644"/>
      <c r="H854" s="644"/>
      <c r="I854" s="644"/>
      <c r="J854" s="645"/>
      <c r="K854" s="645"/>
      <c r="L854" s="647"/>
      <c r="M854" s="501"/>
      <c r="N854" s="502"/>
      <c r="O854" s="502"/>
      <c r="P854" s="502"/>
      <c r="Q854" s="502"/>
      <c r="R854" s="502"/>
      <c r="S854" s="502"/>
      <c r="T854" s="502"/>
      <c r="U854" s="502"/>
      <c r="V854" s="502"/>
      <c r="W854" s="502"/>
      <c r="X854" s="502"/>
      <c r="Y854" s="502"/>
      <c r="Z854" s="502"/>
      <c r="AA854" s="502"/>
      <c r="AB854" s="502"/>
      <c r="AC854" s="502"/>
      <c r="AD854" s="502"/>
      <c r="AE854" s="502"/>
      <c r="AF854" s="502"/>
      <c r="AG854" s="502"/>
      <c r="AH854" s="502"/>
      <c r="AI854" s="502"/>
      <c r="AJ854" s="502"/>
      <c r="AK854" s="502"/>
      <c r="AL854" s="502"/>
      <c r="AM854" s="502"/>
      <c r="AN854" s="502"/>
      <c r="AO854" s="502"/>
      <c r="AP854" s="502"/>
      <c r="AQ854" s="502"/>
      <c r="AR854" s="502"/>
      <c r="AS854" s="502"/>
      <c r="AT854" s="502"/>
      <c r="AU854" s="502"/>
      <c r="AV854" s="503"/>
      <c r="AW854" s="496"/>
    </row>
    <row r="855" spans="2:49" ht="15.6" x14ac:dyDescent="0.3">
      <c r="B855" s="495"/>
      <c r="C855" s="504"/>
      <c r="D855" s="505"/>
      <c r="E855" s="505"/>
      <c r="F855" s="505"/>
      <c r="G855" s="506" t="s">
        <v>209</v>
      </c>
      <c r="H855" s="507">
        <v>2</v>
      </c>
      <c r="I855" s="508" t="s">
        <v>5</v>
      </c>
      <c r="J855" s="509"/>
      <c r="K855" s="510" t="s">
        <v>201</v>
      </c>
      <c r="L855" s="511">
        <f>ROUND(SUM(L847:L854),H855)</f>
        <v>3.18</v>
      </c>
      <c r="M855" s="512"/>
      <c r="N855" s="513"/>
      <c r="O855" s="513"/>
      <c r="P855" s="513"/>
      <c r="Q855" s="513"/>
      <c r="R855" s="513"/>
      <c r="S855" s="502"/>
      <c r="T855" s="502"/>
      <c r="U855" s="502"/>
      <c r="V855" s="502"/>
      <c r="W855" s="502"/>
      <c r="X855" s="502"/>
      <c r="Y855" s="502"/>
      <c r="Z855" s="502"/>
      <c r="AA855" s="502"/>
      <c r="AB855" s="502"/>
      <c r="AC855" s="502"/>
      <c r="AD855" s="502"/>
      <c r="AE855" s="502"/>
      <c r="AF855" s="502"/>
      <c r="AG855" s="502"/>
      <c r="AH855" s="502"/>
      <c r="AI855" s="502"/>
      <c r="AJ855" s="502"/>
      <c r="AK855" s="502"/>
      <c r="AL855" s="502"/>
      <c r="AM855" s="502"/>
      <c r="AN855" s="502"/>
      <c r="AO855" s="502"/>
      <c r="AP855" s="502"/>
      <c r="AQ855" s="502"/>
      <c r="AR855" s="502"/>
      <c r="AS855" s="502"/>
      <c r="AT855" s="502"/>
      <c r="AU855" s="502"/>
      <c r="AV855" s="503"/>
      <c r="AW855" s="496"/>
    </row>
    <row r="856" spans="2:49" ht="15.6" x14ac:dyDescent="0.3">
      <c r="B856" s="495"/>
      <c r="C856" s="514"/>
      <c r="D856" s="515"/>
      <c r="E856" s="515"/>
      <c r="F856" s="515"/>
      <c r="G856" s="515"/>
      <c r="H856" s="515"/>
      <c r="I856" s="515"/>
      <c r="J856" s="515"/>
      <c r="K856" s="516"/>
      <c r="L856" s="515"/>
      <c r="M856" s="517"/>
      <c r="N856" s="518"/>
      <c r="O856" s="518"/>
      <c r="P856" s="518"/>
      <c r="Q856" s="518"/>
      <c r="R856" s="518"/>
      <c r="S856" s="519"/>
      <c r="T856" s="519"/>
      <c r="U856" s="519"/>
      <c r="V856" s="519"/>
      <c r="W856" s="519"/>
      <c r="X856" s="519"/>
      <c r="Y856" s="519"/>
      <c r="Z856" s="519"/>
      <c r="AA856" s="519"/>
      <c r="AB856" s="519"/>
      <c r="AC856" s="519"/>
      <c r="AD856" s="519"/>
      <c r="AE856" s="519"/>
      <c r="AF856" s="519"/>
      <c r="AG856" s="519"/>
      <c r="AH856" s="519"/>
      <c r="AI856" s="519"/>
      <c r="AJ856" s="519"/>
      <c r="AK856" s="519"/>
      <c r="AL856" s="519"/>
      <c r="AM856" s="519"/>
      <c r="AN856" s="519"/>
      <c r="AO856" s="519"/>
      <c r="AP856" s="519"/>
      <c r="AQ856" s="519"/>
      <c r="AR856" s="519"/>
      <c r="AS856" s="519"/>
      <c r="AT856" s="519"/>
      <c r="AU856" s="519"/>
      <c r="AV856" s="520"/>
      <c r="AW856" s="496"/>
    </row>
    <row r="857" spans="2:49" ht="15.6" x14ac:dyDescent="0.3">
      <c r="B857" s="495"/>
      <c r="C857" s="653"/>
      <c r="D857" s="654"/>
      <c r="E857" s="654"/>
      <c r="F857" s="654"/>
      <c r="G857" s="654"/>
      <c r="H857" s="654"/>
      <c r="I857" s="654"/>
      <c r="J857" s="654"/>
      <c r="K857" s="654"/>
      <c r="L857" s="521"/>
      <c r="M857" s="517"/>
      <c r="N857" s="518"/>
      <c r="O857" s="518"/>
      <c r="P857" s="518"/>
      <c r="Q857" s="518"/>
      <c r="R857" s="518"/>
      <c r="S857" s="519"/>
      <c r="T857" s="519"/>
      <c r="U857" s="519"/>
      <c r="V857" s="519"/>
      <c r="W857" s="519"/>
      <c r="X857" s="519"/>
      <c r="Y857" s="519"/>
      <c r="Z857" s="519"/>
      <c r="AA857" s="519"/>
      <c r="AB857" s="519"/>
      <c r="AC857" s="519"/>
      <c r="AD857" s="519"/>
      <c r="AE857" s="519"/>
      <c r="AF857" s="519"/>
      <c r="AG857" s="519"/>
      <c r="AH857" s="519"/>
      <c r="AI857" s="519"/>
      <c r="AJ857" s="519"/>
      <c r="AK857" s="519"/>
      <c r="AL857" s="519"/>
      <c r="AM857" s="519"/>
      <c r="AN857" s="519"/>
      <c r="AO857" s="519"/>
      <c r="AP857" s="519"/>
      <c r="AQ857" s="519"/>
      <c r="AR857" s="519"/>
      <c r="AS857" s="519"/>
      <c r="AT857" s="519"/>
      <c r="AU857" s="519"/>
      <c r="AV857" s="520"/>
      <c r="AW857" s="496"/>
    </row>
    <row r="858" spans="2:49" ht="31.2" x14ac:dyDescent="0.3">
      <c r="B858" s="495"/>
      <c r="C858" s="522" t="s">
        <v>210</v>
      </c>
      <c r="D858" s="655"/>
      <c r="E858" s="655"/>
      <c r="F858" s="655"/>
      <c r="G858" s="655"/>
      <c r="H858" s="655"/>
      <c r="I858" s="655"/>
      <c r="J858" s="655"/>
      <c r="K858" s="655"/>
      <c r="L858" s="655"/>
      <c r="M858" s="655"/>
      <c r="N858" s="655"/>
      <c r="O858" s="655"/>
      <c r="P858" s="655"/>
      <c r="Q858" s="655"/>
      <c r="R858" s="655"/>
      <c r="S858" s="655"/>
      <c r="T858" s="655"/>
      <c r="U858" s="655"/>
      <c r="V858" s="655"/>
      <c r="W858" s="655"/>
      <c r="X858" s="655"/>
      <c r="Y858" s="655"/>
      <c r="Z858" s="655"/>
      <c r="AA858" s="655"/>
      <c r="AB858" s="655"/>
      <c r="AC858" s="655"/>
      <c r="AD858" s="655"/>
      <c r="AE858" s="655"/>
      <c r="AF858" s="655"/>
      <c r="AG858" s="655"/>
      <c r="AH858" s="655"/>
      <c r="AI858" s="655"/>
      <c r="AJ858" s="655"/>
      <c r="AK858" s="655"/>
      <c r="AL858" s="655"/>
      <c r="AM858" s="655"/>
      <c r="AN858" s="655"/>
      <c r="AO858" s="655"/>
      <c r="AP858" s="655"/>
      <c r="AQ858" s="655"/>
      <c r="AR858" s="655"/>
      <c r="AS858" s="655"/>
      <c r="AT858" s="655"/>
      <c r="AU858" s="655"/>
      <c r="AV858" s="523"/>
      <c r="AW858" s="496"/>
    </row>
    <row r="859" spans="2:49" ht="15.6" x14ac:dyDescent="0.3">
      <c r="B859" s="495"/>
      <c r="C859" s="549"/>
      <c r="D859" s="719"/>
      <c r="E859" s="719"/>
      <c r="F859" s="719"/>
      <c r="G859" s="719"/>
      <c r="H859" s="719"/>
      <c r="I859" s="719"/>
      <c r="J859" s="719"/>
      <c r="K859" s="719"/>
      <c r="L859" s="719"/>
      <c r="M859" s="719"/>
      <c r="N859" s="719"/>
      <c r="O859" s="719"/>
      <c r="P859" s="719"/>
      <c r="Q859" s="719"/>
      <c r="R859" s="719"/>
      <c r="S859" s="719"/>
      <c r="T859" s="719"/>
      <c r="U859" s="719"/>
      <c r="V859" s="719"/>
      <c r="W859" s="719"/>
      <c r="X859" s="719"/>
      <c r="Y859" s="719"/>
      <c r="Z859" s="719"/>
      <c r="AA859" s="719"/>
      <c r="AB859" s="719"/>
      <c r="AC859" s="719"/>
      <c r="AD859" s="719"/>
      <c r="AE859" s="719"/>
      <c r="AF859" s="719"/>
      <c r="AG859" s="719"/>
      <c r="AH859" s="719"/>
      <c r="AI859" s="719"/>
      <c r="AJ859" s="719"/>
      <c r="AK859" s="719"/>
      <c r="AL859" s="719"/>
      <c r="AM859" s="719"/>
      <c r="AN859" s="719"/>
      <c r="AO859" s="719"/>
      <c r="AP859" s="719"/>
      <c r="AQ859" s="719"/>
      <c r="AR859" s="719"/>
      <c r="AS859" s="719"/>
      <c r="AT859" s="719"/>
      <c r="AU859" s="719"/>
      <c r="AV859" s="550"/>
      <c r="AW859" s="496"/>
    </row>
    <row r="860" spans="2:49" ht="15.6" x14ac:dyDescent="0.3">
      <c r="B860" s="495"/>
      <c r="C860" s="526"/>
      <c r="D860" s="627"/>
      <c r="E860" s="627"/>
      <c r="F860" s="627"/>
      <c r="G860" s="627"/>
      <c r="H860" s="627"/>
      <c r="I860" s="627"/>
      <c r="J860" s="627"/>
      <c r="K860" s="627"/>
      <c r="L860" s="627"/>
      <c r="M860" s="627"/>
      <c r="N860" s="627"/>
      <c r="O860" s="627"/>
      <c r="P860" s="627"/>
      <c r="Q860" s="627"/>
      <c r="R860" s="627"/>
      <c r="S860" s="627"/>
      <c r="T860" s="627"/>
      <c r="U860" s="627"/>
      <c r="V860" s="627"/>
      <c r="W860" s="627"/>
      <c r="X860" s="627"/>
      <c r="Y860" s="627"/>
      <c r="Z860" s="627"/>
      <c r="AA860" s="627"/>
      <c r="AB860" s="627"/>
      <c r="AC860" s="627"/>
      <c r="AD860" s="627"/>
      <c r="AE860" s="627"/>
      <c r="AF860" s="627"/>
      <c r="AG860" s="527"/>
      <c r="AH860" s="628" t="str">
        <f>"Item    " &amp; E843 &amp; "    Página   1   de   1  "</f>
        <v xml:space="preserve">Item        Página   1   de   1  </v>
      </c>
      <c r="AI860" s="629"/>
      <c r="AJ860" s="629"/>
      <c r="AK860" s="629"/>
      <c r="AL860" s="629"/>
      <c r="AM860" s="629"/>
      <c r="AN860" s="629"/>
      <c r="AO860" s="629"/>
      <c r="AP860" s="629"/>
      <c r="AQ860" s="629"/>
      <c r="AR860" s="629"/>
      <c r="AS860" s="629"/>
      <c r="AT860" s="629"/>
      <c r="AU860" s="629"/>
      <c r="AV860" s="629"/>
      <c r="AW860" s="496"/>
    </row>
    <row r="861" spans="2:49" ht="15.6" x14ac:dyDescent="0.3">
      <c r="B861" s="495"/>
      <c r="C861" s="515"/>
      <c r="D861" s="515"/>
      <c r="E861" s="515"/>
      <c r="F861" s="515"/>
      <c r="G861" s="515"/>
      <c r="H861" s="515"/>
      <c r="I861" s="515"/>
      <c r="J861" s="528"/>
      <c r="K861" s="515"/>
      <c r="L861" s="515"/>
      <c r="M861" s="515"/>
      <c r="N861" s="515"/>
      <c r="O861" s="515"/>
      <c r="P861" s="515"/>
      <c r="Q861" s="515"/>
      <c r="R861" s="515"/>
      <c r="S861" s="515"/>
      <c r="T861" s="515"/>
      <c r="U861" s="515"/>
      <c r="V861" s="515"/>
      <c r="W861" s="515"/>
      <c r="X861" s="515"/>
      <c r="Y861" s="515"/>
      <c r="Z861" s="515"/>
      <c r="AA861" s="515"/>
      <c r="AB861" s="515"/>
      <c r="AC861" s="515"/>
      <c r="AD861" s="515"/>
      <c r="AE861" s="515"/>
      <c r="AF861" s="515"/>
      <c r="AG861" s="515"/>
      <c r="AH861" s="515"/>
      <c r="AI861" s="515"/>
      <c r="AJ861" s="515"/>
      <c r="AK861" s="515"/>
      <c r="AL861" s="515"/>
      <c r="AM861" s="528"/>
      <c r="AN861" s="528"/>
      <c r="AO861" s="528"/>
      <c r="AP861" s="528"/>
      <c r="AQ861" s="528"/>
      <c r="AR861" s="528"/>
      <c r="AS861" s="528"/>
      <c r="AT861" s="528"/>
      <c r="AU861" s="528"/>
      <c r="AV861" s="528"/>
      <c r="AW861" s="496"/>
    </row>
    <row r="862" spans="2:49" ht="15.6" x14ac:dyDescent="0.3">
      <c r="B862" s="495"/>
      <c r="C862" s="515"/>
      <c r="D862" s="515"/>
      <c r="E862" s="515"/>
      <c r="F862" s="515"/>
      <c r="G862" s="515"/>
      <c r="H862" s="515"/>
      <c r="I862" s="515"/>
      <c r="J862" s="528"/>
      <c r="K862" s="515"/>
      <c r="L862" s="515"/>
      <c r="M862" s="515"/>
      <c r="N862" s="515"/>
      <c r="O862" s="515"/>
      <c r="P862" s="515"/>
      <c r="Q862" s="515"/>
      <c r="R862" s="515"/>
      <c r="S862" s="515"/>
      <c r="T862" s="515"/>
      <c r="U862" s="515"/>
      <c r="V862" s="515"/>
      <c r="W862" s="515"/>
      <c r="X862" s="515"/>
      <c r="Y862" s="515"/>
      <c r="Z862" s="515"/>
      <c r="AA862" s="515"/>
      <c r="AB862" s="515"/>
      <c r="AC862" s="515"/>
      <c r="AD862" s="515"/>
      <c r="AE862" s="515"/>
      <c r="AF862" s="515"/>
      <c r="AG862" s="515"/>
      <c r="AH862" s="515"/>
      <c r="AI862" s="515"/>
      <c r="AJ862" s="515"/>
      <c r="AK862" s="515"/>
      <c r="AL862" s="515"/>
      <c r="AM862" s="528"/>
      <c r="AN862" s="528"/>
      <c r="AO862" s="528"/>
      <c r="AP862" s="528"/>
      <c r="AQ862" s="528"/>
      <c r="AR862" s="528"/>
      <c r="AS862" s="528"/>
      <c r="AT862" s="528"/>
      <c r="AU862" s="528"/>
      <c r="AV862" s="528"/>
      <c r="AW862" s="496"/>
    </row>
    <row r="863" spans="2:49" ht="15.6" x14ac:dyDescent="0.3">
      <c r="B863" s="495"/>
      <c r="C863" s="515"/>
      <c r="D863" s="515"/>
      <c r="E863" s="515"/>
      <c r="F863" s="515"/>
      <c r="G863" s="515"/>
      <c r="H863" s="515"/>
      <c r="I863" s="515"/>
      <c r="J863" s="528"/>
      <c r="K863" s="515"/>
      <c r="L863" s="515"/>
      <c r="M863" s="515"/>
      <c r="N863" s="515"/>
      <c r="O863" s="515"/>
      <c r="P863" s="515"/>
      <c r="Q863" s="515"/>
      <c r="R863" s="515"/>
      <c r="S863" s="515"/>
      <c r="T863" s="515"/>
      <c r="U863" s="515"/>
      <c r="V863" s="515"/>
      <c r="W863" s="515"/>
      <c r="X863" s="515"/>
      <c r="Y863" s="515"/>
      <c r="Z863" s="515"/>
      <c r="AA863" s="515"/>
      <c r="AB863" s="515"/>
      <c r="AC863" s="515"/>
      <c r="AD863" s="515"/>
      <c r="AE863" s="515"/>
      <c r="AF863" s="515"/>
      <c r="AG863" s="515"/>
      <c r="AH863" s="515"/>
      <c r="AI863" s="515"/>
      <c r="AJ863" s="515"/>
      <c r="AK863" s="515"/>
      <c r="AL863" s="515"/>
      <c r="AM863" s="528"/>
      <c r="AN863" s="528"/>
      <c r="AO863" s="528"/>
      <c r="AP863" s="528"/>
      <c r="AQ863" s="528"/>
      <c r="AR863" s="528"/>
      <c r="AS863" s="528"/>
      <c r="AT863" s="528"/>
      <c r="AU863" s="528"/>
      <c r="AV863" s="528"/>
      <c r="AW863" s="496"/>
    </row>
    <row r="864" spans="2:49" ht="15.6" x14ac:dyDescent="0.3">
      <c r="B864" s="495"/>
      <c r="C864" s="529"/>
      <c r="D864" s="530"/>
      <c r="E864" s="531"/>
      <c r="F864" s="532"/>
      <c r="G864" s="533"/>
      <c r="H864" s="530"/>
      <c r="I864" s="530"/>
      <c r="J864" s="534"/>
      <c r="K864" s="530"/>
      <c r="L864" s="529"/>
      <c r="M864" s="530"/>
      <c r="N864" s="530"/>
      <c r="O864" s="530"/>
      <c r="P864" s="530"/>
      <c r="Q864" s="530"/>
      <c r="R864" s="530"/>
      <c r="S864" s="530"/>
      <c r="T864" s="530"/>
      <c r="U864" s="530"/>
      <c r="V864" s="530"/>
      <c r="W864" s="530"/>
      <c r="X864" s="530"/>
      <c r="Y864" s="530"/>
      <c r="Z864" s="530"/>
      <c r="AA864" s="530"/>
      <c r="AB864" s="530"/>
      <c r="AC864" s="530"/>
      <c r="AD864" s="530"/>
      <c r="AE864" s="530"/>
      <c r="AF864" s="530"/>
      <c r="AG864" s="530"/>
      <c r="AH864" s="529"/>
      <c r="AI864" s="529"/>
      <c r="AJ864" s="529"/>
      <c r="AK864" s="529"/>
      <c r="AL864" s="529"/>
      <c r="AM864" s="535"/>
      <c r="AN864" s="535"/>
      <c r="AO864" s="535"/>
      <c r="AP864" s="535"/>
      <c r="AQ864" s="535"/>
      <c r="AR864" s="535"/>
      <c r="AS864" s="535"/>
      <c r="AT864" s="535"/>
      <c r="AU864" s="535"/>
      <c r="AV864" s="535"/>
      <c r="AW864" s="496"/>
    </row>
    <row r="865" spans="2:49" ht="15.6" x14ac:dyDescent="0.3">
      <c r="B865" s="495"/>
      <c r="C865" s="529"/>
      <c r="D865" s="536" t="s">
        <v>184</v>
      </c>
      <c r="E865" s="537"/>
      <c r="F865" s="537"/>
      <c r="G865" s="538"/>
      <c r="H865" s="538"/>
      <c r="I865" s="529"/>
      <c r="J865" s="535"/>
      <c r="K865" s="529"/>
      <c r="L865" s="539"/>
      <c r="M865" s="539"/>
      <c r="N865" s="539"/>
      <c r="O865" s="539"/>
      <c r="P865" s="539"/>
      <c r="Q865" s="539"/>
      <c r="R865" s="539" t="s">
        <v>211</v>
      </c>
      <c r="S865" s="539"/>
      <c r="T865" s="539"/>
      <c r="U865" s="539"/>
      <c r="V865" s="539"/>
      <c r="W865" s="539"/>
      <c r="X865" s="539"/>
      <c r="Y865" s="539"/>
      <c r="Z865" s="539"/>
      <c r="AA865" s="539"/>
      <c r="AB865" s="529"/>
      <c r="AC865" s="529"/>
      <c r="AD865" s="529"/>
      <c r="AE865" s="529"/>
      <c r="AF865" s="529"/>
      <c r="AG865" s="529"/>
      <c r="AH865" s="529"/>
      <c r="AI865" s="529"/>
      <c r="AJ865" s="529"/>
      <c r="AK865" s="529"/>
      <c r="AL865" s="529"/>
      <c r="AM865" s="529"/>
      <c r="AN865" s="529"/>
      <c r="AO865" s="529"/>
      <c r="AP865" s="529"/>
      <c r="AQ865" s="529"/>
      <c r="AR865" s="529"/>
      <c r="AS865" s="529"/>
      <c r="AT865" s="529"/>
      <c r="AU865" s="529"/>
      <c r="AV865" s="529"/>
      <c r="AW865" s="496"/>
    </row>
    <row r="866" spans="2:49" ht="16.2" thickBot="1" x14ac:dyDescent="0.35">
      <c r="B866" s="540"/>
      <c r="C866" s="541"/>
      <c r="D866" s="541"/>
      <c r="E866" s="542"/>
      <c r="F866" s="542"/>
      <c r="G866" s="542"/>
      <c r="H866" s="542"/>
      <c r="I866" s="541"/>
      <c r="J866" s="543"/>
      <c r="K866" s="541"/>
      <c r="L866" s="544"/>
      <c r="M866" s="544"/>
      <c r="N866" s="544"/>
      <c r="O866" s="544"/>
      <c r="P866" s="544"/>
      <c r="Q866" s="544"/>
      <c r="R866" s="544"/>
      <c r="S866" s="544"/>
      <c r="T866" s="544"/>
      <c r="U866" s="544"/>
      <c r="V866" s="544"/>
      <c r="W866" s="544"/>
      <c r="X866" s="544"/>
      <c r="Y866" s="544"/>
      <c r="Z866" s="544"/>
      <c r="AA866" s="544"/>
      <c r="AB866" s="541"/>
      <c r="AC866" s="541"/>
      <c r="AD866" s="541"/>
      <c r="AE866" s="541"/>
      <c r="AF866" s="541"/>
      <c r="AG866" s="541"/>
      <c r="AH866" s="541"/>
      <c r="AI866" s="541"/>
      <c r="AJ866" s="541"/>
      <c r="AK866" s="541"/>
      <c r="AL866" s="541"/>
      <c r="AM866" s="541"/>
      <c r="AN866" s="541"/>
      <c r="AO866" s="541"/>
      <c r="AP866" s="541"/>
      <c r="AQ866" s="541"/>
      <c r="AR866" s="541"/>
      <c r="AS866" s="541"/>
      <c r="AT866" s="541"/>
      <c r="AU866" s="541"/>
      <c r="AV866" s="541"/>
      <c r="AW866" s="545"/>
    </row>
    <row r="867" spans="2:49" ht="15.6" thickTop="1" thickBot="1" x14ac:dyDescent="0.35"/>
    <row r="868" spans="2:49" ht="18.600000000000001" thickTop="1" x14ac:dyDescent="0.35">
      <c r="B868" s="483"/>
      <c r="C868" s="484" t="s">
        <v>190</v>
      </c>
      <c r="D868" s="485"/>
      <c r="E868" s="486"/>
      <c r="F868" s="487"/>
      <c r="G868" s="488"/>
      <c r="H868" s="488"/>
      <c r="I868" s="489"/>
      <c r="J868" s="490"/>
      <c r="K868" s="489"/>
      <c r="L868" s="491"/>
      <c r="M868" s="491"/>
      <c r="N868" s="491"/>
      <c r="O868" s="491"/>
      <c r="P868" s="491"/>
      <c r="Q868" s="491"/>
      <c r="R868" s="491"/>
      <c r="S868" s="491"/>
      <c r="T868" s="491"/>
      <c r="U868" s="491"/>
      <c r="V868" s="491"/>
      <c r="W868" s="491"/>
      <c r="X868" s="491"/>
      <c r="Y868" s="491"/>
      <c r="Z868" s="491"/>
      <c r="AA868" s="491"/>
      <c r="AB868" s="489"/>
      <c r="AC868" s="489"/>
      <c r="AD868" s="489"/>
      <c r="AE868" s="489"/>
      <c r="AF868" s="489"/>
      <c r="AG868" s="489"/>
      <c r="AH868" s="489"/>
      <c r="AI868" s="492"/>
      <c r="AJ868" s="492"/>
      <c r="AK868" s="492"/>
      <c r="AL868" s="492"/>
      <c r="AM868" s="492"/>
      <c r="AN868" s="492"/>
      <c r="AO868" s="492"/>
      <c r="AP868" s="492"/>
      <c r="AQ868" s="492"/>
      <c r="AR868" s="492"/>
      <c r="AS868" s="492"/>
      <c r="AT868" s="492"/>
      <c r="AU868" s="492"/>
      <c r="AV868" s="492"/>
      <c r="AW868" s="493"/>
    </row>
    <row r="869" spans="2:49" ht="15.6" x14ac:dyDescent="0.3">
      <c r="B869" s="495"/>
      <c r="C869" s="630" t="str">
        <f>+C842</f>
        <v>CAPITULO.5: AUCDUCTO VEREDA AGUADITAS</v>
      </c>
      <c r="D869" s="631"/>
      <c r="E869" s="631"/>
      <c r="F869" s="631"/>
      <c r="G869" s="631"/>
      <c r="H869" s="631"/>
      <c r="I869" s="631"/>
      <c r="J869" s="632" t="str">
        <f>+PRESUPUESTO!C65</f>
        <v>ACERO REFUERZO FLEJADO 60000 PSI 420Mpa</v>
      </c>
      <c r="K869" s="633"/>
      <c r="L869" s="633"/>
      <c r="M869" s="633"/>
      <c r="N869" s="633"/>
      <c r="O869" s="633"/>
      <c r="P869" s="633"/>
      <c r="Q869" s="633"/>
      <c r="R869" s="633"/>
      <c r="S869" s="633"/>
      <c r="T869" s="633"/>
      <c r="U869" s="633"/>
      <c r="V869" s="633"/>
      <c r="W869" s="633"/>
      <c r="X869" s="633"/>
      <c r="Y869" s="633"/>
      <c r="Z869" s="633"/>
      <c r="AA869" s="633"/>
      <c r="AB869" s="633"/>
      <c r="AC869" s="633"/>
      <c r="AD869" s="633"/>
      <c r="AE869" s="633"/>
      <c r="AF869" s="633"/>
      <c r="AG869" s="633"/>
      <c r="AH869" s="634"/>
      <c r="AI869" s="638" t="s">
        <v>192</v>
      </c>
      <c r="AJ869" s="639"/>
      <c r="AK869" s="639"/>
      <c r="AL869" s="639"/>
      <c r="AM869" s="639"/>
      <c r="AN869" s="639"/>
      <c r="AO869" s="640"/>
      <c r="AP869" s="641" t="s">
        <v>183</v>
      </c>
      <c r="AQ869" s="642"/>
      <c r="AR869" s="642"/>
      <c r="AS869" s="642"/>
      <c r="AT869" s="642"/>
      <c r="AU869" s="642"/>
      <c r="AV869" s="643"/>
      <c r="AW869" s="496"/>
    </row>
    <row r="870" spans="2:49" ht="15.6" x14ac:dyDescent="0.3">
      <c r="B870" s="495"/>
      <c r="C870" s="700"/>
      <c r="D870" s="701"/>
      <c r="E870" s="701"/>
      <c r="F870" s="701"/>
      <c r="G870" s="701"/>
      <c r="H870" s="701"/>
      <c r="I870" s="701"/>
      <c r="J870" s="635"/>
      <c r="K870" s="636"/>
      <c r="L870" s="636"/>
      <c r="M870" s="636"/>
      <c r="N870" s="636"/>
      <c r="O870" s="636"/>
      <c r="P870" s="636"/>
      <c r="Q870" s="636"/>
      <c r="R870" s="636"/>
      <c r="S870" s="636"/>
      <c r="T870" s="636"/>
      <c r="U870" s="636"/>
      <c r="V870" s="636"/>
      <c r="W870" s="636"/>
      <c r="X870" s="636"/>
      <c r="Y870" s="636"/>
      <c r="Z870" s="636"/>
      <c r="AA870" s="636"/>
      <c r="AB870" s="636"/>
      <c r="AC870" s="636"/>
      <c r="AD870" s="636"/>
      <c r="AE870" s="636"/>
      <c r="AF870" s="636"/>
      <c r="AG870" s="636"/>
      <c r="AH870" s="637"/>
      <c r="AI870" s="638" t="s">
        <v>194</v>
      </c>
      <c r="AJ870" s="639"/>
      <c r="AK870" s="639"/>
      <c r="AL870" s="639"/>
      <c r="AM870" s="639"/>
      <c r="AN870" s="639"/>
      <c r="AO870" s="640"/>
      <c r="AP870" s="641">
        <f>L886</f>
        <v>202.98</v>
      </c>
      <c r="AQ870" s="642"/>
      <c r="AR870" s="642"/>
      <c r="AS870" s="642"/>
      <c r="AT870" s="642"/>
      <c r="AU870" s="642"/>
      <c r="AV870" s="643"/>
      <c r="AW870" s="496"/>
    </row>
    <row r="871" spans="2:49" ht="15.6" x14ac:dyDescent="0.3">
      <c r="B871" s="495"/>
      <c r="C871" s="498"/>
      <c r="D871" s="498"/>
      <c r="E871" s="498"/>
      <c r="F871" s="498"/>
      <c r="G871" s="498"/>
      <c r="H871" s="498"/>
      <c r="I871" s="498"/>
      <c r="J871" s="499"/>
      <c r="K871" s="498"/>
      <c r="L871" s="498"/>
      <c r="M871" s="626"/>
      <c r="N871" s="626"/>
      <c r="O871" s="626"/>
      <c r="P871" s="626"/>
      <c r="Q871" s="626"/>
      <c r="R871" s="626"/>
      <c r="S871" s="626"/>
      <c r="T871" s="626"/>
      <c r="U871" s="626"/>
      <c r="V871" s="626"/>
      <c r="W871" s="626"/>
      <c r="X871" s="626"/>
      <c r="Y871" s="626"/>
      <c r="Z871" s="626"/>
      <c r="AA871" s="626"/>
      <c r="AB871" s="626"/>
      <c r="AC871" s="625"/>
      <c r="AD871" s="626"/>
      <c r="AE871" s="626"/>
      <c r="AF871" s="626"/>
      <c r="AG871" s="626"/>
      <c r="AH871" s="626"/>
      <c r="AI871" s="626"/>
      <c r="AJ871" s="626"/>
      <c r="AK871" s="626"/>
      <c r="AL871" s="626"/>
      <c r="AM871" s="626"/>
      <c r="AN871" s="626"/>
      <c r="AO871" s="626"/>
      <c r="AP871" s="626"/>
      <c r="AQ871" s="626"/>
      <c r="AR871" s="626"/>
      <c r="AS871" s="626"/>
      <c r="AT871" s="626"/>
      <c r="AU871" s="626"/>
      <c r="AV871" s="626"/>
      <c r="AW871" s="496"/>
    </row>
    <row r="872" spans="2:49" ht="15.6" x14ac:dyDescent="0.3">
      <c r="B872" s="495"/>
      <c r="C872" s="712" t="s">
        <v>197</v>
      </c>
      <c r="D872" s="713"/>
      <c r="E872" s="714" t="s">
        <v>198</v>
      </c>
      <c r="F872" s="714"/>
      <c r="G872" s="714"/>
      <c r="H872" s="714"/>
      <c r="I872" s="714" t="s">
        <v>199</v>
      </c>
      <c r="J872" s="715" t="s">
        <v>200</v>
      </c>
      <c r="K872" s="714" t="s">
        <v>182</v>
      </c>
      <c r="L872" s="714" t="s">
        <v>201</v>
      </c>
      <c r="M872" s="705"/>
      <c r="N872" s="705"/>
      <c r="O872" s="705"/>
      <c r="P872" s="705"/>
      <c r="Q872" s="705"/>
      <c r="R872" s="705"/>
      <c r="S872" s="705"/>
      <c r="T872" s="705"/>
      <c r="U872" s="705"/>
      <c r="V872" s="705"/>
      <c r="W872" s="705"/>
      <c r="X872" s="705"/>
      <c r="Y872" s="705"/>
      <c r="Z872" s="705"/>
      <c r="AA872" s="705"/>
      <c r="AB872" s="705"/>
      <c r="AC872" s="705"/>
      <c r="AD872" s="705"/>
      <c r="AE872" s="705"/>
      <c r="AF872" s="705"/>
      <c r="AG872" s="705"/>
      <c r="AH872" s="705"/>
      <c r="AI872" s="705"/>
      <c r="AJ872" s="705"/>
      <c r="AK872" s="705"/>
      <c r="AL872" s="705"/>
      <c r="AM872" s="705"/>
      <c r="AN872" s="705"/>
      <c r="AO872" s="705"/>
      <c r="AP872" s="705"/>
      <c r="AQ872" s="705"/>
      <c r="AR872" s="705"/>
      <c r="AS872" s="705"/>
      <c r="AT872" s="705"/>
      <c r="AU872" s="705"/>
      <c r="AV872" s="705"/>
      <c r="AW872" s="496"/>
    </row>
    <row r="873" spans="2:49" ht="15.6" x14ac:dyDescent="0.3">
      <c r="B873" s="495"/>
      <c r="C873" s="653"/>
      <c r="D873" s="654"/>
      <c r="E873" s="500" t="s">
        <v>202</v>
      </c>
      <c r="F873" s="500" t="s">
        <v>203</v>
      </c>
      <c r="G873" s="500" t="s">
        <v>204</v>
      </c>
      <c r="H873" s="500" t="s">
        <v>205</v>
      </c>
      <c r="I873" s="714"/>
      <c r="J873" s="716"/>
      <c r="K873" s="714"/>
      <c r="L873" s="714"/>
      <c r="M873" s="705"/>
      <c r="N873" s="705"/>
      <c r="O873" s="705"/>
      <c r="P873" s="705"/>
      <c r="Q873" s="705"/>
      <c r="R873" s="705"/>
      <c r="S873" s="705"/>
      <c r="T873" s="705"/>
      <c r="U873" s="705"/>
      <c r="V873" s="705"/>
      <c r="W873" s="705"/>
      <c r="X873" s="705"/>
      <c r="Y873" s="705"/>
      <c r="Z873" s="705"/>
      <c r="AA873" s="705"/>
      <c r="AB873" s="705"/>
      <c r="AC873" s="705"/>
      <c r="AD873" s="705"/>
      <c r="AE873" s="705"/>
      <c r="AF873" s="705"/>
      <c r="AG873" s="705"/>
      <c r="AH873" s="705"/>
      <c r="AI873" s="705"/>
      <c r="AJ873" s="705"/>
      <c r="AK873" s="705"/>
      <c r="AL873" s="705"/>
      <c r="AM873" s="705"/>
      <c r="AN873" s="705"/>
      <c r="AO873" s="705"/>
      <c r="AP873" s="705"/>
      <c r="AQ873" s="705"/>
      <c r="AR873" s="705"/>
      <c r="AS873" s="705"/>
      <c r="AT873" s="705"/>
      <c r="AU873" s="705"/>
      <c r="AV873" s="705"/>
      <c r="AW873" s="496"/>
    </row>
    <row r="874" spans="2:49" ht="15.6" x14ac:dyDescent="0.3">
      <c r="B874" s="495"/>
      <c r="C874" s="706"/>
      <c r="D874" s="707"/>
      <c r="E874" s="710"/>
      <c r="F874" s="710"/>
      <c r="G874" s="710"/>
      <c r="H874" s="710"/>
      <c r="I874" s="710"/>
      <c r="J874" s="710"/>
      <c r="K874" s="710"/>
      <c r="L874" s="710"/>
      <c r="M874" s="501"/>
      <c r="N874" s="502"/>
      <c r="O874" s="502"/>
      <c r="P874" s="502"/>
      <c r="Q874" s="502"/>
      <c r="R874" s="502"/>
      <c r="S874" s="502"/>
      <c r="T874" s="502"/>
      <c r="U874" s="502"/>
      <c r="V874" s="502"/>
      <c r="W874" s="502"/>
      <c r="X874" s="502"/>
      <c r="Y874" s="502"/>
      <c r="Z874" s="502"/>
      <c r="AA874" s="502"/>
      <c r="AB874" s="502"/>
      <c r="AC874" s="502"/>
      <c r="AD874" s="502"/>
      <c r="AE874" s="502"/>
      <c r="AF874" s="502"/>
      <c r="AG874" s="502"/>
      <c r="AH874" s="502"/>
      <c r="AI874" s="502"/>
      <c r="AJ874" s="502"/>
      <c r="AK874" s="502"/>
      <c r="AL874" s="502"/>
      <c r="AM874" s="502"/>
      <c r="AN874" s="502"/>
      <c r="AO874" s="502"/>
      <c r="AP874" s="502"/>
      <c r="AQ874" s="502"/>
      <c r="AR874" s="502"/>
      <c r="AS874" s="502"/>
      <c r="AT874" s="502"/>
      <c r="AU874" s="502"/>
      <c r="AV874" s="503"/>
      <c r="AW874" s="496"/>
    </row>
    <row r="875" spans="2:49" ht="15.6" x14ac:dyDescent="0.3">
      <c r="B875" s="495"/>
      <c r="C875" s="708"/>
      <c r="D875" s="709"/>
      <c r="E875" s="711"/>
      <c r="F875" s="711"/>
      <c r="G875" s="711"/>
      <c r="H875" s="711"/>
      <c r="I875" s="711"/>
      <c r="J875" s="711"/>
      <c r="K875" s="711"/>
      <c r="L875" s="711"/>
      <c r="M875" s="501"/>
      <c r="N875" s="502"/>
      <c r="O875" s="502"/>
      <c r="P875" s="502"/>
      <c r="Q875" s="502"/>
      <c r="R875" s="502"/>
      <c r="S875" s="502"/>
      <c r="T875" s="502"/>
      <c r="U875" s="502"/>
      <c r="V875" s="502"/>
      <c r="W875" s="502"/>
      <c r="X875" s="502"/>
      <c r="Y875" s="502"/>
      <c r="Z875" s="502"/>
      <c r="AA875" s="502"/>
      <c r="AB875" s="502"/>
      <c r="AC875" s="502"/>
      <c r="AD875" s="502"/>
      <c r="AE875" s="502"/>
      <c r="AF875" s="502"/>
      <c r="AG875" s="502"/>
      <c r="AH875" s="502"/>
      <c r="AI875" s="502"/>
      <c r="AJ875" s="502"/>
      <c r="AK875" s="502"/>
      <c r="AL875" s="502"/>
      <c r="AM875" s="502"/>
      <c r="AN875" s="502"/>
      <c r="AO875" s="502"/>
      <c r="AP875" s="502"/>
      <c r="AQ875" s="502"/>
      <c r="AR875" s="502"/>
      <c r="AS875" s="502"/>
      <c r="AT875" s="502"/>
      <c r="AU875" s="502"/>
      <c r="AV875" s="503"/>
      <c r="AW875" s="496"/>
    </row>
    <row r="876" spans="2:49" ht="15.6" x14ac:dyDescent="0.3">
      <c r="B876" s="495"/>
      <c r="C876" s="648" t="s">
        <v>282</v>
      </c>
      <c r="D876" s="649"/>
      <c r="E876" s="644">
        <v>4.4000000000000004</v>
      </c>
      <c r="F876" s="644"/>
      <c r="G876" s="718"/>
      <c r="H876" s="754">
        <v>0.996</v>
      </c>
      <c r="I876" s="644">
        <f>+E876*H876</f>
        <v>4.3824000000000005</v>
      </c>
      <c r="J876" s="644">
        <v>5</v>
      </c>
      <c r="K876" s="644" t="str">
        <f>AP869</f>
        <v>KG</v>
      </c>
      <c r="L876" s="646">
        <f>+I876*J876</f>
        <v>21.912000000000003</v>
      </c>
      <c r="M876" s="501"/>
      <c r="N876" s="502"/>
      <c r="O876" s="502"/>
      <c r="P876" s="502"/>
      <c r="Q876" s="502"/>
      <c r="R876" s="502"/>
      <c r="S876" s="502"/>
      <c r="T876" s="502"/>
      <c r="U876" s="502"/>
      <c r="V876" s="502"/>
      <c r="W876" s="502"/>
      <c r="X876" s="502"/>
      <c r="Y876" s="502"/>
      <c r="Z876" s="502"/>
      <c r="AA876" s="502"/>
      <c r="AB876" s="502"/>
      <c r="AC876" s="502"/>
      <c r="AD876" s="502"/>
      <c r="AE876" s="502"/>
      <c r="AF876" s="502"/>
      <c r="AG876" s="502"/>
      <c r="AH876" s="502"/>
      <c r="AI876" s="502"/>
      <c r="AJ876" s="502"/>
      <c r="AK876" s="502"/>
      <c r="AL876" s="502"/>
      <c r="AM876" s="502"/>
      <c r="AN876" s="502"/>
      <c r="AO876" s="502"/>
      <c r="AP876" s="502"/>
      <c r="AQ876" s="502"/>
      <c r="AR876" s="502"/>
      <c r="AS876" s="502"/>
      <c r="AT876" s="502"/>
      <c r="AU876" s="502"/>
      <c r="AV876" s="503"/>
      <c r="AW876" s="496"/>
    </row>
    <row r="877" spans="2:49" ht="15.6" x14ac:dyDescent="0.3">
      <c r="B877" s="495"/>
      <c r="C877" s="650"/>
      <c r="D877" s="651"/>
      <c r="E877" s="645"/>
      <c r="F877" s="645"/>
      <c r="G877" s="659"/>
      <c r="H877" s="755"/>
      <c r="I877" s="645"/>
      <c r="J877" s="645"/>
      <c r="K877" s="645"/>
      <c r="L877" s="647"/>
      <c r="M877" s="501"/>
      <c r="N877" s="502"/>
      <c r="O877" s="502"/>
      <c r="P877" s="502"/>
      <c r="Q877" s="502"/>
      <c r="R877" s="502"/>
      <c r="S877" s="502"/>
      <c r="T877" s="502"/>
      <c r="U877" s="502"/>
      <c r="V877" s="502"/>
      <c r="W877" s="502"/>
      <c r="X877" s="502"/>
      <c r="Y877" s="502"/>
      <c r="Z877" s="502"/>
      <c r="AA877" s="502"/>
      <c r="AB877" s="502"/>
      <c r="AC877" s="502"/>
      <c r="AD877" s="502"/>
      <c r="AE877" s="502"/>
      <c r="AF877" s="502"/>
      <c r="AG877" s="502"/>
      <c r="AH877" s="502"/>
      <c r="AI877" s="502"/>
      <c r="AJ877" s="502"/>
      <c r="AK877" s="502"/>
      <c r="AL877" s="502"/>
      <c r="AM877" s="502"/>
      <c r="AN877" s="502"/>
      <c r="AO877" s="502"/>
      <c r="AP877" s="502"/>
      <c r="AQ877" s="502"/>
      <c r="AR877" s="502"/>
      <c r="AS877" s="502"/>
      <c r="AT877" s="502"/>
      <c r="AU877" s="502"/>
      <c r="AV877" s="503"/>
      <c r="AW877" s="496"/>
    </row>
    <row r="878" spans="2:49" ht="15.6" x14ac:dyDescent="0.3">
      <c r="B878" s="495"/>
      <c r="C878" s="720" t="s">
        <v>283</v>
      </c>
      <c r="D878" s="721"/>
      <c r="E878" s="652">
        <v>0.75</v>
      </c>
      <c r="F878" s="652"/>
      <c r="G878" s="652"/>
      <c r="H878" s="652">
        <v>0.996</v>
      </c>
      <c r="I878" s="644">
        <f>+E878*H878</f>
        <v>0.747</v>
      </c>
      <c r="J878" s="644">
        <v>30</v>
      </c>
      <c r="K878" s="644" t="str">
        <f>+K876</f>
        <v>KG</v>
      </c>
      <c r="L878" s="646">
        <f>+I878*J878</f>
        <v>22.41</v>
      </c>
      <c r="M878" s="501"/>
      <c r="N878" s="502"/>
      <c r="O878" s="502"/>
      <c r="P878" s="502"/>
      <c r="Q878" s="502"/>
      <c r="R878" s="502"/>
      <c r="S878" s="502"/>
      <c r="T878" s="502"/>
      <c r="U878" s="502"/>
      <c r="V878" s="502"/>
      <c r="W878" s="502"/>
      <c r="X878" s="502"/>
      <c r="Y878" s="502"/>
      <c r="Z878" s="502"/>
      <c r="AA878" s="502"/>
      <c r="AB878" s="502"/>
      <c r="AC878" s="502"/>
      <c r="AD878" s="502"/>
      <c r="AE878" s="502"/>
      <c r="AF878" s="502"/>
      <c r="AG878" s="502"/>
      <c r="AH878" s="502"/>
      <c r="AI878" s="502"/>
      <c r="AJ878" s="502"/>
      <c r="AK878" s="502"/>
      <c r="AL878" s="502"/>
      <c r="AM878" s="502"/>
      <c r="AN878" s="502"/>
      <c r="AO878" s="502"/>
      <c r="AP878" s="502"/>
      <c r="AQ878" s="502"/>
      <c r="AR878" s="502"/>
      <c r="AS878" s="502"/>
      <c r="AT878" s="502"/>
      <c r="AU878" s="502"/>
      <c r="AV878" s="503"/>
      <c r="AW878" s="496"/>
    </row>
    <row r="879" spans="2:49" ht="15.6" x14ac:dyDescent="0.3">
      <c r="B879" s="495"/>
      <c r="C879" s="722"/>
      <c r="D879" s="723"/>
      <c r="E879" s="644"/>
      <c r="F879" s="644"/>
      <c r="G879" s="644"/>
      <c r="H879" s="644"/>
      <c r="I879" s="645"/>
      <c r="J879" s="645"/>
      <c r="K879" s="645"/>
      <c r="L879" s="647"/>
      <c r="M879" s="501"/>
      <c r="N879" s="502"/>
      <c r="O879" s="502"/>
      <c r="P879" s="502"/>
      <c r="Q879" s="502"/>
      <c r="R879" s="502"/>
      <c r="S879" s="502"/>
      <c r="T879" s="502"/>
      <c r="U879" s="502"/>
      <c r="V879" s="502"/>
      <c r="W879" s="502"/>
      <c r="X879" s="502"/>
      <c r="Y879" s="502"/>
      <c r="Z879" s="502"/>
      <c r="AA879" s="502"/>
      <c r="AB879" s="502"/>
      <c r="AC879" s="502"/>
      <c r="AD879" s="502"/>
      <c r="AE879" s="502"/>
      <c r="AF879" s="502"/>
      <c r="AG879" s="502"/>
      <c r="AH879" s="502"/>
      <c r="AI879" s="502"/>
      <c r="AJ879" s="502"/>
      <c r="AK879" s="502"/>
      <c r="AL879" s="502"/>
      <c r="AM879" s="502"/>
      <c r="AN879" s="502"/>
      <c r="AO879" s="502"/>
      <c r="AP879" s="502"/>
      <c r="AQ879" s="502"/>
      <c r="AR879" s="502"/>
      <c r="AS879" s="502"/>
      <c r="AT879" s="502"/>
      <c r="AU879" s="502"/>
      <c r="AV879" s="503"/>
      <c r="AW879" s="496"/>
    </row>
    <row r="880" spans="2:49" ht="15.6" x14ac:dyDescent="0.3">
      <c r="B880" s="495"/>
      <c r="C880" s="648" t="s">
        <v>284</v>
      </c>
      <c r="D880" s="649"/>
      <c r="E880" s="652">
        <f>1.2+2.2+1.2</f>
        <v>4.6000000000000005</v>
      </c>
      <c r="F880" s="652"/>
      <c r="G880" s="652"/>
      <c r="H880" s="754">
        <v>0.996</v>
      </c>
      <c r="I880" s="644">
        <f t="shared" ref="I880" si="16">+E880*H880</f>
        <v>4.5816000000000008</v>
      </c>
      <c r="J880" s="644">
        <f>2.7/0.15</f>
        <v>18.000000000000004</v>
      </c>
      <c r="K880" s="644" t="str">
        <f t="shared" ref="K880" si="17">+K878</f>
        <v>KG</v>
      </c>
      <c r="L880" s="646">
        <f t="shared" ref="L880:L883" si="18">+I880*J880</f>
        <v>82.46880000000003</v>
      </c>
      <c r="M880" s="553"/>
      <c r="N880" s="554"/>
      <c r="O880" s="554"/>
      <c r="P880" s="554"/>
      <c r="Q880" s="554"/>
      <c r="R880" s="554"/>
      <c r="S880" s="554"/>
      <c r="T880" s="554"/>
      <c r="U880" s="554"/>
      <c r="V880" s="554"/>
      <c r="W880" s="554"/>
      <c r="X880" s="554"/>
      <c r="Y880" s="554"/>
      <c r="Z880" s="554"/>
      <c r="AA880" s="554"/>
      <c r="AB880" s="554"/>
      <c r="AC880" s="554"/>
      <c r="AD880" s="554"/>
      <c r="AE880" s="554"/>
      <c r="AF880" s="554"/>
      <c r="AG880" s="554"/>
      <c r="AH880" s="554"/>
      <c r="AI880" s="554"/>
      <c r="AJ880" s="554"/>
      <c r="AK880" s="554"/>
      <c r="AL880" s="554"/>
      <c r="AM880" s="554"/>
      <c r="AN880" s="554"/>
      <c r="AO880" s="554"/>
      <c r="AP880" s="554"/>
      <c r="AQ880" s="554"/>
      <c r="AR880" s="554"/>
      <c r="AS880" s="554"/>
      <c r="AT880" s="554"/>
      <c r="AU880" s="554"/>
      <c r="AV880" s="555"/>
      <c r="AW880" s="496"/>
    </row>
    <row r="881" spans="2:49" ht="15.6" x14ac:dyDescent="0.3">
      <c r="B881" s="495"/>
      <c r="C881" s="650"/>
      <c r="D881" s="651"/>
      <c r="E881" s="644"/>
      <c r="F881" s="644"/>
      <c r="G881" s="644"/>
      <c r="H881" s="755"/>
      <c r="I881" s="645"/>
      <c r="J881" s="645"/>
      <c r="K881" s="645"/>
      <c r="L881" s="647"/>
      <c r="M881" s="553"/>
      <c r="N881" s="554"/>
      <c r="O881" s="554"/>
      <c r="P881" s="554"/>
      <c r="Q881" s="554"/>
      <c r="R881" s="554"/>
      <c r="S881" s="554"/>
      <c r="T881" s="554"/>
      <c r="U881" s="554"/>
      <c r="V881" s="554"/>
      <c r="W881" s="554"/>
      <c r="X881" s="554"/>
      <c r="Y881" s="554"/>
      <c r="Z881" s="554"/>
      <c r="AA881" s="554"/>
      <c r="AB881" s="554"/>
      <c r="AC881" s="554"/>
      <c r="AD881" s="554"/>
      <c r="AE881" s="554"/>
      <c r="AF881" s="554"/>
      <c r="AG881" s="554"/>
      <c r="AH881" s="554"/>
      <c r="AI881" s="554"/>
      <c r="AJ881" s="554"/>
      <c r="AK881" s="554"/>
      <c r="AL881" s="554"/>
      <c r="AM881" s="554"/>
      <c r="AN881" s="554"/>
      <c r="AO881" s="554"/>
      <c r="AP881" s="554"/>
      <c r="AQ881" s="554"/>
      <c r="AR881" s="554"/>
      <c r="AS881" s="554"/>
      <c r="AT881" s="554"/>
      <c r="AU881" s="554"/>
      <c r="AV881" s="555"/>
      <c r="AW881" s="496"/>
    </row>
    <row r="882" spans="2:49" ht="15.6" x14ac:dyDescent="0.3">
      <c r="B882" s="495"/>
      <c r="C882" s="720" t="s">
        <v>285</v>
      </c>
      <c r="D882" s="721"/>
      <c r="E882" s="652">
        <f>1.2+2.7+1.2</f>
        <v>5.1000000000000005</v>
      </c>
      <c r="F882" s="652"/>
      <c r="G882" s="652"/>
      <c r="H882" s="754">
        <v>0.996</v>
      </c>
      <c r="I882" s="644">
        <f t="shared" ref="I882" si="19">+E882*H882</f>
        <v>5.0796000000000001</v>
      </c>
      <c r="J882" s="644">
        <v>15</v>
      </c>
      <c r="K882" s="644" t="str">
        <f t="shared" ref="K882" si="20">+K880</f>
        <v>KG</v>
      </c>
      <c r="L882" s="646">
        <f t="shared" ref="L882:L883" si="21">+I882*J882</f>
        <v>76.194000000000003</v>
      </c>
      <c r="M882" s="553"/>
      <c r="N882" s="554"/>
      <c r="O882" s="554"/>
      <c r="P882" s="554"/>
      <c r="Q882" s="554"/>
      <c r="R882" s="554"/>
      <c r="S882" s="554"/>
      <c r="T882" s="554"/>
      <c r="U882" s="554"/>
      <c r="V882" s="554"/>
      <c r="W882" s="554"/>
      <c r="X882" s="554"/>
      <c r="Y882" s="554"/>
      <c r="Z882" s="554"/>
      <c r="AA882" s="554"/>
      <c r="AB882" s="554"/>
      <c r="AC882" s="554"/>
      <c r="AD882" s="554"/>
      <c r="AE882" s="554"/>
      <c r="AF882" s="554"/>
      <c r="AG882" s="554"/>
      <c r="AH882" s="554"/>
      <c r="AI882" s="554"/>
      <c r="AJ882" s="554"/>
      <c r="AK882" s="554"/>
      <c r="AL882" s="554"/>
      <c r="AM882" s="554"/>
      <c r="AN882" s="554"/>
      <c r="AO882" s="554"/>
      <c r="AP882" s="554"/>
      <c r="AQ882" s="554"/>
      <c r="AR882" s="554"/>
      <c r="AS882" s="554"/>
      <c r="AT882" s="554"/>
      <c r="AU882" s="554"/>
      <c r="AV882" s="555"/>
      <c r="AW882" s="496"/>
    </row>
    <row r="883" spans="2:49" ht="15.6" x14ac:dyDescent="0.3">
      <c r="B883" s="495"/>
      <c r="C883" s="722"/>
      <c r="D883" s="723"/>
      <c r="E883" s="644"/>
      <c r="F883" s="644"/>
      <c r="G883" s="644"/>
      <c r="H883" s="755"/>
      <c r="I883" s="645"/>
      <c r="J883" s="645"/>
      <c r="K883" s="645"/>
      <c r="L883" s="647"/>
      <c r="M883" s="553"/>
      <c r="N883" s="554"/>
      <c r="O883" s="554"/>
      <c r="P883" s="554"/>
      <c r="Q883" s="554"/>
      <c r="R883" s="554"/>
      <c r="S883" s="554"/>
      <c r="T883" s="554"/>
      <c r="U883" s="554"/>
      <c r="V883" s="554"/>
      <c r="W883" s="554"/>
      <c r="X883" s="554"/>
      <c r="Y883" s="554"/>
      <c r="Z883" s="554"/>
      <c r="AA883" s="554"/>
      <c r="AB883" s="554"/>
      <c r="AC883" s="554"/>
      <c r="AD883" s="554"/>
      <c r="AE883" s="554"/>
      <c r="AF883" s="554"/>
      <c r="AG883" s="554"/>
      <c r="AH883" s="554"/>
      <c r="AI883" s="554"/>
      <c r="AJ883" s="554"/>
      <c r="AK883" s="554"/>
      <c r="AL883" s="554"/>
      <c r="AM883" s="554"/>
      <c r="AN883" s="554"/>
      <c r="AO883" s="554"/>
      <c r="AP883" s="554"/>
      <c r="AQ883" s="554"/>
      <c r="AR883" s="554"/>
      <c r="AS883" s="554"/>
      <c r="AT883" s="554"/>
      <c r="AU883" s="554"/>
      <c r="AV883" s="555"/>
      <c r="AW883" s="496"/>
    </row>
    <row r="884" spans="2:49" ht="15.6" x14ac:dyDescent="0.3">
      <c r="B884" s="495"/>
      <c r="C884" s="720"/>
      <c r="D884" s="721"/>
      <c r="E884" s="652"/>
      <c r="F884" s="652"/>
      <c r="G884" s="652"/>
      <c r="H884" s="652"/>
      <c r="I884" s="652"/>
      <c r="J884" s="652"/>
      <c r="K884" s="652"/>
      <c r="L884" s="656"/>
      <c r="M884" s="501"/>
      <c r="N884" s="502"/>
      <c r="O884" s="502"/>
      <c r="P884" s="502"/>
      <c r="Q884" s="502"/>
      <c r="R884" s="502"/>
      <c r="S884" s="502"/>
      <c r="T884" s="502"/>
      <c r="U884" s="502"/>
      <c r="V884" s="502"/>
      <c r="W884" s="502"/>
      <c r="X884" s="502"/>
      <c r="Y884" s="502"/>
      <c r="Z884" s="502"/>
      <c r="AA884" s="502"/>
      <c r="AB884" s="502"/>
      <c r="AC884" s="502"/>
      <c r="AD884" s="502"/>
      <c r="AE884" s="502"/>
      <c r="AF884" s="502"/>
      <c r="AG884" s="502"/>
      <c r="AH884" s="502"/>
      <c r="AI884" s="502"/>
      <c r="AJ884" s="502"/>
      <c r="AK884" s="502"/>
      <c r="AL884" s="502"/>
      <c r="AM884" s="502"/>
      <c r="AN884" s="502"/>
      <c r="AO884" s="502"/>
      <c r="AP884" s="502"/>
      <c r="AQ884" s="502"/>
      <c r="AR884" s="502"/>
      <c r="AS884" s="502"/>
      <c r="AT884" s="502"/>
      <c r="AU884" s="502"/>
      <c r="AV884" s="503"/>
      <c r="AW884" s="496"/>
    </row>
    <row r="885" spans="2:49" ht="15.6" x14ac:dyDescent="0.3">
      <c r="B885" s="495"/>
      <c r="C885" s="722"/>
      <c r="D885" s="723"/>
      <c r="E885" s="644"/>
      <c r="F885" s="644"/>
      <c r="G885" s="644"/>
      <c r="H885" s="644"/>
      <c r="I885" s="644"/>
      <c r="J885" s="644"/>
      <c r="K885" s="644"/>
      <c r="L885" s="657"/>
      <c r="M885" s="501"/>
      <c r="N885" s="502"/>
      <c r="O885" s="502"/>
      <c r="P885" s="502"/>
      <c r="Q885" s="502"/>
      <c r="R885" s="502"/>
      <c r="S885" s="502"/>
      <c r="T885" s="502"/>
      <c r="U885" s="502"/>
      <c r="V885" s="502"/>
      <c r="W885" s="502"/>
      <c r="X885" s="502"/>
      <c r="Y885" s="502"/>
      <c r="Z885" s="502"/>
      <c r="AA885" s="502"/>
      <c r="AB885" s="502"/>
      <c r="AC885" s="502"/>
      <c r="AD885" s="502"/>
      <c r="AE885" s="502"/>
      <c r="AF885" s="502"/>
      <c r="AG885" s="502"/>
      <c r="AH885" s="502"/>
      <c r="AI885" s="502"/>
      <c r="AJ885" s="502"/>
      <c r="AK885" s="502"/>
      <c r="AL885" s="502"/>
      <c r="AM885" s="502"/>
      <c r="AN885" s="502"/>
      <c r="AO885" s="502"/>
      <c r="AP885" s="502"/>
      <c r="AQ885" s="502"/>
      <c r="AR885" s="502"/>
      <c r="AS885" s="502"/>
      <c r="AT885" s="502"/>
      <c r="AU885" s="502"/>
      <c r="AV885" s="503"/>
      <c r="AW885" s="496"/>
    </row>
    <row r="886" spans="2:49" ht="15.6" x14ac:dyDescent="0.3">
      <c r="B886" s="495"/>
      <c r="C886" s="504"/>
      <c r="D886" s="505"/>
      <c r="E886" s="505"/>
      <c r="F886" s="505"/>
      <c r="G886" s="506" t="s">
        <v>209</v>
      </c>
      <c r="H886" s="507">
        <v>2</v>
      </c>
      <c r="I886" s="508" t="s">
        <v>5</v>
      </c>
      <c r="J886" s="509"/>
      <c r="K886" s="510" t="s">
        <v>201</v>
      </c>
      <c r="L886" s="511">
        <f>ROUND(SUM(L874:L885),H886)</f>
        <v>202.98</v>
      </c>
      <c r="M886" s="512"/>
      <c r="N886" s="513"/>
      <c r="O886" s="513"/>
      <c r="P886" s="513"/>
      <c r="Q886" s="513"/>
      <c r="R886" s="513"/>
      <c r="S886" s="502"/>
      <c r="T886" s="502"/>
      <c r="U886" s="502"/>
      <c r="V886" s="502"/>
      <c r="W886" s="502"/>
      <c r="X886" s="502"/>
      <c r="Y886" s="502"/>
      <c r="Z886" s="502"/>
      <c r="AA886" s="502"/>
      <c r="AB886" s="502"/>
      <c r="AC886" s="502"/>
      <c r="AD886" s="502"/>
      <c r="AE886" s="502"/>
      <c r="AF886" s="502"/>
      <c r="AG886" s="502"/>
      <c r="AH886" s="502"/>
      <c r="AI886" s="502"/>
      <c r="AJ886" s="502"/>
      <c r="AK886" s="502"/>
      <c r="AL886" s="502"/>
      <c r="AM886" s="502"/>
      <c r="AN886" s="502"/>
      <c r="AO886" s="502"/>
      <c r="AP886" s="502"/>
      <c r="AQ886" s="502"/>
      <c r="AR886" s="502"/>
      <c r="AS886" s="502"/>
      <c r="AT886" s="502"/>
      <c r="AU886" s="502"/>
      <c r="AV886" s="503"/>
      <c r="AW886" s="496"/>
    </row>
    <row r="887" spans="2:49" ht="15.6" x14ac:dyDescent="0.3">
      <c r="B887" s="495"/>
      <c r="C887" s="514"/>
      <c r="D887" s="515"/>
      <c r="E887" s="515"/>
      <c r="F887" s="515"/>
      <c r="G887" s="515"/>
      <c r="H887" s="515"/>
      <c r="I887" s="515"/>
      <c r="J887" s="515"/>
      <c r="K887" s="516"/>
      <c r="L887" s="515"/>
      <c r="M887" s="517"/>
      <c r="N887" s="518"/>
      <c r="O887" s="518"/>
      <c r="P887" s="518"/>
      <c r="Q887" s="518"/>
      <c r="R887" s="518"/>
      <c r="S887" s="519"/>
      <c r="T887" s="519"/>
      <c r="U887" s="519"/>
      <c r="V887" s="519"/>
      <c r="W887" s="519"/>
      <c r="X887" s="519"/>
      <c r="Y887" s="519"/>
      <c r="Z887" s="519"/>
      <c r="AA887" s="519"/>
      <c r="AB887" s="519"/>
      <c r="AC887" s="519"/>
      <c r="AD887" s="519"/>
      <c r="AE887" s="519"/>
      <c r="AF887" s="519"/>
      <c r="AG887" s="519"/>
      <c r="AH887" s="519"/>
      <c r="AI887" s="519"/>
      <c r="AJ887" s="519"/>
      <c r="AK887" s="519"/>
      <c r="AL887" s="519"/>
      <c r="AM887" s="519"/>
      <c r="AN887" s="519"/>
      <c r="AO887" s="519"/>
      <c r="AP887" s="519"/>
      <c r="AQ887" s="519"/>
      <c r="AR887" s="519"/>
      <c r="AS887" s="519"/>
      <c r="AT887" s="519"/>
      <c r="AU887" s="519"/>
      <c r="AV887" s="520"/>
      <c r="AW887" s="496"/>
    </row>
    <row r="888" spans="2:49" ht="15.6" x14ac:dyDescent="0.3">
      <c r="B888" s="495"/>
      <c r="C888" s="653"/>
      <c r="D888" s="654"/>
      <c r="E888" s="654"/>
      <c r="F888" s="654"/>
      <c r="G888" s="654"/>
      <c r="H888" s="654"/>
      <c r="I888" s="654"/>
      <c r="J888" s="654"/>
      <c r="K888" s="654"/>
      <c r="L888" s="521"/>
      <c r="M888" s="517"/>
      <c r="N888" s="518"/>
      <c r="O888" s="518"/>
      <c r="P888" s="518"/>
      <c r="Q888" s="518"/>
      <c r="R888" s="518"/>
      <c r="S888" s="519"/>
      <c r="T888" s="519"/>
      <c r="U888" s="519"/>
      <c r="V888" s="519"/>
      <c r="W888" s="519"/>
      <c r="X888" s="519"/>
      <c r="Y888" s="519"/>
      <c r="Z888" s="519"/>
      <c r="AA888" s="519"/>
      <c r="AB888" s="519"/>
      <c r="AC888" s="519"/>
      <c r="AD888" s="519"/>
      <c r="AE888" s="519"/>
      <c r="AF888" s="519"/>
      <c r="AG888" s="519"/>
      <c r="AH888" s="519"/>
      <c r="AI888" s="519"/>
      <c r="AJ888" s="519"/>
      <c r="AK888" s="519"/>
      <c r="AL888" s="519"/>
      <c r="AM888" s="519"/>
      <c r="AN888" s="519"/>
      <c r="AO888" s="519"/>
      <c r="AP888" s="519"/>
      <c r="AQ888" s="519"/>
      <c r="AR888" s="519"/>
      <c r="AS888" s="519"/>
      <c r="AT888" s="519"/>
      <c r="AU888" s="519"/>
      <c r="AV888" s="520"/>
      <c r="AW888" s="496"/>
    </row>
    <row r="889" spans="2:49" ht="31.2" x14ac:dyDescent="0.3">
      <c r="B889" s="495"/>
      <c r="C889" s="522" t="s">
        <v>210</v>
      </c>
      <c r="D889" s="655"/>
      <c r="E889" s="655"/>
      <c r="F889" s="655"/>
      <c r="G889" s="655"/>
      <c r="H889" s="655"/>
      <c r="I889" s="655"/>
      <c r="J889" s="655"/>
      <c r="K889" s="655"/>
      <c r="L889" s="655"/>
      <c r="M889" s="655"/>
      <c r="N889" s="655"/>
      <c r="O889" s="655"/>
      <c r="P889" s="655"/>
      <c r="Q889" s="655"/>
      <c r="R889" s="655"/>
      <c r="S889" s="655"/>
      <c r="T889" s="655"/>
      <c r="U889" s="655"/>
      <c r="V889" s="655"/>
      <c r="W889" s="655"/>
      <c r="X889" s="655"/>
      <c r="Y889" s="655"/>
      <c r="Z889" s="655"/>
      <c r="AA889" s="655"/>
      <c r="AB889" s="655"/>
      <c r="AC889" s="655"/>
      <c r="AD889" s="655"/>
      <c r="AE889" s="655"/>
      <c r="AF889" s="655"/>
      <c r="AG889" s="655"/>
      <c r="AH889" s="655"/>
      <c r="AI889" s="655"/>
      <c r="AJ889" s="655"/>
      <c r="AK889" s="655"/>
      <c r="AL889" s="655"/>
      <c r="AM889" s="655"/>
      <c r="AN889" s="655"/>
      <c r="AO889" s="655"/>
      <c r="AP889" s="655"/>
      <c r="AQ889" s="655"/>
      <c r="AR889" s="655"/>
      <c r="AS889" s="655"/>
      <c r="AT889" s="655"/>
      <c r="AU889" s="655"/>
      <c r="AV889" s="523"/>
      <c r="AW889" s="496"/>
    </row>
    <row r="890" spans="2:49" ht="15.6" x14ac:dyDescent="0.3">
      <c r="B890" s="495"/>
      <c r="C890" s="549"/>
      <c r="D890" s="719"/>
      <c r="E890" s="719"/>
      <c r="F890" s="719"/>
      <c r="G890" s="719"/>
      <c r="H890" s="719"/>
      <c r="I890" s="719"/>
      <c r="J890" s="719"/>
      <c r="K890" s="719"/>
      <c r="L890" s="719"/>
      <c r="M890" s="719"/>
      <c r="N890" s="719"/>
      <c r="O890" s="719"/>
      <c r="P890" s="719"/>
      <c r="Q890" s="719"/>
      <c r="R890" s="719"/>
      <c r="S890" s="719"/>
      <c r="T890" s="719"/>
      <c r="U890" s="719"/>
      <c r="V890" s="719"/>
      <c r="W890" s="719"/>
      <c r="X890" s="719"/>
      <c r="Y890" s="719"/>
      <c r="Z890" s="719"/>
      <c r="AA890" s="719"/>
      <c r="AB890" s="719"/>
      <c r="AC890" s="719"/>
      <c r="AD890" s="719"/>
      <c r="AE890" s="719"/>
      <c r="AF890" s="719"/>
      <c r="AG890" s="719"/>
      <c r="AH890" s="719"/>
      <c r="AI890" s="719"/>
      <c r="AJ890" s="719"/>
      <c r="AK890" s="719"/>
      <c r="AL890" s="719"/>
      <c r="AM890" s="719"/>
      <c r="AN890" s="719"/>
      <c r="AO890" s="719"/>
      <c r="AP890" s="719"/>
      <c r="AQ890" s="719"/>
      <c r="AR890" s="719"/>
      <c r="AS890" s="719"/>
      <c r="AT890" s="719"/>
      <c r="AU890" s="719"/>
      <c r="AV890" s="550"/>
      <c r="AW890" s="496"/>
    </row>
    <row r="891" spans="2:49" ht="15.6" x14ac:dyDescent="0.3">
      <c r="B891" s="495"/>
      <c r="C891" s="526"/>
      <c r="D891" s="627"/>
      <c r="E891" s="627"/>
      <c r="F891" s="627"/>
      <c r="G891" s="627"/>
      <c r="H891" s="627"/>
      <c r="I891" s="627"/>
      <c r="J891" s="627"/>
      <c r="K891" s="627"/>
      <c r="L891" s="627"/>
      <c r="M891" s="627"/>
      <c r="N891" s="627"/>
      <c r="O891" s="627"/>
      <c r="P891" s="627"/>
      <c r="Q891" s="627"/>
      <c r="R891" s="627"/>
      <c r="S891" s="627"/>
      <c r="T891" s="627"/>
      <c r="U891" s="627"/>
      <c r="V891" s="627"/>
      <c r="W891" s="627"/>
      <c r="X891" s="627"/>
      <c r="Y891" s="627"/>
      <c r="Z891" s="627"/>
      <c r="AA891" s="627"/>
      <c r="AB891" s="627"/>
      <c r="AC891" s="627"/>
      <c r="AD891" s="627"/>
      <c r="AE891" s="627"/>
      <c r="AF891" s="627"/>
      <c r="AG891" s="527"/>
      <c r="AH891" s="628" t="str">
        <f>"Item    " &amp; E870 &amp; "    Página   1   de   1  "</f>
        <v xml:space="preserve">Item        Página   1   de   1  </v>
      </c>
      <c r="AI891" s="629"/>
      <c r="AJ891" s="629"/>
      <c r="AK891" s="629"/>
      <c r="AL891" s="629"/>
      <c r="AM891" s="629"/>
      <c r="AN891" s="629"/>
      <c r="AO891" s="629"/>
      <c r="AP891" s="629"/>
      <c r="AQ891" s="629"/>
      <c r="AR891" s="629"/>
      <c r="AS891" s="629"/>
      <c r="AT891" s="629"/>
      <c r="AU891" s="629"/>
      <c r="AV891" s="629"/>
      <c r="AW891" s="496"/>
    </row>
    <row r="892" spans="2:49" ht="15.6" x14ac:dyDescent="0.3">
      <c r="B892" s="495"/>
      <c r="C892" s="515"/>
      <c r="D892" s="515"/>
      <c r="E892" s="515"/>
      <c r="F892" s="515"/>
      <c r="G892" s="515"/>
      <c r="H892" s="515"/>
      <c r="I892" s="515"/>
      <c r="J892" s="528"/>
      <c r="K892" s="515"/>
      <c r="L892" s="515"/>
      <c r="M892" s="515"/>
      <c r="N892" s="515"/>
      <c r="O892" s="515"/>
      <c r="P892" s="515"/>
      <c r="Q892" s="515"/>
      <c r="R892" s="515"/>
      <c r="S892" s="515"/>
      <c r="T892" s="515"/>
      <c r="U892" s="515"/>
      <c r="V892" s="515"/>
      <c r="W892" s="515"/>
      <c r="X892" s="515"/>
      <c r="Y892" s="515"/>
      <c r="Z892" s="515"/>
      <c r="AA892" s="515"/>
      <c r="AB892" s="515"/>
      <c r="AC892" s="515"/>
      <c r="AD892" s="515"/>
      <c r="AE892" s="515"/>
      <c r="AF892" s="515"/>
      <c r="AG892" s="515"/>
      <c r="AH892" s="515"/>
      <c r="AI892" s="515"/>
      <c r="AJ892" s="515"/>
      <c r="AK892" s="515"/>
      <c r="AL892" s="515"/>
      <c r="AM892" s="528"/>
      <c r="AN892" s="528"/>
      <c r="AO892" s="528"/>
      <c r="AP892" s="528"/>
      <c r="AQ892" s="528"/>
      <c r="AR892" s="528"/>
      <c r="AS892" s="528"/>
      <c r="AT892" s="528"/>
      <c r="AU892" s="528"/>
      <c r="AV892" s="528"/>
      <c r="AW892" s="496"/>
    </row>
    <row r="893" spans="2:49" ht="15.6" x14ac:dyDescent="0.3">
      <c r="B893" s="495"/>
      <c r="C893" s="515"/>
      <c r="D893" s="515"/>
      <c r="E893" s="515"/>
      <c r="F893" s="515"/>
      <c r="G893" s="515"/>
      <c r="H893" s="515"/>
      <c r="I893" s="515"/>
      <c r="J893" s="528"/>
      <c r="K893" s="515"/>
      <c r="L893" s="515"/>
      <c r="M893" s="515"/>
      <c r="N893" s="515"/>
      <c r="O893" s="515"/>
      <c r="P893" s="515"/>
      <c r="Q893" s="515"/>
      <c r="R893" s="515"/>
      <c r="S893" s="515"/>
      <c r="T893" s="515"/>
      <c r="U893" s="515"/>
      <c r="V893" s="515"/>
      <c r="W893" s="515"/>
      <c r="X893" s="515"/>
      <c r="Y893" s="515"/>
      <c r="Z893" s="515"/>
      <c r="AA893" s="515"/>
      <c r="AB893" s="515"/>
      <c r="AC893" s="515"/>
      <c r="AD893" s="515"/>
      <c r="AE893" s="515"/>
      <c r="AF893" s="515"/>
      <c r="AG893" s="515"/>
      <c r="AH893" s="515"/>
      <c r="AI893" s="515"/>
      <c r="AJ893" s="515"/>
      <c r="AK893" s="515"/>
      <c r="AL893" s="515"/>
      <c r="AM893" s="528"/>
      <c r="AN893" s="528"/>
      <c r="AO893" s="528"/>
      <c r="AP893" s="528"/>
      <c r="AQ893" s="528"/>
      <c r="AR893" s="528"/>
      <c r="AS893" s="528"/>
      <c r="AT893" s="528"/>
      <c r="AU893" s="528"/>
      <c r="AV893" s="528"/>
      <c r="AW893" s="496"/>
    </row>
    <row r="894" spans="2:49" ht="15.6" x14ac:dyDescent="0.3">
      <c r="B894" s="495"/>
      <c r="C894" s="515"/>
      <c r="D894" s="515"/>
      <c r="E894" s="515"/>
      <c r="F894" s="515"/>
      <c r="G894" s="515"/>
      <c r="H894" s="515"/>
      <c r="I894" s="515"/>
      <c r="J894" s="528"/>
      <c r="K894" s="515"/>
      <c r="L894" s="515"/>
      <c r="M894" s="515"/>
      <c r="N894" s="515"/>
      <c r="O894" s="515"/>
      <c r="P894" s="515"/>
      <c r="Q894" s="515"/>
      <c r="R894" s="515"/>
      <c r="S894" s="515"/>
      <c r="T894" s="515"/>
      <c r="U894" s="515"/>
      <c r="V894" s="515"/>
      <c r="W894" s="515"/>
      <c r="X894" s="515"/>
      <c r="Y894" s="515"/>
      <c r="Z894" s="515"/>
      <c r="AA894" s="515"/>
      <c r="AB894" s="515"/>
      <c r="AC894" s="515"/>
      <c r="AD894" s="515"/>
      <c r="AE894" s="515"/>
      <c r="AF894" s="515"/>
      <c r="AG894" s="515"/>
      <c r="AH894" s="515"/>
      <c r="AI894" s="515"/>
      <c r="AJ894" s="515"/>
      <c r="AK894" s="515"/>
      <c r="AL894" s="515"/>
      <c r="AM894" s="528"/>
      <c r="AN894" s="528"/>
      <c r="AO894" s="528"/>
      <c r="AP894" s="528"/>
      <c r="AQ894" s="528"/>
      <c r="AR894" s="528"/>
      <c r="AS894" s="528"/>
      <c r="AT894" s="528"/>
      <c r="AU894" s="528"/>
      <c r="AV894" s="528"/>
      <c r="AW894" s="496"/>
    </row>
    <row r="895" spans="2:49" ht="15.6" x14ac:dyDescent="0.3">
      <c r="B895" s="495"/>
      <c r="C895" s="529"/>
      <c r="D895" s="530"/>
      <c r="E895" s="531"/>
      <c r="F895" s="532"/>
      <c r="G895" s="533"/>
      <c r="H895" s="530"/>
      <c r="I895" s="530"/>
      <c r="J895" s="534"/>
      <c r="K895" s="530"/>
      <c r="L895" s="529"/>
      <c r="M895" s="530"/>
      <c r="N895" s="530"/>
      <c r="O895" s="530"/>
      <c r="P895" s="530"/>
      <c r="Q895" s="530"/>
      <c r="R895" s="530"/>
      <c r="S895" s="530"/>
      <c r="T895" s="530"/>
      <c r="U895" s="530"/>
      <c r="V895" s="530"/>
      <c r="W895" s="530"/>
      <c r="X895" s="530"/>
      <c r="Y895" s="530"/>
      <c r="Z895" s="530"/>
      <c r="AA895" s="530"/>
      <c r="AB895" s="530"/>
      <c r="AC895" s="530"/>
      <c r="AD895" s="530"/>
      <c r="AE895" s="530"/>
      <c r="AF895" s="530"/>
      <c r="AG895" s="530"/>
      <c r="AH895" s="529"/>
      <c r="AI895" s="529"/>
      <c r="AJ895" s="529"/>
      <c r="AK895" s="529"/>
      <c r="AL895" s="529"/>
      <c r="AM895" s="535"/>
      <c r="AN895" s="535"/>
      <c r="AO895" s="535"/>
      <c r="AP895" s="535"/>
      <c r="AQ895" s="535"/>
      <c r="AR895" s="535"/>
      <c r="AS895" s="535"/>
      <c r="AT895" s="535"/>
      <c r="AU895" s="535"/>
      <c r="AV895" s="535"/>
      <c r="AW895" s="496"/>
    </row>
    <row r="896" spans="2:49" ht="15.6" x14ac:dyDescent="0.3">
      <c r="B896" s="495"/>
      <c r="C896" s="529"/>
      <c r="D896" s="536" t="s">
        <v>184</v>
      </c>
      <c r="E896" s="537"/>
      <c r="F896" s="537"/>
      <c r="G896" s="538"/>
      <c r="H896" s="538"/>
      <c r="I896" s="529"/>
      <c r="J896" s="535"/>
      <c r="K896" s="529"/>
      <c r="L896" s="539"/>
      <c r="M896" s="539"/>
      <c r="N896" s="539"/>
      <c r="O896" s="539"/>
      <c r="P896" s="539"/>
      <c r="Q896" s="539"/>
      <c r="R896" s="539" t="s">
        <v>211</v>
      </c>
      <c r="S896" s="539"/>
      <c r="T896" s="539"/>
      <c r="U896" s="539"/>
      <c r="V896" s="539"/>
      <c r="W896" s="539"/>
      <c r="X896" s="539"/>
      <c r="Y896" s="539"/>
      <c r="Z896" s="539"/>
      <c r="AA896" s="539"/>
      <c r="AB896" s="529"/>
      <c r="AC896" s="529"/>
      <c r="AD896" s="529"/>
      <c r="AE896" s="529"/>
      <c r="AF896" s="529"/>
      <c r="AG896" s="529"/>
      <c r="AH896" s="529"/>
      <c r="AI896" s="529"/>
      <c r="AJ896" s="529"/>
      <c r="AK896" s="529"/>
      <c r="AL896" s="529"/>
      <c r="AM896" s="529"/>
      <c r="AN896" s="529"/>
      <c r="AO896" s="529"/>
      <c r="AP896" s="529"/>
      <c r="AQ896" s="529"/>
      <c r="AR896" s="529"/>
      <c r="AS896" s="529"/>
      <c r="AT896" s="529"/>
      <c r="AU896" s="529"/>
      <c r="AV896" s="529"/>
      <c r="AW896" s="496"/>
    </row>
    <row r="897" spans="2:49" ht="16.2" thickBot="1" x14ac:dyDescent="0.35">
      <c r="B897" s="540"/>
      <c r="C897" s="541"/>
      <c r="D897" s="541"/>
      <c r="E897" s="542"/>
      <c r="F897" s="542"/>
      <c r="G897" s="542"/>
      <c r="H897" s="542"/>
      <c r="I897" s="541"/>
      <c r="J897" s="543"/>
      <c r="K897" s="541"/>
      <c r="L897" s="544"/>
      <c r="M897" s="544"/>
      <c r="N897" s="544"/>
      <c r="O897" s="544"/>
      <c r="P897" s="544"/>
      <c r="Q897" s="544"/>
      <c r="R897" s="544"/>
      <c r="S897" s="544"/>
      <c r="T897" s="544"/>
      <c r="U897" s="544"/>
      <c r="V897" s="544"/>
      <c r="W897" s="544"/>
      <c r="X897" s="544"/>
      <c r="Y897" s="544"/>
      <c r="Z897" s="544"/>
      <c r="AA897" s="544"/>
      <c r="AB897" s="541"/>
      <c r="AC897" s="541"/>
      <c r="AD897" s="541"/>
      <c r="AE897" s="541"/>
      <c r="AF897" s="541"/>
      <c r="AG897" s="541"/>
      <c r="AH897" s="541"/>
      <c r="AI897" s="541"/>
      <c r="AJ897" s="541"/>
      <c r="AK897" s="541"/>
      <c r="AL897" s="541"/>
      <c r="AM897" s="541"/>
      <c r="AN897" s="541"/>
      <c r="AO897" s="541"/>
      <c r="AP897" s="541"/>
      <c r="AQ897" s="541"/>
      <c r="AR897" s="541"/>
      <c r="AS897" s="541"/>
      <c r="AT897" s="541"/>
      <c r="AU897" s="541"/>
      <c r="AV897" s="541"/>
      <c r="AW897" s="545"/>
    </row>
    <row r="898" spans="2:49" ht="15.6" thickTop="1" thickBot="1" x14ac:dyDescent="0.35"/>
    <row r="899" spans="2:49" ht="18.600000000000001" thickTop="1" x14ac:dyDescent="0.35">
      <c r="B899" s="483"/>
      <c r="C899" s="484" t="s">
        <v>190</v>
      </c>
      <c r="D899" s="485"/>
      <c r="E899" s="486"/>
      <c r="F899" s="487"/>
      <c r="G899" s="488"/>
      <c r="H899" s="488"/>
      <c r="I899" s="489"/>
      <c r="J899" s="490"/>
      <c r="K899" s="489"/>
      <c r="L899" s="491"/>
      <c r="M899" s="491"/>
      <c r="N899" s="491"/>
      <c r="O899" s="491"/>
      <c r="P899" s="491"/>
      <c r="Q899" s="491"/>
      <c r="R899" s="491"/>
      <c r="S899" s="491"/>
      <c r="T899" s="491"/>
      <c r="U899" s="491"/>
      <c r="V899" s="491"/>
      <c r="W899" s="491"/>
      <c r="X899" s="491"/>
      <c r="Y899" s="491"/>
      <c r="Z899" s="491"/>
      <c r="AA899" s="491"/>
      <c r="AB899" s="489"/>
      <c r="AC899" s="489"/>
      <c r="AD899" s="489"/>
      <c r="AE899" s="489"/>
      <c r="AF899" s="489"/>
      <c r="AG899" s="489"/>
      <c r="AH899" s="489"/>
      <c r="AI899" s="492"/>
      <c r="AJ899" s="492"/>
      <c r="AK899" s="492"/>
      <c r="AL899" s="492"/>
      <c r="AM899" s="492"/>
      <c r="AN899" s="492"/>
      <c r="AO899" s="492"/>
      <c r="AP899" s="492"/>
      <c r="AQ899" s="492"/>
      <c r="AR899" s="492"/>
      <c r="AS899" s="492"/>
      <c r="AT899" s="492"/>
      <c r="AU899" s="492"/>
      <c r="AV899" s="492"/>
      <c r="AW899" s="493"/>
    </row>
    <row r="900" spans="2:49" ht="15.6" x14ac:dyDescent="0.3">
      <c r="B900" s="495"/>
      <c r="C900" s="630" t="str">
        <f>+C869</f>
        <v>CAPITULO.5: AUCDUCTO VEREDA AGUADITAS</v>
      </c>
      <c r="D900" s="631"/>
      <c r="E900" s="631"/>
      <c r="F900" s="631"/>
      <c r="G900" s="631"/>
      <c r="H900" s="631"/>
      <c r="I900" s="631"/>
      <c r="J900" s="632" t="str">
        <f>+PRESUPUESTO!C66</f>
        <v>FLEJADO HIERRO 60000 PSI 420 Mpa</v>
      </c>
      <c r="K900" s="633"/>
      <c r="L900" s="633"/>
      <c r="M900" s="633"/>
      <c r="N900" s="633"/>
      <c r="O900" s="633"/>
      <c r="P900" s="633"/>
      <c r="Q900" s="633"/>
      <c r="R900" s="633"/>
      <c r="S900" s="633"/>
      <c r="T900" s="633"/>
      <c r="U900" s="633"/>
      <c r="V900" s="633"/>
      <c r="W900" s="633"/>
      <c r="X900" s="633"/>
      <c r="Y900" s="633"/>
      <c r="Z900" s="633"/>
      <c r="AA900" s="633"/>
      <c r="AB900" s="633"/>
      <c r="AC900" s="633"/>
      <c r="AD900" s="633"/>
      <c r="AE900" s="633"/>
      <c r="AF900" s="633"/>
      <c r="AG900" s="633"/>
      <c r="AH900" s="634"/>
      <c r="AI900" s="638" t="s">
        <v>192</v>
      </c>
      <c r="AJ900" s="639"/>
      <c r="AK900" s="639"/>
      <c r="AL900" s="639"/>
      <c r="AM900" s="639"/>
      <c r="AN900" s="639"/>
      <c r="AO900" s="640"/>
      <c r="AP900" s="641" t="s">
        <v>183</v>
      </c>
      <c r="AQ900" s="642"/>
      <c r="AR900" s="642"/>
      <c r="AS900" s="642"/>
      <c r="AT900" s="642"/>
      <c r="AU900" s="642"/>
      <c r="AV900" s="643"/>
      <c r="AW900" s="496"/>
    </row>
    <row r="901" spans="2:49" ht="15.6" x14ac:dyDescent="0.3">
      <c r="B901" s="495"/>
      <c r="C901" s="700"/>
      <c r="D901" s="701"/>
      <c r="E901" s="701"/>
      <c r="F901" s="701"/>
      <c r="G901" s="701"/>
      <c r="H901" s="701"/>
      <c r="I901" s="701"/>
      <c r="J901" s="635"/>
      <c r="K901" s="636"/>
      <c r="L901" s="636"/>
      <c r="M901" s="636"/>
      <c r="N901" s="636"/>
      <c r="O901" s="636"/>
      <c r="P901" s="636"/>
      <c r="Q901" s="636"/>
      <c r="R901" s="636"/>
      <c r="S901" s="636"/>
      <c r="T901" s="636"/>
      <c r="U901" s="636"/>
      <c r="V901" s="636"/>
      <c r="W901" s="636"/>
      <c r="X901" s="636"/>
      <c r="Y901" s="636"/>
      <c r="Z901" s="636"/>
      <c r="AA901" s="636"/>
      <c r="AB901" s="636"/>
      <c r="AC901" s="636"/>
      <c r="AD901" s="636"/>
      <c r="AE901" s="636"/>
      <c r="AF901" s="636"/>
      <c r="AG901" s="636"/>
      <c r="AH901" s="637"/>
      <c r="AI901" s="638" t="s">
        <v>194</v>
      </c>
      <c r="AJ901" s="639"/>
      <c r="AK901" s="639"/>
      <c r="AL901" s="639"/>
      <c r="AM901" s="639"/>
      <c r="AN901" s="639"/>
      <c r="AO901" s="640"/>
      <c r="AP901" s="641">
        <f>L913</f>
        <v>202.98</v>
      </c>
      <c r="AQ901" s="642"/>
      <c r="AR901" s="642"/>
      <c r="AS901" s="642"/>
      <c r="AT901" s="642"/>
      <c r="AU901" s="642"/>
      <c r="AV901" s="643"/>
      <c r="AW901" s="496"/>
    </row>
    <row r="902" spans="2:49" ht="15.6" x14ac:dyDescent="0.3">
      <c r="B902" s="495"/>
      <c r="C902" s="498"/>
      <c r="D902" s="498"/>
      <c r="E902" s="498"/>
      <c r="F902" s="498"/>
      <c r="G902" s="498"/>
      <c r="H902" s="498"/>
      <c r="I902" s="498"/>
      <c r="J902" s="499"/>
      <c r="K902" s="498"/>
      <c r="L902" s="498"/>
      <c r="M902" s="626"/>
      <c r="N902" s="626"/>
      <c r="O902" s="626"/>
      <c r="P902" s="626"/>
      <c r="Q902" s="626"/>
      <c r="R902" s="626"/>
      <c r="S902" s="626"/>
      <c r="T902" s="626"/>
      <c r="U902" s="626"/>
      <c r="V902" s="626"/>
      <c r="W902" s="626"/>
      <c r="X902" s="626"/>
      <c r="Y902" s="626"/>
      <c r="Z902" s="626"/>
      <c r="AA902" s="626"/>
      <c r="AB902" s="626"/>
      <c r="AC902" s="625"/>
      <c r="AD902" s="626"/>
      <c r="AE902" s="626"/>
      <c r="AF902" s="626"/>
      <c r="AG902" s="626"/>
      <c r="AH902" s="626"/>
      <c r="AI902" s="626"/>
      <c r="AJ902" s="626"/>
      <c r="AK902" s="626"/>
      <c r="AL902" s="626"/>
      <c r="AM902" s="626"/>
      <c r="AN902" s="626"/>
      <c r="AO902" s="626"/>
      <c r="AP902" s="626"/>
      <c r="AQ902" s="626"/>
      <c r="AR902" s="626"/>
      <c r="AS902" s="626"/>
      <c r="AT902" s="626"/>
      <c r="AU902" s="626"/>
      <c r="AV902" s="626"/>
      <c r="AW902" s="496"/>
    </row>
    <row r="903" spans="2:49" ht="15.6" x14ac:dyDescent="0.3">
      <c r="B903" s="495"/>
      <c r="C903" s="712" t="s">
        <v>197</v>
      </c>
      <c r="D903" s="713"/>
      <c r="E903" s="714" t="s">
        <v>198</v>
      </c>
      <c r="F903" s="714"/>
      <c r="G903" s="714"/>
      <c r="H903" s="714"/>
      <c r="I903" s="714" t="s">
        <v>199</v>
      </c>
      <c r="J903" s="715" t="s">
        <v>200</v>
      </c>
      <c r="K903" s="714" t="s">
        <v>182</v>
      </c>
      <c r="L903" s="714" t="s">
        <v>201</v>
      </c>
      <c r="M903" s="705"/>
      <c r="N903" s="705"/>
      <c r="O903" s="705"/>
      <c r="P903" s="705"/>
      <c r="Q903" s="705"/>
      <c r="R903" s="705"/>
      <c r="S903" s="705"/>
      <c r="T903" s="705"/>
      <c r="U903" s="705"/>
      <c r="V903" s="705"/>
      <c r="W903" s="705"/>
      <c r="X903" s="705"/>
      <c r="Y903" s="705"/>
      <c r="Z903" s="705"/>
      <c r="AA903" s="705"/>
      <c r="AB903" s="705"/>
      <c r="AC903" s="705"/>
      <c r="AD903" s="705"/>
      <c r="AE903" s="705"/>
      <c r="AF903" s="705"/>
      <c r="AG903" s="705"/>
      <c r="AH903" s="705"/>
      <c r="AI903" s="705"/>
      <c r="AJ903" s="705"/>
      <c r="AK903" s="705"/>
      <c r="AL903" s="705"/>
      <c r="AM903" s="705"/>
      <c r="AN903" s="705"/>
      <c r="AO903" s="705"/>
      <c r="AP903" s="705"/>
      <c r="AQ903" s="705"/>
      <c r="AR903" s="705"/>
      <c r="AS903" s="705"/>
      <c r="AT903" s="705"/>
      <c r="AU903" s="705"/>
      <c r="AV903" s="705"/>
      <c r="AW903" s="496"/>
    </row>
    <row r="904" spans="2:49" ht="15.6" x14ac:dyDescent="0.3">
      <c r="B904" s="495"/>
      <c r="C904" s="653"/>
      <c r="D904" s="654"/>
      <c r="E904" s="500" t="s">
        <v>202</v>
      </c>
      <c r="F904" s="500" t="s">
        <v>203</v>
      </c>
      <c r="G904" s="500" t="s">
        <v>204</v>
      </c>
      <c r="H904" s="500" t="s">
        <v>205</v>
      </c>
      <c r="I904" s="714"/>
      <c r="J904" s="716"/>
      <c r="K904" s="714"/>
      <c r="L904" s="714"/>
      <c r="M904" s="705"/>
      <c r="N904" s="705"/>
      <c r="O904" s="705"/>
      <c r="P904" s="705"/>
      <c r="Q904" s="705"/>
      <c r="R904" s="705"/>
      <c r="S904" s="705"/>
      <c r="T904" s="705"/>
      <c r="U904" s="705"/>
      <c r="V904" s="705"/>
      <c r="W904" s="705"/>
      <c r="X904" s="705"/>
      <c r="Y904" s="705"/>
      <c r="Z904" s="705"/>
      <c r="AA904" s="705"/>
      <c r="AB904" s="705"/>
      <c r="AC904" s="705"/>
      <c r="AD904" s="705"/>
      <c r="AE904" s="705"/>
      <c r="AF904" s="705"/>
      <c r="AG904" s="705"/>
      <c r="AH904" s="705"/>
      <c r="AI904" s="705"/>
      <c r="AJ904" s="705"/>
      <c r="AK904" s="705"/>
      <c r="AL904" s="705"/>
      <c r="AM904" s="705"/>
      <c r="AN904" s="705"/>
      <c r="AO904" s="705"/>
      <c r="AP904" s="705"/>
      <c r="AQ904" s="705"/>
      <c r="AR904" s="705"/>
      <c r="AS904" s="705"/>
      <c r="AT904" s="705"/>
      <c r="AU904" s="705"/>
      <c r="AV904" s="705"/>
      <c r="AW904" s="496"/>
    </row>
    <row r="905" spans="2:49" ht="15.6" x14ac:dyDescent="0.3">
      <c r="B905" s="495"/>
      <c r="C905" s="706"/>
      <c r="D905" s="707"/>
      <c r="E905" s="710"/>
      <c r="F905" s="710"/>
      <c r="G905" s="710"/>
      <c r="H905" s="710"/>
      <c r="I905" s="710"/>
      <c r="J905" s="710"/>
      <c r="K905" s="710"/>
      <c r="L905" s="710"/>
      <c r="M905" s="501"/>
      <c r="N905" s="502"/>
      <c r="O905" s="502"/>
      <c r="P905" s="502"/>
      <c r="Q905" s="502"/>
      <c r="R905" s="502"/>
      <c r="S905" s="502"/>
      <c r="T905" s="502"/>
      <c r="U905" s="502"/>
      <c r="V905" s="502"/>
      <c r="W905" s="502"/>
      <c r="X905" s="502"/>
      <c r="Y905" s="502"/>
      <c r="Z905" s="502"/>
      <c r="AA905" s="502"/>
      <c r="AB905" s="502"/>
      <c r="AC905" s="502"/>
      <c r="AD905" s="502"/>
      <c r="AE905" s="502"/>
      <c r="AF905" s="502"/>
      <c r="AG905" s="502"/>
      <c r="AH905" s="502"/>
      <c r="AI905" s="502"/>
      <c r="AJ905" s="502"/>
      <c r="AK905" s="502"/>
      <c r="AL905" s="502"/>
      <c r="AM905" s="502"/>
      <c r="AN905" s="502"/>
      <c r="AO905" s="502"/>
      <c r="AP905" s="502"/>
      <c r="AQ905" s="502"/>
      <c r="AR905" s="502"/>
      <c r="AS905" s="502"/>
      <c r="AT905" s="502"/>
      <c r="AU905" s="502"/>
      <c r="AV905" s="503"/>
      <c r="AW905" s="496"/>
    </row>
    <row r="906" spans="2:49" ht="15.6" x14ac:dyDescent="0.3">
      <c r="B906" s="495"/>
      <c r="C906" s="708"/>
      <c r="D906" s="709"/>
      <c r="E906" s="711"/>
      <c r="F906" s="711"/>
      <c r="G906" s="711"/>
      <c r="H906" s="711"/>
      <c r="I906" s="711"/>
      <c r="J906" s="711"/>
      <c r="K906" s="711"/>
      <c r="L906" s="711"/>
      <c r="M906" s="501"/>
      <c r="N906" s="502"/>
      <c r="O906" s="502"/>
      <c r="P906" s="502"/>
      <c r="Q906" s="502"/>
      <c r="R906" s="502"/>
      <c r="S906" s="502"/>
      <c r="T906" s="502"/>
      <c r="U906" s="502"/>
      <c r="V906" s="502"/>
      <c r="W906" s="502"/>
      <c r="X906" s="502"/>
      <c r="Y906" s="502"/>
      <c r="Z906" s="502"/>
      <c r="AA906" s="502"/>
      <c r="AB906" s="502"/>
      <c r="AC906" s="502"/>
      <c r="AD906" s="502"/>
      <c r="AE906" s="502"/>
      <c r="AF906" s="502"/>
      <c r="AG906" s="502"/>
      <c r="AH906" s="502"/>
      <c r="AI906" s="502"/>
      <c r="AJ906" s="502"/>
      <c r="AK906" s="502"/>
      <c r="AL906" s="502"/>
      <c r="AM906" s="502"/>
      <c r="AN906" s="502"/>
      <c r="AO906" s="502"/>
      <c r="AP906" s="502"/>
      <c r="AQ906" s="502"/>
      <c r="AR906" s="502"/>
      <c r="AS906" s="502"/>
      <c r="AT906" s="502"/>
      <c r="AU906" s="502"/>
      <c r="AV906" s="503"/>
      <c r="AW906" s="496"/>
    </row>
    <row r="907" spans="2:49" ht="15.6" x14ac:dyDescent="0.3">
      <c r="B907" s="495"/>
      <c r="C907" s="648" t="str">
        <f>+J900</f>
        <v>FLEJADO HIERRO 60000 PSI 420 Mpa</v>
      </c>
      <c r="D907" s="649"/>
      <c r="E907" s="644"/>
      <c r="F907" s="644"/>
      <c r="G907" s="718"/>
      <c r="H907" s="644"/>
      <c r="I907" s="644">
        <f>+G907*F907*E907</f>
        <v>0</v>
      </c>
      <c r="J907" s="644">
        <v>1</v>
      </c>
      <c r="K907" s="644" t="str">
        <f>AP900</f>
        <v>KG</v>
      </c>
      <c r="L907" s="646">
        <f>+L886</f>
        <v>202.98</v>
      </c>
      <c r="M907" s="501"/>
      <c r="N907" s="502"/>
      <c r="O907" s="502"/>
      <c r="P907" s="502"/>
      <c r="Q907" s="502"/>
      <c r="R907" s="502"/>
      <c r="S907" s="502"/>
      <c r="T907" s="502"/>
      <c r="U907" s="502"/>
      <c r="V907" s="502"/>
      <c r="W907" s="502"/>
      <c r="X907" s="502"/>
      <c r="Y907" s="502"/>
      <c r="Z907" s="502"/>
      <c r="AA907" s="502"/>
      <c r="AB907" s="502"/>
      <c r="AC907" s="502"/>
      <c r="AD907" s="502"/>
      <c r="AE907" s="502"/>
      <c r="AF907" s="502"/>
      <c r="AG907" s="502"/>
      <c r="AH907" s="502"/>
      <c r="AI907" s="502"/>
      <c r="AJ907" s="502"/>
      <c r="AK907" s="502"/>
      <c r="AL907" s="502"/>
      <c r="AM907" s="502"/>
      <c r="AN907" s="502"/>
      <c r="AO907" s="502"/>
      <c r="AP907" s="502"/>
      <c r="AQ907" s="502"/>
      <c r="AR907" s="502"/>
      <c r="AS907" s="502"/>
      <c r="AT907" s="502"/>
      <c r="AU907" s="502"/>
      <c r="AV907" s="503"/>
      <c r="AW907" s="496"/>
    </row>
    <row r="908" spans="2:49" ht="15.6" x14ac:dyDescent="0.3">
      <c r="B908" s="495"/>
      <c r="C908" s="650"/>
      <c r="D908" s="651"/>
      <c r="E908" s="645"/>
      <c r="F908" s="645"/>
      <c r="G908" s="659"/>
      <c r="H908" s="645"/>
      <c r="I908" s="645"/>
      <c r="J908" s="645"/>
      <c r="K908" s="645"/>
      <c r="L908" s="647"/>
      <c r="M908" s="501"/>
      <c r="N908" s="502"/>
      <c r="O908" s="502"/>
      <c r="P908" s="502"/>
      <c r="Q908" s="502"/>
      <c r="R908" s="502"/>
      <c r="S908" s="502"/>
      <c r="T908" s="502"/>
      <c r="U908" s="502"/>
      <c r="V908" s="502"/>
      <c r="W908" s="502"/>
      <c r="X908" s="502"/>
      <c r="Y908" s="502"/>
      <c r="Z908" s="502"/>
      <c r="AA908" s="502"/>
      <c r="AB908" s="502"/>
      <c r="AC908" s="502"/>
      <c r="AD908" s="502"/>
      <c r="AE908" s="502"/>
      <c r="AF908" s="502"/>
      <c r="AG908" s="502"/>
      <c r="AH908" s="502"/>
      <c r="AI908" s="502"/>
      <c r="AJ908" s="502"/>
      <c r="AK908" s="502"/>
      <c r="AL908" s="502"/>
      <c r="AM908" s="502"/>
      <c r="AN908" s="502"/>
      <c r="AO908" s="502"/>
      <c r="AP908" s="502"/>
      <c r="AQ908" s="502"/>
      <c r="AR908" s="502"/>
      <c r="AS908" s="502"/>
      <c r="AT908" s="502"/>
      <c r="AU908" s="502"/>
      <c r="AV908" s="503"/>
      <c r="AW908" s="496"/>
    </row>
    <row r="909" spans="2:49" ht="15.6" x14ac:dyDescent="0.3">
      <c r="B909" s="495"/>
      <c r="C909" s="720"/>
      <c r="D909" s="721"/>
      <c r="E909" s="652"/>
      <c r="F909" s="652"/>
      <c r="G909" s="652"/>
      <c r="H909" s="652"/>
      <c r="I909" s="652"/>
      <c r="J909" s="652"/>
      <c r="K909" s="652"/>
      <c r="L909" s="656"/>
      <c r="M909" s="501"/>
      <c r="N909" s="502"/>
      <c r="O909" s="502"/>
      <c r="P909" s="502"/>
      <c r="Q909" s="502"/>
      <c r="R909" s="502"/>
      <c r="S909" s="502"/>
      <c r="T909" s="502"/>
      <c r="U909" s="502"/>
      <c r="V909" s="502"/>
      <c r="W909" s="502"/>
      <c r="X909" s="502"/>
      <c r="Y909" s="502"/>
      <c r="Z909" s="502"/>
      <c r="AA909" s="502"/>
      <c r="AB909" s="502"/>
      <c r="AC909" s="502"/>
      <c r="AD909" s="502"/>
      <c r="AE909" s="502"/>
      <c r="AF909" s="502"/>
      <c r="AG909" s="502"/>
      <c r="AH909" s="502"/>
      <c r="AI909" s="502"/>
      <c r="AJ909" s="502"/>
      <c r="AK909" s="502"/>
      <c r="AL909" s="502"/>
      <c r="AM909" s="502"/>
      <c r="AN909" s="502"/>
      <c r="AO909" s="502"/>
      <c r="AP909" s="502"/>
      <c r="AQ909" s="502"/>
      <c r="AR909" s="502"/>
      <c r="AS909" s="502"/>
      <c r="AT909" s="502"/>
      <c r="AU909" s="502"/>
      <c r="AV909" s="503"/>
      <c r="AW909" s="496"/>
    </row>
    <row r="910" spans="2:49" ht="15.6" x14ac:dyDescent="0.3">
      <c r="B910" s="495"/>
      <c r="C910" s="722"/>
      <c r="D910" s="723"/>
      <c r="E910" s="644"/>
      <c r="F910" s="644"/>
      <c r="G910" s="644"/>
      <c r="H910" s="644"/>
      <c r="I910" s="644"/>
      <c r="J910" s="644"/>
      <c r="K910" s="644"/>
      <c r="L910" s="657"/>
      <c r="M910" s="501"/>
      <c r="N910" s="502"/>
      <c r="O910" s="502"/>
      <c r="P910" s="502"/>
      <c r="Q910" s="502"/>
      <c r="R910" s="502"/>
      <c r="S910" s="502"/>
      <c r="T910" s="502"/>
      <c r="U910" s="502"/>
      <c r="V910" s="502"/>
      <c r="W910" s="502"/>
      <c r="X910" s="502"/>
      <c r="Y910" s="502"/>
      <c r="Z910" s="502"/>
      <c r="AA910" s="502"/>
      <c r="AB910" s="502"/>
      <c r="AC910" s="502"/>
      <c r="AD910" s="502"/>
      <c r="AE910" s="502"/>
      <c r="AF910" s="502"/>
      <c r="AG910" s="502"/>
      <c r="AH910" s="502"/>
      <c r="AI910" s="502"/>
      <c r="AJ910" s="502"/>
      <c r="AK910" s="502"/>
      <c r="AL910" s="502"/>
      <c r="AM910" s="502"/>
      <c r="AN910" s="502"/>
      <c r="AO910" s="502"/>
      <c r="AP910" s="502"/>
      <c r="AQ910" s="502"/>
      <c r="AR910" s="502"/>
      <c r="AS910" s="502"/>
      <c r="AT910" s="502"/>
      <c r="AU910" s="502"/>
      <c r="AV910" s="503"/>
      <c r="AW910" s="496"/>
    </row>
    <row r="911" spans="2:49" ht="15.6" x14ac:dyDescent="0.3">
      <c r="B911" s="495"/>
      <c r="C911" s="720"/>
      <c r="D911" s="721"/>
      <c r="E911" s="652"/>
      <c r="F911" s="652"/>
      <c r="G911" s="652"/>
      <c r="H911" s="652"/>
      <c r="I911" s="652"/>
      <c r="J911" s="652"/>
      <c r="K911" s="652"/>
      <c r="L911" s="656"/>
      <c r="M911" s="501"/>
      <c r="N911" s="502"/>
      <c r="O911" s="502"/>
      <c r="P911" s="502"/>
      <c r="Q911" s="502"/>
      <c r="R911" s="502"/>
      <c r="S911" s="502"/>
      <c r="T911" s="502"/>
      <c r="U911" s="502"/>
      <c r="V911" s="502"/>
      <c r="W911" s="502"/>
      <c r="X911" s="502"/>
      <c r="Y911" s="502"/>
      <c r="Z911" s="502"/>
      <c r="AA911" s="502"/>
      <c r="AB911" s="502"/>
      <c r="AC911" s="502"/>
      <c r="AD911" s="502"/>
      <c r="AE911" s="502"/>
      <c r="AF911" s="502"/>
      <c r="AG911" s="502"/>
      <c r="AH911" s="502"/>
      <c r="AI911" s="502"/>
      <c r="AJ911" s="502"/>
      <c r="AK911" s="502"/>
      <c r="AL911" s="502"/>
      <c r="AM911" s="502"/>
      <c r="AN911" s="502"/>
      <c r="AO911" s="502"/>
      <c r="AP911" s="502"/>
      <c r="AQ911" s="502"/>
      <c r="AR911" s="502"/>
      <c r="AS911" s="502"/>
      <c r="AT911" s="502"/>
      <c r="AU911" s="502"/>
      <c r="AV911" s="503"/>
      <c r="AW911" s="496"/>
    </row>
    <row r="912" spans="2:49" ht="15.6" x14ac:dyDescent="0.3">
      <c r="B912" s="495"/>
      <c r="C912" s="722"/>
      <c r="D912" s="723"/>
      <c r="E912" s="644"/>
      <c r="F912" s="644"/>
      <c r="G912" s="644"/>
      <c r="H912" s="644"/>
      <c r="I912" s="644"/>
      <c r="J912" s="644"/>
      <c r="K912" s="644"/>
      <c r="L912" s="657"/>
      <c r="M912" s="501"/>
      <c r="N912" s="502"/>
      <c r="O912" s="502"/>
      <c r="P912" s="502"/>
      <c r="Q912" s="502"/>
      <c r="R912" s="502"/>
      <c r="S912" s="502"/>
      <c r="T912" s="502"/>
      <c r="U912" s="502"/>
      <c r="V912" s="502"/>
      <c r="W912" s="502"/>
      <c r="X912" s="502"/>
      <c r="Y912" s="502"/>
      <c r="Z912" s="502"/>
      <c r="AA912" s="502"/>
      <c r="AB912" s="502"/>
      <c r="AC912" s="502"/>
      <c r="AD912" s="502"/>
      <c r="AE912" s="502"/>
      <c r="AF912" s="502"/>
      <c r="AG912" s="502"/>
      <c r="AH912" s="502"/>
      <c r="AI912" s="502"/>
      <c r="AJ912" s="502"/>
      <c r="AK912" s="502"/>
      <c r="AL912" s="502"/>
      <c r="AM912" s="502"/>
      <c r="AN912" s="502"/>
      <c r="AO912" s="502"/>
      <c r="AP912" s="502"/>
      <c r="AQ912" s="502"/>
      <c r="AR912" s="502"/>
      <c r="AS912" s="502"/>
      <c r="AT912" s="502"/>
      <c r="AU912" s="502"/>
      <c r="AV912" s="503"/>
      <c r="AW912" s="496"/>
    </row>
    <row r="913" spans="2:49" ht="15.6" x14ac:dyDescent="0.3">
      <c r="B913" s="495"/>
      <c r="C913" s="504"/>
      <c r="D913" s="505"/>
      <c r="E913" s="505"/>
      <c r="F913" s="505"/>
      <c r="G913" s="506" t="s">
        <v>209</v>
      </c>
      <c r="H913" s="507">
        <v>2</v>
      </c>
      <c r="I913" s="508" t="s">
        <v>5</v>
      </c>
      <c r="J913" s="509"/>
      <c r="K913" s="510" t="s">
        <v>201</v>
      </c>
      <c r="L913" s="511">
        <f>ROUND(SUM(L905:L912),H913)</f>
        <v>202.98</v>
      </c>
      <c r="M913" s="512"/>
      <c r="N913" s="513"/>
      <c r="O913" s="513"/>
      <c r="P913" s="513"/>
      <c r="Q913" s="513"/>
      <c r="R913" s="513"/>
      <c r="S913" s="502"/>
      <c r="T913" s="502"/>
      <c r="U913" s="502"/>
      <c r="V913" s="502"/>
      <c r="W913" s="502"/>
      <c r="X913" s="502"/>
      <c r="Y913" s="502"/>
      <c r="Z913" s="502"/>
      <c r="AA913" s="502"/>
      <c r="AB913" s="502"/>
      <c r="AC913" s="502"/>
      <c r="AD913" s="502"/>
      <c r="AE913" s="502"/>
      <c r="AF913" s="502"/>
      <c r="AG913" s="502"/>
      <c r="AH913" s="502"/>
      <c r="AI913" s="502"/>
      <c r="AJ913" s="502"/>
      <c r="AK913" s="502"/>
      <c r="AL913" s="502"/>
      <c r="AM913" s="502"/>
      <c r="AN913" s="502"/>
      <c r="AO913" s="502"/>
      <c r="AP913" s="502"/>
      <c r="AQ913" s="502"/>
      <c r="AR913" s="502"/>
      <c r="AS913" s="502"/>
      <c r="AT913" s="502"/>
      <c r="AU913" s="502"/>
      <c r="AV913" s="503"/>
      <c r="AW913" s="496"/>
    </row>
    <row r="914" spans="2:49" ht="15.6" x14ac:dyDescent="0.3">
      <c r="B914" s="495"/>
      <c r="C914" s="514"/>
      <c r="D914" s="515"/>
      <c r="E914" s="515"/>
      <c r="F914" s="515"/>
      <c r="G914" s="515"/>
      <c r="H914" s="515"/>
      <c r="I914" s="515"/>
      <c r="J914" s="515"/>
      <c r="K914" s="516"/>
      <c r="L914" s="515"/>
      <c r="M914" s="517"/>
      <c r="N914" s="518"/>
      <c r="O914" s="518"/>
      <c r="P914" s="518"/>
      <c r="Q914" s="518"/>
      <c r="R914" s="518"/>
      <c r="S914" s="519"/>
      <c r="T914" s="519"/>
      <c r="U914" s="519"/>
      <c r="V914" s="519"/>
      <c r="W914" s="519"/>
      <c r="X914" s="519"/>
      <c r="Y914" s="519"/>
      <c r="Z914" s="519"/>
      <c r="AA914" s="519"/>
      <c r="AB914" s="519"/>
      <c r="AC914" s="519"/>
      <c r="AD914" s="519"/>
      <c r="AE914" s="519"/>
      <c r="AF914" s="519"/>
      <c r="AG914" s="519"/>
      <c r="AH914" s="519"/>
      <c r="AI914" s="519"/>
      <c r="AJ914" s="519"/>
      <c r="AK914" s="519"/>
      <c r="AL914" s="519"/>
      <c r="AM914" s="519"/>
      <c r="AN914" s="519"/>
      <c r="AO914" s="519"/>
      <c r="AP914" s="519"/>
      <c r="AQ914" s="519"/>
      <c r="AR914" s="519"/>
      <c r="AS914" s="519"/>
      <c r="AT914" s="519"/>
      <c r="AU914" s="519"/>
      <c r="AV914" s="520"/>
      <c r="AW914" s="496"/>
    </row>
    <row r="915" spans="2:49" ht="15.6" x14ac:dyDescent="0.3">
      <c r="B915" s="495"/>
      <c r="C915" s="653"/>
      <c r="D915" s="654"/>
      <c r="E915" s="654"/>
      <c r="F915" s="654"/>
      <c r="G915" s="654"/>
      <c r="H915" s="654"/>
      <c r="I915" s="654"/>
      <c r="J915" s="654"/>
      <c r="K915" s="654"/>
      <c r="L915" s="521"/>
      <c r="M915" s="517"/>
      <c r="N915" s="518"/>
      <c r="O915" s="518"/>
      <c r="P915" s="518"/>
      <c r="Q915" s="518"/>
      <c r="R915" s="518"/>
      <c r="S915" s="519"/>
      <c r="T915" s="519"/>
      <c r="U915" s="519"/>
      <c r="V915" s="519"/>
      <c r="W915" s="519"/>
      <c r="X915" s="519"/>
      <c r="Y915" s="519"/>
      <c r="Z915" s="519"/>
      <c r="AA915" s="519"/>
      <c r="AB915" s="519"/>
      <c r="AC915" s="519"/>
      <c r="AD915" s="519"/>
      <c r="AE915" s="519"/>
      <c r="AF915" s="519"/>
      <c r="AG915" s="519"/>
      <c r="AH915" s="519"/>
      <c r="AI915" s="519"/>
      <c r="AJ915" s="519"/>
      <c r="AK915" s="519"/>
      <c r="AL915" s="519"/>
      <c r="AM915" s="519"/>
      <c r="AN915" s="519"/>
      <c r="AO915" s="519"/>
      <c r="AP915" s="519"/>
      <c r="AQ915" s="519"/>
      <c r="AR915" s="519"/>
      <c r="AS915" s="519"/>
      <c r="AT915" s="519"/>
      <c r="AU915" s="519"/>
      <c r="AV915" s="520"/>
      <c r="AW915" s="496"/>
    </row>
    <row r="916" spans="2:49" ht="31.2" x14ac:dyDescent="0.3">
      <c r="B916" s="495"/>
      <c r="C916" s="522" t="s">
        <v>210</v>
      </c>
      <c r="D916" s="655"/>
      <c r="E916" s="655"/>
      <c r="F916" s="655"/>
      <c r="G916" s="655"/>
      <c r="H916" s="655"/>
      <c r="I916" s="655"/>
      <c r="J916" s="655"/>
      <c r="K916" s="655"/>
      <c r="L916" s="655"/>
      <c r="M916" s="655"/>
      <c r="N916" s="655"/>
      <c r="O916" s="655"/>
      <c r="P916" s="655"/>
      <c r="Q916" s="655"/>
      <c r="R916" s="655"/>
      <c r="S916" s="655"/>
      <c r="T916" s="655"/>
      <c r="U916" s="655"/>
      <c r="V916" s="655"/>
      <c r="W916" s="655"/>
      <c r="X916" s="655"/>
      <c r="Y916" s="655"/>
      <c r="Z916" s="655"/>
      <c r="AA916" s="655"/>
      <c r="AB916" s="655"/>
      <c r="AC916" s="655"/>
      <c r="AD916" s="655"/>
      <c r="AE916" s="655"/>
      <c r="AF916" s="655"/>
      <c r="AG916" s="655"/>
      <c r="AH916" s="655"/>
      <c r="AI916" s="655"/>
      <c r="AJ916" s="655"/>
      <c r="AK916" s="655"/>
      <c r="AL916" s="655"/>
      <c r="AM916" s="655"/>
      <c r="AN916" s="655"/>
      <c r="AO916" s="655"/>
      <c r="AP916" s="655"/>
      <c r="AQ916" s="655"/>
      <c r="AR916" s="655"/>
      <c r="AS916" s="655"/>
      <c r="AT916" s="655"/>
      <c r="AU916" s="655"/>
      <c r="AV916" s="523"/>
      <c r="AW916" s="496"/>
    </row>
    <row r="917" spans="2:49" ht="15.6" x14ac:dyDescent="0.3">
      <c r="B917" s="495"/>
      <c r="C917" s="549"/>
      <c r="D917" s="719"/>
      <c r="E917" s="719"/>
      <c r="F917" s="719"/>
      <c r="G917" s="719"/>
      <c r="H917" s="719"/>
      <c r="I917" s="719"/>
      <c r="J917" s="719"/>
      <c r="K917" s="719"/>
      <c r="L917" s="719"/>
      <c r="M917" s="719"/>
      <c r="N917" s="719"/>
      <c r="O917" s="719"/>
      <c r="P917" s="719"/>
      <c r="Q917" s="719"/>
      <c r="R917" s="719"/>
      <c r="S917" s="719"/>
      <c r="T917" s="719"/>
      <c r="U917" s="719"/>
      <c r="V917" s="719"/>
      <c r="W917" s="719"/>
      <c r="X917" s="719"/>
      <c r="Y917" s="719"/>
      <c r="Z917" s="719"/>
      <c r="AA917" s="719"/>
      <c r="AB917" s="719"/>
      <c r="AC917" s="719"/>
      <c r="AD917" s="719"/>
      <c r="AE917" s="719"/>
      <c r="AF917" s="719"/>
      <c r="AG917" s="719"/>
      <c r="AH917" s="719"/>
      <c r="AI917" s="719"/>
      <c r="AJ917" s="719"/>
      <c r="AK917" s="719"/>
      <c r="AL917" s="719"/>
      <c r="AM917" s="719"/>
      <c r="AN917" s="719"/>
      <c r="AO917" s="719"/>
      <c r="AP917" s="719"/>
      <c r="AQ917" s="719"/>
      <c r="AR917" s="719"/>
      <c r="AS917" s="719"/>
      <c r="AT917" s="719"/>
      <c r="AU917" s="719"/>
      <c r="AV917" s="550"/>
      <c r="AW917" s="496"/>
    </row>
    <row r="918" spans="2:49" ht="15.6" x14ac:dyDescent="0.3">
      <c r="B918" s="495"/>
      <c r="C918" s="526"/>
      <c r="D918" s="627"/>
      <c r="E918" s="627"/>
      <c r="F918" s="627"/>
      <c r="G918" s="627"/>
      <c r="H918" s="627"/>
      <c r="I918" s="627"/>
      <c r="J918" s="627"/>
      <c r="K918" s="627"/>
      <c r="L918" s="627"/>
      <c r="M918" s="627"/>
      <c r="N918" s="627"/>
      <c r="O918" s="627"/>
      <c r="P918" s="627"/>
      <c r="Q918" s="627"/>
      <c r="R918" s="627"/>
      <c r="S918" s="627"/>
      <c r="T918" s="627"/>
      <c r="U918" s="627"/>
      <c r="V918" s="627"/>
      <c r="W918" s="627"/>
      <c r="X918" s="627"/>
      <c r="Y918" s="627"/>
      <c r="Z918" s="627"/>
      <c r="AA918" s="627"/>
      <c r="AB918" s="627"/>
      <c r="AC918" s="627"/>
      <c r="AD918" s="627"/>
      <c r="AE918" s="627"/>
      <c r="AF918" s="627"/>
      <c r="AG918" s="527"/>
      <c r="AH918" s="628" t="str">
        <f>"Item    " &amp; E901 &amp; "    Página   1   de   1  "</f>
        <v xml:space="preserve">Item        Página   1   de   1  </v>
      </c>
      <c r="AI918" s="629"/>
      <c r="AJ918" s="629"/>
      <c r="AK918" s="629"/>
      <c r="AL918" s="629"/>
      <c r="AM918" s="629"/>
      <c r="AN918" s="629"/>
      <c r="AO918" s="629"/>
      <c r="AP918" s="629"/>
      <c r="AQ918" s="629"/>
      <c r="AR918" s="629"/>
      <c r="AS918" s="629"/>
      <c r="AT918" s="629"/>
      <c r="AU918" s="629"/>
      <c r="AV918" s="629"/>
      <c r="AW918" s="496"/>
    </row>
    <row r="919" spans="2:49" ht="15.6" x14ac:dyDescent="0.3">
      <c r="B919" s="495"/>
      <c r="C919" s="515"/>
      <c r="D919" s="515"/>
      <c r="E919" s="515"/>
      <c r="F919" s="515"/>
      <c r="G919" s="515"/>
      <c r="H919" s="515"/>
      <c r="I919" s="515"/>
      <c r="J919" s="528"/>
      <c r="K919" s="515"/>
      <c r="L919" s="515"/>
      <c r="M919" s="515"/>
      <c r="N919" s="515"/>
      <c r="O919" s="515"/>
      <c r="P919" s="515"/>
      <c r="Q919" s="515"/>
      <c r="R919" s="515"/>
      <c r="S919" s="515"/>
      <c r="T919" s="515"/>
      <c r="U919" s="515"/>
      <c r="V919" s="515"/>
      <c r="W919" s="515"/>
      <c r="X919" s="515"/>
      <c r="Y919" s="515"/>
      <c r="Z919" s="515"/>
      <c r="AA919" s="515"/>
      <c r="AB919" s="515"/>
      <c r="AC919" s="515"/>
      <c r="AD919" s="515"/>
      <c r="AE919" s="515"/>
      <c r="AF919" s="515"/>
      <c r="AG919" s="515"/>
      <c r="AH919" s="515"/>
      <c r="AI919" s="515"/>
      <c r="AJ919" s="515"/>
      <c r="AK919" s="515"/>
      <c r="AL919" s="515"/>
      <c r="AM919" s="528"/>
      <c r="AN919" s="528"/>
      <c r="AO919" s="528"/>
      <c r="AP919" s="528"/>
      <c r="AQ919" s="528"/>
      <c r="AR919" s="528"/>
      <c r="AS919" s="528"/>
      <c r="AT919" s="528"/>
      <c r="AU919" s="528"/>
      <c r="AV919" s="528"/>
      <c r="AW919" s="496"/>
    </row>
    <row r="920" spans="2:49" ht="15.6" x14ac:dyDescent="0.3">
      <c r="B920" s="495"/>
      <c r="C920" s="515"/>
      <c r="D920" s="515"/>
      <c r="E920" s="515"/>
      <c r="F920" s="515"/>
      <c r="G920" s="515"/>
      <c r="H920" s="515"/>
      <c r="I920" s="515"/>
      <c r="J920" s="528"/>
      <c r="K920" s="515"/>
      <c r="L920" s="515"/>
      <c r="M920" s="515"/>
      <c r="N920" s="515"/>
      <c r="O920" s="515"/>
      <c r="P920" s="515"/>
      <c r="Q920" s="515"/>
      <c r="R920" s="515"/>
      <c r="S920" s="515"/>
      <c r="T920" s="515"/>
      <c r="U920" s="515"/>
      <c r="V920" s="515"/>
      <c r="W920" s="515"/>
      <c r="X920" s="515"/>
      <c r="Y920" s="515"/>
      <c r="Z920" s="515"/>
      <c r="AA920" s="515"/>
      <c r="AB920" s="515"/>
      <c r="AC920" s="515"/>
      <c r="AD920" s="515"/>
      <c r="AE920" s="515"/>
      <c r="AF920" s="515"/>
      <c r="AG920" s="515"/>
      <c r="AH920" s="515"/>
      <c r="AI920" s="515"/>
      <c r="AJ920" s="515"/>
      <c r="AK920" s="515"/>
      <c r="AL920" s="515"/>
      <c r="AM920" s="528"/>
      <c r="AN920" s="528"/>
      <c r="AO920" s="528"/>
      <c r="AP920" s="528"/>
      <c r="AQ920" s="528"/>
      <c r="AR920" s="528"/>
      <c r="AS920" s="528"/>
      <c r="AT920" s="528"/>
      <c r="AU920" s="528"/>
      <c r="AV920" s="528"/>
      <c r="AW920" s="496"/>
    </row>
    <row r="921" spans="2:49" ht="15.6" x14ac:dyDescent="0.3">
      <c r="B921" s="495"/>
      <c r="C921" s="515"/>
      <c r="D921" s="515"/>
      <c r="E921" s="515"/>
      <c r="F921" s="515"/>
      <c r="G921" s="515"/>
      <c r="H921" s="515"/>
      <c r="I921" s="515"/>
      <c r="J921" s="528"/>
      <c r="K921" s="515"/>
      <c r="L921" s="515"/>
      <c r="M921" s="515"/>
      <c r="N921" s="515"/>
      <c r="O921" s="515"/>
      <c r="P921" s="515"/>
      <c r="Q921" s="515"/>
      <c r="R921" s="515"/>
      <c r="S921" s="515"/>
      <c r="T921" s="515"/>
      <c r="U921" s="515"/>
      <c r="V921" s="515"/>
      <c r="W921" s="515"/>
      <c r="X921" s="515"/>
      <c r="Y921" s="515"/>
      <c r="Z921" s="515"/>
      <c r="AA921" s="515"/>
      <c r="AB921" s="515"/>
      <c r="AC921" s="515"/>
      <c r="AD921" s="515"/>
      <c r="AE921" s="515"/>
      <c r="AF921" s="515"/>
      <c r="AG921" s="515"/>
      <c r="AH921" s="515"/>
      <c r="AI921" s="515"/>
      <c r="AJ921" s="515"/>
      <c r="AK921" s="515"/>
      <c r="AL921" s="515"/>
      <c r="AM921" s="528"/>
      <c r="AN921" s="528"/>
      <c r="AO921" s="528"/>
      <c r="AP921" s="528"/>
      <c r="AQ921" s="528"/>
      <c r="AR921" s="528"/>
      <c r="AS921" s="528"/>
      <c r="AT921" s="528"/>
      <c r="AU921" s="528"/>
      <c r="AV921" s="528"/>
      <c r="AW921" s="496"/>
    </row>
    <row r="922" spans="2:49" ht="15.6" x14ac:dyDescent="0.3">
      <c r="B922" s="495"/>
      <c r="C922" s="529"/>
      <c r="D922" s="530"/>
      <c r="E922" s="531"/>
      <c r="F922" s="532"/>
      <c r="G922" s="533"/>
      <c r="H922" s="530"/>
      <c r="I922" s="530"/>
      <c r="J922" s="534"/>
      <c r="K922" s="530"/>
      <c r="L922" s="529"/>
      <c r="M922" s="530"/>
      <c r="N922" s="530"/>
      <c r="O922" s="530"/>
      <c r="P922" s="530"/>
      <c r="Q922" s="530"/>
      <c r="R922" s="530"/>
      <c r="S922" s="530"/>
      <c r="T922" s="530"/>
      <c r="U922" s="530"/>
      <c r="V922" s="530"/>
      <c r="W922" s="530"/>
      <c r="X922" s="530"/>
      <c r="Y922" s="530"/>
      <c r="Z922" s="530"/>
      <c r="AA922" s="530"/>
      <c r="AB922" s="530"/>
      <c r="AC922" s="530"/>
      <c r="AD922" s="530"/>
      <c r="AE922" s="530"/>
      <c r="AF922" s="530"/>
      <c r="AG922" s="530"/>
      <c r="AH922" s="529"/>
      <c r="AI922" s="529"/>
      <c r="AJ922" s="529"/>
      <c r="AK922" s="529"/>
      <c r="AL922" s="529"/>
      <c r="AM922" s="535"/>
      <c r="AN922" s="535"/>
      <c r="AO922" s="535"/>
      <c r="AP922" s="535"/>
      <c r="AQ922" s="535"/>
      <c r="AR922" s="535"/>
      <c r="AS922" s="535"/>
      <c r="AT922" s="535"/>
      <c r="AU922" s="535"/>
      <c r="AV922" s="535"/>
      <c r="AW922" s="496"/>
    </row>
    <row r="923" spans="2:49" ht="15.6" x14ac:dyDescent="0.3">
      <c r="B923" s="495"/>
      <c r="C923" s="529"/>
      <c r="D923" s="536" t="s">
        <v>184</v>
      </c>
      <c r="E923" s="537"/>
      <c r="F923" s="537"/>
      <c r="G923" s="538"/>
      <c r="H923" s="538"/>
      <c r="I923" s="529"/>
      <c r="J923" s="535"/>
      <c r="K923" s="529"/>
      <c r="L923" s="539"/>
      <c r="M923" s="539"/>
      <c r="N923" s="539"/>
      <c r="O923" s="539"/>
      <c r="P923" s="539"/>
      <c r="Q923" s="539"/>
      <c r="R923" s="539" t="s">
        <v>211</v>
      </c>
      <c r="S923" s="539"/>
      <c r="T923" s="539"/>
      <c r="U923" s="539"/>
      <c r="V923" s="539"/>
      <c r="W923" s="539"/>
      <c r="X923" s="539"/>
      <c r="Y923" s="539"/>
      <c r="Z923" s="539"/>
      <c r="AA923" s="539"/>
      <c r="AB923" s="529"/>
      <c r="AC923" s="529"/>
      <c r="AD923" s="529"/>
      <c r="AE923" s="529"/>
      <c r="AF923" s="529"/>
      <c r="AG923" s="529"/>
      <c r="AH923" s="529"/>
      <c r="AI923" s="529"/>
      <c r="AJ923" s="529"/>
      <c r="AK923" s="529"/>
      <c r="AL923" s="529"/>
      <c r="AM923" s="529"/>
      <c r="AN923" s="529"/>
      <c r="AO923" s="529"/>
      <c r="AP923" s="529"/>
      <c r="AQ923" s="529"/>
      <c r="AR923" s="529"/>
      <c r="AS923" s="529"/>
      <c r="AT923" s="529"/>
      <c r="AU923" s="529"/>
      <c r="AV923" s="529"/>
      <c r="AW923" s="496"/>
    </row>
    <row r="924" spans="2:49" ht="16.2" thickBot="1" x14ac:dyDescent="0.35">
      <c r="B924" s="540"/>
      <c r="C924" s="541"/>
      <c r="D924" s="541"/>
      <c r="E924" s="542"/>
      <c r="F924" s="542"/>
      <c r="G924" s="542"/>
      <c r="H924" s="542"/>
      <c r="I924" s="541"/>
      <c r="J924" s="543"/>
      <c r="K924" s="541"/>
      <c r="L924" s="544"/>
      <c r="M924" s="544"/>
      <c r="N924" s="544"/>
      <c r="O924" s="544"/>
      <c r="P924" s="544"/>
      <c r="Q924" s="544"/>
      <c r="R924" s="544"/>
      <c r="S924" s="544"/>
      <c r="T924" s="544"/>
      <c r="U924" s="544"/>
      <c r="V924" s="544"/>
      <c r="W924" s="544"/>
      <c r="X924" s="544"/>
      <c r="Y924" s="544"/>
      <c r="Z924" s="544"/>
      <c r="AA924" s="544"/>
      <c r="AB924" s="541"/>
      <c r="AC924" s="541"/>
      <c r="AD924" s="541"/>
      <c r="AE924" s="541"/>
      <c r="AF924" s="541"/>
      <c r="AG924" s="541"/>
      <c r="AH924" s="541"/>
      <c r="AI924" s="541"/>
      <c r="AJ924" s="541"/>
      <c r="AK924" s="541"/>
      <c r="AL924" s="541"/>
      <c r="AM924" s="541"/>
      <c r="AN924" s="541"/>
      <c r="AO924" s="541"/>
      <c r="AP924" s="541"/>
      <c r="AQ924" s="541"/>
      <c r="AR924" s="541"/>
      <c r="AS924" s="541"/>
      <c r="AT924" s="541"/>
      <c r="AU924" s="541"/>
      <c r="AV924" s="541"/>
      <c r="AW924" s="545"/>
    </row>
    <row r="925" spans="2:49" ht="16.8" thickTop="1" thickBot="1" x14ac:dyDescent="0.35">
      <c r="B925" s="770"/>
      <c r="C925" s="771"/>
      <c r="D925" s="771"/>
      <c r="E925" s="772"/>
      <c r="F925" s="772"/>
      <c r="G925" s="772"/>
      <c r="H925" s="772"/>
      <c r="I925" s="771"/>
      <c r="J925" s="773"/>
      <c r="K925" s="771"/>
      <c r="L925" s="774"/>
      <c r="M925" s="774"/>
      <c r="N925" s="774"/>
      <c r="O925" s="774"/>
      <c r="P925" s="774"/>
      <c r="Q925" s="774"/>
      <c r="R925" s="774"/>
      <c r="S925" s="774"/>
      <c r="T925" s="774"/>
      <c r="U925" s="774"/>
      <c r="V925" s="774"/>
      <c r="W925" s="774"/>
      <c r="X925" s="774"/>
      <c r="Y925" s="774"/>
      <c r="Z925" s="774"/>
      <c r="AA925" s="774"/>
      <c r="AB925" s="771"/>
      <c r="AC925" s="771"/>
      <c r="AD925" s="771"/>
      <c r="AE925" s="771"/>
      <c r="AF925" s="771"/>
      <c r="AG925" s="771"/>
      <c r="AH925" s="771"/>
      <c r="AI925" s="771"/>
      <c r="AJ925" s="771"/>
      <c r="AK925" s="771"/>
      <c r="AL925" s="771"/>
      <c r="AM925" s="771"/>
      <c r="AN925" s="771"/>
      <c r="AO925" s="771"/>
      <c r="AP925" s="771"/>
      <c r="AQ925" s="771"/>
      <c r="AR925" s="771"/>
      <c r="AS925" s="771"/>
      <c r="AT925" s="771"/>
      <c r="AU925" s="771"/>
      <c r="AV925" s="771"/>
      <c r="AW925" s="770"/>
    </row>
    <row r="926" spans="2:49" ht="18.600000000000001" thickTop="1" x14ac:dyDescent="0.35">
      <c r="B926" s="483"/>
      <c r="C926" s="484" t="s">
        <v>190</v>
      </c>
      <c r="D926" s="485"/>
      <c r="E926" s="486"/>
      <c r="F926" s="487"/>
      <c r="G926" s="488"/>
      <c r="H926" s="488"/>
      <c r="I926" s="489"/>
      <c r="J926" s="490"/>
      <c r="K926" s="489"/>
      <c r="L926" s="491"/>
      <c r="M926" s="491"/>
      <c r="N926" s="491"/>
      <c r="O926" s="491"/>
      <c r="P926" s="491"/>
      <c r="Q926" s="491"/>
      <c r="R926" s="491"/>
      <c r="S926" s="491"/>
      <c r="T926" s="491"/>
      <c r="U926" s="491"/>
      <c r="V926" s="491"/>
      <c r="W926" s="491"/>
      <c r="X926" s="491"/>
      <c r="Y926" s="491"/>
      <c r="Z926" s="491"/>
      <c r="AA926" s="491"/>
      <c r="AB926" s="489"/>
      <c r="AC926" s="489"/>
      <c r="AD926" s="489"/>
      <c r="AE926" s="489"/>
      <c r="AF926" s="489"/>
      <c r="AG926" s="489"/>
      <c r="AH926" s="489"/>
      <c r="AI926" s="492"/>
      <c r="AJ926" s="492"/>
      <c r="AK926" s="492"/>
      <c r="AL926" s="492"/>
      <c r="AM926" s="492"/>
      <c r="AN926" s="492"/>
      <c r="AO926" s="492"/>
      <c r="AP926" s="492"/>
      <c r="AQ926" s="492"/>
      <c r="AR926" s="492"/>
      <c r="AS926" s="492"/>
      <c r="AT926" s="492"/>
      <c r="AU926" s="492"/>
      <c r="AV926" s="492"/>
      <c r="AW926" s="493"/>
    </row>
    <row r="927" spans="2:49" ht="15.6" x14ac:dyDescent="0.3">
      <c r="B927" s="495"/>
      <c r="C927" s="630" t="str">
        <f>+C900</f>
        <v>CAPITULO.5: AUCDUCTO VEREDA AGUADITAS</v>
      </c>
      <c r="D927" s="631"/>
      <c r="E927" s="631"/>
      <c r="F927" s="631"/>
      <c r="G927" s="631"/>
      <c r="H927" s="631"/>
      <c r="I927" s="631"/>
      <c r="J927" s="632" t="str">
        <f>+PRESUPUESTO!C67</f>
        <v>TAPA CAJA MARCO ANGULO 4M X 1,5-2,0M</v>
      </c>
      <c r="K927" s="633"/>
      <c r="L927" s="633"/>
      <c r="M927" s="633"/>
      <c r="N927" s="633"/>
      <c r="O927" s="633"/>
      <c r="P927" s="633"/>
      <c r="Q927" s="633"/>
      <c r="R927" s="633"/>
      <c r="S927" s="633"/>
      <c r="T927" s="633"/>
      <c r="U927" s="633"/>
      <c r="V927" s="633"/>
      <c r="W927" s="633"/>
      <c r="X927" s="633"/>
      <c r="Y927" s="633"/>
      <c r="Z927" s="633"/>
      <c r="AA927" s="633"/>
      <c r="AB927" s="633"/>
      <c r="AC927" s="633"/>
      <c r="AD927" s="633"/>
      <c r="AE927" s="633"/>
      <c r="AF927" s="633"/>
      <c r="AG927" s="633"/>
      <c r="AH927" s="634"/>
      <c r="AI927" s="638" t="s">
        <v>192</v>
      </c>
      <c r="AJ927" s="639"/>
      <c r="AK927" s="639"/>
      <c r="AL927" s="639"/>
      <c r="AM927" s="639"/>
      <c r="AN927" s="639"/>
      <c r="AO927" s="640"/>
      <c r="AP927" s="641" t="s">
        <v>89</v>
      </c>
      <c r="AQ927" s="642"/>
      <c r="AR927" s="642"/>
      <c r="AS927" s="642"/>
      <c r="AT927" s="642"/>
      <c r="AU927" s="642"/>
      <c r="AV927" s="643"/>
      <c r="AW927" s="496"/>
    </row>
    <row r="928" spans="2:49" ht="15.6" x14ac:dyDescent="0.3">
      <c r="B928" s="495"/>
      <c r="C928" s="700"/>
      <c r="D928" s="701"/>
      <c r="E928" s="701"/>
      <c r="F928" s="701"/>
      <c r="G928" s="701"/>
      <c r="H928" s="701"/>
      <c r="I928" s="701"/>
      <c r="J928" s="635"/>
      <c r="K928" s="636"/>
      <c r="L928" s="636"/>
      <c r="M928" s="636"/>
      <c r="N928" s="636"/>
      <c r="O928" s="636"/>
      <c r="P928" s="636"/>
      <c r="Q928" s="636"/>
      <c r="R928" s="636"/>
      <c r="S928" s="636"/>
      <c r="T928" s="636"/>
      <c r="U928" s="636"/>
      <c r="V928" s="636"/>
      <c r="W928" s="636"/>
      <c r="X928" s="636"/>
      <c r="Y928" s="636"/>
      <c r="Z928" s="636"/>
      <c r="AA928" s="636"/>
      <c r="AB928" s="636"/>
      <c r="AC928" s="636"/>
      <c r="AD928" s="636"/>
      <c r="AE928" s="636"/>
      <c r="AF928" s="636"/>
      <c r="AG928" s="636"/>
      <c r="AH928" s="637"/>
      <c r="AI928" s="638" t="s">
        <v>194</v>
      </c>
      <c r="AJ928" s="639"/>
      <c r="AK928" s="639"/>
      <c r="AL928" s="639"/>
      <c r="AM928" s="639"/>
      <c r="AN928" s="639"/>
      <c r="AO928" s="640"/>
      <c r="AP928" s="641">
        <f>L940</f>
        <v>1</v>
      </c>
      <c r="AQ928" s="642"/>
      <c r="AR928" s="642"/>
      <c r="AS928" s="642"/>
      <c r="AT928" s="642"/>
      <c r="AU928" s="642"/>
      <c r="AV928" s="643"/>
      <c r="AW928" s="496"/>
    </row>
    <row r="929" spans="2:49" ht="15.6" x14ac:dyDescent="0.3">
      <c r="B929" s="495"/>
      <c r="C929" s="498"/>
      <c r="D929" s="498"/>
      <c r="E929" s="498"/>
      <c r="F929" s="498"/>
      <c r="G929" s="498"/>
      <c r="H929" s="498"/>
      <c r="I929" s="498"/>
      <c r="J929" s="499"/>
      <c r="K929" s="498"/>
      <c r="L929" s="498"/>
      <c r="M929" s="626"/>
      <c r="N929" s="626"/>
      <c r="O929" s="626"/>
      <c r="P929" s="626"/>
      <c r="Q929" s="626"/>
      <c r="R929" s="626"/>
      <c r="S929" s="626"/>
      <c r="T929" s="626"/>
      <c r="U929" s="626"/>
      <c r="V929" s="626"/>
      <c r="W929" s="626"/>
      <c r="X929" s="626"/>
      <c r="Y929" s="626"/>
      <c r="Z929" s="626"/>
      <c r="AA929" s="626"/>
      <c r="AB929" s="626"/>
      <c r="AC929" s="625"/>
      <c r="AD929" s="626"/>
      <c r="AE929" s="626"/>
      <c r="AF929" s="626"/>
      <c r="AG929" s="626"/>
      <c r="AH929" s="626"/>
      <c r="AI929" s="626"/>
      <c r="AJ929" s="626"/>
      <c r="AK929" s="626"/>
      <c r="AL929" s="626"/>
      <c r="AM929" s="626"/>
      <c r="AN929" s="626"/>
      <c r="AO929" s="626"/>
      <c r="AP929" s="626"/>
      <c r="AQ929" s="626"/>
      <c r="AR929" s="626"/>
      <c r="AS929" s="626"/>
      <c r="AT929" s="626"/>
      <c r="AU929" s="626"/>
      <c r="AV929" s="626"/>
      <c r="AW929" s="496"/>
    </row>
    <row r="930" spans="2:49" ht="15.6" x14ac:dyDescent="0.3">
      <c r="B930" s="495"/>
      <c r="C930" s="712" t="s">
        <v>197</v>
      </c>
      <c r="D930" s="713"/>
      <c r="E930" s="714" t="s">
        <v>198</v>
      </c>
      <c r="F930" s="714"/>
      <c r="G930" s="714"/>
      <c r="H930" s="714"/>
      <c r="I930" s="714" t="s">
        <v>199</v>
      </c>
      <c r="J930" s="715" t="s">
        <v>200</v>
      </c>
      <c r="K930" s="714" t="s">
        <v>182</v>
      </c>
      <c r="L930" s="714" t="s">
        <v>201</v>
      </c>
      <c r="M930" s="705"/>
      <c r="N930" s="705"/>
      <c r="O930" s="705"/>
      <c r="P930" s="705"/>
      <c r="Q930" s="705"/>
      <c r="R930" s="705"/>
      <c r="S930" s="705"/>
      <c r="T930" s="705"/>
      <c r="U930" s="705"/>
      <c r="V930" s="705"/>
      <c r="W930" s="705"/>
      <c r="X930" s="705"/>
      <c r="Y930" s="705"/>
      <c r="Z930" s="705"/>
      <c r="AA930" s="705"/>
      <c r="AB930" s="705"/>
      <c r="AC930" s="705"/>
      <c r="AD930" s="705"/>
      <c r="AE930" s="705"/>
      <c r="AF930" s="705"/>
      <c r="AG930" s="705"/>
      <c r="AH930" s="705"/>
      <c r="AI930" s="705"/>
      <c r="AJ930" s="705"/>
      <c r="AK930" s="705"/>
      <c r="AL930" s="705"/>
      <c r="AM930" s="705"/>
      <c r="AN930" s="705"/>
      <c r="AO930" s="705"/>
      <c r="AP930" s="705"/>
      <c r="AQ930" s="705"/>
      <c r="AR930" s="705"/>
      <c r="AS930" s="705"/>
      <c r="AT930" s="705"/>
      <c r="AU930" s="705"/>
      <c r="AV930" s="705"/>
      <c r="AW930" s="496"/>
    </row>
    <row r="931" spans="2:49" ht="15.6" x14ac:dyDescent="0.3">
      <c r="B931" s="495"/>
      <c r="C931" s="653"/>
      <c r="D931" s="654"/>
      <c r="E931" s="500" t="s">
        <v>202</v>
      </c>
      <c r="F931" s="500" t="s">
        <v>203</v>
      </c>
      <c r="G931" s="500" t="s">
        <v>204</v>
      </c>
      <c r="H931" s="500" t="s">
        <v>205</v>
      </c>
      <c r="I931" s="714"/>
      <c r="J931" s="716"/>
      <c r="K931" s="714"/>
      <c r="L931" s="714"/>
      <c r="M931" s="705"/>
      <c r="N931" s="705"/>
      <c r="O931" s="705"/>
      <c r="P931" s="705"/>
      <c r="Q931" s="705"/>
      <c r="R931" s="705"/>
      <c r="S931" s="705"/>
      <c r="T931" s="705"/>
      <c r="U931" s="705"/>
      <c r="V931" s="705"/>
      <c r="W931" s="705"/>
      <c r="X931" s="705"/>
      <c r="Y931" s="705"/>
      <c r="Z931" s="705"/>
      <c r="AA931" s="705"/>
      <c r="AB931" s="705"/>
      <c r="AC931" s="705"/>
      <c r="AD931" s="705"/>
      <c r="AE931" s="705"/>
      <c r="AF931" s="705"/>
      <c r="AG931" s="705"/>
      <c r="AH931" s="705"/>
      <c r="AI931" s="705"/>
      <c r="AJ931" s="705"/>
      <c r="AK931" s="705"/>
      <c r="AL931" s="705"/>
      <c r="AM931" s="705"/>
      <c r="AN931" s="705"/>
      <c r="AO931" s="705"/>
      <c r="AP931" s="705"/>
      <c r="AQ931" s="705"/>
      <c r="AR931" s="705"/>
      <c r="AS931" s="705"/>
      <c r="AT931" s="705"/>
      <c r="AU931" s="705"/>
      <c r="AV931" s="705"/>
      <c r="AW931" s="496"/>
    </row>
    <row r="932" spans="2:49" ht="15.6" x14ac:dyDescent="0.3">
      <c r="B932" s="495"/>
      <c r="C932" s="706"/>
      <c r="D932" s="707"/>
      <c r="E932" s="710"/>
      <c r="F932" s="710"/>
      <c r="G932" s="710"/>
      <c r="H932" s="710"/>
      <c r="I932" s="710"/>
      <c r="J932" s="710"/>
      <c r="K932" s="710"/>
      <c r="L932" s="710"/>
      <c r="M932" s="501"/>
      <c r="N932" s="502"/>
      <c r="O932" s="502"/>
      <c r="P932" s="502"/>
      <c r="Q932" s="502"/>
      <c r="R932" s="502"/>
      <c r="S932" s="502"/>
      <c r="T932" s="502"/>
      <c r="U932" s="502"/>
      <c r="V932" s="502"/>
      <c r="W932" s="502"/>
      <c r="X932" s="502"/>
      <c r="Y932" s="502"/>
      <c r="Z932" s="502"/>
      <c r="AA932" s="502"/>
      <c r="AB932" s="502"/>
      <c r="AC932" s="502"/>
      <c r="AD932" s="502"/>
      <c r="AE932" s="502"/>
      <c r="AF932" s="502"/>
      <c r="AG932" s="502"/>
      <c r="AH932" s="502"/>
      <c r="AI932" s="502"/>
      <c r="AJ932" s="502"/>
      <c r="AK932" s="502"/>
      <c r="AL932" s="502"/>
      <c r="AM932" s="502"/>
      <c r="AN932" s="502"/>
      <c r="AO932" s="502"/>
      <c r="AP932" s="502"/>
      <c r="AQ932" s="502"/>
      <c r="AR932" s="502"/>
      <c r="AS932" s="502"/>
      <c r="AT932" s="502"/>
      <c r="AU932" s="502"/>
      <c r="AV932" s="503"/>
      <c r="AW932" s="496"/>
    </row>
    <row r="933" spans="2:49" ht="15.6" x14ac:dyDescent="0.3">
      <c r="B933" s="495"/>
      <c r="C933" s="708"/>
      <c r="D933" s="709"/>
      <c r="E933" s="711"/>
      <c r="F933" s="711"/>
      <c r="G933" s="711"/>
      <c r="H933" s="711"/>
      <c r="I933" s="711"/>
      <c r="J933" s="711"/>
      <c r="K933" s="711"/>
      <c r="L933" s="711"/>
      <c r="M933" s="501"/>
      <c r="N933" s="502"/>
      <c r="O933" s="502"/>
      <c r="P933" s="502"/>
      <c r="Q933" s="502"/>
      <c r="R933" s="502"/>
      <c r="S933" s="502"/>
      <c r="T933" s="502"/>
      <c r="U933" s="502"/>
      <c r="V933" s="502"/>
      <c r="W933" s="502"/>
      <c r="X933" s="502"/>
      <c r="Y933" s="502"/>
      <c r="Z933" s="502"/>
      <c r="AA933" s="502"/>
      <c r="AB933" s="502"/>
      <c r="AC933" s="502"/>
      <c r="AD933" s="502"/>
      <c r="AE933" s="502"/>
      <c r="AF933" s="502"/>
      <c r="AG933" s="502"/>
      <c r="AH933" s="502"/>
      <c r="AI933" s="502"/>
      <c r="AJ933" s="502"/>
      <c r="AK933" s="502"/>
      <c r="AL933" s="502"/>
      <c r="AM933" s="502"/>
      <c r="AN933" s="502"/>
      <c r="AO933" s="502"/>
      <c r="AP933" s="502"/>
      <c r="AQ933" s="502"/>
      <c r="AR933" s="502"/>
      <c r="AS933" s="502"/>
      <c r="AT933" s="502"/>
      <c r="AU933" s="502"/>
      <c r="AV933" s="503"/>
      <c r="AW933" s="496"/>
    </row>
    <row r="934" spans="2:49" ht="15.6" x14ac:dyDescent="0.3">
      <c r="B934" s="495"/>
      <c r="C934" s="648" t="str">
        <f>+J927</f>
        <v>TAPA CAJA MARCO ANGULO 4M X 1,5-2,0M</v>
      </c>
      <c r="D934" s="649"/>
      <c r="E934" s="644"/>
      <c r="F934" s="644"/>
      <c r="G934" s="718"/>
      <c r="H934" s="644"/>
      <c r="I934" s="644">
        <f>+G934*F934*E934</f>
        <v>0</v>
      </c>
      <c r="J934" s="644">
        <v>1</v>
      </c>
      <c r="K934" s="644" t="str">
        <f>AP927</f>
        <v>UND</v>
      </c>
      <c r="L934" s="646">
        <f>+J934</f>
        <v>1</v>
      </c>
      <c r="M934" s="501"/>
      <c r="N934" s="502"/>
      <c r="O934" s="502"/>
      <c r="P934" s="502"/>
      <c r="Q934" s="502"/>
      <c r="R934" s="502"/>
      <c r="S934" s="502"/>
      <c r="T934" s="502"/>
      <c r="U934" s="502"/>
      <c r="V934" s="502"/>
      <c r="W934" s="502"/>
      <c r="X934" s="502"/>
      <c r="Y934" s="502"/>
      <c r="Z934" s="502"/>
      <c r="AA934" s="502"/>
      <c r="AB934" s="502"/>
      <c r="AC934" s="502"/>
      <c r="AD934" s="502"/>
      <c r="AE934" s="502"/>
      <c r="AF934" s="502"/>
      <c r="AG934" s="502"/>
      <c r="AH934" s="502"/>
      <c r="AI934" s="502"/>
      <c r="AJ934" s="502"/>
      <c r="AK934" s="502"/>
      <c r="AL934" s="502"/>
      <c r="AM934" s="502"/>
      <c r="AN934" s="502"/>
      <c r="AO934" s="502"/>
      <c r="AP934" s="502"/>
      <c r="AQ934" s="502"/>
      <c r="AR934" s="502"/>
      <c r="AS934" s="502"/>
      <c r="AT934" s="502"/>
      <c r="AU934" s="502"/>
      <c r="AV934" s="503"/>
      <c r="AW934" s="496"/>
    </row>
    <row r="935" spans="2:49" ht="15.6" x14ac:dyDescent="0.3">
      <c r="B935" s="495"/>
      <c r="C935" s="650"/>
      <c r="D935" s="651"/>
      <c r="E935" s="645"/>
      <c r="F935" s="645"/>
      <c r="G935" s="659"/>
      <c r="H935" s="645"/>
      <c r="I935" s="645"/>
      <c r="J935" s="645"/>
      <c r="K935" s="645"/>
      <c r="L935" s="647"/>
      <c r="M935" s="501"/>
      <c r="N935" s="502"/>
      <c r="O935" s="502"/>
      <c r="P935" s="502"/>
      <c r="Q935" s="502"/>
      <c r="R935" s="502"/>
      <c r="S935" s="502"/>
      <c r="T935" s="502"/>
      <c r="U935" s="502"/>
      <c r="V935" s="502"/>
      <c r="W935" s="502"/>
      <c r="X935" s="502"/>
      <c r="Y935" s="502"/>
      <c r="Z935" s="502"/>
      <c r="AA935" s="502"/>
      <c r="AB935" s="502"/>
      <c r="AC935" s="502"/>
      <c r="AD935" s="502"/>
      <c r="AE935" s="502"/>
      <c r="AF935" s="502"/>
      <c r="AG935" s="502"/>
      <c r="AH935" s="502"/>
      <c r="AI935" s="502"/>
      <c r="AJ935" s="502"/>
      <c r="AK935" s="502"/>
      <c r="AL935" s="502"/>
      <c r="AM935" s="502"/>
      <c r="AN935" s="502"/>
      <c r="AO935" s="502"/>
      <c r="AP935" s="502"/>
      <c r="AQ935" s="502"/>
      <c r="AR935" s="502"/>
      <c r="AS935" s="502"/>
      <c r="AT935" s="502"/>
      <c r="AU935" s="502"/>
      <c r="AV935" s="503"/>
      <c r="AW935" s="496"/>
    </row>
    <row r="936" spans="2:49" ht="15.6" x14ac:dyDescent="0.3">
      <c r="B936" s="495"/>
      <c r="C936" s="720"/>
      <c r="D936" s="721"/>
      <c r="E936" s="652"/>
      <c r="F936" s="652"/>
      <c r="G936" s="652"/>
      <c r="H936" s="652"/>
      <c r="I936" s="652"/>
      <c r="J936" s="652"/>
      <c r="K936" s="652"/>
      <c r="L936" s="656"/>
      <c r="M936" s="501"/>
      <c r="N936" s="502"/>
      <c r="O936" s="502"/>
      <c r="P936" s="502"/>
      <c r="Q936" s="502"/>
      <c r="R936" s="502"/>
      <c r="S936" s="502"/>
      <c r="T936" s="502"/>
      <c r="U936" s="502"/>
      <c r="V936" s="502"/>
      <c r="W936" s="502"/>
      <c r="X936" s="502"/>
      <c r="Y936" s="502"/>
      <c r="Z936" s="502"/>
      <c r="AA936" s="502"/>
      <c r="AB936" s="502"/>
      <c r="AC936" s="502"/>
      <c r="AD936" s="502"/>
      <c r="AE936" s="502"/>
      <c r="AF936" s="502"/>
      <c r="AG936" s="502"/>
      <c r="AH936" s="502"/>
      <c r="AI936" s="502"/>
      <c r="AJ936" s="502"/>
      <c r="AK936" s="502"/>
      <c r="AL936" s="502"/>
      <c r="AM936" s="502"/>
      <c r="AN936" s="502"/>
      <c r="AO936" s="502"/>
      <c r="AP936" s="502"/>
      <c r="AQ936" s="502"/>
      <c r="AR936" s="502"/>
      <c r="AS936" s="502"/>
      <c r="AT936" s="502"/>
      <c r="AU936" s="502"/>
      <c r="AV936" s="503"/>
      <c r="AW936" s="496"/>
    </row>
    <row r="937" spans="2:49" ht="15.6" x14ac:dyDescent="0.3">
      <c r="B937" s="495"/>
      <c r="C937" s="722"/>
      <c r="D937" s="723"/>
      <c r="E937" s="644"/>
      <c r="F937" s="644"/>
      <c r="G937" s="644"/>
      <c r="H937" s="644"/>
      <c r="I937" s="644"/>
      <c r="J937" s="644"/>
      <c r="K937" s="644"/>
      <c r="L937" s="657"/>
      <c r="M937" s="501"/>
      <c r="N937" s="502"/>
      <c r="O937" s="502"/>
      <c r="P937" s="502"/>
      <c r="Q937" s="502"/>
      <c r="R937" s="502"/>
      <c r="S937" s="502"/>
      <c r="T937" s="502"/>
      <c r="U937" s="502"/>
      <c r="V937" s="502"/>
      <c r="W937" s="502"/>
      <c r="X937" s="502"/>
      <c r="Y937" s="502"/>
      <c r="Z937" s="502"/>
      <c r="AA937" s="502"/>
      <c r="AB937" s="502"/>
      <c r="AC937" s="502"/>
      <c r="AD937" s="502"/>
      <c r="AE937" s="502"/>
      <c r="AF937" s="502"/>
      <c r="AG937" s="502"/>
      <c r="AH937" s="502"/>
      <c r="AI937" s="502"/>
      <c r="AJ937" s="502"/>
      <c r="AK937" s="502"/>
      <c r="AL937" s="502"/>
      <c r="AM937" s="502"/>
      <c r="AN937" s="502"/>
      <c r="AO937" s="502"/>
      <c r="AP937" s="502"/>
      <c r="AQ937" s="502"/>
      <c r="AR937" s="502"/>
      <c r="AS937" s="502"/>
      <c r="AT937" s="502"/>
      <c r="AU937" s="502"/>
      <c r="AV937" s="503"/>
      <c r="AW937" s="496"/>
    </row>
    <row r="938" spans="2:49" ht="15.6" x14ac:dyDescent="0.3">
      <c r="B938" s="495"/>
      <c r="C938" s="720"/>
      <c r="D938" s="721"/>
      <c r="E938" s="652"/>
      <c r="F938" s="652"/>
      <c r="G938" s="652"/>
      <c r="H938" s="652"/>
      <c r="I938" s="652"/>
      <c r="J938" s="652"/>
      <c r="K938" s="652"/>
      <c r="L938" s="656"/>
      <c r="M938" s="501"/>
      <c r="N938" s="502"/>
      <c r="O938" s="502"/>
      <c r="P938" s="502"/>
      <c r="Q938" s="502"/>
      <c r="R938" s="502"/>
      <c r="S938" s="502"/>
      <c r="T938" s="502"/>
      <c r="U938" s="502"/>
      <c r="V938" s="502"/>
      <c r="W938" s="502"/>
      <c r="X938" s="502"/>
      <c r="Y938" s="502"/>
      <c r="Z938" s="502"/>
      <c r="AA938" s="502"/>
      <c r="AB938" s="502"/>
      <c r="AC938" s="502"/>
      <c r="AD938" s="502"/>
      <c r="AE938" s="502"/>
      <c r="AF938" s="502"/>
      <c r="AG938" s="502"/>
      <c r="AH938" s="502"/>
      <c r="AI938" s="502"/>
      <c r="AJ938" s="502"/>
      <c r="AK938" s="502"/>
      <c r="AL938" s="502"/>
      <c r="AM938" s="502"/>
      <c r="AN938" s="502"/>
      <c r="AO938" s="502"/>
      <c r="AP938" s="502"/>
      <c r="AQ938" s="502"/>
      <c r="AR938" s="502"/>
      <c r="AS938" s="502"/>
      <c r="AT938" s="502"/>
      <c r="AU938" s="502"/>
      <c r="AV938" s="503"/>
      <c r="AW938" s="496"/>
    </row>
    <row r="939" spans="2:49" ht="15.6" x14ac:dyDescent="0.3">
      <c r="B939" s="495"/>
      <c r="C939" s="722"/>
      <c r="D939" s="723"/>
      <c r="E939" s="644"/>
      <c r="F939" s="644"/>
      <c r="G939" s="644"/>
      <c r="H939" s="644"/>
      <c r="I939" s="644"/>
      <c r="J939" s="644"/>
      <c r="K939" s="644"/>
      <c r="L939" s="657"/>
      <c r="M939" s="501"/>
      <c r="N939" s="502"/>
      <c r="O939" s="502"/>
      <c r="P939" s="502"/>
      <c r="Q939" s="502"/>
      <c r="R939" s="502"/>
      <c r="S939" s="502"/>
      <c r="T939" s="502"/>
      <c r="U939" s="502"/>
      <c r="V939" s="502"/>
      <c r="W939" s="502"/>
      <c r="X939" s="502"/>
      <c r="Y939" s="502"/>
      <c r="Z939" s="502"/>
      <c r="AA939" s="502"/>
      <c r="AB939" s="502"/>
      <c r="AC939" s="502"/>
      <c r="AD939" s="502"/>
      <c r="AE939" s="502"/>
      <c r="AF939" s="502"/>
      <c r="AG939" s="502"/>
      <c r="AH939" s="502"/>
      <c r="AI939" s="502"/>
      <c r="AJ939" s="502"/>
      <c r="AK939" s="502"/>
      <c r="AL939" s="502"/>
      <c r="AM939" s="502"/>
      <c r="AN939" s="502"/>
      <c r="AO939" s="502"/>
      <c r="AP939" s="502"/>
      <c r="AQ939" s="502"/>
      <c r="AR939" s="502"/>
      <c r="AS939" s="502"/>
      <c r="AT939" s="502"/>
      <c r="AU939" s="502"/>
      <c r="AV939" s="503"/>
      <c r="AW939" s="496"/>
    </row>
    <row r="940" spans="2:49" ht="15.6" x14ac:dyDescent="0.3">
      <c r="B940" s="495"/>
      <c r="C940" s="504"/>
      <c r="D940" s="505"/>
      <c r="E940" s="505"/>
      <c r="F940" s="505"/>
      <c r="G940" s="506" t="s">
        <v>209</v>
      </c>
      <c r="H940" s="507">
        <v>2</v>
      </c>
      <c r="I940" s="508" t="s">
        <v>5</v>
      </c>
      <c r="J940" s="509"/>
      <c r="K940" s="510" t="s">
        <v>201</v>
      </c>
      <c r="L940" s="511">
        <f>ROUND(SUM(L932:L939),H940)</f>
        <v>1</v>
      </c>
      <c r="M940" s="512"/>
      <c r="N940" s="513"/>
      <c r="O940" s="513"/>
      <c r="P940" s="513"/>
      <c r="Q940" s="513"/>
      <c r="R940" s="513"/>
      <c r="S940" s="502"/>
      <c r="T940" s="502"/>
      <c r="U940" s="502"/>
      <c r="V940" s="502"/>
      <c r="W940" s="502"/>
      <c r="X940" s="502"/>
      <c r="Y940" s="502"/>
      <c r="Z940" s="502"/>
      <c r="AA940" s="502"/>
      <c r="AB940" s="502"/>
      <c r="AC940" s="502"/>
      <c r="AD940" s="502"/>
      <c r="AE940" s="502"/>
      <c r="AF940" s="502"/>
      <c r="AG940" s="502"/>
      <c r="AH940" s="502"/>
      <c r="AI940" s="502"/>
      <c r="AJ940" s="502"/>
      <c r="AK940" s="502"/>
      <c r="AL940" s="502"/>
      <c r="AM940" s="502"/>
      <c r="AN940" s="502"/>
      <c r="AO940" s="502"/>
      <c r="AP940" s="502"/>
      <c r="AQ940" s="502"/>
      <c r="AR940" s="502"/>
      <c r="AS940" s="502"/>
      <c r="AT940" s="502"/>
      <c r="AU940" s="502"/>
      <c r="AV940" s="503"/>
      <c r="AW940" s="496"/>
    </row>
    <row r="941" spans="2:49" ht="15.6" x14ac:dyDescent="0.3">
      <c r="B941" s="495"/>
      <c r="C941" s="514"/>
      <c r="D941" s="515"/>
      <c r="E941" s="515"/>
      <c r="F941" s="515"/>
      <c r="G941" s="515"/>
      <c r="H941" s="515"/>
      <c r="I941" s="515"/>
      <c r="J941" s="515"/>
      <c r="K941" s="516"/>
      <c r="L941" s="515"/>
      <c r="M941" s="517"/>
      <c r="N941" s="518"/>
      <c r="O941" s="518"/>
      <c r="P941" s="518"/>
      <c r="Q941" s="518"/>
      <c r="R941" s="518"/>
      <c r="S941" s="519"/>
      <c r="T941" s="519"/>
      <c r="U941" s="519"/>
      <c r="V941" s="519"/>
      <c r="W941" s="519"/>
      <c r="X941" s="519"/>
      <c r="Y941" s="519"/>
      <c r="Z941" s="519"/>
      <c r="AA941" s="519"/>
      <c r="AB941" s="519"/>
      <c r="AC941" s="519"/>
      <c r="AD941" s="519"/>
      <c r="AE941" s="519"/>
      <c r="AF941" s="519"/>
      <c r="AG941" s="519"/>
      <c r="AH941" s="519"/>
      <c r="AI941" s="519"/>
      <c r="AJ941" s="519"/>
      <c r="AK941" s="519"/>
      <c r="AL941" s="519"/>
      <c r="AM941" s="519"/>
      <c r="AN941" s="519"/>
      <c r="AO941" s="519"/>
      <c r="AP941" s="519"/>
      <c r="AQ941" s="519"/>
      <c r="AR941" s="519"/>
      <c r="AS941" s="519"/>
      <c r="AT941" s="519"/>
      <c r="AU941" s="519"/>
      <c r="AV941" s="520"/>
      <c r="AW941" s="496"/>
    </row>
    <row r="942" spans="2:49" ht="15.6" x14ac:dyDescent="0.3">
      <c r="B942" s="495"/>
      <c r="C942" s="653"/>
      <c r="D942" s="654"/>
      <c r="E942" s="654"/>
      <c r="F942" s="654"/>
      <c r="G942" s="654"/>
      <c r="H942" s="654"/>
      <c r="I942" s="654"/>
      <c r="J942" s="654"/>
      <c r="K942" s="654"/>
      <c r="L942" s="521"/>
      <c r="M942" s="517"/>
      <c r="N942" s="518"/>
      <c r="O942" s="518"/>
      <c r="P942" s="518"/>
      <c r="Q942" s="518"/>
      <c r="R942" s="518"/>
      <c r="S942" s="519"/>
      <c r="T942" s="519"/>
      <c r="U942" s="519"/>
      <c r="V942" s="519"/>
      <c r="W942" s="519"/>
      <c r="X942" s="519"/>
      <c r="Y942" s="519"/>
      <c r="Z942" s="519"/>
      <c r="AA942" s="519"/>
      <c r="AB942" s="519"/>
      <c r="AC942" s="519"/>
      <c r="AD942" s="519"/>
      <c r="AE942" s="519"/>
      <c r="AF942" s="519"/>
      <c r="AG942" s="519"/>
      <c r="AH942" s="519"/>
      <c r="AI942" s="519"/>
      <c r="AJ942" s="519"/>
      <c r="AK942" s="519"/>
      <c r="AL942" s="519"/>
      <c r="AM942" s="519"/>
      <c r="AN942" s="519"/>
      <c r="AO942" s="519"/>
      <c r="AP942" s="519"/>
      <c r="AQ942" s="519"/>
      <c r="AR942" s="519"/>
      <c r="AS942" s="519"/>
      <c r="AT942" s="519"/>
      <c r="AU942" s="519"/>
      <c r="AV942" s="520"/>
      <c r="AW942" s="496"/>
    </row>
    <row r="943" spans="2:49" ht="31.2" x14ac:dyDescent="0.3">
      <c r="B943" s="495"/>
      <c r="C943" s="522" t="s">
        <v>210</v>
      </c>
      <c r="D943" s="655"/>
      <c r="E943" s="655"/>
      <c r="F943" s="655"/>
      <c r="G943" s="655"/>
      <c r="H943" s="655"/>
      <c r="I943" s="655"/>
      <c r="J943" s="655"/>
      <c r="K943" s="655"/>
      <c r="L943" s="655"/>
      <c r="M943" s="655"/>
      <c r="N943" s="655"/>
      <c r="O943" s="655"/>
      <c r="P943" s="655"/>
      <c r="Q943" s="655"/>
      <c r="R943" s="655"/>
      <c r="S943" s="655"/>
      <c r="T943" s="655"/>
      <c r="U943" s="655"/>
      <c r="V943" s="655"/>
      <c r="W943" s="655"/>
      <c r="X943" s="655"/>
      <c r="Y943" s="655"/>
      <c r="Z943" s="655"/>
      <c r="AA943" s="655"/>
      <c r="AB943" s="655"/>
      <c r="AC943" s="655"/>
      <c r="AD943" s="655"/>
      <c r="AE943" s="655"/>
      <c r="AF943" s="655"/>
      <c r="AG943" s="655"/>
      <c r="AH943" s="655"/>
      <c r="AI943" s="655"/>
      <c r="AJ943" s="655"/>
      <c r="AK943" s="655"/>
      <c r="AL943" s="655"/>
      <c r="AM943" s="655"/>
      <c r="AN943" s="655"/>
      <c r="AO943" s="655"/>
      <c r="AP943" s="655"/>
      <c r="AQ943" s="655"/>
      <c r="AR943" s="655"/>
      <c r="AS943" s="655"/>
      <c r="AT943" s="655"/>
      <c r="AU943" s="655"/>
      <c r="AV943" s="523"/>
      <c r="AW943" s="496"/>
    </row>
    <row r="944" spans="2:49" ht="15.6" x14ac:dyDescent="0.3">
      <c r="B944" s="495"/>
      <c r="C944" s="549"/>
      <c r="D944" s="719"/>
      <c r="E944" s="719"/>
      <c r="F944" s="719"/>
      <c r="G944" s="719"/>
      <c r="H944" s="719"/>
      <c r="I944" s="719"/>
      <c r="J944" s="719"/>
      <c r="K944" s="719"/>
      <c r="L944" s="719"/>
      <c r="M944" s="719"/>
      <c r="N944" s="719"/>
      <c r="O944" s="719"/>
      <c r="P944" s="719"/>
      <c r="Q944" s="719"/>
      <c r="R944" s="719"/>
      <c r="S944" s="719"/>
      <c r="T944" s="719"/>
      <c r="U944" s="719"/>
      <c r="V944" s="719"/>
      <c r="W944" s="719"/>
      <c r="X944" s="719"/>
      <c r="Y944" s="719"/>
      <c r="Z944" s="719"/>
      <c r="AA944" s="719"/>
      <c r="AB944" s="719"/>
      <c r="AC944" s="719"/>
      <c r="AD944" s="719"/>
      <c r="AE944" s="719"/>
      <c r="AF944" s="719"/>
      <c r="AG944" s="719"/>
      <c r="AH944" s="719"/>
      <c r="AI944" s="719"/>
      <c r="AJ944" s="719"/>
      <c r="AK944" s="719"/>
      <c r="AL944" s="719"/>
      <c r="AM944" s="719"/>
      <c r="AN944" s="719"/>
      <c r="AO944" s="719"/>
      <c r="AP944" s="719"/>
      <c r="AQ944" s="719"/>
      <c r="AR944" s="719"/>
      <c r="AS944" s="719"/>
      <c r="AT944" s="719"/>
      <c r="AU944" s="719"/>
      <c r="AV944" s="550"/>
      <c r="AW944" s="496"/>
    </row>
    <row r="945" spans="2:49" ht="15.6" x14ac:dyDescent="0.3">
      <c r="B945" s="495"/>
      <c r="C945" s="526"/>
      <c r="D945" s="627"/>
      <c r="E945" s="627"/>
      <c r="F945" s="627"/>
      <c r="G945" s="627"/>
      <c r="H945" s="627"/>
      <c r="I945" s="627"/>
      <c r="J945" s="627"/>
      <c r="K945" s="627"/>
      <c r="L945" s="627"/>
      <c r="M945" s="627"/>
      <c r="N945" s="627"/>
      <c r="O945" s="627"/>
      <c r="P945" s="627"/>
      <c r="Q945" s="627"/>
      <c r="R945" s="627"/>
      <c r="S945" s="627"/>
      <c r="T945" s="627"/>
      <c r="U945" s="627"/>
      <c r="V945" s="627"/>
      <c r="W945" s="627"/>
      <c r="X945" s="627"/>
      <c r="Y945" s="627"/>
      <c r="Z945" s="627"/>
      <c r="AA945" s="627"/>
      <c r="AB945" s="627"/>
      <c r="AC945" s="627"/>
      <c r="AD945" s="627"/>
      <c r="AE945" s="627"/>
      <c r="AF945" s="627"/>
      <c r="AG945" s="527"/>
      <c r="AH945" s="628" t="str">
        <f>"Item    " &amp; E928 &amp; "    Página   1   de   1  "</f>
        <v xml:space="preserve">Item        Página   1   de   1  </v>
      </c>
      <c r="AI945" s="629"/>
      <c r="AJ945" s="629"/>
      <c r="AK945" s="629"/>
      <c r="AL945" s="629"/>
      <c r="AM945" s="629"/>
      <c r="AN945" s="629"/>
      <c r="AO945" s="629"/>
      <c r="AP945" s="629"/>
      <c r="AQ945" s="629"/>
      <c r="AR945" s="629"/>
      <c r="AS945" s="629"/>
      <c r="AT945" s="629"/>
      <c r="AU945" s="629"/>
      <c r="AV945" s="629"/>
      <c r="AW945" s="496"/>
    </row>
    <row r="946" spans="2:49" ht="15.6" x14ac:dyDescent="0.3">
      <c r="B946" s="495"/>
      <c r="C946" s="515"/>
      <c r="D946" s="515"/>
      <c r="E946" s="515"/>
      <c r="F946" s="515"/>
      <c r="G946" s="515"/>
      <c r="H946" s="515"/>
      <c r="I946" s="515"/>
      <c r="J946" s="528"/>
      <c r="K946" s="515"/>
      <c r="L946" s="515"/>
      <c r="M946" s="515"/>
      <c r="N946" s="515"/>
      <c r="O946" s="515"/>
      <c r="P946" s="515"/>
      <c r="Q946" s="515"/>
      <c r="R946" s="515"/>
      <c r="S946" s="515"/>
      <c r="T946" s="515"/>
      <c r="U946" s="515"/>
      <c r="V946" s="515"/>
      <c r="W946" s="515"/>
      <c r="X946" s="515"/>
      <c r="Y946" s="515"/>
      <c r="Z946" s="515"/>
      <c r="AA946" s="515"/>
      <c r="AB946" s="515"/>
      <c r="AC946" s="515"/>
      <c r="AD946" s="515"/>
      <c r="AE946" s="515"/>
      <c r="AF946" s="515"/>
      <c r="AG946" s="515"/>
      <c r="AH946" s="515"/>
      <c r="AI946" s="515"/>
      <c r="AJ946" s="515"/>
      <c r="AK946" s="515"/>
      <c r="AL946" s="515"/>
      <c r="AM946" s="528"/>
      <c r="AN946" s="528"/>
      <c r="AO946" s="528"/>
      <c r="AP946" s="528"/>
      <c r="AQ946" s="528"/>
      <c r="AR946" s="528"/>
      <c r="AS946" s="528"/>
      <c r="AT946" s="528"/>
      <c r="AU946" s="528"/>
      <c r="AV946" s="528"/>
      <c r="AW946" s="496"/>
    </row>
    <row r="947" spans="2:49" ht="15.6" x14ac:dyDescent="0.3">
      <c r="B947" s="495"/>
      <c r="C947" s="515"/>
      <c r="D947" s="515"/>
      <c r="E947" s="515"/>
      <c r="F947" s="515"/>
      <c r="G947" s="515"/>
      <c r="H947" s="515"/>
      <c r="I947" s="515"/>
      <c r="J947" s="528"/>
      <c r="K947" s="515"/>
      <c r="L947" s="515"/>
      <c r="M947" s="515"/>
      <c r="N947" s="515"/>
      <c r="O947" s="515"/>
      <c r="P947" s="515"/>
      <c r="Q947" s="515"/>
      <c r="R947" s="515"/>
      <c r="S947" s="515"/>
      <c r="T947" s="515"/>
      <c r="U947" s="515"/>
      <c r="V947" s="515"/>
      <c r="W947" s="515"/>
      <c r="X947" s="515"/>
      <c r="Y947" s="515"/>
      <c r="Z947" s="515"/>
      <c r="AA947" s="515"/>
      <c r="AB947" s="515"/>
      <c r="AC947" s="515"/>
      <c r="AD947" s="515"/>
      <c r="AE947" s="515"/>
      <c r="AF947" s="515"/>
      <c r="AG947" s="515"/>
      <c r="AH947" s="515"/>
      <c r="AI947" s="515"/>
      <c r="AJ947" s="515"/>
      <c r="AK947" s="515"/>
      <c r="AL947" s="515"/>
      <c r="AM947" s="528"/>
      <c r="AN947" s="528"/>
      <c r="AO947" s="528"/>
      <c r="AP947" s="528"/>
      <c r="AQ947" s="528"/>
      <c r="AR947" s="528"/>
      <c r="AS947" s="528"/>
      <c r="AT947" s="528"/>
      <c r="AU947" s="528"/>
      <c r="AV947" s="528"/>
      <c r="AW947" s="496"/>
    </row>
    <row r="948" spans="2:49" ht="15.6" x14ac:dyDescent="0.3">
      <c r="B948" s="495"/>
      <c r="C948" s="515"/>
      <c r="D948" s="515"/>
      <c r="E948" s="515"/>
      <c r="F948" s="515"/>
      <c r="G948" s="515"/>
      <c r="H948" s="515"/>
      <c r="I948" s="515"/>
      <c r="J948" s="528"/>
      <c r="K948" s="515"/>
      <c r="L948" s="515"/>
      <c r="M948" s="515"/>
      <c r="N948" s="515"/>
      <c r="O948" s="515"/>
      <c r="P948" s="515"/>
      <c r="Q948" s="515"/>
      <c r="R948" s="515"/>
      <c r="S948" s="515"/>
      <c r="T948" s="515"/>
      <c r="U948" s="515"/>
      <c r="V948" s="515"/>
      <c r="W948" s="515"/>
      <c r="X948" s="515"/>
      <c r="Y948" s="515"/>
      <c r="Z948" s="515"/>
      <c r="AA948" s="515"/>
      <c r="AB948" s="515"/>
      <c r="AC948" s="515"/>
      <c r="AD948" s="515"/>
      <c r="AE948" s="515"/>
      <c r="AF948" s="515"/>
      <c r="AG948" s="515"/>
      <c r="AH948" s="515"/>
      <c r="AI948" s="515"/>
      <c r="AJ948" s="515"/>
      <c r="AK948" s="515"/>
      <c r="AL948" s="515"/>
      <c r="AM948" s="528"/>
      <c r="AN948" s="528"/>
      <c r="AO948" s="528"/>
      <c r="AP948" s="528"/>
      <c r="AQ948" s="528"/>
      <c r="AR948" s="528"/>
      <c r="AS948" s="528"/>
      <c r="AT948" s="528"/>
      <c r="AU948" s="528"/>
      <c r="AV948" s="528"/>
      <c r="AW948" s="496"/>
    </row>
    <row r="949" spans="2:49" ht="15.6" x14ac:dyDescent="0.3">
      <c r="B949" s="495"/>
      <c r="C949" s="529"/>
      <c r="D949" s="530"/>
      <c r="E949" s="531"/>
      <c r="F949" s="532"/>
      <c r="G949" s="533"/>
      <c r="H949" s="530"/>
      <c r="I949" s="530"/>
      <c r="J949" s="534"/>
      <c r="K949" s="530"/>
      <c r="L949" s="529"/>
      <c r="M949" s="530"/>
      <c r="N949" s="530"/>
      <c r="O949" s="530"/>
      <c r="P949" s="530"/>
      <c r="Q949" s="530"/>
      <c r="R949" s="530"/>
      <c r="S949" s="530"/>
      <c r="T949" s="530"/>
      <c r="U949" s="530"/>
      <c r="V949" s="530"/>
      <c r="W949" s="530"/>
      <c r="X949" s="530"/>
      <c r="Y949" s="530"/>
      <c r="Z949" s="530"/>
      <c r="AA949" s="530"/>
      <c r="AB949" s="530"/>
      <c r="AC949" s="530"/>
      <c r="AD949" s="530"/>
      <c r="AE949" s="530"/>
      <c r="AF949" s="530"/>
      <c r="AG949" s="530"/>
      <c r="AH949" s="529"/>
      <c r="AI949" s="529"/>
      <c r="AJ949" s="529"/>
      <c r="AK949" s="529"/>
      <c r="AL949" s="529"/>
      <c r="AM949" s="535"/>
      <c r="AN949" s="535"/>
      <c r="AO949" s="535"/>
      <c r="AP949" s="535"/>
      <c r="AQ949" s="535"/>
      <c r="AR949" s="535"/>
      <c r="AS949" s="535"/>
      <c r="AT949" s="535"/>
      <c r="AU949" s="535"/>
      <c r="AV949" s="535"/>
      <c r="AW949" s="496"/>
    </row>
    <row r="950" spans="2:49" ht="15.6" x14ac:dyDescent="0.3">
      <c r="B950" s="495"/>
      <c r="C950" s="529"/>
      <c r="D950" s="536" t="s">
        <v>184</v>
      </c>
      <c r="E950" s="537"/>
      <c r="F950" s="537"/>
      <c r="G950" s="538"/>
      <c r="H950" s="538"/>
      <c r="I950" s="529"/>
      <c r="J950" s="535"/>
      <c r="K950" s="529"/>
      <c r="L950" s="539"/>
      <c r="M950" s="539"/>
      <c r="N950" s="539"/>
      <c r="O950" s="539"/>
      <c r="P950" s="539"/>
      <c r="Q950" s="539"/>
      <c r="R950" s="539" t="s">
        <v>211</v>
      </c>
      <c r="S950" s="539"/>
      <c r="T950" s="539"/>
      <c r="U950" s="539"/>
      <c r="V950" s="539"/>
      <c r="W950" s="539"/>
      <c r="X950" s="539"/>
      <c r="Y950" s="539"/>
      <c r="Z950" s="539"/>
      <c r="AA950" s="539"/>
      <c r="AB950" s="529"/>
      <c r="AC950" s="529"/>
      <c r="AD950" s="529"/>
      <c r="AE950" s="529"/>
      <c r="AF950" s="529"/>
      <c r="AG950" s="529"/>
      <c r="AH950" s="529"/>
      <c r="AI950" s="529"/>
      <c r="AJ950" s="529"/>
      <c r="AK950" s="529"/>
      <c r="AL950" s="529"/>
      <c r="AM950" s="529"/>
      <c r="AN950" s="529"/>
      <c r="AO950" s="529"/>
      <c r="AP950" s="529"/>
      <c r="AQ950" s="529"/>
      <c r="AR950" s="529"/>
      <c r="AS950" s="529"/>
      <c r="AT950" s="529"/>
      <c r="AU950" s="529"/>
      <c r="AV950" s="529"/>
      <c r="AW950" s="496"/>
    </row>
    <row r="951" spans="2:49" ht="16.2" thickBot="1" x14ac:dyDescent="0.35">
      <c r="B951" s="540"/>
      <c r="C951" s="541"/>
      <c r="D951" s="541"/>
      <c r="E951" s="542"/>
      <c r="F951" s="542"/>
      <c r="G951" s="542"/>
      <c r="H951" s="542"/>
      <c r="I951" s="541"/>
      <c r="J951" s="543"/>
      <c r="K951" s="541"/>
      <c r="L951" s="544"/>
      <c r="M951" s="544"/>
      <c r="N951" s="544"/>
      <c r="O951" s="544"/>
      <c r="P951" s="544"/>
      <c r="Q951" s="544"/>
      <c r="R951" s="544"/>
      <c r="S951" s="544"/>
      <c r="T951" s="544"/>
      <c r="U951" s="544"/>
      <c r="V951" s="544"/>
      <c r="W951" s="544"/>
      <c r="X951" s="544"/>
      <c r="Y951" s="544"/>
      <c r="Z951" s="544"/>
      <c r="AA951" s="544"/>
      <c r="AB951" s="541"/>
      <c r="AC951" s="541"/>
      <c r="AD951" s="541"/>
      <c r="AE951" s="541"/>
      <c r="AF951" s="541"/>
      <c r="AG951" s="541"/>
      <c r="AH951" s="541"/>
      <c r="AI951" s="541"/>
      <c r="AJ951" s="541"/>
      <c r="AK951" s="541"/>
      <c r="AL951" s="541"/>
      <c r="AM951" s="541"/>
      <c r="AN951" s="541"/>
      <c r="AO951" s="541"/>
      <c r="AP951" s="541"/>
      <c r="AQ951" s="541"/>
      <c r="AR951" s="541"/>
      <c r="AS951" s="541"/>
      <c r="AT951" s="541"/>
      <c r="AU951" s="541"/>
      <c r="AV951" s="541"/>
      <c r="AW951" s="545"/>
    </row>
    <row r="952" spans="2:49" ht="16.8" thickTop="1" thickBot="1" x14ac:dyDescent="0.35">
      <c r="B952" s="770"/>
      <c r="C952" s="771"/>
      <c r="D952" s="771"/>
      <c r="E952" s="772"/>
      <c r="F952" s="772"/>
      <c r="G952" s="772"/>
      <c r="H952" s="772"/>
      <c r="I952" s="771"/>
      <c r="J952" s="773"/>
      <c r="K952" s="771"/>
      <c r="L952" s="774"/>
      <c r="M952" s="774"/>
      <c r="N952" s="774"/>
      <c r="O952" s="774"/>
      <c r="P952" s="774"/>
      <c r="Q952" s="774"/>
      <c r="R952" s="774"/>
      <c r="S952" s="774"/>
      <c r="T952" s="774"/>
      <c r="U952" s="774"/>
      <c r="V952" s="774"/>
      <c r="W952" s="774"/>
      <c r="X952" s="774"/>
      <c r="Y952" s="774"/>
      <c r="Z952" s="774"/>
      <c r="AA952" s="774"/>
      <c r="AB952" s="771"/>
      <c r="AC952" s="771"/>
      <c r="AD952" s="771"/>
      <c r="AE952" s="771"/>
      <c r="AF952" s="771"/>
      <c r="AG952" s="771"/>
      <c r="AH952" s="771"/>
      <c r="AI952" s="771"/>
      <c r="AJ952" s="771"/>
      <c r="AK952" s="771"/>
      <c r="AL952" s="771"/>
      <c r="AM952" s="771"/>
      <c r="AN952" s="771"/>
      <c r="AO952" s="771"/>
      <c r="AP952" s="771"/>
      <c r="AQ952" s="771"/>
      <c r="AR952" s="771"/>
      <c r="AS952" s="771"/>
      <c r="AT952" s="771"/>
      <c r="AU952" s="771"/>
      <c r="AV952" s="771"/>
      <c r="AW952" s="770"/>
    </row>
    <row r="953" spans="2:49" ht="18.600000000000001" thickTop="1" x14ac:dyDescent="0.35">
      <c r="B953" s="483"/>
      <c r="C953" s="484" t="s">
        <v>190</v>
      </c>
      <c r="D953" s="485"/>
      <c r="E953" s="486"/>
      <c r="F953" s="487"/>
      <c r="G953" s="488"/>
      <c r="H953" s="488"/>
      <c r="I953" s="489"/>
      <c r="J953" s="490"/>
      <c r="K953" s="489"/>
      <c r="L953" s="491"/>
      <c r="M953" s="491"/>
      <c r="N953" s="491"/>
      <c r="O953" s="491"/>
      <c r="P953" s="491"/>
      <c r="Q953" s="491"/>
      <c r="R953" s="491"/>
      <c r="S953" s="491"/>
      <c r="T953" s="491"/>
      <c r="U953" s="491"/>
      <c r="V953" s="491"/>
      <c r="W953" s="491"/>
      <c r="X953" s="491"/>
      <c r="Y953" s="491"/>
      <c r="Z953" s="491"/>
      <c r="AA953" s="491"/>
      <c r="AB953" s="489"/>
      <c r="AC953" s="489"/>
      <c r="AD953" s="489"/>
      <c r="AE953" s="489"/>
      <c r="AF953" s="489"/>
      <c r="AG953" s="489"/>
      <c r="AH953" s="489"/>
      <c r="AI953" s="492"/>
      <c r="AJ953" s="492"/>
      <c r="AK953" s="492"/>
      <c r="AL953" s="492"/>
      <c r="AM953" s="492"/>
      <c r="AN953" s="492"/>
      <c r="AO953" s="492"/>
      <c r="AP953" s="492"/>
      <c r="AQ953" s="492"/>
      <c r="AR953" s="492"/>
      <c r="AS953" s="492"/>
      <c r="AT953" s="492"/>
      <c r="AU953" s="492"/>
      <c r="AV953" s="492"/>
      <c r="AW953" s="493"/>
    </row>
    <row r="954" spans="2:49" ht="15.6" x14ac:dyDescent="0.3">
      <c r="B954" s="495"/>
      <c r="C954" s="630" t="str">
        <f>+C927</f>
        <v>CAPITULO.5: AUCDUCTO VEREDA AGUADITAS</v>
      </c>
      <c r="D954" s="631"/>
      <c r="E954" s="631"/>
      <c r="F954" s="631"/>
      <c r="G954" s="631"/>
      <c r="H954" s="631"/>
      <c r="I954" s="631"/>
      <c r="J954" s="632" t="str">
        <f>+PRESUPUESTO!C68</f>
        <v>IMPERMEABILIZANTE CONCRETO FUNDIDO</v>
      </c>
      <c r="K954" s="633"/>
      <c r="L954" s="633"/>
      <c r="M954" s="633"/>
      <c r="N954" s="633"/>
      <c r="O954" s="633"/>
      <c r="P954" s="633"/>
      <c r="Q954" s="633"/>
      <c r="R954" s="633"/>
      <c r="S954" s="633"/>
      <c r="T954" s="633"/>
      <c r="U954" s="633"/>
      <c r="V954" s="633"/>
      <c r="W954" s="633"/>
      <c r="X954" s="633"/>
      <c r="Y954" s="633"/>
      <c r="Z954" s="633"/>
      <c r="AA954" s="633"/>
      <c r="AB954" s="633"/>
      <c r="AC954" s="633"/>
      <c r="AD954" s="633"/>
      <c r="AE954" s="633"/>
      <c r="AF954" s="633"/>
      <c r="AG954" s="633"/>
      <c r="AH954" s="634"/>
      <c r="AI954" s="638" t="s">
        <v>192</v>
      </c>
      <c r="AJ954" s="639"/>
      <c r="AK954" s="639"/>
      <c r="AL954" s="639"/>
      <c r="AM954" s="639"/>
      <c r="AN954" s="639"/>
      <c r="AO954" s="640"/>
      <c r="AP954" s="641" t="s">
        <v>101</v>
      </c>
      <c r="AQ954" s="642"/>
      <c r="AR954" s="642"/>
      <c r="AS954" s="642"/>
      <c r="AT954" s="642"/>
      <c r="AU954" s="642"/>
      <c r="AV954" s="643"/>
      <c r="AW954" s="496"/>
    </row>
    <row r="955" spans="2:49" ht="15.6" x14ac:dyDescent="0.3">
      <c r="B955" s="495"/>
      <c r="C955" s="700"/>
      <c r="D955" s="701"/>
      <c r="E955" s="701"/>
      <c r="F955" s="701"/>
      <c r="G955" s="701"/>
      <c r="H955" s="701"/>
      <c r="I955" s="701"/>
      <c r="J955" s="635"/>
      <c r="K955" s="636"/>
      <c r="L955" s="636"/>
      <c r="M955" s="636"/>
      <c r="N955" s="636"/>
      <c r="O955" s="636"/>
      <c r="P955" s="636"/>
      <c r="Q955" s="636"/>
      <c r="R955" s="636"/>
      <c r="S955" s="636"/>
      <c r="T955" s="636"/>
      <c r="U955" s="636"/>
      <c r="V955" s="636"/>
      <c r="W955" s="636"/>
      <c r="X955" s="636"/>
      <c r="Y955" s="636"/>
      <c r="Z955" s="636"/>
      <c r="AA955" s="636"/>
      <c r="AB955" s="636"/>
      <c r="AC955" s="636"/>
      <c r="AD955" s="636"/>
      <c r="AE955" s="636"/>
      <c r="AF955" s="636"/>
      <c r="AG955" s="636"/>
      <c r="AH955" s="637"/>
      <c r="AI955" s="638" t="s">
        <v>194</v>
      </c>
      <c r="AJ955" s="639"/>
      <c r="AK955" s="639"/>
      <c r="AL955" s="639"/>
      <c r="AM955" s="639"/>
      <c r="AN955" s="639"/>
      <c r="AO955" s="640"/>
      <c r="AP955" s="641">
        <f>L967</f>
        <v>11.76</v>
      </c>
      <c r="AQ955" s="642"/>
      <c r="AR955" s="642"/>
      <c r="AS955" s="642"/>
      <c r="AT955" s="642"/>
      <c r="AU955" s="642"/>
      <c r="AV955" s="643"/>
      <c r="AW955" s="496"/>
    </row>
    <row r="956" spans="2:49" ht="15.6" x14ac:dyDescent="0.3">
      <c r="B956" s="495"/>
      <c r="C956" s="498"/>
      <c r="D956" s="498"/>
      <c r="E956" s="498"/>
      <c r="F956" s="498"/>
      <c r="G956" s="498"/>
      <c r="H956" s="498"/>
      <c r="I956" s="498"/>
      <c r="J956" s="499"/>
      <c r="K956" s="498"/>
      <c r="L956" s="498"/>
      <c r="M956" s="626"/>
      <c r="N956" s="626"/>
      <c r="O956" s="626"/>
      <c r="P956" s="626"/>
      <c r="Q956" s="626"/>
      <c r="R956" s="626"/>
      <c r="S956" s="626"/>
      <c r="T956" s="626"/>
      <c r="U956" s="626"/>
      <c r="V956" s="626"/>
      <c r="W956" s="626"/>
      <c r="X956" s="626"/>
      <c r="Y956" s="626"/>
      <c r="Z956" s="626"/>
      <c r="AA956" s="626"/>
      <c r="AB956" s="626"/>
      <c r="AC956" s="625"/>
      <c r="AD956" s="626"/>
      <c r="AE956" s="626"/>
      <c r="AF956" s="626"/>
      <c r="AG956" s="626"/>
      <c r="AH956" s="626"/>
      <c r="AI956" s="626"/>
      <c r="AJ956" s="626"/>
      <c r="AK956" s="626"/>
      <c r="AL956" s="626"/>
      <c r="AM956" s="626"/>
      <c r="AN956" s="626"/>
      <c r="AO956" s="626"/>
      <c r="AP956" s="626"/>
      <c r="AQ956" s="626"/>
      <c r="AR956" s="626"/>
      <c r="AS956" s="626"/>
      <c r="AT956" s="626"/>
      <c r="AU956" s="626"/>
      <c r="AV956" s="626"/>
      <c r="AW956" s="496"/>
    </row>
    <row r="957" spans="2:49" ht="15.6" x14ac:dyDescent="0.3">
      <c r="B957" s="495"/>
      <c r="C957" s="712" t="s">
        <v>197</v>
      </c>
      <c r="D957" s="713"/>
      <c r="E957" s="714" t="s">
        <v>198</v>
      </c>
      <c r="F957" s="714"/>
      <c r="G957" s="714"/>
      <c r="H957" s="714"/>
      <c r="I957" s="714" t="s">
        <v>199</v>
      </c>
      <c r="J957" s="715" t="s">
        <v>200</v>
      </c>
      <c r="K957" s="714" t="s">
        <v>182</v>
      </c>
      <c r="L957" s="714" t="s">
        <v>201</v>
      </c>
      <c r="M957" s="705"/>
      <c r="N957" s="705"/>
      <c r="O957" s="705"/>
      <c r="P957" s="705"/>
      <c r="Q957" s="705"/>
      <c r="R957" s="705"/>
      <c r="S957" s="705"/>
      <c r="T957" s="705"/>
      <c r="U957" s="705"/>
      <c r="V957" s="705"/>
      <c r="W957" s="705"/>
      <c r="X957" s="705"/>
      <c r="Y957" s="705"/>
      <c r="Z957" s="705"/>
      <c r="AA957" s="705"/>
      <c r="AB957" s="705"/>
      <c r="AC957" s="705"/>
      <c r="AD957" s="705"/>
      <c r="AE957" s="705"/>
      <c r="AF957" s="705"/>
      <c r="AG957" s="705"/>
      <c r="AH957" s="705"/>
      <c r="AI957" s="705"/>
      <c r="AJ957" s="705"/>
      <c r="AK957" s="705"/>
      <c r="AL957" s="705"/>
      <c r="AM957" s="705"/>
      <c r="AN957" s="705"/>
      <c r="AO957" s="705"/>
      <c r="AP957" s="705"/>
      <c r="AQ957" s="705"/>
      <c r="AR957" s="705"/>
      <c r="AS957" s="705"/>
      <c r="AT957" s="705"/>
      <c r="AU957" s="705"/>
      <c r="AV957" s="705"/>
      <c r="AW957" s="496"/>
    </row>
    <row r="958" spans="2:49" ht="15.6" x14ac:dyDescent="0.3">
      <c r="B958" s="495"/>
      <c r="C958" s="653"/>
      <c r="D958" s="654"/>
      <c r="E958" s="500" t="s">
        <v>202</v>
      </c>
      <c r="F958" s="500" t="s">
        <v>203</v>
      </c>
      <c r="G958" s="500" t="s">
        <v>204</v>
      </c>
      <c r="H958" s="500" t="s">
        <v>205</v>
      </c>
      <c r="I958" s="714"/>
      <c r="J958" s="716"/>
      <c r="K958" s="714"/>
      <c r="L958" s="714"/>
      <c r="M958" s="705"/>
      <c r="N958" s="705"/>
      <c r="O958" s="705"/>
      <c r="P958" s="705"/>
      <c r="Q958" s="705"/>
      <c r="R958" s="705"/>
      <c r="S958" s="705"/>
      <c r="T958" s="705"/>
      <c r="U958" s="705"/>
      <c r="V958" s="705"/>
      <c r="W958" s="705"/>
      <c r="X958" s="705"/>
      <c r="Y958" s="705"/>
      <c r="Z958" s="705"/>
      <c r="AA958" s="705"/>
      <c r="AB958" s="705"/>
      <c r="AC958" s="705"/>
      <c r="AD958" s="705"/>
      <c r="AE958" s="705"/>
      <c r="AF958" s="705"/>
      <c r="AG958" s="705"/>
      <c r="AH958" s="705"/>
      <c r="AI958" s="705"/>
      <c r="AJ958" s="705"/>
      <c r="AK958" s="705"/>
      <c r="AL958" s="705"/>
      <c r="AM958" s="705"/>
      <c r="AN958" s="705"/>
      <c r="AO958" s="705"/>
      <c r="AP958" s="705"/>
      <c r="AQ958" s="705"/>
      <c r="AR958" s="705"/>
      <c r="AS958" s="705"/>
      <c r="AT958" s="705"/>
      <c r="AU958" s="705"/>
      <c r="AV958" s="705"/>
      <c r="AW958" s="496"/>
    </row>
    <row r="959" spans="2:49" ht="15.6" x14ac:dyDescent="0.3">
      <c r="B959" s="495"/>
      <c r="C959" s="706"/>
      <c r="D959" s="707"/>
      <c r="E959" s="710"/>
      <c r="F959" s="710"/>
      <c r="G959" s="710"/>
      <c r="H959" s="710"/>
      <c r="I959" s="710"/>
      <c r="J959" s="710"/>
      <c r="K959" s="710"/>
      <c r="L959" s="710"/>
      <c r="M959" s="501"/>
      <c r="N959" s="502"/>
      <c r="O959" s="502"/>
      <c r="P959" s="502"/>
      <c r="Q959" s="502"/>
      <c r="R959" s="502"/>
      <c r="S959" s="502"/>
      <c r="T959" s="502"/>
      <c r="U959" s="502"/>
      <c r="V959" s="502"/>
      <c r="W959" s="502"/>
      <c r="X959" s="502"/>
      <c r="Y959" s="502"/>
      <c r="Z959" s="502"/>
      <c r="AA959" s="502"/>
      <c r="AB959" s="502"/>
      <c r="AC959" s="502"/>
      <c r="AD959" s="502"/>
      <c r="AE959" s="502"/>
      <c r="AF959" s="502"/>
      <c r="AG959" s="502"/>
      <c r="AH959" s="502"/>
      <c r="AI959" s="502"/>
      <c r="AJ959" s="502"/>
      <c r="AK959" s="502"/>
      <c r="AL959" s="502"/>
      <c r="AM959" s="502"/>
      <c r="AN959" s="502"/>
      <c r="AO959" s="502"/>
      <c r="AP959" s="502"/>
      <c r="AQ959" s="502"/>
      <c r="AR959" s="502"/>
      <c r="AS959" s="502"/>
      <c r="AT959" s="502"/>
      <c r="AU959" s="502"/>
      <c r="AV959" s="503"/>
      <c r="AW959" s="496"/>
    </row>
    <row r="960" spans="2:49" ht="15.6" x14ac:dyDescent="0.3">
      <c r="B960" s="495"/>
      <c r="C960" s="708"/>
      <c r="D960" s="709"/>
      <c r="E960" s="711"/>
      <c r="F960" s="711"/>
      <c r="G960" s="711"/>
      <c r="H960" s="711"/>
      <c r="I960" s="711"/>
      <c r="J960" s="711"/>
      <c r="K960" s="711"/>
      <c r="L960" s="711"/>
      <c r="M960" s="501"/>
      <c r="N960" s="502"/>
      <c r="O960" s="502"/>
      <c r="P960" s="502"/>
      <c r="Q960" s="502"/>
      <c r="R960" s="502"/>
      <c r="S960" s="502"/>
      <c r="T960" s="502"/>
      <c r="U960" s="502"/>
      <c r="V960" s="502"/>
      <c r="W960" s="502"/>
      <c r="X960" s="502"/>
      <c r="Y960" s="502"/>
      <c r="Z960" s="502"/>
      <c r="AA960" s="502"/>
      <c r="AB960" s="502"/>
      <c r="AC960" s="502"/>
      <c r="AD960" s="502"/>
      <c r="AE960" s="502"/>
      <c r="AF960" s="502"/>
      <c r="AG960" s="502"/>
      <c r="AH960" s="502"/>
      <c r="AI960" s="502"/>
      <c r="AJ960" s="502"/>
      <c r="AK960" s="502"/>
      <c r="AL960" s="502"/>
      <c r="AM960" s="502"/>
      <c r="AN960" s="502"/>
      <c r="AO960" s="502"/>
      <c r="AP960" s="502"/>
      <c r="AQ960" s="502"/>
      <c r="AR960" s="502"/>
      <c r="AS960" s="502"/>
      <c r="AT960" s="502"/>
      <c r="AU960" s="502"/>
      <c r="AV960" s="503"/>
      <c r="AW960" s="496"/>
    </row>
    <row r="961" spans="2:49" ht="15.6" x14ac:dyDescent="0.3">
      <c r="B961" s="495"/>
      <c r="C961" s="648" t="str">
        <f>+J954</f>
        <v>IMPERMEABILIZANTE CONCRETO FUNDIDO</v>
      </c>
      <c r="D961" s="649"/>
      <c r="E961" s="644">
        <f>2.2+2.2+2.7+2.7</f>
        <v>9.8000000000000007</v>
      </c>
      <c r="F961" s="644"/>
      <c r="G961" s="718">
        <v>1.2</v>
      </c>
      <c r="H961" s="644"/>
      <c r="I961" s="644">
        <f>+E961*G961</f>
        <v>11.76</v>
      </c>
      <c r="J961" s="644">
        <v>1</v>
      </c>
      <c r="K961" s="644" t="str">
        <f>AP954</f>
        <v>M2</v>
      </c>
      <c r="L961" s="646">
        <f>+I961*J961</f>
        <v>11.76</v>
      </c>
      <c r="M961" s="501"/>
      <c r="N961" s="502"/>
      <c r="O961" s="502"/>
      <c r="P961" s="502"/>
      <c r="Q961" s="502"/>
      <c r="R961" s="502"/>
      <c r="S961" s="502"/>
      <c r="T961" s="502"/>
      <c r="U961" s="502"/>
      <c r="V961" s="502"/>
      <c r="W961" s="502"/>
      <c r="X961" s="502"/>
      <c r="Y961" s="502"/>
      <c r="Z961" s="502"/>
      <c r="AA961" s="502"/>
      <c r="AB961" s="502"/>
      <c r="AC961" s="502"/>
      <c r="AD961" s="502"/>
      <c r="AE961" s="502"/>
      <c r="AF961" s="502"/>
      <c r="AG961" s="502"/>
      <c r="AH961" s="502"/>
      <c r="AI961" s="502"/>
      <c r="AJ961" s="502"/>
      <c r="AK961" s="502"/>
      <c r="AL961" s="502"/>
      <c r="AM961" s="502"/>
      <c r="AN961" s="502"/>
      <c r="AO961" s="502"/>
      <c r="AP961" s="502"/>
      <c r="AQ961" s="502"/>
      <c r="AR961" s="502"/>
      <c r="AS961" s="502"/>
      <c r="AT961" s="502"/>
      <c r="AU961" s="502"/>
      <c r="AV961" s="503"/>
      <c r="AW961" s="496"/>
    </row>
    <row r="962" spans="2:49" ht="15.6" x14ac:dyDescent="0.3">
      <c r="B962" s="495"/>
      <c r="C962" s="650"/>
      <c r="D962" s="651"/>
      <c r="E962" s="645"/>
      <c r="F962" s="645"/>
      <c r="G962" s="659"/>
      <c r="H962" s="645"/>
      <c r="I962" s="645"/>
      <c r="J962" s="645"/>
      <c r="K962" s="645"/>
      <c r="L962" s="647"/>
      <c r="M962" s="501"/>
      <c r="N962" s="502"/>
      <c r="O962" s="502"/>
      <c r="P962" s="502"/>
      <c r="Q962" s="502"/>
      <c r="R962" s="502"/>
      <c r="S962" s="502"/>
      <c r="T962" s="502"/>
      <c r="U962" s="502"/>
      <c r="V962" s="502"/>
      <c r="W962" s="502"/>
      <c r="X962" s="502"/>
      <c r="Y962" s="502"/>
      <c r="Z962" s="502"/>
      <c r="AA962" s="502"/>
      <c r="AB962" s="502"/>
      <c r="AC962" s="502"/>
      <c r="AD962" s="502"/>
      <c r="AE962" s="502"/>
      <c r="AF962" s="502"/>
      <c r="AG962" s="502"/>
      <c r="AH962" s="502"/>
      <c r="AI962" s="502"/>
      <c r="AJ962" s="502"/>
      <c r="AK962" s="502"/>
      <c r="AL962" s="502"/>
      <c r="AM962" s="502"/>
      <c r="AN962" s="502"/>
      <c r="AO962" s="502"/>
      <c r="AP962" s="502"/>
      <c r="AQ962" s="502"/>
      <c r="AR962" s="502"/>
      <c r="AS962" s="502"/>
      <c r="AT962" s="502"/>
      <c r="AU962" s="502"/>
      <c r="AV962" s="503"/>
      <c r="AW962" s="496"/>
    </row>
    <row r="963" spans="2:49" ht="15.6" x14ac:dyDescent="0.3">
      <c r="B963" s="495"/>
      <c r="C963" s="720"/>
      <c r="D963" s="721"/>
      <c r="E963" s="652"/>
      <c r="F963" s="652"/>
      <c r="G963" s="652"/>
      <c r="H963" s="652"/>
      <c r="I963" s="652"/>
      <c r="J963" s="652"/>
      <c r="K963" s="652"/>
      <c r="L963" s="656"/>
      <c r="M963" s="501"/>
      <c r="N963" s="502"/>
      <c r="O963" s="502"/>
      <c r="P963" s="502"/>
      <c r="Q963" s="502"/>
      <c r="R963" s="502"/>
      <c r="S963" s="502"/>
      <c r="T963" s="502"/>
      <c r="U963" s="502"/>
      <c r="V963" s="502"/>
      <c r="W963" s="502"/>
      <c r="X963" s="502"/>
      <c r="Y963" s="502"/>
      <c r="Z963" s="502"/>
      <c r="AA963" s="502"/>
      <c r="AB963" s="502"/>
      <c r="AC963" s="502"/>
      <c r="AD963" s="502"/>
      <c r="AE963" s="502"/>
      <c r="AF963" s="502"/>
      <c r="AG963" s="502"/>
      <c r="AH963" s="502"/>
      <c r="AI963" s="502"/>
      <c r="AJ963" s="502"/>
      <c r="AK963" s="502"/>
      <c r="AL963" s="502"/>
      <c r="AM963" s="502"/>
      <c r="AN963" s="502"/>
      <c r="AO963" s="502"/>
      <c r="AP963" s="502"/>
      <c r="AQ963" s="502"/>
      <c r="AR963" s="502"/>
      <c r="AS963" s="502"/>
      <c r="AT963" s="502"/>
      <c r="AU963" s="502"/>
      <c r="AV963" s="503"/>
      <c r="AW963" s="496"/>
    </row>
    <row r="964" spans="2:49" ht="15.6" x14ac:dyDescent="0.3">
      <c r="B964" s="495"/>
      <c r="C964" s="722"/>
      <c r="D964" s="723"/>
      <c r="E964" s="644"/>
      <c r="F964" s="644"/>
      <c r="G964" s="644"/>
      <c r="H964" s="644"/>
      <c r="I964" s="644"/>
      <c r="J964" s="644"/>
      <c r="K964" s="644"/>
      <c r="L964" s="657"/>
      <c r="M964" s="501"/>
      <c r="N964" s="502"/>
      <c r="O964" s="502"/>
      <c r="P964" s="502"/>
      <c r="Q964" s="502"/>
      <c r="R964" s="502"/>
      <c r="S964" s="502"/>
      <c r="T964" s="502"/>
      <c r="U964" s="502"/>
      <c r="V964" s="502"/>
      <c r="W964" s="502"/>
      <c r="X964" s="502"/>
      <c r="Y964" s="502"/>
      <c r="Z964" s="502"/>
      <c r="AA964" s="502"/>
      <c r="AB964" s="502"/>
      <c r="AC964" s="502"/>
      <c r="AD964" s="502"/>
      <c r="AE964" s="502"/>
      <c r="AF964" s="502"/>
      <c r="AG964" s="502"/>
      <c r="AH964" s="502"/>
      <c r="AI964" s="502"/>
      <c r="AJ964" s="502"/>
      <c r="AK964" s="502"/>
      <c r="AL964" s="502"/>
      <c r="AM964" s="502"/>
      <c r="AN964" s="502"/>
      <c r="AO964" s="502"/>
      <c r="AP964" s="502"/>
      <c r="AQ964" s="502"/>
      <c r="AR964" s="502"/>
      <c r="AS964" s="502"/>
      <c r="AT964" s="502"/>
      <c r="AU964" s="502"/>
      <c r="AV964" s="503"/>
      <c r="AW964" s="496"/>
    </row>
    <row r="965" spans="2:49" ht="15.6" x14ac:dyDescent="0.3">
      <c r="B965" s="495"/>
      <c r="C965" s="720"/>
      <c r="D965" s="721"/>
      <c r="E965" s="652"/>
      <c r="F965" s="652"/>
      <c r="G965" s="652"/>
      <c r="H965" s="652"/>
      <c r="I965" s="652"/>
      <c r="J965" s="652"/>
      <c r="K965" s="652"/>
      <c r="L965" s="656"/>
      <c r="M965" s="501"/>
      <c r="N965" s="502"/>
      <c r="O965" s="502"/>
      <c r="P965" s="502"/>
      <c r="Q965" s="502"/>
      <c r="R965" s="502"/>
      <c r="S965" s="502"/>
      <c r="T965" s="502"/>
      <c r="U965" s="502"/>
      <c r="V965" s="502"/>
      <c r="W965" s="502"/>
      <c r="X965" s="502"/>
      <c r="Y965" s="502"/>
      <c r="Z965" s="502"/>
      <c r="AA965" s="502"/>
      <c r="AB965" s="502"/>
      <c r="AC965" s="502"/>
      <c r="AD965" s="502"/>
      <c r="AE965" s="502"/>
      <c r="AF965" s="502"/>
      <c r="AG965" s="502"/>
      <c r="AH965" s="502"/>
      <c r="AI965" s="502"/>
      <c r="AJ965" s="502"/>
      <c r="AK965" s="502"/>
      <c r="AL965" s="502"/>
      <c r="AM965" s="502"/>
      <c r="AN965" s="502"/>
      <c r="AO965" s="502"/>
      <c r="AP965" s="502"/>
      <c r="AQ965" s="502"/>
      <c r="AR965" s="502"/>
      <c r="AS965" s="502"/>
      <c r="AT965" s="502"/>
      <c r="AU965" s="502"/>
      <c r="AV965" s="503"/>
      <c r="AW965" s="496"/>
    </row>
    <row r="966" spans="2:49" ht="15.6" x14ac:dyDescent="0.3">
      <c r="B966" s="495"/>
      <c r="C966" s="722"/>
      <c r="D966" s="723"/>
      <c r="E966" s="644"/>
      <c r="F966" s="644"/>
      <c r="G966" s="644"/>
      <c r="H966" s="644"/>
      <c r="I966" s="644"/>
      <c r="J966" s="644"/>
      <c r="K966" s="644"/>
      <c r="L966" s="657"/>
      <c r="M966" s="501"/>
      <c r="N966" s="502"/>
      <c r="O966" s="502"/>
      <c r="P966" s="502"/>
      <c r="Q966" s="502"/>
      <c r="R966" s="502"/>
      <c r="S966" s="502"/>
      <c r="T966" s="502"/>
      <c r="U966" s="502"/>
      <c r="V966" s="502"/>
      <c r="W966" s="502"/>
      <c r="X966" s="502"/>
      <c r="Y966" s="502"/>
      <c r="Z966" s="502"/>
      <c r="AA966" s="502"/>
      <c r="AB966" s="502"/>
      <c r="AC966" s="502"/>
      <c r="AD966" s="502"/>
      <c r="AE966" s="502"/>
      <c r="AF966" s="502"/>
      <c r="AG966" s="502"/>
      <c r="AH966" s="502"/>
      <c r="AI966" s="502"/>
      <c r="AJ966" s="502"/>
      <c r="AK966" s="502"/>
      <c r="AL966" s="502"/>
      <c r="AM966" s="502"/>
      <c r="AN966" s="502"/>
      <c r="AO966" s="502"/>
      <c r="AP966" s="502"/>
      <c r="AQ966" s="502"/>
      <c r="AR966" s="502"/>
      <c r="AS966" s="502"/>
      <c r="AT966" s="502"/>
      <c r="AU966" s="502"/>
      <c r="AV966" s="503"/>
      <c r="AW966" s="496"/>
    </row>
    <row r="967" spans="2:49" ht="15.6" x14ac:dyDescent="0.3">
      <c r="B967" s="495"/>
      <c r="C967" s="504"/>
      <c r="D967" s="505"/>
      <c r="E967" s="505"/>
      <c r="F967" s="505"/>
      <c r="G967" s="506" t="s">
        <v>209</v>
      </c>
      <c r="H967" s="507">
        <v>2</v>
      </c>
      <c r="I967" s="508" t="s">
        <v>5</v>
      </c>
      <c r="J967" s="509"/>
      <c r="K967" s="510" t="s">
        <v>201</v>
      </c>
      <c r="L967" s="511">
        <f>ROUND(SUM(L959:L966),H967)</f>
        <v>11.76</v>
      </c>
      <c r="M967" s="512"/>
      <c r="N967" s="513"/>
      <c r="O967" s="513"/>
      <c r="P967" s="513"/>
      <c r="Q967" s="513"/>
      <c r="R967" s="513"/>
      <c r="S967" s="502"/>
      <c r="T967" s="502"/>
      <c r="U967" s="502"/>
      <c r="V967" s="502"/>
      <c r="W967" s="502"/>
      <c r="X967" s="502"/>
      <c r="Y967" s="502"/>
      <c r="Z967" s="502"/>
      <c r="AA967" s="502"/>
      <c r="AB967" s="502"/>
      <c r="AC967" s="502"/>
      <c r="AD967" s="502"/>
      <c r="AE967" s="502"/>
      <c r="AF967" s="502"/>
      <c r="AG967" s="502"/>
      <c r="AH967" s="502"/>
      <c r="AI967" s="502"/>
      <c r="AJ967" s="502"/>
      <c r="AK967" s="502"/>
      <c r="AL967" s="502"/>
      <c r="AM967" s="502"/>
      <c r="AN967" s="502"/>
      <c r="AO967" s="502"/>
      <c r="AP967" s="502"/>
      <c r="AQ967" s="502"/>
      <c r="AR967" s="502"/>
      <c r="AS967" s="502"/>
      <c r="AT967" s="502"/>
      <c r="AU967" s="502"/>
      <c r="AV967" s="503"/>
      <c r="AW967" s="496"/>
    </row>
    <row r="968" spans="2:49" ht="15.6" x14ac:dyDescent="0.3">
      <c r="B968" s="495"/>
      <c r="C968" s="514"/>
      <c r="D968" s="515"/>
      <c r="E968" s="515"/>
      <c r="F968" s="515"/>
      <c r="G968" s="515"/>
      <c r="H968" s="515"/>
      <c r="I968" s="515"/>
      <c r="J968" s="515"/>
      <c r="K968" s="516"/>
      <c r="L968" s="515"/>
      <c r="M968" s="517"/>
      <c r="N968" s="518"/>
      <c r="O968" s="518"/>
      <c r="P968" s="518"/>
      <c r="Q968" s="518"/>
      <c r="R968" s="518"/>
      <c r="S968" s="519"/>
      <c r="T968" s="519"/>
      <c r="U968" s="519"/>
      <c r="V968" s="519"/>
      <c r="W968" s="519"/>
      <c r="X968" s="519"/>
      <c r="Y968" s="519"/>
      <c r="Z968" s="519"/>
      <c r="AA968" s="519"/>
      <c r="AB968" s="519"/>
      <c r="AC968" s="519"/>
      <c r="AD968" s="519"/>
      <c r="AE968" s="519"/>
      <c r="AF968" s="519"/>
      <c r="AG968" s="519"/>
      <c r="AH968" s="519"/>
      <c r="AI968" s="519"/>
      <c r="AJ968" s="519"/>
      <c r="AK968" s="519"/>
      <c r="AL968" s="519"/>
      <c r="AM968" s="519"/>
      <c r="AN968" s="519"/>
      <c r="AO968" s="519"/>
      <c r="AP968" s="519"/>
      <c r="AQ968" s="519"/>
      <c r="AR968" s="519"/>
      <c r="AS968" s="519"/>
      <c r="AT968" s="519"/>
      <c r="AU968" s="519"/>
      <c r="AV968" s="520"/>
      <c r="AW968" s="496"/>
    </row>
    <row r="969" spans="2:49" ht="15.6" x14ac:dyDescent="0.3">
      <c r="B969" s="495"/>
      <c r="C969" s="653"/>
      <c r="D969" s="654"/>
      <c r="E969" s="654"/>
      <c r="F969" s="654"/>
      <c r="G969" s="654"/>
      <c r="H969" s="654"/>
      <c r="I969" s="654"/>
      <c r="J969" s="654"/>
      <c r="K969" s="654"/>
      <c r="L969" s="521"/>
      <c r="M969" s="517"/>
      <c r="N969" s="518"/>
      <c r="O969" s="518"/>
      <c r="P969" s="518"/>
      <c r="Q969" s="518"/>
      <c r="R969" s="518"/>
      <c r="S969" s="519"/>
      <c r="T969" s="519"/>
      <c r="U969" s="519"/>
      <c r="V969" s="519"/>
      <c r="W969" s="519"/>
      <c r="X969" s="519"/>
      <c r="Y969" s="519"/>
      <c r="Z969" s="519"/>
      <c r="AA969" s="519"/>
      <c r="AB969" s="519"/>
      <c r="AC969" s="519"/>
      <c r="AD969" s="519"/>
      <c r="AE969" s="519"/>
      <c r="AF969" s="519"/>
      <c r="AG969" s="519"/>
      <c r="AH969" s="519"/>
      <c r="AI969" s="519"/>
      <c r="AJ969" s="519"/>
      <c r="AK969" s="519"/>
      <c r="AL969" s="519"/>
      <c r="AM969" s="519"/>
      <c r="AN969" s="519"/>
      <c r="AO969" s="519"/>
      <c r="AP969" s="519"/>
      <c r="AQ969" s="519"/>
      <c r="AR969" s="519"/>
      <c r="AS969" s="519"/>
      <c r="AT969" s="519"/>
      <c r="AU969" s="519"/>
      <c r="AV969" s="520"/>
      <c r="AW969" s="496"/>
    </row>
    <row r="970" spans="2:49" ht="31.2" x14ac:dyDescent="0.3">
      <c r="B970" s="495"/>
      <c r="C970" s="522" t="s">
        <v>210</v>
      </c>
      <c r="D970" s="655"/>
      <c r="E970" s="655"/>
      <c r="F970" s="655"/>
      <c r="G970" s="655"/>
      <c r="H970" s="655"/>
      <c r="I970" s="655"/>
      <c r="J970" s="655"/>
      <c r="K970" s="655"/>
      <c r="L970" s="655"/>
      <c r="M970" s="655"/>
      <c r="N970" s="655"/>
      <c r="O970" s="655"/>
      <c r="P970" s="655"/>
      <c r="Q970" s="655"/>
      <c r="R970" s="655"/>
      <c r="S970" s="655"/>
      <c r="T970" s="655"/>
      <c r="U970" s="655"/>
      <c r="V970" s="655"/>
      <c r="W970" s="655"/>
      <c r="X970" s="655"/>
      <c r="Y970" s="655"/>
      <c r="Z970" s="655"/>
      <c r="AA970" s="655"/>
      <c r="AB970" s="655"/>
      <c r="AC970" s="655"/>
      <c r="AD970" s="655"/>
      <c r="AE970" s="655"/>
      <c r="AF970" s="655"/>
      <c r="AG970" s="655"/>
      <c r="AH970" s="655"/>
      <c r="AI970" s="655"/>
      <c r="AJ970" s="655"/>
      <c r="AK970" s="655"/>
      <c r="AL970" s="655"/>
      <c r="AM970" s="655"/>
      <c r="AN970" s="655"/>
      <c r="AO970" s="655"/>
      <c r="AP970" s="655"/>
      <c r="AQ970" s="655"/>
      <c r="AR970" s="655"/>
      <c r="AS970" s="655"/>
      <c r="AT970" s="655"/>
      <c r="AU970" s="655"/>
      <c r="AV970" s="523"/>
      <c r="AW970" s="496"/>
    </row>
    <row r="971" spans="2:49" ht="15.6" x14ac:dyDescent="0.3">
      <c r="B971" s="495"/>
      <c r="C971" s="549"/>
      <c r="D971" s="719"/>
      <c r="E971" s="719"/>
      <c r="F971" s="719"/>
      <c r="G971" s="719"/>
      <c r="H971" s="719"/>
      <c r="I971" s="719"/>
      <c r="J971" s="719"/>
      <c r="K971" s="719"/>
      <c r="L971" s="719"/>
      <c r="M971" s="719"/>
      <c r="N971" s="719"/>
      <c r="O971" s="719"/>
      <c r="P971" s="719"/>
      <c r="Q971" s="719"/>
      <c r="R971" s="719"/>
      <c r="S971" s="719"/>
      <c r="T971" s="719"/>
      <c r="U971" s="719"/>
      <c r="V971" s="719"/>
      <c r="W971" s="719"/>
      <c r="X971" s="719"/>
      <c r="Y971" s="719"/>
      <c r="Z971" s="719"/>
      <c r="AA971" s="719"/>
      <c r="AB971" s="719"/>
      <c r="AC971" s="719"/>
      <c r="AD971" s="719"/>
      <c r="AE971" s="719"/>
      <c r="AF971" s="719"/>
      <c r="AG971" s="719"/>
      <c r="AH971" s="719"/>
      <c r="AI971" s="719"/>
      <c r="AJ971" s="719"/>
      <c r="AK971" s="719"/>
      <c r="AL971" s="719"/>
      <c r="AM971" s="719"/>
      <c r="AN971" s="719"/>
      <c r="AO971" s="719"/>
      <c r="AP971" s="719"/>
      <c r="AQ971" s="719"/>
      <c r="AR971" s="719"/>
      <c r="AS971" s="719"/>
      <c r="AT971" s="719"/>
      <c r="AU971" s="719"/>
      <c r="AV971" s="550"/>
      <c r="AW971" s="496"/>
    </row>
    <row r="972" spans="2:49" ht="15.6" x14ac:dyDescent="0.3">
      <c r="B972" s="495"/>
      <c r="C972" s="526"/>
      <c r="D972" s="627"/>
      <c r="E972" s="627"/>
      <c r="F972" s="627"/>
      <c r="G972" s="627"/>
      <c r="H972" s="627"/>
      <c r="I972" s="627"/>
      <c r="J972" s="627"/>
      <c r="K972" s="627"/>
      <c r="L972" s="627"/>
      <c r="M972" s="627"/>
      <c r="N972" s="627"/>
      <c r="O972" s="627"/>
      <c r="P972" s="627"/>
      <c r="Q972" s="627"/>
      <c r="R972" s="627"/>
      <c r="S972" s="627"/>
      <c r="T972" s="627"/>
      <c r="U972" s="627"/>
      <c r="V972" s="627"/>
      <c r="W972" s="627"/>
      <c r="X972" s="627"/>
      <c r="Y972" s="627"/>
      <c r="Z972" s="627"/>
      <c r="AA972" s="627"/>
      <c r="AB972" s="627"/>
      <c r="AC972" s="627"/>
      <c r="AD972" s="627"/>
      <c r="AE972" s="627"/>
      <c r="AF972" s="627"/>
      <c r="AG972" s="527"/>
      <c r="AH972" s="628" t="str">
        <f>"Item    " &amp; E955 &amp; "    Página   1   de   1  "</f>
        <v xml:space="preserve">Item        Página   1   de   1  </v>
      </c>
      <c r="AI972" s="629"/>
      <c r="AJ972" s="629"/>
      <c r="AK972" s="629"/>
      <c r="AL972" s="629"/>
      <c r="AM972" s="629"/>
      <c r="AN972" s="629"/>
      <c r="AO972" s="629"/>
      <c r="AP972" s="629"/>
      <c r="AQ972" s="629"/>
      <c r="AR972" s="629"/>
      <c r="AS972" s="629"/>
      <c r="AT972" s="629"/>
      <c r="AU972" s="629"/>
      <c r="AV972" s="629"/>
      <c r="AW972" s="496"/>
    </row>
    <row r="973" spans="2:49" ht="15.6" x14ac:dyDescent="0.3">
      <c r="B973" s="495"/>
      <c r="C973" s="515"/>
      <c r="D973" s="515"/>
      <c r="E973" s="515"/>
      <c r="F973" s="515"/>
      <c r="G973" s="515"/>
      <c r="H973" s="515"/>
      <c r="I973" s="515"/>
      <c r="J973" s="528"/>
      <c r="K973" s="515"/>
      <c r="L973" s="515"/>
      <c r="M973" s="515"/>
      <c r="N973" s="515"/>
      <c r="O973" s="515"/>
      <c r="P973" s="515"/>
      <c r="Q973" s="515"/>
      <c r="R973" s="515"/>
      <c r="S973" s="515"/>
      <c r="T973" s="515"/>
      <c r="U973" s="515"/>
      <c r="V973" s="515"/>
      <c r="W973" s="515"/>
      <c r="X973" s="515"/>
      <c r="Y973" s="515"/>
      <c r="Z973" s="515"/>
      <c r="AA973" s="515"/>
      <c r="AB973" s="515"/>
      <c r="AC973" s="515"/>
      <c r="AD973" s="515"/>
      <c r="AE973" s="515"/>
      <c r="AF973" s="515"/>
      <c r="AG973" s="515"/>
      <c r="AH973" s="515"/>
      <c r="AI973" s="515"/>
      <c r="AJ973" s="515"/>
      <c r="AK973" s="515"/>
      <c r="AL973" s="515"/>
      <c r="AM973" s="528"/>
      <c r="AN973" s="528"/>
      <c r="AO973" s="528"/>
      <c r="AP973" s="528"/>
      <c r="AQ973" s="528"/>
      <c r="AR973" s="528"/>
      <c r="AS973" s="528"/>
      <c r="AT973" s="528"/>
      <c r="AU973" s="528"/>
      <c r="AV973" s="528"/>
      <c r="AW973" s="496"/>
    </row>
    <row r="974" spans="2:49" ht="15.6" x14ac:dyDescent="0.3">
      <c r="B974" s="495"/>
      <c r="C974" s="515"/>
      <c r="D974" s="515"/>
      <c r="E974" s="515"/>
      <c r="F974" s="515"/>
      <c r="G974" s="515"/>
      <c r="H974" s="515"/>
      <c r="I974" s="515"/>
      <c r="J974" s="528"/>
      <c r="K974" s="515"/>
      <c r="L974" s="515"/>
      <c r="M974" s="515"/>
      <c r="N974" s="515"/>
      <c r="O974" s="515"/>
      <c r="P974" s="515"/>
      <c r="Q974" s="515"/>
      <c r="R974" s="515"/>
      <c r="S974" s="515"/>
      <c r="T974" s="515"/>
      <c r="U974" s="515"/>
      <c r="V974" s="515"/>
      <c r="W974" s="515"/>
      <c r="X974" s="515"/>
      <c r="Y974" s="515"/>
      <c r="Z974" s="515"/>
      <c r="AA974" s="515"/>
      <c r="AB974" s="515"/>
      <c r="AC974" s="515"/>
      <c r="AD974" s="515"/>
      <c r="AE974" s="515"/>
      <c r="AF974" s="515"/>
      <c r="AG974" s="515"/>
      <c r="AH974" s="515"/>
      <c r="AI974" s="515"/>
      <c r="AJ974" s="515"/>
      <c r="AK974" s="515"/>
      <c r="AL974" s="515"/>
      <c r="AM974" s="528"/>
      <c r="AN974" s="528"/>
      <c r="AO974" s="528"/>
      <c r="AP974" s="528"/>
      <c r="AQ974" s="528"/>
      <c r="AR974" s="528"/>
      <c r="AS974" s="528"/>
      <c r="AT974" s="528"/>
      <c r="AU974" s="528"/>
      <c r="AV974" s="528"/>
      <c r="AW974" s="496"/>
    </row>
    <row r="975" spans="2:49" ht="15.6" x14ac:dyDescent="0.3">
      <c r="B975" s="495"/>
      <c r="C975" s="515"/>
      <c r="D975" s="515"/>
      <c r="E975" s="515"/>
      <c r="F975" s="515"/>
      <c r="G975" s="515"/>
      <c r="H975" s="515"/>
      <c r="I975" s="515"/>
      <c r="J975" s="528"/>
      <c r="K975" s="515"/>
      <c r="L975" s="515"/>
      <c r="M975" s="515"/>
      <c r="N975" s="515"/>
      <c r="O975" s="515"/>
      <c r="P975" s="515"/>
      <c r="Q975" s="515"/>
      <c r="R975" s="515"/>
      <c r="S975" s="515"/>
      <c r="T975" s="515"/>
      <c r="U975" s="515"/>
      <c r="V975" s="515"/>
      <c r="W975" s="515"/>
      <c r="X975" s="515"/>
      <c r="Y975" s="515"/>
      <c r="Z975" s="515"/>
      <c r="AA975" s="515"/>
      <c r="AB975" s="515"/>
      <c r="AC975" s="515"/>
      <c r="AD975" s="515"/>
      <c r="AE975" s="515"/>
      <c r="AF975" s="515"/>
      <c r="AG975" s="515"/>
      <c r="AH975" s="515"/>
      <c r="AI975" s="515"/>
      <c r="AJ975" s="515"/>
      <c r="AK975" s="515"/>
      <c r="AL975" s="515"/>
      <c r="AM975" s="528"/>
      <c r="AN975" s="528"/>
      <c r="AO975" s="528"/>
      <c r="AP975" s="528"/>
      <c r="AQ975" s="528"/>
      <c r="AR975" s="528"/>
      <c r="AS975" s="528"/>
      <c r="AT975" s="528"/>
      <c r="AU975" s="528"/>
      <c r="AV975" s="528"/>
      <c r="AW975" s="496"/>
    </row>
    <row r="976" spans="2:49" ht="15.6" x14ac:dyDescent="0.3">
      <c r="B976" s="495"/>
      <c r="C976" s="529"/>
      <c r="D976" s="530"/>
      <c r="E976" s="531"/>
      <c r="F976" s="532"/>
      <c r="G976" s="533"/>
      <c r="H976" s="530"/>
      <c r="I976" s="530"/>
      <c r="J976" s="534"/>
      <c r="K976" s="530"/>
      <c r="L976" s="529"/>
      <c r="M976" s="530"/>
      <c r="N976" s="530"/>
      <c r="O976" s="530"/>
      <c r="P976" s="530"/>
      <c r="Q976" s="530"/>
      <c r="R976" s="530"/>
      <c r="S976" s="530"/>
      <c r="T976" s="530"/>
      <c r="U976" s="530"/>
      <c r="V976" s="530"/>
      <c r="W976" s="530"/>
      <c r="X976" s="530"/>
      <c r="Y976" s="530"/>
      <c r="Z976" s="530"/>
      <c r="AA976" s="530"/>
      <c r="AB976" s="530"/>
      <c r="AC976" s="530"/>
      <c r="AD976" s="530"/>
      <c r="AE976" s="530"/>
      <c r="AF976" s="530"/>
      <c r="AG976" s="530"/>
      <c r="AH976" s="529"/>
      <c r="AI976" s="529"/>
      <c r="AJ976" s="529"/>
      <c r="AK976" s="529"/>
      <c r="AL976" s="529"/>
      <c r="AM976" s="535"/>
      <c r="AN976" s="535"/>
      <c r="AO976" s="535"/>
      <c r="AP976" s="535"/>
      <c r="AQ976" s="535"/>
      <c r="AR976" s="535"/>
      <c r="AS976" s="535"/>
      <c r="AT976" s="535"/>
      <c r="AU976" s="535"/>
      <c r="AV976" s="535"/>
      <c r="AW976" s="496"/>
    </row>
    <row r="977" spans="2:49" ht="15.6" x14ac:dyDescent="0.3">
      <c r="B977" s="495"/>
      <c r="C977" s="529"/>
      <c r="D977" s="536" t="s">
        <v>184</v>
      </c>
      <c r="E977" s="537"/>
      <c r="F977" s="537"/>
      <c r="G977" s="538"/>
      <c r="H977" s="538"/>
      <c r="I977" s="529"/>
      <c r="J977" s="535"/>
      <c r="K977" s="529"/>
      <c r="L977" s="539"/>
      <c r="M977" s="539"/>
      <c r="N977" s="539"/>
      <c r="O977" s="539"/>
      <c r="P977" s="539"/>
      <c r="Q977" s="539"/>
      <c r="R977" s="539" t="s">
        <v>211</v>
      </c>
      <c r="S977" s="539"/>
      <c r="T977" s="539"/>
      <c r="U977" s="539"/>
      <c r="V977" s="539"/>
      <c r="W977" s="539"/>
      <c r="X977" s="539"/>
      <c r="Y977" s="539"/>
      <c r="Z977" s="539"/>
      <c r="AA977" s="539"/>
      <c r="AB977" s="529"/>
      <c r="AC977" s="529"/>
      <c r="AD977" s="529"/>
      <c r="AE977" s="529"/>
      <c r="AF977" s="529"/>
      <c r="AG977" s="529"/>
      <c r="AH977" s="529"/>
      <c r="AI977" s="529"/>
      <c r="AJ977" s="529"/>
      <c r="AK977" s="529"/>
      <c r="AL977" s="529"/>
      <c r="AM977" s="529"/>
      <c r="AN977" s="529"/>
      <c r="AO977" s="529"/>
      <c r="AP977" s="529"/>
      <c r="AQ977" s="529"/>
      <c r="AR977" s="529"/>
      <c r="AS977" s="529"/>
      <c r="AT977" s="529"/>
      <c r="AU977" s="529"/>
      <c r="AV977" s="529"/>
      <c r="AW977" s="496"/>
    </row>
    <row r="978" spans="2:49" ht="16.2" thickBot="1" x14ac:dyDescent="0.35">
      <c r="B978" s="540"/>
      <c r="C978" s="541"/>
      <c r="D978" s="541"/>
      <c r="E978" s="542"/>
      <c r="F978" s="542"/>
      <c r="G978" s="542"/>
      <c r="H978" s="542"/>
      <c r="I978" s="541"/>
      <c r="J978" s="543"/>
      <c r="K978" s="541"/>
      <c r="L978" s="544"/>
      <c r="M978" s="544"/>
      <c r="N978" s="544"/>
      <c r="O978" s="544"/>
      <c r="P978" s="544"/>
      <c r="Q978" s="544"/>
      <c r="R978" s="544"/>
      <c r="S978" s="544"/>
      <c r="T978" s="544"/>
      <c r="U978" s="544"/>
      <c r="V978" s="544"/>
      <c r="W978" s="544"/>
      <c r="X978" s="544"/>
      <c r="Y978" s="544"/>
      <c r="Z978" s="544"/>
      <c r="AA978" s="544"/>
      <c r="AB978" s="541"/>
      <c r="AC978" s="541"/>
      <c r="AD978" s="541"/>
      <c r="AE978" s="541"/>
      <c r="AF978" s="541"/>
      <c r="AG978" s="541"/>
      <c r="AH978" s="541"/>
      <c r="AI978" s="541"/>
      <c r="AJ978" s="541"/>
      <c r="AK978" s="541"/>
      <c r="AL978" s="541"/>
      <c r="AM978" s="541"/>
      <c r="AN978" s="541"/>
      <c r="AO978" s="541"/>
      <c r="AP978" s="541"/>
      <c r="AQ978" s="541"/>
      <c r="AR978" s="541"/>
      <c r="AS978" s="541"/>
      <c r="AT978" s="541"/>
      <c r="AU978" s="541"/>
      <c r="AV978" s="541"/>
      <c r="AW978" s="545"/>
    </row>
    <row r="979" spans="2:49" ht="16.8" thickTop="1" thickBot="1" x14ac:dyDescent="0.35">
      <c r="B979" s="770"/>
      <c r="C979" s="771"/>
      <c r="D979" s="771"/>
      <c r="E979" s="772"/>
      <c r="F979" s="772"/>
      <c r="G979" s="772"/>
      <c r="H979" s="772"/>
      <c r="I979" s="771"/>
      <c r="J979" s="773"/>
      <c r="K979" s="771"/>
      <c r="L979" s="774"/>
      <c r="M979" s="774"/>
      <c r="N979" s="774"/>
      <c r="O979" s="774"/>
      <c r="P979" s="774"/>
      <c r="Q979" s="774"/>
      <c r="R979" s="774"/>
      <c r="S979" s="774"/>
      <c r="T979" s="774"/>
      <c r="U979" s="774"/>
      <c r="V979" s="774"/>
      <c r="W979" s="774"/>
      <c r="X979" s="774"/>
      <c r="Y979" s="774"/>
      <c r="Z979" s="774"/>
      <c r="AA979" s="774"/>
      <c r="AB979" s="771"/>
      <c r="AC979" s="771"/>
      <c r="AD979" s="771"/>
      <c r="AE979" s="771"/>
      <c r="AF979" s="771"/>
      <c r="AG979" s="771"/>
      <c r="AH979" s="771"/>
      <c r="AI979" s="771"/>
      <c r="AJ979" s="771"/>
      <c r="AK979" s="771"/>
      <c r="AL979" s="771"/>
      <c r="AM979" s="771"/>
      <c r="AN979" s="771"/>
      <c r="AO979" s="771"/>
      <c r="AP979" s="771"/>
      <c r="AQ979" s="771"/>
      <c r="AR979" s="771"/>
      <c r="AS979" s="771"/>
      <c r="AT979" s="771"/>
      <c r="AU979" s="771"/>
      <c r="AV979" s="771"/>
      <c r="AW979" s="770"/>
    </row>
    <row r="980" spans="2:49" ht="18.600000000000001" thickTop="1" x14ac:dyDescent="0.35">
      <c r="B980" s="483"/>
      <c r="C980" s="484" t="s">
        <v>190</v>
      </c>
      <c r="D980" s="485"/>
      <c r="E980" s="486"/>
      <c r="F980" s="487"/>
      <c r="G980" s="488"/>
      <c r="H980" s="488"/>
      <c r="I980" s="489"/>
      <c r="J980" s="490"/>
      <c r="K980" s="489"/>
      <c r="L980" s="491"/>
      <c r="M980" s="491"/>
      <c r="N980" s="491"/>
      <c r="O980" s="491"/>
      <c r="P980" s="491"/>
      <c r="Q980" s="491"/>
      <c r="R980" s="491"/>
      <c r="S980" s="491"/>
      <c r="T980" s="491"/>
      <c r="U980" s="491"/>
      <c r="V980" s="491"/>
      <c r="W980" s="491"/>
      <c r="X980" s="491"/>
      <c r="Y980" s="491"/>
      <c r="Z980" s="491"/>
      <c r="AA980" s="491"/>
      <c r="AB980" s="489"/>
      <c r="AC980" s="489"/>
      <c r="AD980" s="489"/>
      <c r="AE980" s="489"/>
      <c r="AF980" s="489"/>
      <c r="AG980" s="489"/>
      <c r="AH980" s="489"/>
      <c r="AI980" s="492"/>
      <c r="AJ980" s="492"/>
      <c r="AK980" s="492"/>
      <c r="AL980" s="492"/>
      <c r="AM980" s="492"/>
      <c r="AN980" s="492"/>
      <c r="AO980" s="492"/>
      <c r="AP980" s="492"/>
      <c r="AQ980" s="492"/>
      <c r="AR980" s="492"/>
      <c r="AS980" s="492"/>
      <c r="AT980" s="492"/>
      <c r="AU980" s="492"/>
      <c r="AV980" s="492"/>
      <c r="AW980" s="493"/>
    </row>
    <row r="981" spans="2:49" ht="15.6" x14ac:dyDescent="0.3">
      <c r="B981" s="495"/>
      <c r="C981" s="630" t="str">
        <f>+C954</f>
        <v>CAPITULO.5: AUCDUCTO VEREDA AGUADITAS</v>
      </c>
      <c r="D981" s="631"/>
      <c r="E981" s="631"/>
      <c r="F981" s="631"/>
      <c r="G981" s="631"/>
      <c r="H981" s="631"/>
      <c r="I981" s="631"/>
      <c r="J981" s="632" t="str">
        <f>+PRESUPUESTO!C69</f>
        <v>MANTENIMIENTO DE TANQUE DE ALMACENAMIENTO Y CASETA DE INSUMOS</v>
      </c>
      <c r="K981" s="633"/>
      <c r="L981" s="633"/>
      <c r="M981" s="633"/>
      <c r="N981" s="633"/>
      <c r="O981" s="633"/>
      <c r="P981" s="633"/>
      <c r="Q981" s="633"/>
      <c r="R981" s="633"/>
      <c r="S981" s="633"/>
      <c r="T981" s="633"/>
      <c r="U981" s="633"/>
      <c r="V981" s="633"/>
      <c r="W981" s="633"/>
      <c r="X981" s="633"/>
      <c r="Y981" s="633"/>
      <c r="Z981" s="633"/>
      <c r="AA981" s="633"/>
      <c r="AB981" s="633"/>
      <c r="AC981" s="633"/>
      <c r="AD981" s="633"/>
      <c r="AE981" s="633"/>
      <c r="AF981" s="633"/>
      <c r="AG981" s="633"/>
      <c r="AH981" s="634"/>
      <c r="AI981" s="638" t="s">
        <v>192</v>
      </c>
      <c r="AJ981" s="639"/>
      <c r="AK981" s="639"/>
      <c r="AL981" s="639"/>
      <c r="AM981" s="639"/>
      <c r="AN981" s="639"/>
      <c r="AO981" s="640"/>
      <c r="AP981" s="641" t="s">
        <v>256</v>
      </c>
      <c r="AQ981" s="642"/>
      <c r="AR981" s="642"/>
      <c r="AS981" s="642"/>
      <c r="AT981" s="642"/>
      <c r="AU981" s="642"/>
      <c r="AV981" s="643"/>
      <c r="AW981" s="496"/>
    </row>
    <row r="982" spans="2:49" ht="15.6" x14ac:dyDescent="0.3">
      <c r="B982" s="495"/>
      <c r="C982" s="700"/>
      <c r="D982" s="701"/>
      <c r="E982" s="701"/>
      <c r="F982" s="701"/>
      <c r="G982" s="701"/>
      <c r="H982" s="701"/>
      <c r="I982" s="701"/>
      <c r="J982" s="635"/>
      <c r="K982" s="636"/>
      <c r="L982" s="636"/>
      <c r="M982" s="636"/>
      <c r="N982" s="636"/>
      <c r="O982" s="636"/>
      <c r="P982" s="636"/>
      <c r="Q982" s="636"/>
      <c r="R982" s="636"/>
      <c r="S982" s="636"/>
      <c r="T982" s="636"/>
      <c r="U982" s="636"/>
      <c r="V982" s="636"/>
      <c r="W982" s="636"/>
      <c r="X982" s="636"/>
      <c r="Y982" s="636"/>
      <c r="Z982" s="636"/>
      <c r="AA982" s="636"/>
      <c r="AB982" s="636"/>
      <c r="AC982" s="636"/>
      <c r="AD982" s="636"/>
      <c r="AE982" s="636"/>
      <c r="AF982" s="636"/>
      <c r="AG982" s="636"/>
      <c r="AH982" s="637"/>
      <c r="AI982" s="638" t="s">
        <v>194</v>
      </c>
      <c r="AJ982" s="639"/>
      <c r="AK982" s="639"/>
      <c r="AL982" s="639"/>
      <c r="AM982" s="639"/>
      <c r="AN982" s="639"/>
      <c r="AO982" s="640"/>
      <c r="AP982" s="641">
        <f>L994</f>
        <v>1</v>
      </c>
      <c r="AQ982" s="642"/>
      <c r="AR982" s="642"/>
      <c r="AS982" s="642"/>
      <c r="AT982" s="642"/>
      <c r="AU982" s="642"/>
      <c r="AV982" s="643"/>
      <c r="AW982" s="496"/>
    </row>
    <row r="983" spans="2:49" ht="15.6" x14ac:dyDescent="0.3">
      <c r="B983" s="495"/>
      <c r="C983" s="498"/>
      <c r="D983" s="498"/>
      <c r="E983" s="498"/>
      <c r="F983" s="498"/>
      <c r="G983" s="498"/>
      <c r="H983" s="498"/>
      <c r="I983" s="498"/>
      <c r="J983" s="499"/>
      <c r="K983" s="498"/>
      <c r="L983" s="498"/>
      <c r="M983" s="626"/>
      <c r="N983" s="626"/>
      <c r="O983" s="626"/>
      <c r="P983" s="626"/>
      <c r="Q983" s="626"/>
      <c r="R983" s="626"/>
      <c r="S983" s="626"/>
      <c r="T983" s="626"/>
      <c r="U983" s="626"/>
      <c r="V983" s="626"/>
      <c r="W983" s="626"/>
      <c r="X983" s="626"/>
      <c r="Y983" s="626"/>
      <c r="Z983" s="626"/>
      <c r="AA983" s="626"/>
      <c r="AB983" s="626"/>
      <c r="AC983" s="625"/>
      <c r="AD983" s="626"/>
      <c r="AE983" s="626"/>
      <c r="AF983" s="626"/>
      <c r="AG983" s="626"/>
      <c r="AH983" s="626"/>
      <c r="AI983" s="626"/>
      <c r="AJ983" s="626"/>
      <c r="AK983" s="626"/>
      <c r="AL983" s="626"/>
      <c r="AM983" s="626"/>
      <c r="AN983" s="626"/>
      <c r="AO983" s="626"/>
      <c r="AP983" s="626"/>
      <c r="AQ983" s="626"/>
      <c r="AR983" s="626"/>
      <c r="AS983" s="626"/>
      <c r="AT983" s="626"/>
      <c r="AU983" s="626"/>
      <c r="AV983" s="626"/>
      <c r="AW983" s="496"/>
    </row>
    <row r="984" spans="2:49" ht="15.6" x14ac:dyDescent="0.3">
      <c r="B984" s="495"/>
      <c r="C984" s="712" t="s">
        <v>197</v>
      </c>
      <c r="D984" s="713"/>
      <c r="E984" s="714" t="s">
        <v>198</v>
      </c>
      <c r="F984" s="714"/>
      <c r="G984" s="714"/>
      <c r="H984" s="714"/>
      <c r="I984" s="714" t="s">
        <v>199</v>
      </c>
      <c r="J984" s="715" t="s">
        <v>200</v>
      </c>
      <c r="K984" s="714" t="s">
        <v>182</v>
      </c>
      <c r="L984" s="714" t="s">
        <v>201</v>
      </c>
      <c r="M984" s="705"/>
      <c r="N984" s="705"/>
      <c r="O984" s="705"/>
      <c r="P984" s="705"/>
      <c r="Q984" s="705"/>
      <c r="R984" s="705"/>
      <c r="S984" s="705"/>
      <c r="T984" s="705"/>
      <c r="U984" s="705"/>
      <c r="V984" s="705"/>
      <c r="W984" s="705"/>
      <c r="X984" s="705"/>
      <c r="Y984" s="705"/>
      <c r="Z984" s="705"/>
      <c r="AA984" s="705"/>
      <c r="AB984" s="705"/>
      <c r="AC984" s="705"/>
      <c r="AD984" s="705"/>
      <c r="AE984" s="705"/>
      <c r="AF984" s="705"/>
      <c r="AG984" s="705"/>
      <c r="AH984" s="705"/>
      <c r="AI984" s="705"/>
      <c r="AJ984" s="705"/>
      <c r="AK984" s="705"/>
      <c r="AL984" s="705"/>
      <c r="AM984" s="705"/>
      <c r="AN984" s="705"/>
      <c r="AO984" s="705"/>
      <c r="AP984" s="705"/>
      <c r="AQ984" s="705"/>
      <c r="AR984" s="705"/>
      <c r="AS984" s="705"/>
      <c r="AT984" s="705"/>
      <c r="AU984" s="705"/>
      <c r="AV984" s="705"/>
      <c r="AW984" s="496"/>
    </row>
    <row r="985" spans="2:49" ht="15.6" x14ac:dyDescent="0.3">
      <c r="B985" s="495"/>
      <c r="C985" s="653"/>
      <c r="D985" s="654"/>
      <c r="E985" s="500" t="s">
        <v>202</v>
      </c>
      <c r="F985" s="500" t="s">
        <v>203</v>
      </c>
      <c r="G985" s="500" t="s">
        <v>204</v>
      </c>
      <c r="H985" s="500" t="s">
        <v>205</v>
      </c>
      <c r="I985" s="714"/>
      <c r="J985" s="716"/>
      <c r="K985" s="714"/>
      <c r="L985" s="714"/>
      <c r="M985" s="705"/>
      <c r="N985" s="705"/>
      <c r="O985" s="705"/>
      <c r="P985" s="705"/>
      <c r="Q985" s="705"/>
      <c r="R985" s="705"/>
      <c r="S985" s="705"/>
      <c r="T985" s="705"/>
      <c r="U985" s="705"/>
      <c r="V985" s="705"/>
      <c r="W985" s="705"/>
      <c r="X985" s="705"/>
      <c r="Y985" s="705"/>
      <c r="Z985" s="705"/>
      <c r="AA985" s="705"/>
      <c r="AB985" s="705"/>
      <c r="AC985" s="705"/>
      <c r="AD985" s="705"/>
      <c r="AE985" s="705"/>
      <c r="AF985" s="705"/>
      <c r="AG985" s="705"/>
      <c r="AH985" s="705"/>
      <c r="AI985" s="705"/>
      <c r="AJ985" s="705"/>
      <c r="AK985" s="705"/>
      <c r="AL985" s="705"/>
      <c r="AM985" s="705"/>
      <c r="AN985" s="705"/>
      <c r="AO985" s="705"/>
      <c r="AP985" s="705"/>
      <c r="AQ985" s="705"/>
      <c r="AR985" s="705"/>
      <c r="AS985" s="705"/>
      <c r="AT985" s="705"/>
      <c r="AU985" s="705"/>
      <c r="AV985" s="705"/>
      <c r="AW985" s="496"/>
    </row>
    <row r="986" spans="2:49" ht="15.6" x14ac:dyDescent="0.3">
      <c r="B986" s="495"/>
      <c r="C986" s="706"/>
      <c r="D986" s="707"/>
      <c r="E986" s="710"/>
      <c r="F986" s="710"/>
      <c r="G986" s="710"/>
      <c r="H986" s="710"/>
      <c r="I986" s="710"/>
      <c r="J986" s="710"/>
      <c r="K986" s="710"/>
      <c r="L986" s="710"/>
      <c r="M986" s="501"/>
      <c r="N986" s="502"/>
      <c r="O986" s="502"/>
      <c r="P986" s="502"/>
      <c r="Q986" s="502"/>
      <c r="R986" s="502"/>
      <c r="S986" s="502"/>
      <c r="T986" s="502"/>
      <c r="U986" s="502"/>
      <c r="V986" s="502"/>
      <c r="W986" s="502"/>
      <c r="X986" s="502"/>
      <c r="Y986" s="502"/>
      <c r="Z986" s="502"/>
      <c r="AA986" s="502"/>
      <c r="AB986" s="502"/>
      <c r="AC986" s="502"/>
      <c r="AD986" s="502"/>
      <c r="AE986" s="502"/>
      <c r="AF986" s="502"/>
      <c r="AG986" s="502"/>
      <c r="AH986" s="502"/>
      <c r="AI986" s="502"/>
      <c r="AJ986" s="502"/>
      <c r="AK986" s="502"/>
      <c r="AL986" s="502"/>
      <c r="AM986" s="502"/>
      <c r="AN986" s="502"/>
      <c r="AO986" s="502"/>
      <c r="AP986" s="502"/>
      <c r="AQ986" s="502"/>
      <c r="AR986" s="502"/>
      <c r="AS986" s="502"/>
      <c r="AT986" s="502"/>
      <c r="AU986" s="502"/>
      <c r="AV986" s="503"/>
      <c r="AW986" s="496"/>
    </row>
    <row r="987" spans="2:49" ht="15.6" x14ac:dyDescent="0.3">
      <c r="B987" s="495"/>
      <c r="C987" s="708"/>
      <c r="D987" s="709"/>
      <c r="E987" s="711"/>
      <c r="F987" s="711"/>
      <c r="G987" s="711"/>
      <c r="H987" s="711"/>
      <c r="I987" s="711"/>
      <c r="J987" s="711"/>
      <c r="K987" s="711"/>
      <c r="L987" s="711"/>
      <c r="M987" s="501"/>
      <c r="N987" s="502"/>
      <c r="O987" s="502"/>
      <c r="P987" s="502"/>
      <c r="Q987" s="502"/>
      <c r="R987" s="502"/>
      <c r="S987" s="502"/>
      <c r="T987" s="502"/>
      <c r="U987" s="502"/>
      <c r="V987" s="502"/>
      <c r="W987" s="502"/>
      <c r="X987" s="502"/>
      <c r="Y987" s="502"/>
      <c r="Z987" s="502"/>
      <c r="AA987" s="502"/>
      <c r="AB987" s="502"/>
      <c r="AC987" s="502"/>
      <c r="AD987" s="502"/>
      <c r="AE987" s="502"/>
      <c r="AF987" s="502"/>
      <c r="AG987" s="502"/>
      <c r="AH987" s="502"/>
      <c r="AI987" s="502"/>
      <c r="AJ987" s="502"/>
      <c r="AK987" s="502"/>
      <c r="AL987" s="502"/>
      <c r="AM987" s="502"/>
      <c r="AN987" s="502"/>
      <c r="AO987" s="502"/>
      <c r="AP987" s="502"/>
      <c r="AQ987" s="502"/>
      <c r="AR987" s="502"/>
      <c r="AS987" s="502"/>
      <c r="AT987" s="502"/>
      <c r="AU987" s="502"/>
      <c r="AV987" s="503"/>
      <c r="AW987" s="496"/>
    </row>
    <row r="988" spans="2:49" ht="15.6" x14ac:dyDescent="0.3">
      <c r="B988" s="495"/>
      <c r="C988" s="648" t="str">
        <f>+J981</f>
        <v>MANTENIMIENTO DE TANQUE DE ALMACENAMIENTO Y CASETA DE INSUMOS</v>
      </c>
      <c r="D988" s="649"/>
      <c r="E988" s="644"/>
      <c r="F988" s="644"/>
      <c r="G988" s="718"/>
      <c r="H988" s="644"/>
      <c r="I988" s="644">
        <f>+E988*G988</f>
        <v>0</v>
      </c>
      <c r="J988" s="644">
        <v>1</v>
      </c>
      <c r="K988" s="644" t="str">
        <f>AP981</f>
        <v>GBL</v>
      </c>
      <c r="L988" s="646">
        <f>+J988</f>
        <v>1</v>
      </c>
      <c r="M988" s="501"/>
      <c r="N988" s="502"/>
      <c r="O988" s="502"/>
      <c r="P988" s="502"/>
      <c r="Q988" s="502"/>
      <c r="R988" s="502"/>
      <c r="S988" s="502"/>
      <c r="T988" s="502"/>
      <c r="U988" s="502"/>
      <c r="V988" s="502"/>
      <c r="W988" s="502"/>
      <c r="X988" s="502"/>
      <c r="Y988" s="502"/>
      <c r="Z988" s="502"/>
      <c r="AA988" s="502"/>
      <c r="AB988" s="502"/>
      <c r="AC988" s="502"/>
      <c r="AD988" s="502"/>
      <c r="AE988" s="502"/>
      <c r="AF988" s="502"/>
      <c r="AG988" s="502"/>
      <c r="AH988" s="502"/>
      <c r="AI988" s="502"/>
      <c r="AJ988" s="502"/>
      <c r="AK988" s="502"/>
      <c r="AL988" s="502"/>
      <c r="AM988" s="502"/>
      <c r="AN988" s="502"/>
      <c r="AO988" s="502"/>
      <c r="AP988" s="502"/>
      <c r="AQ988" s="502"/>
      <c r="AR988" s="502"/>
      <c r="AS988" s="502"/>
      <c r="AT988" s="502"/>
      <c r="AU988" s="502"/>
      <c r="AV988" s="503"/>
      <c r="AW988" s="496"/>
    </row>
    <row r="989" spans="2:49" ht="15.6" x14ac:dyDescent="0.3">
      <c r="B989" s="495"/>
      <c r="C989" s="650"/>
      <c r="D989" s="651"/>
      <c r="E989" s="645"/>
      <c r="F989" s="645"/>
      <c r="G989" s="659"/>
      <c r="H989" s="645"/>
      <c r="I989" s="645"/>
      <c r="J989" s="645"/>
      <c r="K989" s="645"/>
      <c r="L989" s="647"/>
      <c r="M989" s="501"/>
      <c r="N989" s="502"/>
      <c r="O989" s="502"/>
      <c r="P989" s="502"/>
      <c r="Q989" s="502"/>
      <c r="R989" s="502"/>
      <c r="S989" s="502"/>
      <c r="T989" s="502"/>
      <c r="U989" s="502"/>
      <c r="V989" s="502"/>
      <c r="W989" s="502"/>
      <c r="X989" s="502"/>
      <c r="Y989" s="502"/>
      <c r="Z989" s="502"/>
      <c r="AA989" s="502"/>
      <c r="AB989" s="502"/>
      <c r="AC989" s="502"/>
      <c r="AD989" s="502"/>
      <c r="AE989" s="502"/>
      <c r="AF989" s="502"/>
      <c r="AG989" s="502"/>
      <c r="AH989" s="502"/>
      <c r="AI989" s="502"/>
      <c r="AJ989" s="502"/>
      <c r="AK989" s="502"/>
      <c r="AL989" s="502"/>
      <c r="AM989" s="502"/>
      <c r="AN989" s="502"/>
      <c r="AO989" s="502"/>
      <c r="AP989" s="502"/>
      <c r="AQ989" s="502"/>
      <c r="AR989" s="502"/>
      <c r="AS989" s="502"/>
      <c r="AT989" s="502"/>
      <c r="AU989" s="502"/>
      <c r="AV989" s="503"/>
      <c r="AW989" s="496"/>
    </row>
    <row r="990" spans="2:49" ht="15.6" x14ac:dyDescent="0.3">
      <c r="B990" s="495"/>
      <c r="C990" s="720"/>
      <c r="D990" s="721"/>
      <c r="E990" s="652"/>
      <c r="F990" s="652"/>
      <c r="G990" s="652"/>
      <c r="H990" s="652"/>
      <c r="I990" s="652"/>
      <c r="J990" s="652"/>
      <c r="K990" s="652"/>
      <c r="L990" s="656"/>
      <c r="M990" s="501"/>
      <c r="N990" s="502"/>
      <c r="O990" s="502"/>
      <c r="P990" s="502"/>
      <c r="Q990" s="502"/>
      <c r="R990" s="502"/>
      <c r="S990" s="502"/>
      <c r="T990" s="502"/>
      <c r="U990" s="502"/>
      <c r="V990" s="502"/>
      <c r="W990" s="502"/>
      <c r="X990" s="502"/>
      <c r="Y990" s="502"/>
      <c r="Z990" s="502"/>
      <c r="AA990" s="502"/>
      <c r="AB990" s="502"/>
      <c r="AC990" s="502"/>
      <c r="AD990" s="502"/>
      <c r="AE990" s="502"/>
      <c r="AF990" s="502"/>
      <c r="AG990" s="502"/>
      <c r="AH990" s="502"/>
      <c r="AI990" s="502"/>
      <c r="AJ990" s="502"/>
      <c r="AK990" s="502"/>
      <c r="AL990" s="502"/>
      <c r="AM990" s="502"/>
      <c r="AN990" s="502"/>
      <c r="AO990" s="502"/>
      <c r="AP990" s="502"/>
      <c r="AQ990" s="502"/>
      <c r="AR990" s="502"/>
      <c r="AS990" s="502"/>
      <c r="AT990" s="502"/>
      <c r="AU990" s="502"/>
      <c r="AV990" s="503"/>
      <c r="AW990" s="496"/>
    </row>
    <row r="991" spans="2:49" ht="15.6" x14ac:dyDescent="0.3">
      <c r="B991" s="495"/>
      <c r="C991" s="722"/>
      <c r="D991" s="723"/>
      <c r="E991" s="644"/>
      <c r="F991" s="644"/>
      <c r="G991" s="644"/>
      <c r="H991" s="644"/>
      <c r="I991" s="644"/>
      <c r="J991" s="644"/>
      <c r="K991" s="644"/>
      <c r="L991" s="657"/>
      <c r="M991" s="501"/>
      <c r="N991" s="502"/>
      <c r="O991" s="502"/>
      <c r="P991" s="502"/>
      <c r="Q991" s="502"/>
      <c r="R991" s="502"/>
      <c r="S991" s="502"/>
      <c r="T991" s="502"/>
      <c r="U991" s="502"/>
      <c r="V991" s="502"/>
      <c r="W991" s="502"/>
      <c r="X991" s="502"/>
      <c r="Y991" s="502"/>
      <c r="Z991" s="502"/>
      <c r="AA991" s="502"/>
      <c r="AB991" s="502"/>
      <c r="AC991" s="502"/>
      <c r="AD991" s="502"/>
      <c r="AE991" s="502"/>
      <c r="AF991" s="502"/>
      <c r="AG991" s="502"/>
      <c r="AH991" s="502"/>
      <c r="AI991" s="502"/>
      <c r="AJ991" s="502"/>
      <c r="AK991" s="502"/>
      <c r="AL991" s="502"/>
      <c r="AM991" s="502"/>
      <c r="AN991" s="502"/>
      <c r="AO991" s="502"/>
      <c r="AP991" s="502"/>
      <c r="AQ991" s="502"/>
      <c r="AR991" s="502"/>
      <c r="AS991" s="502"/>
      <c r="AT991" s="502"/>
      <c r="AU991" s="502"/>
      <c r="AV991" s="503"/>
      <c r="AW991" s="496"/>
    </row>
    <row r="992" spans="2:49" ht="15.6" x14ac:dyDescent="0.3">
      <c r="B992" s="495"/>
      <c r="C992" s="720"/>
      <c r="D992" s="721"/>
      <c r="E992" s="652"/>
      <c r="F992" s="652"/>
      <c r="G992" s="652"/>
      <c r="H992" s="652"/>
      <c r="I992" s="652"/>
      <c r="J992" s="652"/>
      <c r="K992" s="652"/>
      <c r="L992" s="656"/>
      <c r="M992" s="501"/>
      <c r="N992" s="502"/>
      <c r="O992" s="502"/>
      <c r="P992" s="502"/>
      <c r="Q992" s="502"/>
      <c r="R992" s="502"/>
      <c r="S992" s="502"/>
      <c r="T992" s="502"/>
      <c r="U992" s="502"/>
      <c r="V992" s="502"/>
      <c r="W992" s="502"/>
      <c r="X992" s="502"/>
      <c r="Y992" s="502"/>
      <c r="Z992" s="502"/>
      <c r="AA992" s="502"/>
      <c r="AB992" s="502"/>
      <c r="AC992" s="502"/>
      <c r="AD992" s="502"/>
      <c r="AE992" s="502"/>
      <c r="AF992" s="502"/>
      <c r="AG992" s="502"/>
      <c r="AH992" s="502"/>
      <c r="AI992" s="502"/>
      <c r="AJ992" s="502"/>
      <c r="AK992" s="502"/>
      <c r="AL992" s="502"/>
      <c r="AM992" s="502"/>
      <c r="AN992" s="502"/>
      <c r="AO992" s="502"/>
      <c r="AP992" s="502"/>
      <c r="AQ992" s="502"/>
      <c r="AR992" s="502"/>
      <c r="AS992" s="502"/>
      <c r="AT992" s="502"/>
      <c r="AU992" s="502"/>
      <c r="AV992" s="503"/>
      <c r="AW992" s="496"/>
    </row>
    <row r="993" spans="2:49" ht="15.6" x14ac:dyDescent="0.3">
      <c r="B993" s="495"/>
      <c r="C993" s="722"/>
      <c r="D993" s="723"/>
      <c r="E993" s="644"/>
      <c r="F993" s="644"/>
      <c r="G993" s="644"/>
      <c r="H993" s="644"/>
      <c r="I993" s="644"/>
      <c r="J993" s="644"/>
      <c r="K993" s="644"/>
      <c r="L993" s="657"/>
      <c r="M993" s="501"/>
      <c r="N993" s="502"/>
      <c r="O993" s="502"/>
      <c r="P993" s="502"/>
      <c r="Q993" s="502"/>
      <c r="R993" s="502"/>
      <c r="S993" s="502"/>
      <c r="T993" s="502"/>
      <c r="U993" s="502"/>
      <c r="V993" s="502"/>
      <c r="W993" s="502"/>
      <c r="X993" s="502"/>
      <c r="Y993" s="502"/>
      <c r="Z993" s="502"/>
      <c r="AA993" s="502"/>
      <c r="AB993" s="502"/>
      <c r="AC993" s="502"/>
      <c r="AD993" s="502"/>
      <c r="AE993" s="502"/>
      <c r="AF993" s="502"/>
      <c r="AG993" s="502"/>
      <c r="AH993" s="502"/>
      <c r="AI993" s="502"/>
      <c r="AJ993" s="502"/>
      <c r="AK993" s="502"/>
      <c r="AL993" s="502"/>
      <c r="AM993" s="502"/>
      <c r="AN993" s="502"/>
      <c r="AO993" s="502"/>
      <c r="AP993" s="502"/>
      <c r="AQ993" s="502"/>
      <c r="AR993" s="502"/>
      <c r="AS993" s="502"/>
      <c r="AT993" s="502"/>
      <c r="AU993" s="502"/>
      <c r="AV993" s="503"/>
      <c r="AW993" s="496"/>
    </row>
    <row r="994" spans="2:49" ht="15.6" x14ac:dyDescent="0.3">
      <c r="B994" s="495"/>
      <c r="C994" s="504"/>
      <c r="D994" s="505"/>
      <c r="E994" s="505"/>
      <c r="F994" s="505"/>
      <c r="G994" s="506" t="s">
        <v>209</v>
      </c>
      <c r="H994" s="507">
        <v>2</v>
      </c>
      <c r="I994" s="508" t="s">
        <v>5</v>
      </c>
      <c r="J994" s="509"/>
      <c r="K994" s="510" t="s">
        <v>201</v>
      </c>
      <c r="L994" s="511">
        <f>ROUND(SUM(L986:L993),H994)</f>
        <v>1</v>
      </c>
      <c r="M994" s="512"/>
      <c r="N994" s="513"/>
      <c r="O994" s="513"/>
      <c r="P994" s="513"/>
      <c r="Q994" s="513"/>
      <c r="R994" s="513"/>
      <c r="S994" s="502"/>
      <c r="T994" s="502"/>
      <c r="U994" s="502"/>
      <c r="V994" s="502"/>
      <c r="W994" s="502"/>
      <c r="X994" s="502"/>
      <c r="Y994" s="502"/>
      <c r="Z994" s="502"/>
      <c r="AA994" s="502"/>
      <c r="AB994" s="502"/>
      <c r="AC994" s="502"/>
      <c r="AD994" s="502"/>
      <c r="AE994" s="502"/>
      <c r="AF994" s="502"/>
      <c r="AG994" s="502"/>
      <c r="AH994" s="502"/>
      <c r="AI994" s="502"/>
      <c r="AJ994" s="502"/>
      <c r="AK994" s="502"/>
      <c r="AL994" s="502"/>
      <c r="AM994" s="502"/>
      <c r="AN994" s="502"/>
      <c r="AO994" s="502"/>
      <c r="AP994" s="502"/>
      <c r="AQ994" s="502"/>
      <c r="AR994" s="502"/>
      <c r="AS994" s="502"/>
      <c r="AT994" s="502"/>
      <c r="AU994" s="502"/>
      <c r="AV994" s="503"/>
      <c r="AW994" s="496"/>
    </row>
    <row r="995" spans="2:49" ht="15.6" x14ac:dyDescent="0.3">
      <c r="B995" s="495"/>
      <c r="C995" s="514"/>
      <c r="D995" s="515"/>
      <c r="E995" s="515"/>
      <c r="F995" s="515"/>
      <c r="G995" s="515"/>
      <c r="H995" s="515"/>
      <c r="I995" s="515"/>
      <c r="J995" s="515"/>
      <c r="K995" s="516"/>
      <c r="L995" s="515"/>
      <c r="M995" s="517"/>
      <c r="N995" s="518"/>
      <c r="O995" s="518"/>
      <c r="P995" s="518"/>
      <c r="Q995" s="518"/>
      <c r="R995" s="518"/>
      <c r="S995" s="519"/>
      <c r="T995" s="519"/>
      <c r="U995" s="519"/>
      <c r="V995" s="519"/>
      <c r="W995" s="519"/>
      <c r="X995" s="519"/>
      <c r="Y995" s="519"/>
      <c r="Z995" s="519"/>
      <c r="AA995" s="519"/>
      <c r="AB995" s="519"/>
      <c r="AC995" s="519"/>
      <c r="AD995" s="519"/>
      <c r="AE995" s="519"/>
      <c r="AF995" s="519"/>
      <c r="AG995" s="519"/>
      <c r="AH995" s="519"/>
      <c r="AI995" s="519"/>
      <c r="AJ995" s="519"/>
      <c r="AK995" s="519"/>
      <c r="AL995" s="519"/>
      <c r="AM995" s="519"/>
      <c r="AN995" s="519"/>
      <c r="AO995" s="519"/>
      <c r="AP995" s="519"/>
      <c r="AQ995" s="519"/>
      <c r="AR995" s="519"/>
      <c r="AS995" s="519"/>
      <c r="AT995" s="519"/>
      <c r="AU995" s="519"/>
      <c r="AV995" s="520"/>
      <c r="AW995" s="496"/>
    </row>
    <row r="996" spans="2:49" ht="15.6" x14ac:dyDescent="0.3">
      <c r="B996" s="495"/>
      <c r="C996" s="653"/>
      <c r="D996" s="654"/>
      <c r="E996" s="654"/>
      <c r="F996" s="654"/>
      <c r="G996" s="654"/>
      <c r="H996" s="654"/>
      <c r="I996" s="654"/>
      <c r="J996" s="654"/>
      <c r="K996" s="654"/>
      <c r="L996" s="521"/>
      <c r="M996" s="517"/>
      <c r="N996" s="518"/>
      <c r="O996" s="518"/>
      <c r="P996" s="518"/>
      <c r="Q996" s="518"/>
      <c r="R996" s="518"/>
      <c r="S996" s="519"/>
      <c r="T996" s="519"/>
      <c r="U996" s="519"/>
      <c r="V996" s="519"/>
      <c r="W996" s="519"/>
      <c r="X996" s="519"/>
      <c r="Y996" s="519"/>
      <c r="Z996" s="519"/>
      <c r="AA996" s="519"/>
      <c r="AB996" s="519"/>
      <c r="AC996" s="519"/>
      <c r="AD996" s="519"/>
      <c r="AE996" s="519"/>
      <c r="AF996" s="519"/>
      <c r="AG996" s="519"/>
      <c r="AH996" s="519"/>
      <c r="AI996" s="519"/>
      <c r="AJ996" s="519"/>
      <c r="AK996" s="519"/>
      <c r="AL996" s="519"/>
      <c r="AM996" s="519"/>
      <c r="AN996" s="519"/>
      <c r="AO996" s="519"/>
      <c r="AP996" s="519"/>
      <c r="AQ996" s="519"/>
      <c r="AR996" s="519"/>
      <c r="AS996" s="519"/>
      <c r="AT996" s="519"/>
      <c r="AU996" s="519"/>
      <c r="AV996" s="520"/>
      <c r="AW996" s="496"/>
    </row>
    <row r="997" spans="2:49" ht="31.2" x14ac:dyDescent="0.3">
      <c r="B997" s="495"/>
      <c r="C997" s="522" t="s">
        <v>210</v>
      </c>
      <c r="D997" s="655"/>
      <c r="E997" s="655"/>
      <c r="F997" s="655"/>
      <c r="G997" s="655"/>
      <c r="H997" s="655"/>
      <c r="I997" s="655"/>
      <c r="J997" s="655"/>
      <c r="K997" s="655"/>
      <c r="L997" s="655"/>
      <c r="M997" s="655"/>
      <c r="N997" s="655"/>
      <c r="O997" s="655"/>
      <c r="P997" s="655"/>
      <c r="Q997" s="655"/>
      <c r="R997" s="655"/>
      <c r="S997" s="655"/>
      <c r="T997" s="655"/>
      <c r="U997" s="655"/>
      <c r="V997" s="655"/>
      <c r="W997" s="655"/>
      <c r="X997" s="655"/>
      <c r="Y997" s="655"/>
      <c r="Z997" s="655"/>
      <c r="AA997" s="655"/>
      <c r="AB997" s="655"/>
      <c r="AC997" s="655"/>
      <c r="AD997" s="655"/>
      <c r="AE997" s="655"/>
      <c r="AF997" s="655"/>
      <c r="AG997" s="655"/>
      <c r="AH997" s="655"/>
      <c r="AI997" s="655"/>
      <c r="AJ997" s="655"/>
      <c r="AK997" s="655"/>
      <c r="AL997" s="655"/>
      <c r="AM997" s="655"/>
      <c r="AN997" s="655"/>
      <c r="AO997" s="655"/>
      <c r="AP997" s="655"/>
      <c r="AQ997" s="655"/>
      <c r="AR997" s="655"/>
      <c r="AS997" s="655"/>
      <c r="AT997" s="655"/>
      <c r="AU997" s="655"/>
      <c r="AV997" s="523"/>
      <c r="AW997" s="496"/>
    </row>
    <row r="998" spans="2:49" ht="15.6" x14ac:dyDescent="0.3">
      <c r="B998" s="495"/>
      <c r="C998" s="549"/>
      <c r="D998" s="719"/>
      <c r="E998" s="719"/>
      <c r="F998" s="719"/>
      <c r="G998" s="719"/>
      <c r="H998" s="719"/>
      <c r="I998" s="719"/>
      <c r="J998" s="719"/>
      <c r="K998" s="719"/>
      <c r="L998" s="719"/>
      <c r="M998" s="719"/>
      <c r="N998" s="719"/>
      <c r="O998" s="719"/>
      <c r="P998" s="719"/>
      <c r="Q998" s="719"/>
      <c r="R998" s="719"/>
      <c r="S998" s="719"/>
      <c r="T998" s="719"/>
      <c r="U998" s="719"/>
      <c r="V998" s="719"/>
      <c r="W998" s="719"/>
      <c r="X998" s="719"/>
      <c r="Y998" s="719"/>
      <c r="Z998" s="719"/>
      <c r="AA998" s="719"/>
      <c r="AB998" s="719"/>
      <c r="AC998" s="719"/>
      <c r="AD998" s="719"/>
      <c r="AE998" s="719"/>
      <c r="AF998" s="719"/>
      <c r="AG998" s="719"/>
      <c r="AH998" s="719"/>
      <c r="AI998" s="719"/>
      <c r="AJ998" s="719"/>
      <c r="AK998" s="719"/>
      <c r="AL998" s="719"/>
      <c r="AM998" s="719"/>
      <c r="AN998" s="719"/>
      <c r="AO998" s="719"/>
      <c r="AP998" s="719"/>
      <c r="AQ998" s="719"/>
      <c r="AR998" s="719"/>
      <c r="AS998" s="719"/>
      <c r="AT998" s="719"/>
      <c r="AU998" s="719"/>
      <c r="AV998" s="550"/>
      <c r="AW998" s="496"/>
    </row>
    <row r="999" spans="2:49" ht="15.6" x14ac:dyDescent="0.3">
      <c r="B999" s="495"/>
      <c r="C999" s="526"/>
      <c r="D999" s="627"/>
      <c r="E999" s="627"/>
      <c r="F999" s="627"/>
      <c r="G999" s="627"/>
      <c r="H999" s="627"/>
      <c r="I999" s="627"/>
      <c r="J999" s="627"/>
      <c r="K999" s="627"/>
      <c r="L999" s="627"/>
      <c r="M999" s="627"/>
      <c r="N999" s="627"/>
      <c r="O999" s="627"/>
      <c r="P999" s="627"/>
      <c r="Q999" s="627"/>
      <c r="R999" s="627"/>
      <c r="S999" s="627"/>
      <c r="T999" s="627"/>
      <c r="U999" s="627"/>
      <c r="V999" s="627"/>
      <c r="W999" s="627"/>
      <c r="X999" s="627"/>
      <c r="Y999" s="627"/>
      <c r="Z999" s="627"/>
      <c r="AA999" s="627"/>
      <c r="AB999" s="627"/>
      <c r="AC999" s="627"/>
      <c r="AD999" s="627"/>
      <c r="AE999" s="627"/>
      <c r="AF999" s="627"/>
      <c r="AG999" s="527"/>
      <c r="AH999" s="628" t="str">
        <f>"Item    " &amp; E982 &amp; "    Página   1   de   1  "</f>
        <v xml:space="preserve">Item        Página   1   de   1  </v>
      </c>
      <c r="AI999" s="629"/>
      <c r="AJ999" s="629"/>
      <c r="AK999" s="629"/>
      <c r="AL999" s="629"/>
      <c r="AM999" s="629"/>
      <c r="AN999" s="629"/>
      <c r="AO999" s="629"/>
      <c r="AP999" s="629"/>
      <c r="AQ999" s="629"/>
      <c r="AR999" s="629"/>
      <c r="AS999" s="629"/>
      <c r="AT999" s="629"/>
      <c r="AU999" s="629"/>
      <c r="AV999" s="629"/>
      <c r="AW999" s="496"/>
    </row>
    <row r="1000" spans="2:49" ht="15.6" x14ac:dyDescent="0.3">
      <c r="B1000" s="495"/>
      <c r="C1000" s="515"/>
      <c r="D1000" s="515"/>
      <c r="E1000" s="515"/>
      <c r="F1000" s="515"/>
      <c r="G1000" s="515"/>
      <c r="H1000" s="515"/>
      <c r="I1000" s="515"/>
      <c r="J1000" s="528"/>
      <c r="K1000" s="515"/>
      <c r="L1000" s="515"/>
      <c r="M1000" s="515"/>
      <c r="N1000" s="515"/>
      <c r="O1000" s="515"/>
      <c r="P1000" s="515"/>
      <c r="Q1000" s="515"/>
      <c r="R1000" s="515"/>
      <c r="S1000" s="515"/>
      <c r="T1000" s="515"/>
      <c r="U1000" s="515"/>
      <c r="V1000" s="515"/>
      <c r="W1000" s="515"/>
      <c r="X1000" s="515"/>
      <c r="Y1000" s="515"/>
      <c r="Z1000" s="515"/>
      <c r="AA1000" s="515"/>
      <c r="AB1000" s="515"/>
      <c r="AC1000" s="515"/>
      <c r="AD1000" s="515"/>
      <c r="AE1000" s="515"/>
      <c r="AF1000" s="515"/>
      <c r="AG1000" s="515"/>
      <c r="AH1000" s="515"/>
      <c r="AI1000" s="515"/>
      <c r="AJ1000" s="515"/>
      <c r="AK1000" s="515"/>
      <c r="AL1000" s="515"/>
      <c r="AM1000" s="528"/>
      <c r="AN1000" s="528"/>
      <c r="AO1000" s="528"/>
      <c r="AP1000" s="528"/>
      <c r="AQ1000" s="528"/>
      <c r="AR1000" s="528"/>
      <c r="AS1000" s="528"/>
      <c r="AT1000" s="528"/>
      <c r="AU1000" s="528"/>
      <c r="AV1000" s="528"/>
      <c r="AW1000" s="496"/>
    </row>
    <row r="1001" spans="2:49" ht="15.6" x14ac:dyDescent="0.3">
      <c r="B1001" s="495"/>
      <c r="C1001" s="515"/>
      <c r="D1001" s="515"/>
      <c r="E1001" s="515"/>
      <c r="F1001" s="515"/>
      <c r="G1001" s="515"/>
      <c r="H1001" s="515"/>
      <c r="I1001" s="515"/>
      <c r="J1001" s="528"/>
      <c r="K1001" s="515"/>
      <c r="L1001" s="515"/>
      <c r="M1001" s="515"/>
      <c r="N1001" s="515"/>
      <c r="O1001" s="515"/>
      <c r="P1001" s="515"/>
      <c r="Q1001" s="515"/>
      <c r="R1001" s="515"/>
      <c r="S1001" s="515"/>
      <c r="T1001" s="515"/>
      <c r="U1001" s="515"/>
      <c r="V1001" s="515"/>
      <c r="W1001" s="515"/>
      <c r="X1001" s="515"/>
      <c r="Y1001" s="515"/>
      <c r="Z1001" s="515"/>
      <c r="AA1001" s="515"/>
      <c r="AB1001" s="515"/>
      <c r="AC1001" s="515"/>
      <c r="AD1001" s="515"/>
      <c r="AE1001" s="515"/>
      <c r="AF1001" s="515"/>
      <c r="AG1001" s="515"/>
      <c r="AH1001" s="515"/>
      <c r="AI1001" s="515"/>
      <c r="AJ1001" s="515"/>
      <c r="AK1001" s="515"/>
      <c r="AL1001" s="515"/>
      <c r="AM1001" s="528"/>
      <c r="AN1001" s="528"/>
      <c r="AO1001" s="528"/>
      <c r="AP1001" s="528"/>
      <c r="AQ1001" s="528"/>
      <c r="AR1001" s="528"/>
      <c r="AS1001" s="528"/>
      <c r="AT1001" s="528"/>
      <c r="AU1001" s="528"/>
      <c r="AV1001" s="528"/>
      <c r="AW1001" s="496"/>
    </row>
    <row r="1002" spans="2:49" ht="15.6" x14ac:dyDescent="0.3">
      <c r="B1002" s="495"/>
      <c r="C1002" s="515"/>
      <c r="D1002" s="515"/>
      <c r="E1002" s="515"/>
      <c r="F1002" s="515"/>
      <c r="G1002" s="515"/>
      <c r="H1002" s="515"/>
      <c r="I1002" s="515"/>
      <c r="J1002" s="528"/>
      <c r="K1002" s="515"/>
      <c r="L1002" s="515"/>
      <c r="M1002" s="515"/>
      <c r="N1002" s="515"/>
      <c r="O1002" s="515"/>
      <c r="P1002" s="515"/>
      <c r="Q1002" s="515"/>
      <c r="R1002" s="515"/>
      <c r="S1002" s="515"/>
      <c r="T1002" s="515"/>
      <c r="U1002" s="515"/>
      <c r="V1002" s="515"/>
      <c r="W1002" s="515"/>
      <c r="X1002" s="515"/>
      <c r="Y1002" s="515"/>
      <c r="Z1002" s="515"/>
      <c r="AA1002" s="515"/>
      <c r="AB1002" s="515"/>
      <c r="AC1002" s="515"/>
      <c r="AD1002" s="515"/>
      <c r="AE1002" s="515"/>
      <c r="AF1002" s="515"/>
      <c r="AG1002" s="515"/>
      <c r="AH1002" s="515"/>
      <c r="AI1002" s="515"/>
      <c r="AJ1002" s="515"/>
      <c r="AK1002" s="515"/>
      <c r="AL1002" s="515"/>
      <c r="AM1002" s="528"/>
      <c r="AN1002" s="528"/>
      <c r="AO1002" s="528"/>
      <c r="AP1002" s="528"/>
      <c r="AQ1002" s="528"/>
      <c r="AR1002" s="528"/>
      <c r="AS1002" s="528"/>
      <c r="AT1002" s="528"/>
      <c r="AU1002" s="528"/>
      <c r="AV1002" s="528"/>
      <c r="AW1002" s="496"/>
    </row>
    <row r="1003" spans="2:49" ht="15.6" x14ac:dyDescent="0.3">
      <c r="B1003" s="495"/>
      <c r="C1003" s="529"/>
      <c r="D1003" s="530"/>
      <c r="E1003" s="531"/>
      <c r="F1003" s="532"/>
      <c r="G1003" s="533"/>
      <c r="H1003" s="530"/>
      <c r="I1003" s="530"/>
      <c r="J1003" s="534"/>
      <c r="K1003" s="530"/>
      <c r="L1003" s="529"/>
      <c r="M1003" s="530"/>
      <c r="N1003" s="530"/>
      <c r="O1003" s="530"/>
      <c r="P1003" s="530"/>
      <c r="Q1003" s="530"/>
      <c r="R1003" s="530"/>
      <c r="S1003" s="530"/>
      <c r="T1003" s="530"/>
      <c r="U1003" s="530"/>
      <c r="V1003" s="530"/>
      <c r="W1003" s="530"/>
      <c r="X1003" s="530"/>
      <c r="Y1003" s="530"/>
      <c r="Z1003" s="530"/>
      <c r="AA1003" s="530"/>
      <c r="AB1003" s="530"/>
      <c r="AC1003" s="530"/>
      <c r="AD1003" s="530"/>
      <c r="AE1003" s="530"/>
      <c r="AF1003" s="530"/>
      <c r="AG1003" s="530"/>
      <c r="AH1003" s="529"/>
      <c r="AI1003" s="529"/>
      <c r="AJ1003" s="529"/>
      <c r="AK1003" s="529"/>
      <c r="AL1003" s="529"/>
      <c r="AM1003" s="535"/>
      <c r="AN1003" s="535"/>
      <c r="AO1003" s="535"/>
      <c r="AP1003" s="535"/>
      <c r="AQ1003" s="535"/>
      <c r="AR1003" s="535"/>
      <c r="AS1003" s="535"/>
      <c r="AT1003" s="535"/>
      <c r="AU1003" s="535"/>
      <c r="AV1003" s="535"/>
      <c r="AW1003" s="496"/>
    </row>
    <row r="1004" spans="2:49" ht="15.6" x14ac:dyDescent="0.3">
      <c r="B1004" s="495"/>
      <c r="C1004" s="529"/>
      <c r="D1004" s="536" t="s">
        <v>184</v>
      </c>
      <c r="E1004" s="537"/>
      <c r="F1004" s="537"/>
      <c r="G1004" s="538"/>
      <c r="H1004" s="538"/>
      <c r="I1004" s="529"/>
      <c r="J1004" s="535"/>
      <c r="K1004" s="529"/>
      <c r="L1004" s="539"/>
      <c r="M1004" s="539"/>
      <c r="N1004" s="539"/>
      <c r="O1004" s="539"/>
      <c r="P1004" s="539"/>
      <c r="Q1004" s="539"/>
      <c r="R1004" s="539" t="s">
        <v>211</v>
      </c>
      <c r="S1004" s="539"/>
      <c r="T1004" s="539"/>
      <c r="U1004" s="539"/>
      <c r="V1004" s="539"/>
      <c r="W1004" s="539"/>
      <c r="X1004" s="539"/>
      <c r="Y1004" s="539"/>
      <c r="Z1004" s="539"/>
      <c r="AA1004" s="539"/>
      <c r="AB1004" s="529"/>
      <c r="AC1004" s="529"/>
      <c r="AD1004" s="529"/>
      <c r="AE1004" s="529"/>
      <c r="AF1004" s="529"/>
      <c r="AG1004" s="529"/>
      <c r="AH1004" s="529"/>
      <c r="AI1004" s="529"/>
      <c r="AJ1004" s="529"/>
      <c r="AK1004" s="529"/>
      <c r="AL1004" s="529"/>
      <c r="AM1004" s="529"/>
      <c r="AN1004" s="529"/>
      <c r="AO1004" s="529"/>
      <c r="AP1004" s="529"/>
      <c r="AQ1004" s="529"/>
      <c r="AR1004" s="529"/>
      <c r="AS1004" s="529"/>
      <c r="AT1004" s="529"/>
      <c r="AU1004" s="529"/>
      <c r="AV1004" s="529"/>
      <c r="AW1004" s="496"/>
    </row>
    <row r="1005" spans="2:49" ht="16.2" thickBot="1" x14ac:dyDescent="0.35">
      <c r="B1005" s="540"/>
      <c r="C1005" s="541"/>
      <c r="D1005" s="541"/>
      <c r="E1005" s="542"/>
      <c r="F1005" s="542"/>
      <c r="G1005" s="542"/>
      <c r="H1005" s="542"/>
      <c r="I1005" s="541"/>
      <c r="J1005" s="543"/>
      <c r="K1005" s="541"/>
      <c r="L1005" s="544"/>
      <c r="M1005" s="544"/>
      <c r="N1005" s="544"/>
      <c r="O1005" s="544"/>
      <c r="P1005" s="544"/>
      <c r="Q1005" s="544"/>
      <c r="R1005" s="544"/>
      <c r="S1005" s="544"/>
      <c r="T1005" s="544"/>
      <c r="U1005" s="544"/>
      <c r="V1005" s="544"/>
      <c r="W1005" s="544"/>
      <c r="X1005" s="544"/>
      <c r="Y1005" s="544"/>
      <c r="Z1005" s="544"/>
      <c r="AA1005" s="544"/>
      <c r="AB1005" s="541"/>
      <c r="AC1005" s="541"/>
      <c r="AD1005" s="541"/>
      <c r="AE1005" s="541"/>
      <c r="AF1005" s="541"/>
      <c r="AG1005" s="541"/>
      <c r="AH1005" s="541"/>
      <c r="AI1005" s="541"/>
      <c r="AJ1005" s="541"/>
      <c r="AK1005" s="541"/>
      <c r="AL1005" s="541"/>
      <c r="AM1005" s="541"/>
      <c r="AN1005" s="541"/>
      <c r="AO1005" s="541"/>
      <c r="AP1005" s="541"/>
      <c r="AQ1005" s="541"/>
      <c r="AR1005" s="541"/>
      <c r="AS1005" s="541"/>
      <c r="AT1005" s="541"/>
      <c r="AU1005" s="541"/>
      <c r="AV1005" s="541"/>
      <c r="AW1005" s="545"/>
    </row>
    <row r="1006" spans="2:49" ht="15.6" thickTop="1" thickBot="1" x14ac:dyDescent="0.35"/>
    <row r="1007" spans="2:49" ht="18.600000000000001" thickTop="1" x14ac:dyDescent="0.35">
      <c r="B1007" s="483"/>
      <c r="C1007" s="484" t="s">
        <v>190</v>
      </c>
      <c r="D1007" s="485"/>
      <c r="E1007" s="486"/>
      <c r="F1007" s="487"/>
      <c r="G1007" s="488"/>
      <c r="H1007" s="488"/>
      <c r="I1007" s="489"/>
      <c r="J1007" s="490"/>
      <c r="K1007" s="489"/>
      <c r="L1007" s="491"/>
      <c r="M1007" s="491"/>
      <c r="N1007" s="491"/>
      <c r="O1007" s="491"/>
      <c r="P1007" s="491"/>
      <c r="Q1007" s="491"/>
      <c r="R1007" s="491"/>
      <c r="S1007" s="491"/>
      <c r="T1007" s="491"/>
      <c r="U1007" s="491"/>
      <c r="V1007" s="491"/>
      <c r="W1007" s="491"/>
      <c r="X1007" s="491"/>
      <c r="Y1007" s="491"/>
      <c r="Z1007" s="491"/>
      <c r="AA1007" s="491"/>
      <c r="AB1007" s="489"/>
      <c r="AC1007" s="489"/>
      <c r="AD1007" s="489"/>
      <c r="AE1007" s="489"/>
      <c r="AF1007" s="489"/>
      <c r="AG1007" s="489"/>
      <c r="AH1007" s="489"/>
      <c r="AI1007" s="492"/>
      <c r="AJ1007" s="492"/>
      <c r="AK1007" s="492"/>
      <c r="AL1007" s="492"/>
      <c r="AM1007" s="492"/>
      <c r="AN1007" s="492"/>
      <c r="AO1007" s="492"/>
      <c r="AP1007" s="492"/>
      <c r="AQ1007" s="492"/>
      <c r="AR1007" s="492"/>
      <c r="AS1007" s="492"/>
      <c r="AT1007" s="492"/>
      <c r="AU1007" s="492"/>
      <c r="AV1007" s="492"/>
      <c r="AW1007" s="493"/>
    </row>
    <row r="1008" spans="2:49" ht="15.6" x14ac:dyDescent="0.3">
      <c r="B1008" s="495"/>
      <c r="C1008" s="630" t="s">
        <v>286</v>
      </c>
      <c r="D1008" s="631"/>
      <c r="E1008" s="631"/>
      <c r="F1008" s="631"/>
      <c r="G1008" s="631"/>
      <c r="H1008" s="631"/>
      <c r="I1008" s="631"/>
      <c r="J1008" s="632" t="str">
        <f>+PRESUPUESTO!C74</f>
        <v>LOCALIZACION-REPLANTEO ACUEDUCTO-ALCANTARILLADO</v>
      </c>
      <c r="K1008" s="633"/>
      <c r="L1008" s="633"/>
      <c r="M1008" s="633"/>
      <c r="N1008" s="633"/>
      <c r="O1008" s="633"/>
      <c r="P1008" s="633"/>
      <c r="Q1008" s="633"/>
      <c r="R1008" s="633"/>
      <c r="S1008" s="633"/>
      <c r="T1008" s="633"/>
      <c r="U1008" s="633"/>
      <c r="V1008" s="633"/>
      <c r="W1008" s="633"/>
      <c r="X1008" s="633"/>
      <c r="Y1008" s="633"/>
      <c r="Z1008" s="633"/>
      <c r="AA1008" s="633"/>
      <c r="AB1008" s="633"/>
      <c r="AC1008" s="633"/>
      <c r="AD1008" s="633"/>
      <c r="AE1008" s="633"/>
      <c r="AF1008" s="633"/>
      <c r="AG1008" s="633"/>
      <c r="AH1008" s="634"/>
      <c r="AI1008" s="638" t="s">
        <v>192</v>
      </c>
      <c r="AJ1008" s="639"/>
      <c r="AK1008" s="639"/>
      <c r="AL1008" s="639"/>
      <c r="AM1008" s="639"/>
      <c r="AN1008" s="639"/>
      <c r="AO1008" s="640"/>
      <c r="AP1008" s="641" t="s">
        <v>35</v>
      </c>
      <c r="AQ1008" s="642"/>
      <c r="AR1008" s="642"/>
      <c r="AS1008" s="642"/>
      <c r="AT1008" s="642"/>
      <c r="AU1008" s="642"/>
      <c r="AV1008" s="643"/>
      <c r="AW1008" s="496"/>
    </row>
    <row r="1009" spans="2:49" ht="15.6" x14ac:dyDescent="0.3">
      <c r="B1009" s="495"/>
      <c r="C1009" s="700"/>
      <c r="D1009" s="701"/>
      <c r="E1009" s="701"/>
      <c r="F1009" s="701"/>
      <c r="G1009" s="701"/>
      <c r="H1009" s="701"/>
      <c r="I1009" s="701"/>
      <c r="J1009" s="635"/>
      <c r="K1009" s="636"/>
      <c r="L1009" s="636"/>
      <c r="M1009" s="636"/>
      <c r="N1009" s="636"/>
      <c r="O1009" s="636"/>
      <c r="P1009" s="636"/>
      <c r="Q1009" s="636"/>
      <c r="R1009" s="636"/>
      <c r="S1009" s="636"/>
      <c r="T1009" s="636"/>
      <c r="U1009" s="636"/>
      <c r="V1009" s="636"/>
      <c r="W1009" s="636"/>
      <c r="X1009" s="636"/>
      <c r="Y1009" s="636"/>
      <c r="Z1009" s="636"/>
      <c r="AA1009" s="636"/>
      <c r="AB1009" s="636"/>
      <c r="AC1009" s="636"/>
      <c r="AD1009" s="636"/>
      <c r="AE1009" s="636"/>
      <c r="AF1009" s="636"/>
      <c r="AG1009" s="636"/>
      <c r="AH1009" s="637"/>
      <c r="AI1009" s="638" t="s">
        <v>194</v>
      </c>
      <c r="AJ1009" s="639"/>
      <c r="AK1009" s="639"/>
      <c r="AL1009" s="639"/>
      <c r="AM1009" s="639"/>
      <c r="AN1009" s="639"/>
      <c r="AO1009" s="640"/>
      <c r="AP1009" s="641">
        <f>L1021</f>
        <v>100</v>
      </c>
      <c r="AQ1009" s="642"/>
      <c r="AR1009" s="642"/>
      <c r="AS1009" s="642"/>
      <c r="AT1009" s="642"/>
      <c r="AU1009" s="642"/>
      <c r="AV1009" s="643"/>
      <c r="AW1009" s="496"/>
    </row>
    <row r="1010" spans="2:49" ht="15.6" x14ac:dyDescent="0.3">
      <c r="B1010" s="495"/>
      <c r="C1010" s="498"/>
      <c r="D1010" s="498"/>
      <c r="E1010" s="498"/>
      <c r="F1010" s="498"/>
      <c r="G1010" s="498"/>
      <c r="H1010" s="498"/>
      <c r="I1010" s="498"/>
      <c r="J1010" s="499"/>
      <c r="K1010" s="498"/>
      <c r="L1010" s="498"/>
      <c r="M1010" s="626"/>
      <c r="N1010" s="626"/>
      <c r="O1010" s="626"/>
      <c r="P1010" s="626"/>
      <c r="Q1010" s="626"/>
      <c r="R1010" s="626"/>
      <c r="S1010" s="626"/>
      <c r="T1010" s="626"/>
      <c r="U1010" s="626"/>
      <c r="V1010" s="626"/>
      <c r="W1010" s="626"/>
      <c r="X1010" s="626"/>
      <c r="Y1010" s="626"/>
      <c r="Z1010" s="626"/>
      <c r="AA1010" s="626"/>
      <c r="AB1010" s="626"/>
      <c r="AC1010" s="625"/>
      <c r="AD1010" s="626"/>
      <c r="AE1010" s="626"/>
      <c r="AF1010" s="626"/>
      <c r="AG1010" s="626"/>
      <c r="AH1010" s="626"/>
      <c r="AI1010" s="626"/>
      <c r="AJ1010" s="626"/>
      <c r="AK1010" s="626"/>
      <c r="AL1010" s="626"/>
      <c r="AM1010" s="626"/>
      <c r="AN1010" s="626"/>
      <c r="AO1010" s="626"/>
      <c r="AP1010" s="626"/>
      <c r="AQ1010" s="626"/>
      <c r="AR1010" s="626"/>
      <c r="AS1010" s="626"/>
      <c r="AT1010" s="626"/>
      <c r="AU1010" s="626"/>
      <c r="AV1010" s="626"/>
      <c r="AW1010" s="496"/>
    </row>
    <row r="1011" spans="2:49" ht="15.6" x14ac:dyDescent="0.3">
      <c r="B1011" s="495"/>
      <c r="C1011" s="712" t="s">
        <v>197</v>
      </c>
      <c r="D1011" s="713"/>
      <c r="E1011" s="714" t="s">
        <v>198</v>
      </c>
      <c r="F1011" s="714"/>
      <c r="G1011" s="714"/>
      <c r="H1011" s="714"/>
      <c r="I1011" s="714" t="s">
        <v>199</v>
      </c>
      <c r="J1011" s="715" t="s">
        <v>200</v>
      </c>
      <c r="K1011" s="714" t="s">
        <v>182</v>
      </c>
      <c r="L1011" s="714" t="s">
        <v>201</v>
      </c>
      <c r="M1011" s="705"/>
      <c r="N1011" s="705"/>
      <c r="O1011" s="705"/>
      <c r="P1011" s="705"/>
      <c r="Q1011" s="705"/>
      <c r="R1011" s="705"/>
      <c r="S1011" s="705"/>
      <c r="T1011" s="705"/>
      <c r="U1011" s="705"/>
      <c r="V1011" s="705"/>
      <c r="W1011" s="705"/>
      <c r="X1011" s="705"/>
      <c r="Y1011" s="705"/>
      <c r="Z1011" s="705"/>
      <c r="AA1011" s="705"/>
      <c r="AB1011" s="705"/>
      <c r="AC1011" s="705"/>
      <c r="AD1011" s="705"/>
      <c r="AE1011" s="705"/>
      <c r="AF1011" s="705"/>
      <c r="AG1011" s="705"/>
      <c r="AH1011" s="705"/>
      <c r="AI1011" s="705"/>
      <c r="AJ1011" s="705"/>
      <c r="AK1011" s="705"/>
      <c r="AL1011" s="705"/>
      <c r="AM1011" s="705"/>
      <c r="AN1011" s="705"/>
      <c r="AO1011" s="705"/>
      <c r="AP1011" s="705"/>
      <c r="AQ1011" s="705"/>
      <c r="AR1011" s="705"/>
      <c r="AS1011" s="705"/>
      <c r="AT1011" s="705"/>
      <c r="AU1011" s="705"/>
      <c r="AV1011" s="705"/>
      <c r="AW1011" s="496"/>
    </row>
    <row r="1012" spans="2:49" ht="15.6" x14ac:dyDescent="0.3">
      <c r="B1012" s="495"/>
      <c r="C1012" s="653"/>
      <c r="D1012" s="654"/>
      <c r="E1012" s="500" t="s">
        <v>202</v>
      </c>
      <c r="F1012" s="500" t="s">
        <v>203</v>
      </c>
      <c r="G1012" s="500" t="s">
        <v>204</v>
      </c>
      <c r="H1012" s="500" t="s">
        <v>205</v>
      </c>
      <c r="I1012" s="714"/>
      <c r="J1012" s="716"/>
      <c r="K1012" s="714"/>
      <c r="L1012" s="714"/>
      <c r="M1012" s="705"/>
      <c r="N1012" s="705"/>
      <c r="O1012" s="705"/>
      <c r="P1012" s="705"/>
      <c r="Q1012" s="705"/>
      <c r="R1012" s="705"/>
      <c r="S1012" s="705"/>
      <c r="T1012" s="705"/>
      <c r="U1012" s="705"/>
      <c r="V1012" s="705"/>
      <c r="W1012" s="705"/>
      <c r="X1012" s="705"/>
      <c r="Y1012" s="705"/>
      <c r="Z1012" s="705"/>
      <c r="AA1012" s="705"/>
      <c r="AB1012" s="705"/>
      <c r="AC1012" s="705"/>
      <c r="AD1012" s="705"/>
      <c r="AE1012" s="705"/>
      <c r="AF1012" s="705"/>
      <c r="AG1012" s="705"/>
      <c r="AH1012" s="705"/>
      <c r="AI1012" s="705"/>
      <c r="AJ1012" s="705"/>
      <c r="AK1012" s="705"/>
      <c r="AL1012" s="705"/>
      <c r="AM1012" s="705"/>
      <c r="AN1012" s="705"/>
      <c r="AO1012" s="705"/>
      <c r="AP1012" s="705"/>
      <c r="AQ1012" s="705"/>
      <c r="AR1012" s="705"/>
      <c r="AS1012" s="705"/>
      <c r="AT1012" s="705"/>
      <c r="AU1012" s="705"/>
      <c r="AV1012" s="705"/>
      <c r="AW1012" s="496"/>
    </row>
    <row r="1013" spans="2:49" ht="15.6" x14ac:dyDescent="0.3">
      <c r="B1013" s="495"/>
      <c r="C1013" s="706"/>
      <c r="D1013" s="707"/>
      <c r="E1013" s="710"/>
      <c r="F1013" s="710"/>
      <c r="G1013" s="710"/>
      <c r="H1013" s="710"/>
      <c r="I1013" s="710"/>
      <c r="J1013" s="710"/>
      <c r="K1013" s="710"/>
      <c r="L1013" s="710"/>
      <c r="M1013" s="501"/>
      <c r="N1013" s="502"/>
      <c r="O1013" s="502"/>
      <c r="P1013" s="502"/>
      <c r="Q1013" s="502"/>
      <c r="R1013" s="502"/>
      <c r="S1013" s="502"/>
      <c r="T1013" s="502"/>
      <c r="U1013" s="502"/>
      <c r="V1013" s="502"/>
      <c r="W1013" s="502"/>
      <c r="X1013" s="502"/>
      <c r="Y1013" s="502"/>
      <c r="Z1013" s="502"/>
      <c r="AA1013" s="502"/>
      <c r="AB1013" s="502"/>
      <c r="AC1013" s="502"/>
      <c r="AD1013" s="502"/>
      <c r="AE1013" s="502"/>
      <c r="AF1013" s="502"/>
      <c r="AG1013" s="502"/>
      <c r="AH1013" s="502"/>
      <c r="AI1013" s="502"/>
      <c r="AJ1013" s="502"/>
      <c r="AK1013" s="502"/>
      <c r="AL1013" s="502"/>
      <c r="AM1013" s="502"/>
      <c r="AN1013" s="502"/>
      <c r="AO1013" s="502"/>
      <c r="AP1013" s="502"/>
      <c r="AQ1013" s="502"/>
      <c r="AR1013" s="502"/>
      <c r="AS1013" s="502"/>
      <c r="AT1013" s="502"/>
      <c r="AU1013" s="502"/>
      <c r="AV1013" s="503"/>
      <c r="AW1013" s="496"/>
    </row>
    <row r="1014" spans="2:49" ht="15.6" x14ac:dyDescent="0.3">
      <c r="B1014" s="495"/>
      <c r="C1014" s="708"/>
      <c r="D1014" s="709"/>
      <c r="E1014" s="711"/>
      <c r="F1014" s="711"/>
      <c r="G1014" s="711"/>
      <c r="H1014" s="711"/>
      <c r="I1014" s="711"/>
      <c r="J1014" s="711"/>
      <c r="K1014" s="711"/>
      <c r="L1014" s="711"/>
      <c r="M1014" s="501"/>
      <c r="N1014" s="502"/>
      <c r="O1014" s="502"/>
      <c r="P1014" s="502"/>
      <c r="Q1014" s="502"/>
      <c r="R1014" s="502"/>
      <c r="S1014" s="502"/>
      <c r="T1014" s="502"/>
      <c r="U1014" s="502"/>
      <c r="V1014" s="502"/>
      <c r="W1014" s="502"/>
      <c r="X1014" s="502"/>
      <c r="Y1014" s="502"/>
      <c r="Z1014" s="502"/>
      <c r="AA1014" s="502"/>
      <c r="AB1014" s="502"/>
      <c r="AC1014" s="502"/>
      <c r="AD1014" s="502"/>
      <c r="AE1014" s="502"/>
      <c r="AF1014" s="502"/>
      <c r="AG1014" s="502"/>
      <c r="AH1014" s="502"/>
      <c r="AI1014" s="502"/>
      <c r="AJ1014" s="502"/>
      <c r="AK1014" s="502"/>
      <c r="AL1014" s="502"/>
      <c r="AM1014" s="502"/>
      <c r="AN1014" s="502"/>
      <c r="AO1014" s="502"/>
      <c r="AP1014" s="502"/>
      <c r="AQ1014" s="502"/>
      <c r="AR1014" s="502"/>
      <c r="AS1014" s="502"/>
      <c r="AT1014" s="502"/>
      <c r="AU1014" s="502"/>
      <c r="AV1014" s="503"/>
      <c r="AW1014" s="496"/>
    </row>
    <row r="1015" spans="2:49" ht="15.6" x14ac:dyDescent="0.3">
      <c r="B1015" s="495"/>
      <c r="C1015" s="648" t="str">
        <f>+J1008</f>
        <v>LOCALIZACION-REPLANTEO ACUEDUCTO-ALCANTARILLADO</v>
      </c>
      <c r="D1015" s="649"/>
      <c r="E1015" s="644">
        <v>100</v>
      </c>
      <c r="F1015" s="644"/>
      <c r="G1015" s="718"/>
      <c r="H1015" s="644"/>
      <c r="I1015" s="644">
        <f>+E1015</f>
        <v>100</v>
      </c>
      <c r="J1015" s="644">
        <v>1</v>
      </c>
      <c r="K1015" s="644" t="str">
        <f>AP1008</f>
        <v>M</v>
      </c>
      <c r="L1015" s="646">
        <f>I1015*J1015</f>
        <v>100</v>
      </c>
      <c r="M1015" s="501"/>
      <c r="N1015" s="502"/>
      <c r="O1015" s="502"/>
      <c r="P1015" s="502"/>
      <c r="Q1015" s="502"/>
      <c r="R1015" s="502"/>
      <c r="S1015" s="502"/>
      <c r="T1015" s="502"/>
      <c r="U1015" s="502"/>
      <c r="V1015" s="502"/>
      <c r="W1015" s="502"/>
      <c r="X1015" s="502"/>
      <c r="Y1015" s="502"/>
      <c r="Z1015" s="502"/>
      <c r="AA1015" s="502"/>
      <c r="AB1015" s="502"/>
      <c r="AC1015" s="502"/>
      <c r="AD1015" s="502"/>
      <c r="AE1015" s="502"/>
      <c r="AF1015" s="502"/>
      <c r="AG1015" s="502"/>
      <c r="AH1015" s="502"/>
      <c r="AI1015" s="502"/>
      <c r="AJ1015" s="502"/>
      <c r="AK1015" s="502"/>
      <c r="AL1015" s="502"/>
      <c r="AM1015" s="502"/>
      <c r="AN1015" s="502"/>
      <c r="AO1015" s="502"/>
      <c r="AP1015" s="502"/>
      <c r="AQ1015" s="502"/>
      <c r="AR1015" s="502"/>
      <c r="AS1015" s="502"/>
      <c r="AT1015" s="502"/>
      <c r="AU1015" s="502"/>
      <c r="AV1015" s="503"/>
      <c r="AW1015" s="496"/>
    </row>
    <row r="1016" spans="2:49" ht="15.6" x14ac:dyDescent="0.3">
      <c r="B1016" s="495"/>
      <c r="C1016" s="650"/>
      <c r="D1016" s="651"/>
      <c r="E1016" s="645"/>
      <c r="F1016" s="645"/>
      <c r="G1016" s="659"/>
      <c r="H1016" s="645"/>
      <c r="I1016" s="645"/>
      <c r="J1016" s="645"/>
      <c r="K1016" s="645"/>
      <c r="L1016" s="647"/>
      <c r="M1016" s="501"/>
      <c r="N1016" s="502"/>
      <c r="O1016" s="502"/>
      <c r="P1016" s="502"/>
      <c r="Q1016" s="502"/>
      <c r="R1016" s="502"/>
      <c r="S1016" s="502"/>
      <c r="T1016" s="502"/>
      <c r="U1016" s="502"/>
      <c r="V1016" s="502"/>
      <c r="W1016" s="502"/>
      <c r="X1016" s="502"/>
      <c r="Y1016" s="502"/>
      <c r="Z1016" s="502"/>
      <c r="AA1016" s="502"/>
      <c r="AB1016" s="502"/>
      <c r="AC1016" s="502"/>
      <c r="AD1016" s="502"/>
      <c r="AE1016" s="502"/>
      <c r="AF1016" s="502"/>
      <c r="AG1016" s="502"/>
      <c r="AH1016" s="502"/>
      <c r="AI1016" s="502"/>
      <c r="AJ1016" s="502"/>
      <c r="AK1016" s="502"/>
      <c r="AL1016" s="502"/>
      <c r="AM1016" s="502"/>
      <c r="AN1016" s="502"/>
      <c r="AO1016" s="502"/>
      <c r="AP1016" s="502"/>
      <c r="AQ1016" s="502"/>
      <c r="AR1016" s="502"/>
      <c r="AS1016" s="502"/>
      <c r="AT1016" s="502"/>
      <c r="AU1016" s="502"/>
      <c r="AV1016" s="503"/>
      <c r="AW1016" s="496"/>
    </row>
    <row r="1017" spans="2:49" ht="15.6" x14ac:dyDescent="0.3">
      <c r="B1017" s="495"/>
      <c r="C1017" s="720"/>
      <c r="D1017" s="721"/>
      <c r="E1017" s="652"/>
      <c r="F1017" s="652"/>
      <c r="G1017" s="652"/>
      <c r="H1017" s="652"/>
      <c r="I1017" s="652"/>
      <c r="J1017" s="652"/>
      <c r="K1017" s="652"/>
      <c r="L1017" s="656"/>
      <c r="M1017" s="501"/>
      <c r="N1017" s="502"/>
      <c r="O1017" s="502"/>
      <c r="P1017" s="502"/>
      <c r="Q1017" s="502"/>
      <c r="R1017" s="502"/>
      <c r="S1017" s="502"/>
      <c r="T1017" s="502"/>
      <c r="U1017" s="502"/>
      <c r="V1017" s="502"/>
      <c r="W1017" s="502"/>
      <c r="X1017" s="502"/>
      <c r="Y1017" s="502"/>
      <c r="Z1017" s="502"/>
      <c r="AA1017" s="502"/>
      <c r="AB1017" s="502"/>
      <c r="AC1017" s="502"/>
      <c r="AD1017" s="502"/>
      <c r="AE1017" s="502"/>
      <c r="AF1017" s="502"/>
      <c r="AG1017" s="502"/>
      <c r="AH1017" s="502"/>
      <c r="AI1017" s="502"/>
      <c r="AJ1017" s="502"/>
      <c r="AK1017" s="502"/>
      <c r="AL1017" s="502"/>
      <c r="AM1017" s="502"/>
      <c r="AN1017" s="502"/>
      <c r="AO1017" s="502"/>
      <c r="AP1017" s="502"/>
      <c r="AQ1017" s="502"/>
      <c r="AR1017" s="502"/>
      <c r="AS1017" s="502"/>
      <c r="AT1017" s="502"/>
      <c r="AU1017" s="502"/>
      <c r="AV1017" s="503"/>
      <c r="AW1017" s="496"/>
    </row>
    <row r="1018" spans="2:49" ht="15.6" x14ac:dyDescent="0.3">
      <c r="B1018" s="495"/>
      <c r="C1018" s="722"/>
      <c r="D1018" s="723"/>
      <c r="E1018" s="644"/>
      <c r="F1018" s="644"/>
      <c r="G1018" s="644"/>
      <c r="H1018" s="644"/>
      <c r="I1018" s="644"/>
      <c r="J1018" s="644"/>
      <c r="K1018" s="644"/>
      <c r="L1018" s="657"/>
      <c r="M1018" s="501"/>
      <c r="N1018" s="502"/>
      <c r="O1018" s="502"/>
      <c r="P1018" s="502"/>
      <c r="Q1018" s="502"/>
      <c r="R1018" s="502"/>
      <c r="S1018" s="502"/>
      <c r="T1018" s="502"/>
      <c r="U1018" s="502"/>
      <c r="V1018" s="502"/>
      <c r="W1018" s="502"/>
      <c r="X1018" s="502"/>
      <c r="Y1018" s="502"/>
      <c r="Z1018" s="502"/>
      <c r="AA1018" s="502"/>
      <c r="AB1018" s="502"/>
      <c r="AC1018" s="502"/>
      <c r="AD1018" s="502"/>
      <c r="AE1018" s="502"/>
      <c r="AF1018" s="502"/>
      <c r="AG1018" s="502"/>
      <c r="AH1018" s="502"/>
      <c r="AI1018" s="502"/>
      <c r="AJ1018" s="502"/>
      <c r="AK1018" s="502"/>
      <c r="AL1018" s="502"/>
      <c r="AM1018" s="502"/>
      <c r="AN1018" s="502"/>
      <c r="AO1018" s="502"/>
      <c r="AP1018" s="502"/>
      <c r="AQ1018" s="502"/>
      <c r="AR1018" s="502"/>
      <c r="AS1018" s="502"/>
      <c r="AT1018" s="502"/>
      <c r="AU1018" s="502"/>
      <c r="AV1018" s="503"/>
      <c r="AW1018" s="496"/>
    </row>
    <row r="1019" spans="2:49" ht="15.6" x14ac:dyDescent="0.3">
      <c r="B1019" s="495"/>
      <c r="C1019" s="720"/>
      <c r="D1019" s="721"/>
      <c r="E1019" s="652"/>
      <c r="F1019" s="652"/>
      <c r="G1019" s="652"/>
      <c r="H1019" s="652"/>
      <c r="I1019" s="652"/>
      <c r="J1019" s="652"/>
      <c r="K1019" s="652"/>
      <c r="L1019" s="656"/>
      <c r="M1019" s="501"/>
      <c r="N1019" s="502"/>
      <c r="O1019" s="502"/>
      <c r="P1019" s="502"/>
      <c r="Q1019" s="502"/>
      <c r="R1019" s="502"/>
      <c r="S1019" s="502"/>
      <c r="T1019" s="502"/>
      <c r="U1019" s="502"/>
      <c r="V1019" s="502"/>
      <c r="W1019" s="502"/>
      <c r="X1019" s="502"/>
      <c r="Y1019" s="502"/>
      <c r="Z1019" s="502"/>
      <c r="AA1019" s="502"/>
      <c r="AB1019" s="502"/>
      <c r="AC1019" s="502"/>
      <c r="AD1019" s="502"/>
      <c r="AE1019" s="502"/>
      <c r="AF1019" s="502"/>
      <c r="AG1019" s="502"/>
      <c r="AH1019" s="502"/>
      <c r="AI1019" s="502"/>
      <c r="AJ1019" s="502"/>
      <c r="AK1019" s="502"/>
      <c r="AL1019" s="502"/>
      <c r="AM1019" s="502"/>
      <c r="AN1019" s="502"/>
      <c r="AO1019" s="502"/>
      <c r="AP1019" s="502"/>
      <c r="AQ1019" s="502"/>
      <c r="AR1019" s="502"/>
      <c r="AS1019" s="502"/>
      <c r="AT1019" s="502"/>
      <c r="AU1019" s="502"/>
      <c r="AV1019" s="503"/>
      <c r="AW1019" s="496"/>
    </row>
    <row r="1020" spans="2:49" ht="15.6" x14ac:dyDescent="0.3">
      <c r="B1020" s="495"/>
      <c r="C1020" s="722"/>
      <c r="D1020" s="723"/>
      <c r="E1020" s="644"/>
      <c r="F1020" s="644"/>
      <c r="G1020" s="644"/>
      <c r="H1020" s="644"/>
      <c r="I1020" s="644"/>
      <c r="J1020" s="644"/>
      <c r="K1020" s="644"/>
      <c r="L1020" s="657"/>
      <c r="M1020" s="501"/>
      <c r="N1020" s="502"/>
      <c r="O1020" s="502"/>
      <c r="P1020" s="502"/>
      <c r="Q1020" s="502"/>
      <c r="R1020" s="502"/>
      <c r="S1020" s="502"/>
      <c r="T1020" s="502"/>
      <c r="U1020" s="502"/>
      <c r="V1020" s="502"/>
      <c r="W1020" s="502"/>
      <c r="X1020" s="502"/>
      <c r="Y1020" s="502"/>
      <c r="Z1020" s="502"/>
      <c r="AA1020" s="502"/>
      <c r="AB1020" s="502"/>
      <c r="AC1020" s="502"/>
      <c r="AD1020" s="502"/>
      <c r="AE1020" s="502"/>
      <c r="AF1020" s="502"/>
      <c r="AG1020" s="502"/>
      <c r="AH1020" s="502"/>
      <c r="AI1020" s="502"/>
      <c r="AJ1020" s="502"/>
      <c r="AK1020" s="502"/>
      <c r="AL1020" s="502"/>
      <c r="AM1020" s="502"/>
      <c r="AN1020" s="502"/>
      <c r="AO1020" s="502"/>
      <c r="AP1020" s="502"/>
      <c r="AQ1020" s="502"/>
      <c r="AR1020" s="502"/>
      <c r="AS1020" s="502"/>
      <c r="AT1020" s="502"/>
      <c r="AU1020" s="502"/>
      <c r="AV1020" s="503"/>
      <c r="AW1020" s="496"/>
    </row>
    <row r="1021" spans="2:49" ht="15.6" x14ac:dyDescent="0.3">
      <c r="B1021" s="495"/>
      <c r="C1021" s="504"/>
      <c r="D1021" s="505"/>
      <c r="E1021" s="505"/>
      <c r="F1021" s="505"/>
      <c r="G1021" s="506" t="s">
        <v>209</v>
      </c>
      <c r="H1021" s="507">
        <v>2</v>
      </c>
      <c r="I1021" s="508" t="s">
        <v>5</v>
      </c>
      <c r="J1021" s="509"/>
      <c r="K1021" s="510" t="s">
        <v>201</v>
      </c>
      <c r="L1021" s="511">
        <f>ROUND(SUM(L1013:L1020),H1021)</f>
        <v>100</v>
      </c>
      <c r="M1021" s="512"/>
      <c r="N1021" s="513"/>
      <c r="O1021" s="513"/>
      <c r="P1021" s="513"/>
      <c r="Q1021" s="513"/>
      <c r="R1021" s="513"/>
      <c r="S1021" s="502"/>
      <c r="T1021" s="502"/>
      <c r="U1021" s="502"/>
      <c r="V1021" s="502"/>
      <c r="W1021" s="502"/>
      <c r="X1021" s="502"/>
      <c r="Y1021" s="502"/>
      <c r="Z1021" s="502"/>
      <c r="AA1021" s="502"/>
      <c r="AB1021" s="502"/>
      <c r="AC1021" s="502"/>
      <c r="AD1021" s="502"/>
      <c r="AE1021" s="502"/>
      <c r="AF1021" s="502"/>
      <c r="AG1021" s="502"/>
      <c r="AH1021" s="502"/>
      <c r="AI1021" s="502"/>
      <c r="AJ1021" s="502"/>
      <c r="AK1021" s="502"/>
      <c r="AL1021" s="502"/>
      <c r="AM1021" s="502"/>
      <c r="AN1021" s="502"/>
      <c r="AO1021" s="502"/>
      <c r="AP1021" s="502"/>
      <c r="AQ1021" s="502"/>
      <c r="AR1021" s="502"/>
      <c r="AS1021" s="502"/>
      <c r="AT1021" s="502"/>
      <c r="AU1021" s="502"/>
      <c r="AV1021" s="503"/>
      <c r="AW1021" s="496"/>
    </row>
    <row r="1022" spans="2:49" ht="15.6" x14ac:dyDescent="0.3">
      <c r="B1022" s="495"/>
      <c r="C1022" s="514"/>
      <c r="D1022" s="515"/>
      <c r="E1022" s="515"/>
      <c r="F1022" s="515"/>
      <c r="G1022" s="515"/>
      <c r="H1022" s="515"/>
      <c r="I1022" s="515"/>
      <c r="J1022" s="515"/>
      <c r="K1022" s="516"/>
      <c r="L1022" s="515"/>
      <c r="M1022" s="517"/>
      <c r="N1022" s="518"/>
      <c r="O1022" s="518"/>
      <c r="P1022" s="518"/>
      <c r="Q1022" s="518"/>
      <c r="R1022" s="518"/>
      <c r="S1022" s="519"/>
      <c r="T1022" s="519"/>
      <c r="U1022" s="519"/>
      <c r="V1022" s="519"/>
      <c r="W1022" s="519"/>
      <c r="X1022" s="519"/>
      <c r="Y1022" s="519"/>
      <c r="Z1022" s="519"/>
      <c r="AA1022" s="519"/>
      <c r="AB1022" s="519"/>
      <c r="AC1022" s="519"/>
      <c r="AD1022" s="519"/>
      <c r="AE1022" s="519"/>
      <c r="AF1022" s="519"/>
      <c r="AG1022" s="519"/>
      <c r="AH1022" s="519"/>
      <c r="AI1022" s="519"/>
      <c r="AJ1022" s="519"/>
      <c r="AK1022" s="519"/>
      <c r="AL1022" s="519"/>
      <c r="AM1022" s="519"/>
      <c r="AN1022" s="519"/>
      <c r="AO1022" s="519"/>
      <c r="AP1022" s="519"/>
      <c r="AQ1022" s="519"/>
      <c r="AR1022" s="519"/>
      <c r="AS1022" s="519"/>
      <c r="AT1022" s="519"/>
      <c r="AU1022" s="519"/>
      <c r="AV1022" s="520"/>
      <c r="AW1022" s="496"/>
    </row>
    <row r="1023" spans="2:49" ht="15.6" x14ac:dyDescent="0.3">
      <c r="B1023" s="495"/>
      <c r="C1023" s="653"/>
      <c r="D1023" s="654"/>
      <c r="E1023" s="654"/>
      <c r="F1023" s="654"/>
      <c r="G1023" s="654"/>
      <c r="H1023" s="654"/>
      <c r="I1023" s="654"/>
      <c r="J1023" s="654"/>
      <c r="K1023" s="654"/>
      <c r="L1023" s="521"/>
      <c r="M1023" s="517"/>
      <c r="N1023" s="518"/>
      <c r="O1023" s="518"/>
      <c r="P1023" s="518"/>
      <c r="Q1023" s="518"/>
      <c r="R1023" s="518"/>
      <c r="S1023" s="519"/>
      <c r="T1023" s="519"/>
      <c r="U1023" s="519"/>
      <c r="V1023" s="519"/>
      <c r="W1023" s="519"/>
      <c r="X1023" s="519"/>
      <c r="Y1023" s="519"/>
      <c r="Z1023" s="519"/>
      <c r="AA1023" s="519"/>
      <c r="AB1023" s="519"/>
      <c r="AC1023" s="519"/>
      <c r="AD1023" s="519"/>
      <c r="AE1023" s="519"/>
      <c r="AF1023" s="519"/>
      <c r="AG1023" s="519"/>
      <c r="AH1023" s="519"/>
      <c r="AI1023" s="519"/>
      <c r="AJ1023" s="519"/>
      <c r="AK1023" s="519"/>
      <c r="AL1023" s="519"/>
      <c r="AM1023" s="519"/>
      <c r="AN1023" s="519"/>
      <c r="AO1023" s="519"/>
      <c r="AP1023" s="519"/>
      <c r="AQ1023" s="519"/>
      <c r="AR1023" s="519"/>
      <c r="AS1023" s="519"/>
      <c r="AT1023" s="519"/>
      <c r="AU1023" s="519"/>
      <c r="AV1023" s="520"/>
      <c r="AW1023" s="496"/>
    </row>
    <row r="1024" spans="2:49" ht="31.2" x14ac:dyDescent="0.3">
      <c r="B1024" s="495"/>
      <c r="C1024" s="522" t="s">
        <v>210</v>
      </c>
      <c r="D1024" s="655"/>
      <c r="E1024" s="655"/>
      <c r="F1024" s="655"/>
      <c r="G1024" s="655"/>
      <c r="H1024" s="655"/>
      <c r="I1024" s="655"/>
      <c r="J1024" s="655"/>
      <c r="K1024" s="655"/>
      <c r="L1024" s="655"/>
      <c r="M1024" s="655"/>
      <c r="N1024" s="655"/>
      <c r="O1024" s="655"/>
      <c r="P1024" s="655"/>
      <c r="Q1024" s="655"/>
      <c r="R1024" s="655"/>
      <c r="S1024" s="655"/>
      <c r="T1024" s="655"/>
      <c r="U1024" s="655"/>
      <c r="V1024" s="655"/>
      <c r="W1024" s="655"/>
      <c r="X1024" s="655"/>
      <c r="Y1024" s="655"/>
      <c r="Z1024" s="655"/>
      <c r="AA1024" s="655"/>
      <c r="AB1024" s="655"/>
      <c r="AC1024" s="655"/>
      <c r="AD1024" s="655"/>
      <c r="AE1024" s="655"/>
      <c r="AF1024" s="655"/>
      <c r="AG1024" s="655"/>
      <c r="AH1024" s="655"/>
      <c r="AI1024" s="655"/>
      <c r="AJ1024" s="655"/>
      <c r="AK1024" s="655"/>
      <c r="AL1024" s="655"/>
      <c r="AM1024" s="655"/>
      <c r="AN1024" s="655"/>
      <c r="AO1024" s="655"/>
      <c r="AP1024" s="655"/>
      <c r="AQ1024" s="655"/>
      <c r="AR1024" s="655"/>
      <c r="AS1024" s="655"/>
      <c r="AT1024" s="655"/>
      <c r="AU1024" s="655"/>
      <c r="AV1024" s="523"/>
      <c r="AW1024" s="496"/>
    </row>
    <row r="1025" spans="2:49" ht="15.6" x14ac:dyDescent="0.3">
      <c r="B1025" s="495"/>
      <c r="C1025" s="549"/>
      <c r="D1025" s="719"/>
      <c r="E1025" s="719"/>
      <c r="F1025" s="719"/>
      <c r="G1025" s="719"/>
      <c r="H1025" s="719"/>
      <c r="I1025" s="719"/>
      <c r="J1025" s="719"/>
      <c r="K1025" s="719"/>
      <c r="L1025" s="719"/>
      <c r="M1025" s="719"/>
      <c r="N1025" s="719"/>
      <c r="O1025" s="719"/>
      <c r="P1025" s="719"/>
      <c r="Q1025" s="719"/>
      <c r="R1025" s="719"/>
      <c r="S1025" s="719"/>
      <c r="T1025" s="719"/>
      <c r="U1025" s="719"/>
      <c r="V1025" s="719"/>
      <c r="W1025" s="719"/>
      <c r="X1025" s="719"/>
      <c r="Y1025" s="719"/>
      <c r="Z1025" s="719"/>
      <c r="AA1025" s="719"/>
      <c r="AB1025" s="719"/>
      <c r="AC1025" s="719"/>
      <c r="AD1025" s="719"/>
      <c r="AE1025" s="719"/>
      <c r="AF1025" s="719"/>
      <c r="AG1025" s="719"/>
      <c r="AH1025" s="719"/>
      <c r="AI1025" s="719"/>
      <c r="AJ1025" s="719"/>
      <c r="AK1025" s="719"/>
      <c r="AL1025" s="719"/>
      <c r="AM1025" s="719"/>
      <c r="AN1025" s="719"/>
      <c r="AO1025" s="719"/>
      <c r="AP1025" s="719"/>
      <c r="AQ1025" s="719"/>
      <c r="AR1025" s="719"/>
      <c r="AS1025" s="719"/>
      <c r="AT1025" s="719"/>
      <c r="AU1025" s="719"/>
      <c r="AV1025" s="550"/>
      <c r="AW1025" s="496"/>
    </row>
    <row r="1026" spans="2:49" ht="15.6" x14ac:dyDescent="0.3">
      <c r="B1026" s="495"/>
      <c r="C1026" s="526"/>
      <c r="D1026" s="627"/>
      <c r="E1026" s="627"/>
      <c r="F1026" s="627"/>
      <c r="G1026" s="627"/>
      <c r="H1026" s="627"/>
      <c r="I1026" s="627"/>
      <c r="J1026" s="627"/>
      <c r="K1026" s="627"/>
      <c r="L1026" s="627"/>
      <c r="M1026" s="627"/>
      <c r="N1026" s="627"/>
      <c r="O1026" s="627"/>
      <c r="P1026" s="627"/>
      <c r="Q1026" s="627"/>
      <c r="R1026" s="627"/>
      <c r="S1026" s="627"/>
      <c r="T1026" s="627"/>
      <c r="U1026" s="627"/>
      <c r="V1026" s="627"/>
      <c r="W1026" s="627"/>
      <c r="X1026" s="627"/>
      <c r="Y1026" s="627"/>
      <c r="Z1026" s="627"/>
      <c r="AA1026" s="627"/>
      <c r="AB1026" s="627"/>
      <c r="AC1026" s="627"/>
      <c r="AD1026" s="627"/>
      <c r="AE1026" s="627"/>
      <c r="AF1026" s="627"/>
      <c r="AG1026" s="527"/>
      <c r="AH1026" s="628" t="str">
        <f>"Item    " &amp; E1009 &amp; "    Página   1   de   1  "</f>
        <v xml:space="preserve">Item        Página   1   de   1  </v>
      </c>
      <c r="AI1026" s="629"/>
      <c r="AJ1026" s="629"/>
      <c r="AK1026" s="629"/>
      <c r="AL1026" s="629"/>
      <c r="AM1026" s="629"/>
      <c r="AN1026" s="629"/>
      <c r="AO1026" s="629"/>
      <c r="AP1026" s="629"/>
      <c r="AQ1026" s="629"/>
      <c r="AR1026" s="629"/>
      <c r="AS1026" s="629"/>
      <c r="AT1026" s="629"/>
      <c r="AU1026" s="629"/>
      <c r="AV1026" s="629"/>
      <c r="AW1026" s="496"/>
    </row>
    <row r="1027" spans="2:49" ht="15.6" x14ac:dyDescent="0.3">
      <c r="B1027" s="495"/>
      <c r="C1027" s="515"/>
      <c r="D1027" s="515"/>
      <c r="E1027" s="515"/>
      <c r="F1027" s="515"/>
      <c r="G1027" s="515"/>
      <c r="H1027" s="515"/>
      <c r="I1027" s="515"/>
      <c r="J1027" s="528"/>
      <c r="K1027" s="515"/>
      <c r="L1027" s="515"/>
      <c r="M1027" s="515"/>
      <c r="N1027" s="515"/>
      <c r="O1027" s="515"/>
      <c r="P1027" s="515"/>
      <c r="Q1027" s="515"/>
      <c r="R1027" s="515"/>
      <c r="S1027" s="515"/>
      <c r="T1027" s="515"/>
      <c r="U1027" s="515"/>
      <c r="V1027" s="515"/>
      <c r="W1027" s="515"/>
      <c r="X1027" s="515"/>
      <c r="Y1027" s="515"/>
      <c r="Z1027" s="515"/>
      <c r="AA1027" s="515"/>
      <c r="AB1027" s="515"/>
      <c r="AC1027" s="515"/>
      <c r="AD1027" s="515"/>
      <c r="AE1027" s="515"/>
      <c r="AF1027" s="515"/>
      <c r="AG1027" s="515"/>
      <c r="AH1027" s="515"/>
      <c r="AI1027" s="515"/>
      <c r="AJ1027" s="515"/>
      <c r="AK1027" s="515"/>
      <c r="AL1027" s="515"/>
      <c r="AM1027" s="528"/>
      <c r="AN1027" s="528"/>
      <c r="AO1027" s="528"/>
      <c r="AP1027" s="528"/>
      <c r="AQ1027" s="528"/>
      <c r="AR1027" s="528"/>
      <c r="AS1027" s="528"/>
      <c r="AT1027" s="528"/>
      <c r="AU1027" s="528"/>
      <c r="AV1027" s="528"/>
      <c r="AW1027" s="496"/>
    </row>
    <row r="1028" spans="2:49" ht="15.6" x14ac:dyDescent="0.3">
      <c r="B1028" s="495"/>
      <c r="C1028" s="515"/>
      <c r="D1028" s="515"/>
      <c r="E1028" s="515"/>
      <c r="F1028" s="515"/>
      <c r="G1028" s="515"/>
      <c r="H1028" s="515"/>
      <c r="I1028" s="515"/>
      <c r="J1028" s="528"/>
      <c r="K1028" s="515"/>
      <c r="L1028" s="515"/>
      <c r="M1028" s="515"/>
      <c r="N1028" s="515"/>
      <c r="O1028" s="515"/>
      <c r="P1028" s="515"/>
      <c r="Q1028" s="515"/>
      <c r="R1028" s="515"/>
      <c r="S1028" s="515"/>
      <c r="T1028" s="515"/>
      <c r="U1028" s="515"/>
      <c r="V1028" s="515"/>
      <c r="W1028" s="515"/>
      <c r="X1028" s="515"/>
      <c r="Y1028" s="515"/>
      <c r="Z1028" s="515"/>
      <c r="AA1028" s="515"/>
      <c r="AB1028" s="515"/>
      <c r="AC1028" s="515"/>
      <c r="AD1028" s="515"/>
      <c r="AE1028" s="515"/>
      <c r="AF1028" s="515"/>
      <c r="AG1028" s="515"/>
      <c r="AH1028" s="515"/>
      <c r="AI1028" s="515"/>
      <c r="AJ1028" s="515"/>
      <c r="AK1028" s="515"/>
      <c r="AL1028" s="515"/>
      <c r="AM1028" s="528"/>
      <c r="AN1028" s="528"/>
      <c r="AO1028" s="528"/>
      <c r="AP1028" s="528"/>
      <c r="AQ1028" s="528"/>
      <c r="AR1028" s="528"/>
      <c r="AS1028" s="528"/>
      <c r="AT1028" s="528"/>
      <c r="AU1028" s="528"/>
      <c r="AV1028" s="528"/>
      <c r="AW1028" s="496"/>
    </row>
    <row r="1029" spans="2:49" ht="15.6" x14ac:dyDescent="0.3">
      <c r="B1029" s="495"/>
      <c r="C1029" s="515"/>
      <c r="D1029" s="515"/>
      <c r="E1029" s="515"/>
      <c r="F1029" s="515"/>
      <c r="G1029" s="515"/>
      <c r="H1029" s="515"/>
      <c r="I1029" s="515"/>
      <c r="J1029" s="528"/>
      <c r="K1029" s="515"/>
      <c r="L1029" s="515"/>
      <c r="M1029" s="515"/>
      <c r="N1029" s="515"/>
      <c r="O1029" s="515"/>
      <c r="P1029" s="515"/>
      <c r="Q1029" s="515"/>
      <c r="R1029" s="515"/>
      <c r="S1029" s="515"/>
      <c r="T1029" s="515"/>
      <c r="U1029" s="515"/>
      <c r="V1029" s="515"/>
      <c r="W1029" s="515"/>
      <c r="X1029" s="515"/>
      <c r="Y1029" s="515"/>
      <c r="Z1029" s="515"/>
      <c r="AA1029" s="515"/>
      <c r="AB1029" s="515"/>
      <c r="AC1029" s="515"/>
      <c r="AD1029" s="515"/>
      <c r="AE1029" s="515"/>
      <c r="AF1029" s="515"/>
      <c r="AG1029" s="515"/>
      <c r="AH1029" s="515"/>
      <c r="AI1029" s="515"/>
      <c r="AJ1029" s="515"/>
      <c r="AK1029" s="515"/>
      <c r="AL1029" s="515"/>
      <c r="AM1029" s="528"/>
      <c r="AN1029" s="528"/>
      <c r="AO1029" s="528"/>
      <c r="AP1029" s="528"/>
      <c r="AQ1029" s="528"/>
      <c r="AR1029" s="528"/>
      <c r="AS1029" s="528"/>
      <c r="AT1029" s="528"/>
      <c r="AU1029" s="528"/>
      <c r="AV1029" s="528"/>
      <c r="AW1029" s="496"/>
    </row>
    <row r="1030" spans="2:49" ht="15.6" x14ac:dyDescent="0.3">
      <c r="B1030" s="495"/>
      <c r="C1030" s="529"/>
      <c r="D1030" s="530"/>
      <c r="E1030" s="531"/>
      <c r="F1030" s="532"/>
      <c r="G1030" s="533"/>
      <c r="H1030" s="530"/>
      <c r="I1030" s="530"/>
      <c r="J1030" s="534"/>
      <c r="K1030" s="530"/>
      <c r="L1030" s="529"/>
      <c r="M1030" s="530"/>
      <c r="N1030" s="530"/>
      <c r="O1030" s="530"/>
      <c r="P1030" s="530"/>
      <c r="Q1030" s="530"/>
      <c r="R1030" s="530"/>
      <c r="S1030" s="530"/>
      <c r="T1030" s="530"/>
      <c r="U1030" s="530"/>
      <c r="V1030" s="530"/>
      <c r="W1030" s="530"/>
      <c r="X1030" s="530"/>
      <c r="Y1030" s="530"/>
      <c r="Z1030" s="530"/>
      <c r="AA1030" s="530"/>
      <c r="AB1030" s="530"/>
      <c r="AC1030" s="530"/>
      <c r="AD1030" s="530"/>
      <c r="AE1030" s="530"/>
      <c r="AF1030" s="530"/>
      <c r="AG1030" s="530"/>
      <c r="AH1030" s="529"/>
      <c r="AI1030" s="529"/>
      <c r="AJ1030" s="529"/>
      <c r="AK1030" s="529"/>
      <c r="AL1030" s="529"/>
      <c r="AM1030" s="535"/>
      <c r="AN1030" s="535"/>
      <c r="AO1030" s="535"/>
      <c r="AP1030" s="535"/>
      <c r="AQ1030" s="535"/>
      <c r="AR1030" s="535"/>
      <c r="AS1030" s="535"/>
      <c r="AT1030" s="535"/>
      <c r="AU1030" s="535"/>
      <c r="AV1030" s="535"/>
      <c r="AW1030" s="496"/>
    </row>
    <row r="1031" spans="2:49" ht="15.6" x14ac:dyDescent="0.3">
      <c r="B1031" s="495"/>
      <c r="C1031" s="529"/>
      <c r="D1031" s="536" t="s">
        <v>184</v>
      </c>
      <c r="E1031" s="537"/>
      <c r="F1031" s="537"/>
      <c r="G1031" s="538"/>
      <c r="H1031" s="538"/>
      <c r="I1031" s="529"/>
      <c r="J1031" s="535"/>
      <c r="K1031" s="529"/>
      <c r="L1031" s="539"/>
      <c r="M1031" s="539"/>
      <c r="N1031" s="539"/>
      <c r="O1031" s="539"/>
      <c r="P1031" s="539"/>
      <c r="Q1031" s="539"/>
      <c r="R1031" s="539" t="s">
        <v>211</v>
      </c>
      <c r="S1031" s="539"/>
      <c r="T1031" s="539"/>
      <c r="U1031" s="539"/>
      <c r="V1031" s="539"/>
      <c r="W1031" s="539"/>
      <c r="X1031" s="539"/>
      <c r="Y1031" s="539"/>
      <c r="Z1031" s="539"/>
      <c r="AA1031" s="539"/>
      <c r="AB1031" s="529"/>
      <c r="AC1031" s="529"/>
      <c r="AD1031" s="529"/>
      <c r="AE1031" s="529"/>
      <c r="AF1031" s="529"/>
      <c r="AG1031" s="529"/>
      <c r="AH1031" s="529"/>
      <c r="AI1031" s="529"/>
      <c r="AJ1031" s="529"/>
      <c r="AK1031" s="529"/>
      <c r="AL1031" s="529"/>
      <c r="AM1031" s="529"/>
      <c r="AN1031" s="529"/>
      <c r="AO1031" s="529"/>
      <c r="AP1031" s="529"/>
      <c r="AQ1031" s="529"/>
      <c r="AR1031" s="529"/>
      <c r="AS1031" s="529"/>
      <c r="AT1031" s="529"/>
      <c r="AU1031" s="529"/>
      <c r="AV1031" s="529"/>
      <c r="AW1031" s="496"/>
    </row>
    <row r="1032" spans="2:49" ht="16.2" thickBot="1" x14ac:dyDescent="0.35">
      <c r="B1032" s="540"/>
      <c r="C1032" s="541"/>
      <c r="D1032" s="541"/>
      <c r="E1032" s="542"/>
      <c r="F1032" s="542"/>
      <c r="G1032" s="542"/>
      <c r="H1032" s="542"/>
      <c r="I1032" s="541"/>
      <c r="J1032" s="543"/>
      <c r="K1032" s="541"/>
      <c r="L1032" s="544"/>
      <c r="M1032" s="544"/>
      <c r="N1032" s="544"/>
      <c r="O1032" s="544"/>
      <c r="P1032" s="544"/>
      <c r="Q1032" s="544"/>
      <c r="R1032" s="544"/>
      <c r="S1032" s="544"/>
      <c r="T1032" s="544"/>
      <c r="U1032" s="544"/>
      <c r="V1032" s="544"/>
      <c r="W1032" s="544"/>
      <c r="X1032" s="544"/>
      <c r="Y1032" s="544"/>
      <c r="Z1032" s="544"/>
      <c r="AA1032" s="544"/>
      <c r="AB1032" s="541"/>
      <c r="AC1032" s="541"/>
      <c r="AD1032" s="541"/>
      <c r="AE1032" s="541"/>
      <c r="AF1032" s="541"/>
      <c r="AG1032" s="541"/>
      <c r="AH1032" s="541"/>
      <c r="AI1032" s="541"/>
      <c r="AJ1032" s="541"/>
      <c r="AK1032" s="541"/>
      <c r="AL1032" s="541"/>
      <c r="AM1032" s="541"/>
      <c r="AN1032" s="541"/>
      <c r="AO1032" s="541"/>
      <c r="AP1032" s="541"/>
      <c r="AQ1032" s="541"/>
      <c r="AR1032" s="541"/>
      <c r="AS1032" s="541"/>
      <c r="AT1032" s="541"/>
      <c r="AU1032" s="541"/>
      <c r="AV1032" s="541"/>
      <c r="AW1032" s="545"/>
    </row>
    <row r="1033" spans="2:49" ht="15.6" thickTop="1" thickBot="1" x14ac:dyDescent="0.35"/>
    <row r="1034" spans="2:49" ht="18.600000000000001" thickTop="1" x14ac:dyDescent="0.35">
      <c r="B1034" s="483"/>
      <c r="C1034" s="484" t="s">
        <v>190</v>
      </c>
      <c r="D1034" s="485"/>
      <c r="E1034" s="486"/>
      <c r="F1034" s="487"/>
      <c r="G1034" s="488"/>
      <c r="H1034" s="488"/>
      <c r="I1034" s="489"/>
      <c r="J1034" s="490"/>
      <c r="K1034" s="489"/>
      <c r="L1034" s="491"/>
      <c r="M1034" s="491"/>
      <c r="N1034" s="491"/>
      <c r="O1034" s="491"/>
      <c r="P1034" s="491"/>
      <c r="Q1034" s="491"/>
      <c r="R1034" s="491"/>
      <c r="S1034" s="491"/>
      <c r="T1034" s="491"/>
      <c r="U1034" s="491"/>
      <c r="V1034" s="491"/>
      <c r="W1034" s="491"/>
      <c r="X1034" s="491"/>
      <c r="Y1034" s="491"/>
      <c r="Z1034" s="491"/>
      <c r="AA1034" s="491"/>
      <c r="AB1034" s="489"/>
      <c r="AC1034" s="489"/>
      <c r="AD1034" s="489"/>
      <c r="AE1034" s="489"/>
      <c r="AF1034" s="489"/>
      <c r="AG1034" s="489"/>
      <c r="AH1034" s="489"/>
      <c r="AI1034" s="492"/>
      <c r="AJ1034" s="492"/>
      <c r="AK1034" s="492"/>
      <c r="AL1034" s="492"/>
      <c r="AM1034" s="492"/>
      <c r="AN1034" s="492"/>
      <c r="AO1034" s="492"/>
      <c r="AP1034" s="492"/>
      <c r="AQ1034" s="492"/>
      <c r="AR1034" s="492"/>
      <c r="AS1034" s="492"/>
      <c r="AT1034" s="492"/>
      <c r="AU1034" s="492"/>
      <c r="AV1034" s="492"/>
      <c r="AW1034" s="493"/>
    </row>
    <row r="1035" spans="2:49" ht="15.6" x14ac:dyDescent="0.3">
      <c r="B1035" s="495"/>
      <c r="C1035" s="630" t="str">
        <f>+C1008</f>
        <v>CAPITULO. 6: ACUEDUCTO LAS VUELTAS</v>
      </c>
      <c r="D1035" s="631"/>
      <c r="E1035" s="631"/>
      <c r="F1035" s="631"/>
      <c r="G1035" s="631"/>
      <c r="H1035" s="631"/>
      <c r="I1035" s="631"/>
      <c r="J1035" s="632" t="str">
        <f>+PRESUPUESTO!C75</f>
        <v>RETIRO TUBERIA EXISTENTE 0" A 12"</v>
      </c>
      <c r="K1035" s="633"/>
      <c r="L1035" s="633"/>
      <c r="M1035" s="633"/>
      <c r="N1035" s="633"/>
      <c r="O1035" s="633"/>
      <c r="P1035" s="633"/>
      <c r="Q1035" s="633"/>
      <c r="R1035" s="633"/>
      <c r="S1035" s="633"/>
      <c r="T1035" s="633"/>
      <c r="U1035" s="633"/>
      <c r="V1035" s="633"/>
      <c r="W1035" s="633"/>
      <c r="X1035" s="633"/>
      <c r="Y1035" s="633"/>
      <c r="Z1035" s="633"/>
      <c r="AA1035" s="633"/>
      <c r="AB1035" s="633"/>
      <c r="AC1035" s="633"/>
      <c r="AD1035" s="633"/>
      <c r="AE1035" s="633"/>
      <c r="AF1035" s="633"/>
      <c r="AG1035" s="633"/>
      <c r="AH1035" s="634"/>
      <c r="AI1035" s="638" t="s">
        <v>192</v>
      </c>
      <c r="AJ1035" s="639"/>
      <c r="AK1035" s="639"/>
      <c r="AL1035" s="639"/>
      <c r="AM1035" s="639"/>
      <c r="AN1035" s="639"/>
      <c r="AO1035" s="640"/>
      <c r="AP1035" s="641" t="s">
        <v>35</v>
      </c>
      <c r="AQ1035" s="642"/>
      <c r="AR1035" s="642"/>
      <c r="AS1035" s="642"/>
      <c r="AT1035" s="642"/>
      <c r="AU1035" s="642"/>
      <c r="AV1035" s="643"/>
      <c r="AW1035" s="496"/>
    </row>
    <row r="1036" spans="2:49" ht="15.6" x14ac:dyDescent="0.3">
      <c r="B1036" s="495"/>
      <c r="C1036" s="700"/>
      <c r="D1036" s="701"/>
      <c r="E1036" s="701"/>
      <c r="F1036" s="701"/>
      <c r="G1036" s="701"/>
      <c r="H1036" s="701"/>
      <c r="I1036" s="701"/>
      <c r="J1036" s="635"/>
      <c r="K1036" s="636"/>
      <c r="L1036" s="636"/>
      <c r="M1036" s="636"/>
      <c r="N1036" s="636"/>
      <c r="O1036" s="636"/>
      <c r="P1036" s="636"/>
      <c r="Q1036" s="636"/>
      <c r="R1036" s="636"/>
      <c r="S1036" s="636"/>
      <c r="T1036" s="636"/>
      <c r="U1036" s="636"/>
      <c r="V1036" s="636"/>
      <c r="W1036" s="636"/>
      <c r="X1036" s="636"/>
      <c r="Y1036" s="636"/>
      <c r="Z1036" s="636"/>
      <c r="AA1036" s="636"/>
      <c r="AB1036" s="636"/>
      <c r="AC1036" s="636"/>
      <c r="AD1036" s="636"/>
      <c r="AE1036" s="636"/>
      <c r="AF1036" s="636"/>
      <c r="AG1036" s="636"/>
      <c r="AH1036" s="637"/>
      <c r="AI1036" s="638" t="s">
        <v>194</v>
      </c>
      <c r="AJ1036" s="639"/>
      <c r="AK1036" s="639"/>
      <c r="AL1036" s="639"/>
      <c r="AM1036" s="639"/>
      <c r="AN1036" s="639"/>
      <c r="AO1036" s="640"/>
      <c r="AP1036" s="641">
        <f>L1048</f>
        <v>100</v>
      </c>
      <c r="AQ1036" s="642"/>
      <c r="AR1036" s="642"/>
      <c r="AS1036" s="642"/>
      <c r="AT1036" s="642"/>
      <c r="AU1036" s="642"/>
      <c r="AV1036" s="643"/>
      <c r="AW1036" s="496"/>
    </row>
    <row r="1037" spans="2:49" ht="15.6" x14ac:dyDescent="0.3">
      <c r="B1037" s="495"/>
      <c r="C1037" s="498"/>
      <c r="D1037" s="498"/>
      <c r="E1037" s="498"/>
      <c r="F1037" s="498"/>
      <c r="G1037" s="498"/>
      <c r="H1037" s="498"/>
      <c r="I1037" s="498"/>
      <c r="J1037" s="499"/>
      <c r="K1037" s="498"/>
      <c r="L1037" s="498"/>
      <c r="M1037" s="626"/>
      <c r="N1037" s="626"/>
      <c r="O1037" s="626"/>
      <c r="P1037" s="626"/>
      <c r="Q1037" s="626"/>
      <c r="R1037" s="626"/>
      <c r="S1037" s="626"/>
      <c r="T1037" s="626"/>
      <c r="U1037" s="626"/>
      <c r="V1037" s="626"/>
      <c r="W1037" s="626"/>
      <c r="X1037" s="626"/>
      <c r="Y1037" s="626"/>
      <c r="Z1037" s="626"/>
      <c r="AA1037" s="626"/>
      <c r="AB1037" s="626"/>
      <c r="AC1037" s="625"/>
      <c r="AD1037" s="626"/>
      <c r="AE1037" s="626"/>
      <c r="AF1037" s="626"/>
      <c r="AG1037" s="626"/>
      <c r="AH1037" s="626"/>
      <c r="AI1037" s="626"/>
      <c r="AJ1037" s="626"/>
      <c r="AK1037" s="626"/>
      <c r="AL1037" s="626"/>
      <c r="AM1037" s="626"/>
      <c r="AN1037" s="626"/>
      <c r="AO1037" s="626"/>
      <c r="AP1037" s="626"/>
      <c r="AQ1037" s="626"/>
      <c r="AR1037" s="626"/>
      <c r="AS1037" s="626"/>
      <c r="AT1037" s="626"/>
      <c r="AU1037" s="626"/>
      <c r="AV1037" s="626"/>
      <c r="AW1037" s="496"/>
    </row>
    <row r="1038" spans="2:49" ht="15.6" x14ac:dyDescent="0.3">
      <c r="B1038" s="495"/>
      <c r="C1038" s="712" t="s">
        <v>197</v>
      </c>
      <c r="D1038" s="713"/>
      <c r="E1038" s="714" t="s">
        <v>198</v>
      </c>
      <c r="F1038" s="714"/>
      <c r="G1038" s="714"/>
      <c r="H1038" s="714"/>
      <c r="I1038" s="714" t="s">
        <v>199</v>
      </c>
      <c r="J1038" s="715" t="s">
        <v>200</v>
      </c>
      <c r="K1038" s="714" t="s">
        <v>182</v>
      </c>
      <c r="L1038" s="714" t="s">
        <v>201</v>
      </c>
      <c r="M1038" s="705"/>
      <c r="N1038" s="705"/>
      <c r="O1038" s="705"/>
      <c r="P1038" s="705"/>
      <c r="Q1038" s="705"/>
      <c r="R1038" s="705"/>
      <c r="S1038" s="705"/>
      <c r="T1038" s="705"/>
      <c r="U1038" s="705"/>
      <c r="V1038" s="705"/>
      <c r="W1038" s="705"/>
      <c r="X1038" s="705"/>
      <c r="Y1038" s="705"/>
      <c r="Z1038" s="705"/>
      <c r="AA1038" s="705"/>
      <c r="AB1038" s="705"/>
      <c r="AC1038" s="705"/>
      <c r="AD1038" s="705"/>
      <c r="AE1038" s="705"/>
      <c r="AF1038" s="705"/>
      <c r="AG1038" s="705"/>
      <c r="AH1038" s="705"/>
      <c r="AI1038" s="705"/>
      <c r="AJ1038" s="705"/>
      <c r="AK1038" s="705"/>
      <c r="AL1038" s="705"/>
      <c r="AM1038" s="705"/>
      <c r="AN1038" s="705"/>
      <c r="AO1038" s="705"/>
      <c r="AP1038" s="705"/>
      <c r="AQ1038" s="705"/>
      <c r="AR1038" s="705"/>
      <c r="AS1038" s="705"/>
      <c r="AT1038" s="705"/>
      <c r="AU1038" s="705"/>
      <c r="AV1038" s="705"/>
      <c r="AW1038" s="496"/>
    </row>
    <row r="1039" spans="2:49" ht="15.6" x14ac:dyDescent="0.3">
      <c r="B1039" s="495"/>
      <c r="C1039" s="653"/>
      <c r="D1039" s="654"/>
      <c r="E1039" s="500" t="s">
        <v>202</v>
      </c>
      <c r="F1039" s="500" t="s">
        <v>203</v>
      </c>
      <c r="G1039" s="500" t="s">
        <v>204</v>
      </c>
      <c r="H1039" s="500" t="s">
        <v>205</v>
      </c>
      <c r="I1039" s="714"/>
      <c r="J1039" s="716"/>
      <c r="K1039" s="714"/>
      <c r="L1039" s="714"/>
      <c r="M1039" s="705"/>
      <c r="N1039" s="705"/>
      <c r="O1039" s="705"/>
      <c r="P1039" s="705"/>
      <c r="Q1039" s="705"/>
      <c r="R1039" s="705"/>
      <c r="S1039" s="705"/>
      <c r="T1039" s="705"/>
      <c r="U1039" s="705"/>
      <c r="V1039" s="705"/>
      <c r="W1039" s="705"/>
      <c r="X1039" s="705"/>
      <c r="Y1039" s="705"/>
      <c r="Z1039" s="705"/>
      <c r="AA1039" s="705"/>
      <c r="AB1039" s="705"/>
      <c r="AC1039" s="705"/>
      <c r="AD1039" s="705"/>
      <c r="AE1039" s="705"/>
      <c r="AF1039" s="705"/>
      <c r="AG1039" s="705"/>
      <c r="AH1039" s="705"/>
      <c r="AI1039" s="705"/>
      <c r="AJ1039" s="705"/>
      <c r="AK1039" s="705"/>
      <c r="AL1039" s="705"/>
      <c r="AM1039" s="705"/>
      <c r="AN1039" s="705"/>
      <c r="AO1039" s="705"/>
      <c r="AP1039" s="705"/>
      <c r="AQ1039" s="705"/>
      <c r="AR1039" s="705"/>
      <c r="AS1039" s="705"/>
      <c r="AT1039" s="705"/>
      <c r="AU1039" s="705"/>
      <c r="AV1039" s="705"/>
      <c r="AW1039" s="496"/>
    </row>
    <row r="1040" spans="2:49" ht="15.6" x14ac:dyDescent="0.3">
      <c r="B1040" s="495"/>
      <c r="C1040" s="706"/>
      <c r="D1040" s="707"/>
      <c r="E1040" s="710"/>
      <c r="F1040" s="710"/>
      <c r="G1040" s="710"/>
      <c r="H1040" s="710"/>
      <c r="I1040" s="710"/>
      <c r="J1040" s="710"/>
      <c r="K1040" s="710"/>
      <c r="L1040" s="710"/>
      <c r="M1040" s="501"/>
      <c r="N1040" s="502"/>
      <c r="O1040" s="502"/>
      <c r="P1040" s="502"/>
      <c r="Q1040" s="502"/>
      <c r="R1040" s="502"/>
      <c r="S1040" s="502"/>
      <c r="T1040" s="502"/>
      <c r="U1040" s="502"/>
      <c r="V1040" s="502"/>
      <c r="W1040" s="502"/>
      <c r="X1040" s="502"/>
      <c r="Y1040" s="502"/>
      <c r="Z1040" s="502"/>
      <c r="AA1040" s="502"/>
      <c r="AB1040" s="502"/>
      <c r="AC1040" s="502"/>
      <c r="AD1040" s="502"/>
      <c r="AE1040" s="502"/>
      <c r="AF1040" s="502"/>
      <c r="AG1040" s="502"/>
      <c r="AH1040" s="502"/>
      <c r="AI1040" s="502"/>
      <c r="AJ1040" s="502"/>
      <c r="AK1040" s="502"/>
      <c r="AL1040" s="502"/>
      <c r="AM1040" s="502"/>
      <c r="AN1040" s="502"/>
      <c r="AO1040" s="502"/>
      <c r="AP1040" s="502"/>
      <c r="AQ1040" s="502"/>
      <c r="AR1040" s="502"/>
      <c r="AS1040" s="502"/>
      <c r="AT1040" s="502"/>
      <c r="AU1040" s="502"/>
      <c r="AV1040" s="503"/>
      <c r="AW1040" s="496"/>
    </row>
    <row r="1041" spans="2:49" ht="15.6" x14ac:dyDescent="0.3">
      <c r="B1041" s="495"/>
      <c r="C1041" s="708"/>
      <c r="D1041" s="709"/>
      <c r="E1041" s="711"/>
      <c r="F1041" s="711"/>
      <c r="G1041" s="711"/>
      <c r="H1041" s="711"/>
      <c r="I1041" s="711"/>
      <c r="J1041" s="711"/>
      <c r="K1041" s="711"/>
      <c r="L1041" s="711"/>
      <c r="M1041" s="501"/>
      <c r="N1041" s="502"/>
      <c r="O1041" s="502"/>
      <c r="P1041" s="502"/>
      <c r="Q1041" s="502"/>
      <c r="R1041" s="502"/>
      <c r="S1041" s="502"/>
      <c r="T1041" s="502"/>
      <c r="U1041" s="502"/>
      <c r="V1041" s="502"/>
      <c r="W1041" s="502"/>
      <c r="X1041" s="502"/>
      <c r="Y1041" s="502"/>
      <c r="Z1041" s="502"/>
      <c r="AA1041" s="502"/>
      <c r="AB1041" s="502"/>
      <c r="AC1041" s="502"/>
      <c r="AD1041" s="502"/>
      <c r="AE1041" s="502"/>
      <c r="AF1041" s="502"/>
      <c r="AG1041" s="502"/>
      <c r="AH1041" s="502"/>
      <c r="AI1041" s="502"/>
      <c r="AJ1041" s="502"/>
      <c r="AK1041" s="502"/>
      <c r="AL1041" s="502"/>
      <c r="AM1041" s="502"/>
      <c r="AN1041" s="502"/>
      <c r="AO1041" s="502"/>
      <c r="AP1041" s="502"/>
      <c r="AQ1041" s="502"/>
      <c r="AR1041" s="502"/>
      <c r="AS1041" s="502"/>
      <c r="AT1041" s="502"/>
      <c r="AU1041" s="502"/>
      <c r="AV1041" s="503"/>
      <c r="AW1041" s="496"/>
    </row>
    <row r="1042" spans="2:49" ht="15.6" x14ac:dyDescent="0.3">
      <c r="B1042" s="495"/>
      <c r="C1042" s="648" t="str">
        <f>+J1035</f>
        <v>RETIRO TUBERIA EXISTENTE 0" A 12"</v>
      </c>
      <c r="D1042" s="649"/>
      <c r="E1042" s="644">
        <f>+L1021</f>
        <v>100</v>
      </c>
      <c r="F1042" s="644"/>
      <c r="G1042" s="718"/>
      <c r="H1042" s="644"/>
      <c r="I1042" s="644">
        <f>+E1042</f>
        <v>100</v>
      </c>
      <c r="J1042" s="644">
        <v>1</v>
      </c>
      <c r="K1042" s="644" t="str">
        <f>AP1035</f>
        <v>M</v>
      </c>
      <c r="L1042" s="646">
        <f>I1042*J1042</f>
        <v>100</v>
      </c>
      <c r="M1042" s="501"/>
      <c r="N1042" s="502"/>
      <c r="O1042" s="502"/>
      <c r="P1042" s="502"/>
      <c r="Q1042" s="502"/>
      <c r="R1042" s="502"/>
      <c r="S1042" s="502"/>
      <c r="T1042" s="502"/>
      <c r="U1042" s="502"/>
      <c r="V1042" s="502"/>
      <c r="W1042" s="502"/>
      <c r="X1042" s="502"/>
      <c r="Y1042" s="502"/>
      <c r="Z1042" s="502"/>
      <c r="AA1042" s="502"/>
      <c r="AB1042" s="502"/>
      <c r="AC1042" s="502"/>
      <c r="AD1042" s="502"/>
      <c r="AE1042" s="502"/>
      <c r="AF1042" s="502"/>
      <c r="AG1042" s="502"/>
      <c r="AH1042" s="502"/>
      <c r="AI1042" s="502"/>
      <c r="AJ1042" s="502"/>
      <c r="AK1042" s="502"/>
      <c r="AL1042" s="502"/>
      <c r="AM1042" s="502"/>
      <c r="AN1042" s="502"/>
      <c r="AO1042" s="502"/>
      <c r="AP1042" s="502"/>
      <c r="AQ1042" s="502"/>
      <c r="AR1042" s="502"/>
      <c r="AS1042" s="502"/>
      <c r="AT1042" s="502"/>
      <c r="AU1042" s="502"/>
      <c r="AV1042" s="503"/>
      <c r="AW1042" s="496"/>
    </row>
    <row r="1043" spans="2:49" ht="15.6" x14ac:dyDescent="0.3">
      <c r="B1043" s="495"/>
      <c r="C1043" s="650"/>
      <c r="D1043" s="651"/>
      <c r="E1043" s="645"/>
      <c r="F1043" s="645"/>
      <c r="G1043" s="659"/>
      <c r="H1043" s="645"/>
      <c r="I1043" s="645"/>
      <c r="J1043" s="645"/>
      <c r="K1043" s="645"/>
      <c r="L1043" s="647"/>
      <c r="M1043" s="501"/>
      <c r="N1043" s="502"/>
      <c r="O1043" s="502"/>
      <c r="P1043" s="502"/>
      <c r="Q1043" s="502"/>
      <c r="R1043" s="502"/>
      <c r="S1043" s="502"/>
      <c r="T1043" s="502"/>
      <c r="U1043" s="502"/>
      <c r="V1043" s="502"/>
      <c r="W1043" s="502"/>
      <c r="X1043" s="502"/>
      <c r="Y1043" s="502"/>
      <c r="Z1043" s="502"/>
      <c r="AA1043" s="502"/>
      <c r="AB1043" s="502"/>
      <c r="AC1043" s="502"/>
      <c r="AD1043" s="502"/>
      <c r="AE1043" s="502"/>
      <c r="AF1043" s="502"/>
      <c r="AG1043" s="502"/>
      <c r="AH1043" s="502"/>
      <c r="AI1043" s="502"/>
      <c r="AJ1043" s="502"/>
      <c r="AK1043" s="502"/>
      <c r="AL1043" s="502"/>
      <c r="AM1043" s="502"/>
      <c r="AN1043" s="502"/>
      <c r="AO1043" s="502"/>
      <c r="AP1043" s="502"/>
      <c r="AQ1043" s="502"/>
      <c r="AR1043" s="502"/>
      <c r="AS1043" s="502"/>
      <c r="AT1043" s="502"/>
      <c r="AU1043" s="502"/>
      <c r="AV1043" s="503"/>
      <c r="AW1043" s="496"/>
    </row>
    <row r="1044" spans="2:49" ht="15.6" x14ac:dyDescent="0.3">
      <c r="B1044" s="495"/>
      <c r="C1044" s="720"/>
      <c r="D1044" s="721"/>
      <c r="E1044" s="652"/>
      <c r="F1044" s="652"/>
      <c r="G1044" s="652"/>
      <c r="H1044" s="652"/>
      <c r="I1044" s="652"/>
      <c r="J1044" s="652"/>
      <c r="K1044" s="652"/>
      <c r="L1044" s="656"/>
      <c r="M1044" s="501"/>
      <c r="N1044" s="502"/>
      <c r="O1044" s="502"/>
      <c r="P1044" s="502"/>
      <c r="Q1044" s="502"/>
      <c r="R1044" s="502"/>
      <c r="S1044" s="502"/>
      <c r="T1044" s="502"/>
      <c r="U1044" s="502"/>
      <c r="V1044" s="502"/>
      <c r="W1044" s="502"/>
      <c r="X1044" s="502"/>
      <c r="Y1044" s="502"/>
      <c r="Z1044" s="502"/>
      <c r="AA1044" s="502"/>
      <c r="AB1044" s="502"/>
      <c r="AC1044" s="502"/>
      <c r="AD1044" s="502"/>
      <c r="AE1044" s="502"/>
      <c r="AF1044" s="502"/>
      <c r="AG1044" s="502"/>
      <c r="AH1044" s="502"/>
      <c r="AI1044" s="502"/>
      <c r="AJ1044" s="502"/>
      <c r="AK1044" s="502"/>
      <c r="AL1044" s="502"/>
      <c r="AM1044" s="502"/>
      <c r="AN1044" s="502"/>
      <c r="AO1044" s="502"/>
      <c r="AP1044" s="502"/>
      <c r="AQ1044" s="502"/>
      <c r="AR1044" s="502"/>
      <c r="AS1044" s="502"/>
      <c r="AT1044" s="502"/>
      <c r="AU1044" s="502"/>
      <c r="AV1044" s="503"/>
      <c r="AW1044" s="496"/>
    </row>
    <row r="1045" spans="2:49" ht="15.6" x14ac:dyDescent="0.3">
      <c r="B1045" s="495"/>
      <c r="C1045" s="722"/>
      <c r="D1045" s="723"/>
      <c r="E1045" s="644"/>
      <c r="F1045" s="644"/>
      <c r="G1045" s="644"/>
      <c r="H1045" s="644"/>
      <c r="I1045" s="644"/>
      <c r="J1045" s="644"/>
      <c r="K1045" s="644"/>
      <c r="L1045" s="657"/>
      <c r="M1045" s="501"/>
      <c r="N1045" s="502"/>
      <c r="O1045" s="502"/>
      <c r="P1045" s="502"/>
      <c r="Q1045" s="502"/>
      <c r="R1045" s="502"/>
      <c r="S1045" s="502"/>
      <c r="T1045" s="502"/>
      <c r="U1045" s="502"/>
      <c r="V1045" s="502"/>
      <c r="W1045" s="502"/>
      <c r="X1045" s="502"/>
      <c r="Y1045" s="502"/>
      <c r="Z1045" s="502"/>
      <c r="AA1045" s="502"/>
      <c r="AB1045" s="502"/>
      <c r="AC1045" s="502"/>
      <c r="AD1045" s="502"/>
      <c r="AE1045" s="502"/>
      <c r="AF1045" s="502"/>
      <c r="AG1045" s="502"/>
      <c r="AH1045" s="502"/>
      <c r="AI1045" s="502"/>
      <c r="AJ1045" s="502"/>
      <c r="AK1045" s="502"/>
      <c r="AL1045" s="502"/>
      <c r="AM1045" s="502"/>
      <c r="AN1045" s="502"/>
      <c r="AO1045" s="502"/>
      <c r="AP1045" s="502"/>
      <c r="AQ1045" s="502"/>
      <c r="AR1045" s="502"/>
      <c r="AS1045" s="502"/>
      <c r="AT1045" s="502"/>
      <c r="AU1045" s="502"/>
      <c r="AV1045" s="503"/>
      <c r="AW1045" s="496"/>
    </row>
    <row r="1046" spans="2:49" ht="15.6" x14ac:dyDescent="0.3">
      <c r="B1046" s="495"/>
      <c r="C1046" s="720"/>
      <c r="D1046" s="721"/>
      <c r="E1046" s="652"/>
      <c r="F1046" s="652"/>
      <c r="G1046" s="652"/>
      <c r="H1046" s="652"/>
      <c r="I1046" s="652"/>
      <c r="J1046" s="652"/>
      <c r="K1046" s="652"/>
      <c r="L1046" s="656"/>
      <c r="M1046" s="501"/>
      <c r="N1046" s="502"/>
      <c r="O1046" s="502"/>
      <c r="P1046" s="502"/>
      <c r="Q1046" s="502"/>
      <c r="R1046" s="502"/>
      <c r="S1046" s="502"/>
      <c r="T1046" s="502"/>
      <c r="U1046" s="502"/>
      <c r="V1046" s="502"/>
      <c r="W1046" s="502"/>
      <c r="X1046" s="502"/>
      <c r="Y1046" s="502"/>
      <c r="Z1046" s="502"/>
      <c r="AA1046" s="502"/>
      <c r="AB1046" s="502"/>
      <c r="AC1046" s="502"/>
      <c r="AD1046" s="502"/>
      <c r="AE1046" s="502"/>
      <c r="AF1046" s="502"/>
      <c r="AG1046" s="502"/>
      <c r="AH1046" s="502"/>
      <c r="AI1046" s="502"/>
      <c r="AJ1046" s="502"/>
      <c r="AK1046" s="502"/>
      <c r="AL1046" s="502"/>
      <c r="AM1046" s="502"/>
      <c r="AN1046" s="502"/>
      <c r="AO1046" s="502"/>
      <c r="AP1046" s="502"/>
      <c r="AQ1046" s="502"/>
      <c r="AR1046" s="502"/>
      <c r="AS1046" s="502"/>
      <c r="AT1046" s="502"/>
      <c r="AU1046" s="502"/>
      <c r="AV1046" s="503"/>
      <c r="AW1046" s="496"/>
    </row>
    <row r="1047" spans="2:49" ht="15.6" x14ac:dyDescent="0.3">
      <c r="B1047" s="495"/>
      <c r="C1047" s="722"/>
      <c r="D1047" s="723"/>
      <c r="E1047" s="644"/>
      <c r="F1047" s="644"/>
      <c r="G1047" s="644"/>
      <c r="H1047" s="644"/>
      <c r="I1047" s="644"/>
      <c r="J1047" s="644"/>
      <c r="K1047" s="644"/>
      <c r="L1047" s="657"/>
      <c r="M1047" s="501"/>
      <c r="N1047" s="502"/>
      <c r="O1047" s="502"/>
      <c r="P1047" s="502"/>
      <c r="Q1047" s="502"/>
      <c r="R1047" s="502"/>
      <c r="S1047" s="502"/>
      <c r="T1047" s="502"/>
      <c r="U1047" s="502"/>
      <c r="V1047" s="502"/>
      <c r="W1047" s="502"/>
      <c r="X1047" s="502"/>
      <c r="Y1047" s="502"/>
      <c r="Z1047" s="502"/>
      <c r="AA1047" s="502"/>
      <c r="AB1047" s="502"/>
      <c r="AC1047" s="502"/>
      <c r="AD1047" s="502"/>
      <c r="AE1047" s="502"/>
      <c r="AF1047" s="502"/>
      <c r="AG1047" s="502"/>
      <c r="AH1047" s="502"/>
      <c r="AI1047" s="502"/>
      <c r="AJ1047" s="502"/>
      <c r="AK1047" s="502"/>
      <c r="AL1047" s="502"/>
      <c r="AM1047" s="502"/>
      <c r="AN1047" s="502"/>
      <c r="AO1047" s="502"/>
      <c r="AP1047" s="502"/>
      <c r="AQ1047" s="502"/>
      <c r="AR1047" s="502"/>
      <c r="AS1047" s="502"/>
      <c r="AT1047" s="502"/>
      <c r="AU1047" s="502"/>
      <c r="AV1047" s="503"/>
      <c r="AW1047" s="496"/>
    </row>
    <row r="1048" spans="2:49" ht="15.6" x14ac:dyDescent="0.3">
      <c r="B1048" s="495"/>
      <c r="C1048" s="504"/>
      <c r="D1048" s="505"/>
      <c r="E1048" s="505"/>
      <c r="F1048" s="505"/>
      <c r="G1048" s="506" t="s">
        <v>209</v>
      </c>
      <c r="H1048" s="507">
        <v>2</v>
      </c>
      <c r="I1048" s="508" t="s">
        <v>5</v>
      </c>
      <c r="J1048" s="509"/>
      <c r="K1048" s="510" t="s">
        <v>201</v>
      </c>
      <c r="L1048" s="511">
        <f>ROUND(SUM(L1040:L1047),H1048)</f>
        <v>100</v>
      </c>
      <c r="M1048" s="512"/>
      <c r="N1048" s="513"/>
      <c r="O1048" s="513"/>
      <c r="P1048" s="513"/>
      <c r="Q1048" s="513"/>
      <c r="R1048" s="513"/>
      <c r="S1048" s="502"/>
      <c r="T1048" s="502"/>
      <c r="U1048" s="502"/>
      <c r="V1048" s="502"/>
      <c r="W1048" s="502"/>
      <c r="X1048" s="502"/>
      <c r="Y1048" s="502"/>
      <c r="Z1048" s="502"/>
      <c r="AA1048" s="502"/>
      <c r="AB1048" s="502"/>
      <c r="AC1048" s="502"/>
      <c r="AD1048" s="502"/>
      <c r="AE1048" s="502"/>
      <c r="AF1048" s="502"/>
      <c r="AG1048" s="502"/>
      <c r="AH1048" s="502"/>
      <c r="AI1048" s="502"/>
      <c r="AJ1048" s="502"/>
      <c r="AK1048" s="502"/>
      <c r="AL1048" s="502"/>
      <c r="AM1048" s="502"/>
      <c r="AN1048" s="502"/>
      <c r="AO1048" s="502"/>
      <c r="AP1048" s="502"/>
      <c r="AQ1048" s="502"/>
      <c r="AR1048" s="502"/>
      <c r="AS1048" s="502"/>
      <c r="AT1048" s="502"/>
      <c r="AU1048" s="502"/>
      <c r="AV1048" s="503"/>
      <c r="AW1048" s="496"/>
    </row>
    <row r="1049" spans="2:49" ht="15.6" x14ac:dyDescent="0.3">
      <c r="B1049" s="495"/>
      <c r="C1049" s="514"/>
      <c r="D1049" s="515"/>
      <c r="E1049" s="515"/>
      <c r="F1049" s="515"/>
      <c r="G1049" s="515"/>
      <c r="H1049" s="515"/>
      <c r="I1049" s="515"/>
      <c r="J1049" s="515"/>
      <c r="K1049" s="516"/>
      <c r="L1049" s="515"/>
      <c r="M1049" s="517"/>
      <c r="N1049" s="518"/>
      <c r="O1049" s="518"/>
      <c r="P1049" s="518"/>
      <c r="Q1049" s="518"/>
      <c r="R1049" s="518"/>
      <c r="S1049" s="519"/>
      <c r="T1049" s="519"/>
      <c r="U1049" s="519"/>
      <c r="V1049" s="519"/>
      <c r="W1049" s="519"/>
      <c r="X1049" s="519"/>
      <c r="Y1049" s="519"/>
      <c r="Z1049" s="519"/>
      <c r="AA1049" s="519"/>
      <c r="AB1049" s="519"/>
      <c r="AC1049" s="519"/>
      <c r="AD1049" s="519"/>
      <c r="AE1049" s="519"/>
      <c r="AF1049" s="519"/>
      <c r="AG1049" s="519"/>
      <c r="AH1049" s="519"/>
      <c r="AI1049" s="519"/>
      <c r="AJ1049" s="519"/>
      <c r="AK1049" s="519"/>
      <c r="AL1049" s="519"/>
      <c r="AM1049" s="519"/>
      <c r="AN1049" s="519"/>
      <c r="AO1049" s="519"/>
      <c r="AP1049" s="519"/>
      <c r="AQ1049" s="519"/>
      <c r="AR1049" s="519"/>
      <c r="AS1049" s="519"/>
      <c r="AT1049" s="519"/>
      <c r="AU1049" s="519"/>
      <c r="AV1049" s="520"/>
      <c r="AW1049" s="496"/>
    </row>
    <row r="1050" spans="2:49" ht="15.6" x14ac:dyDescent="0.3">
      <c r="B1050" s="495"/>
      <c r="C1050" s="653"/>
      <c r="D1050" s="654"/>
      <c r="E1050" s="654"/>
      <c r="F1050" s="654"/>
      <c r="G1050" s="654"/>
      <c r="H1050" s="654"/>
      <c r="I1050" s="654"/>
      <c r="J1050" s="654"/>
      <c r="K1050" s="654"/>
      <c r="L1050" s="521"/>
      <c r="M1050" s="517"/>
      <c r="N1050" s="518"/>
      <c r="O1050" s="518"/>
      <c r="P1050" s="518"/>
      <c r="Q1050" s="518"/>
      <c r="R1050" s="518"/>
      <c r="S1050" s="519"/>
      <c r="T1050" s="519"/>
      <c r="U1050" s="519"/>
      <c r="V1050" s="519"/>
      <c r="W1050" s="519"/>
      <c r="X1050" s="519"/>
      <c r="Y1050" s="519"/>
      <c r="Z1050" s="519"/>
      <c r="AA1050" s="519"/>
      <c r="AB1050" s="519"/>
      <c r="AC1050" s="519"/>
      <c r="AD1050" s="519"/>
      <c r="AE1050" s="519"/>
      <c r="AF1050" s="519"/>
      <c r="AG1050" s="519"/>
      <c r="AH1050" s="519"/>
      <c r="AI1050" s="519"/>
      <c r="AJ1050" s="519"/>
      <c r="AK1050" s="519"/>
      <c r="AL1050" s="519"/>
      <c r="AM1050" s="519"/>
      <c r="AN1050" s="519"/>
      <c r="AO1050" s="519"/>
      <c r="AP1050" s="519"/>
      <c r="AQ1050" s="519"/>
      <c r="AR1050" s="519"/>
      <c r="AS1050" s="519"/>
      <c r="AT1050" s="519"/>
      <c r="AU1050" s="519"/>
      <c r="AV1050" s="520"/>
      <c r="AW1050" s="496"/>
    </row>
    <row r="1051" spans="2:49" ht="31.2" x14ac:dyDescent="0.3">
      <c r="B1051" s="495"/>
      <c r="C1051" s="522" t="s">
        <v>210</v>
      </c>
      <c r="D1051" s="655"/>
      <c r="E1051" s="655"/>
      <c r="F1051" s="655"/>
      <c r="G1051" s="655"/>
      <c r="H1051" s="655"/>
      <c r="I1051" s="655"/>
      <c r="J1051" s="655"/>
      <c r="K1051" s="655"/>
      <c r="L1051" s="655"/>
      <c r="M1051" s="655"/>
      <c r="N1051" s="655"/>
      <c r="O1051" s="655"/>
      <c r="P1051" s="655"/>
      <c r="Q1051" s="655"/>
      <c r="R1051" s="655"/>
      <c r="S1051" s="655"/>
      <c r="T1051" s="655"/>
      <c r="U1051" s="655"/>
      <c r="V1051" s="655"/>
      <c r="W1051" s="655"/>
      <c r="X1051" s="655"/>
      <c r="Y1051" s="655"/>
      <c r="Z1051" s="655"/>
      <c r="AA1051" s="655"/>
      <c r="AB1051" s="655"/>
      <c r="AC1051" s="655"/>
      <c r="AD1051" s="655"/>
      <c r="AE1051" s="655"/>
      <c r="AF1051" s="655"/>
      <c r="AG1051" s="655"/>
      <c r="AH1051" s="655"/>
      <c r="AI1051" s="655"/>
      <c r="AJ1051" s="655"/>
      <c r="AK1051" s="655"/>
      <c r="AL1051" s="655"/>
      <c r="AM1051" s="655"/>
      <c r="AN1051" s="655"/>
      <c r="AO1051" s="655"/>
      <c r="AP1051" s="655"/>
      <c r="AQ1051" s="655"/>
      <c r="AR1051" s="655"/>
      <c r="AS1051" s="655"/>
      <c r="AT1051" s="655"/>
      <c r="AU1051" s="655"/>
      <c r="AV1051" s="523"/>
      <c r="AW1051" s="496"/>
    </row>
    <row r="1052" spans="2:49" ht="15.6" x14ac:dyDescent="0.3">
      <c r="B1052" s="495"/>
      <c r="C1052" s="549"/>
      <c r="D1052" s="719"/>
      <c r="E1052" s="719"/>
      <c r="F1052" s="719"/>
      <c r="G1052" s="719"/>
      <c r="H1052" s="719"/>
      <c r="I1052" s="719"/>
      <c r="J1052" s="719"/>
      <c r="K1052" s="719"/>
      <c r="L1052" s="719"/>
      <c r="M1052" s="719"/>
      <c r="N1052" s="719"/>
      <c r="O1052" s="719"/>
      <c r="P1052" s="719"/>
      <c r="Q1052" s="719"/>
      <c r="R1052" s="719"/>
      <c r="S1052" s="719"/>
      <c r="T1052" s="719"/>
      <c r="U1052" s="719"/>
      <c r="V1052" s="719"/>
      <c r="W1052" s="719"/>
      <c r="X1052" s="719"/>
      <c r="Y1052" s="719"/>
      <c r="Z1052" s="719"/>
      <c r="AA1052" s="719"/>
      <c r="AB1052" s="719"/>
      <c r="AC1052" s="719"/>
      <c r="AD1052" s="719"/>
      <c r="AE1052" s="719"/>
      <c r="AF1052" s="719"/>
      <c r="AG1052" s="719"/>
      <c r="AH1052" s="719"/>
      <c r="AI1052" s="719"/>
      <c r="AJ1052" s="719"/>
      <c r="AK1052" s="719"/>
      <c r="AL1052" s="719"/>
      <c r="AM1052" s="719"/>
      <c r="AN1052" s="719"/>
      <c r="AO1052" s="719"/>
      <c r="AP1052" s="719"/>
      <c r="AQ1052" s="719"/>
      <c r="AR1052" s="719"/>
      <c r="AS1052" s="719"/>
      <c r="AT1052" s="719"/>
      <c r="AU1052" s="719"/>
      <c r="AV1052" s="550"/>
      <c r="AW1052" s="496"/>
    </row>
    <row r="1053" spans="2:49" ht="15.6" x14ac:dyDescent="0.3">
      <c r="B1053" s="495"/>
      <c r="C1053" s="526"/>
      <c r="D1053" s="627"/>
      <c r="E1053" s="627"/>
      <c r="F1053" s="627"/>
      <c r="G1053" s="627"/>
      <c r="H1053" s="627"/>
      <c r="I1053" s="627"/>
      <c r="J1053" s="627"/>
      <c r="K1053" s="627"/>
      <c r="L1053" s="627"/>
      <c r="M1053" s="627"/>
      <c r="N1053" s="627"/>
      <c r="O1053" s="627"/>
      <c r="P1053" s="627"/>
      <c r="Q1053" s="627"/>
      <c r="R1053" s="627"/>
      <c r="S1053" s="627"/>
      <c r="T1053" s="627"/>
      <c r="U1053" s="627"/>
      <c r="V1053" s="627"/>
      <c r="W1053" s="627"/>
      <c r="X1053" s="627"/>
      <c r="Y1053" s="627"/>
      <c r="Z1053" s="627"/>
      <c r="AA1053" s="627"/>
      <c r="AB1053" s="627"/>
      <c r="AC1053" s="627"/>
      <c r="AD1053" s="627"/>
      <c r="AE1053" s="627"/>
      <c r="AF1053" s="627"/>
      <c r="AG1053" s="527"/>
      <c r="AH1053" s="628" t="str">
        <f>"Item    " &amp; E1036 &amp; "    Página   1   de   1  "</f>
        <v xml:space="preserve">Item        Página   1   de   1  </v>
      </c>
      <c r="AI1053" s="629"/>
      <c r="AJ1053" s="629"/>
      <c r="AK1053" s="629"/>
      <c r="AL1053" s="629"/>
      <c r="AM1053" s="629"/>
      <c r="AN1053" s="629"/>
      <c r="AO1053" s="629"/>
      <c r="AP1053" s="629"/>
      <c r="AQ1053" s="629"/>
      <c r="AR1053" s="629"/>
      <c r="AS1053" s="629"/>
      <c r="AT1053" s="629"/>
      <c r="AU1053" s="629"/>
      <c r="AV1053" s="629"/>
      <c r="AW1053" s="496"/>
    </row>
    <row r="1054" spans="2:49" ht="15.6" x14ac:dyDescent="0.3">
      <c r="B1054" s="495"/>
      <c r="C1054" s="515"/>
      <c r="D1054" s="515"/>
      <c r="E1054" s="515"/>
      <c r="F1054" s="515"/>
      <c r="G1054" s="515"/>
      <c r="H1054" s="515"/>
      <c r="I1054" s="515"/>
      <c r="J1054" s="528"/>
      <c r="K1054" s="515"/>
      <c r="L1054" s="515"/>
      <c r="M1054" s="515"/>
      <c r="N1054" s="515"/>
      <c r="O1054" s="515"/>
      <c r="P1054" s="515"/>
      <c r="Q1054" s="515"/>
      <c r="R1054" s="515"/>
      <c r="S1054" s="515"/>
      <c r="T1054" s="515"/>
      <c r="U1054" s="515"/>
      <c r="V1054" s="515"/>
      <c r="W1054" s="515"/>
      <c r="X1054" s="515"/>
      <c r="Y1054" s="515"/>
      <c r="Z1054" s="515"/>
      <c r="AA1054" s="515"/>
      <c r="AB1054" s="515"/>
      <c r="AC1054" s="515"/>
      <c r="AD1054" s="515"/>
      <c r="AE1054" s="515"/>
      <c r="AF1054" s="515"/>
      <c r="AG1054" s="515"/>
      <c r="AH1054" s="515"/>
      <c r="AI1054" s="515"/>
      <c r="AJ1054" s="515"/>
      <c r="AK1054" s="515"/>
      <c r="AL1054" s="515"/>
      <c r="AM1054" s="528"/>
      <c r="AN1054" s="528"/>
      <c r="AO1054" s="528"/>
      <c r="AP1054" s="528"/>
      <c r="AQ1054" s="528"/>
      <c r="AR1054" s="528"/>
      <c r="AS1054" s="528"/>
      <c r="AT1054" s="528"/>
      <c r="AU1054" s="528"/>
      <c r="AV1054" s="528"/>
      <c r="AW1054" s="496"/>
    </row>
    <row r="1055" spans="2:49" ht="15.6" x14ac:dyDescent="0.3">
      <c r="B1055" s="495"/>
      <c r="C1055" s="515"/>
      <c r="D1055" s="515"/>
      <c r="E1055" s="515"/>
      <c r="F1055" s="515"/>
      <c r="G1055" s="515"/>
      <c r="H1055" s="515"/>
      <c r="I1055" s="515"/>
      <c r="J1055" s="528"/>
      <c r="K1055" s="515"/>
      <c r="L1055" s="515"/>
      <c r="M1055" s="515"/>
      <c r="N1055" s="515"/>
      <c r="O1055" s="515"/>
      <c r="P1055" s="515"/>
      <c r="Q1055" s="515"/>
      <c r="R1055" s="515"/>
      <c r="S1055" s="515"/>
      <c r="T1055" s="515"/>
      <c r="U1055" s="515"/>
      <c r="V1055" s="515"/>
      <c r="W1055" s="515"/>
      <c r="X1055" s="515"/>
      <c r="Y1055" s="515"/>
      <c r="Z1055" s="515"/>
      <c r="AA1055" s="515"/>
      <c r="AB1055" s="515"/>
      <c r="AC1055" s="515"/>
      <c r="AD1055" s="515"/>
      <c r="AE1055" s="515"/>
      <c r="AF1055" s="515"/>
      <c r="AG1055" s="515"/>
      <c r="AH1055" s="515"/>
      <c r="AI1055" s="515"/>
      <c r="AJ1055" s="515"/>
      <c r="AK1055" s="515"/>
      <c r="AL1055" s="515"/>
      <c r="AM1055" s="528"/>
      <c r="AN1055" s="528"/>
      <c r="AO1055" s="528"/>
      <c r="AP1055" s="528"/>
      <c r="AQ1055" s="528"/>
      <c r="AR1055" s="528"/>
      <c r="AS1055" s="528"/>
      <c r="AT1055" s="528"/>
      <c r="AU1055" s="528"/>
      <c r="AV1055" s="528"/>
      <c r="AW1055" s="496"/>
    </row>
    <row r="1056" spans="2:49" ht="15.6" x14ac:dyDescent="0.3">
      <c r="B1056" s="495"/>
      <c r="C1056" s="515"/>
      <c r="D1056" s="515"/>
      <c r="E1056" s="515"/>
      <c r="F1056" s="515"/>
      <c r="G1056" s="515"/>
      <c r="H1056" s="515"/>
      <c r="I1056" s="515"/>
      <c r="J1056" s="528"/>
      <c r="K1056" s="515"/>
      <c r="L1056" s="515"/>
      <c r="M1056" s="515"/>
      <c r="N1056" s="515"/>
      <c r="O1056" s="515"/>
      <c r="P1056" s="515"/>
      <c r="Q1056" s="515"/>
      <c r="R1056" s="515"/>
      <c r="S1056" s="515"/>
      <c r="T1056" s="515"/>
      <c r="U1056" s="515"/>
      <c r="V1056" s="515"/>
      <c r="W1056" s="515"/>
      <c r="X1056" s="515"/>
      <c r="Y1056" s="515"/>
      <c r="Z1056" s="515"/>
      <c r="AA1056" s="515"/>
      <c r="AB1056" s="515"/>
      <c r="AC1056" s="515"/>
      <c r="AD1056" s="515"/>
      <c r="AE1056" s="515"/>
      <c r="AF1056" s="515"/>
      <c r="AG1056" s="515"/>
      <c r="AH1056" s="515"/>
      <c r="AI1056" s="515"/>
      <c r="AJ1056" s="515"/>
      <c r="AK1056" s="515"/>
      <c r="AL1056" s="515"/>
      <c r="AM1056" s="528"/>
      <c r="AN1056" s="528"/>
      <c r="AO1056" s="528"/>
      <c r="AP1056" s="528"/>
      <c r="AQ1056" s="528"/>
      <c r="AR1056" s="528"/>
      <c r="AS1056" s="528"/>
      <c r="AT1056" s="528"/>
      <c r="AU1056" s="528"/>
      <c r="AV1056" s="528"/>
      <c r="AW1056" s="496"/>
    </row>
    <row r="1057" spans="2:49" ht="15.6" x14ac:dyDescent="0.3">
      <c r="B1057" s="495"/>
      <c r="C1057" s="529"/>
      <c r="D1057" s="530"/>
      <c r="E1057" s="531"/>
      <c r="F1057" s="532"/>
      <c r="G1057" s="533"/>
      <c r="H1057" s="530"/>
      <c r="I1057" s="530"/>
      <c r="J1057" s="534"/>
      <c r="K1057" s="530"/>
      <c r="L1057" s="529"/>
      <c r="M1057" s="530"/>
      <c r="N1057" s="530"/>
      <c r="O1057" s="530"/>
      <c r="P1057" s="530"/>
      <c r="Q1057" s="530"/>
      <c r="R1057" s="530"/>
      <c r="S1057" s="530"/>
      <c r="T1057" s="530"/>
      <c r="U1057" s="530"/>
      <c r="V1057" s="530"/>
      <c r="W1057" s="530"/>
      <c r="X1057" s="530"/>
      <c r="Y1057" s="530"/>
      <c r="Z1057" s="530"/>
      <c r="AA1057" s="530"/>
      <c r="AB1057" s="530"/>
      <c r="AC1057" s="530"/>
      <c r="AD1057" s="530"/>
      <c r="AE1057" s="530"/>
      <c r="AF1057" s="530"/>
      <c r="AG1057" s="530"/>
      <c r="AH1057" s="529"/>
      <c r="AI1057" s="529"/>
      <c r="AJ1057" s="529"/>
      <c r="AK1057" s="529"/>
      <c r="AL1057" s="529"/>
      <c r="AM1057" s="535"/>
      <c r="AN1057" s="535"/>
      <c r="AO1057" s="535"/>
      <c r="AP1057" s="535"/>
      <c r="AQ1057" s="535"/>
      <c r="AR1057" s="535"/>
      <c r="AS1057" s="535"/>
      <c r="AT1057" s="535"/>
      <c r="AU1057" s="535"/>
      <c r="AV1057" s="535"/>
      <c r="AW1057" s="496"/>
    </row>
    <row r="1058" spans="2:49" ht="15.6" x14ac:dyDescent="0.3">
      <c r="B1058" s="495"/>
      <c r="C1058" s="529"/>
      <c r="D1058" s="536" t="s">
        <v>184</v>
      </c>
      <c r="E1058" s="537"/>
      <c r="F1058" s="537"/>
      <c r="G1058" s="538"/>
      <c r="H1058" s="538"/>
      <c r="I1058" s="529"/>
      <c r="J1058" s="535"/>
      <c r="K1058" s="529"/>
      <c r="L1058" s="539"/>
      <c r="M1058" s="539"/>
      <c r="N1058" s="539"/>
      <c r="O1058" s="539"/>
      <c r="P1058" s="539"/>
      <c r="Q1058" s="539"/>
      <c r="R1058" s="539" t="s">
        <v>211</v>
      </c>
      <c r="S1058" s="539"/>
      <c r="T1058" s="539"/>
      <c r="U1058" s="539"/>
      <c r="V1058" s="539"/>
      <c r="W1058" s="539"/>
      <c r="X1058" s="539"/>
      <c r="Y1058" s="539"/>
      <c r="Z1058" s="539"/>
      <c r="AA1058" s="539"/>
      <c r="AB1058" s="529"/>
      <c r="AC1058" s="529"/>
      <c r="AD1058" s="529"/>
      <c r="AE1058" s="529"/>
      <c r="AF1058" s="529"/>
      <c r="AG1058" s="529"/>
      <c r="AH1058" s="529"/>
      <c r="AI1058" s="529"/>
      <c r="AJ1058" s="529"/>
      <c r="AK1058" s="529"/>
      <c r="AL1058" s="529"/>
      <c r="AM1058" s="529"/>
      <c r="AN1058" s="529"/>
      <c r="AO1058" s="529"/>
      <c r="AP1058" s="529"/>
      <c r="AQ1058" s="529"/>
      <c r="AR1058" s="529"/>
      <c r="AS1058" s="529"/>
      <c r="AT1058" s="529"/>
      <c r="AU1058" s="529"/>
      <c r="AV1058" s="529"/>
      <c r="AW1058" s="496"/>
    </row>
    <row r="1059" spans="2:49" ht="16.2" thickBot="1" x14ac:dyDescent="0.35">
      <c r="B1059" s="540"/>
      <c r="C1059" s="541"/>
      <c r="D1059" s="541"/>
      <c r="E1059" s="542"/>
      <c r="F1059" s="542"/>
      <c r="G1059" s="542"/>
      <c r="H1059" s="542"/>
      <c r="I1059" s="541"/>
      <c r="J1059" s="543"/>
      <c r="K1059" s="541"/>
      <c r="L1059" s="544"/>
      <c r="M1059" s="544"/>
      <c r="N1059" s="544"/>
      <c r="O1059" s="544"/>
      <c r="P1059" s="544"/>
      <c r="Q1059" s="544"/>
      <c r="R1059" s="544"/>
      <c r="S1059" s="544"/>
      <c r="T1059" s="544"/>
      <c r="U1059" s="544"/>
      <c r="V1059" s="544"/>
      <c r="W1059" s="544"/>
      <c r="X1059" s="544"/>
      <c r="Y1059" s="544"/>
      <c r="Z1059" s="544"/>
      <c r="AA1059" s="544"/>
      <c r="AB1059" s="541"/>
      <c r="AC1059" s="541"/>
      <c r="AD1059" s="541"/>
      <c r="AE1059" s="541"/>
      <c r="AF1059" s="541"/>
      <c r="AG1059" s="541"/>
      <c r="AH1059" s="541"/>
      <c r="AI1059" s="541"/>
      <c r="AJ1059" s="541"/>
      <c r="AK1059" s="541"/>
      <c r="AL1059" s="541"/>
      <c r="AM1059" s="541"/>
      <c r="AN1059" s="541"/>
      <c r="AO1059" s="541"/>
      <c r="AP1059" s="541"/>
      <c r="AQ1059" s="541"/>
      <c r="AR1059" s="541"/>
      <c r="AS1059" s="541"/>
      <c r="AT1059" s="541"/>
      <c r="AU1059" s="541"/>
      <c r="AV1059" s="541"/>
      <c r="AW1059" s="545"/>
    </row>
    <row r="1060" spans="2:49" ht="15.6" thickTop="1" thickBot="1" x14ac:dyDescent="0.35"/>
    <row r="1061" spans="2:49" ht="18.600000000000001" thickTop="1" x14ac:dyDescent="0.35">
      <c r="B1061" s="483"/>
      <c r="C1061" s="484" t="s">
        <v>190</v>
      </c>
      <c r="D1061" s="485"/>
      <c r="E1061" s="486"/>
      <c r="F1061" s="487"/>
      <c r="G1061" s="488"/>
      <c r="H1061" s="488"/>
      <c r="I1061" s="489"/>
      <c r="J1061" s="490"/>
      <c r="K1061" s="489"/>
      <c r="L1061" s="491"/>
      <c r="M1061" s="491"/>
      <c r="N1061" s="491"/>
      <c r="O1061" s="491"/>
      <c r="P1061" s="491"/>
      <c r="Q1061" s="491"/>
      <c r="R1061" s="491"/>
      <c r="S1061" s="491"/>
      <c r="T1061" s="491"/>
      <c r="U1061" s="491"/>
      <c r="V1061" s="491"/>
      <c r="W1061" s="491"/>
      <c r="X1061" s="491"/>
      <c r="Y1061" s="491"/>
      <c r="Z1061" s="491"/>
      <c r="AA1061" s="491"/>
      <c r="AB1061" s="489"/>
      <c r="AC1061" s="489"/>
      <c r="AD1061" s="489"/>
      <c r="AE1061" s="489"/>
      <c r="AF1061" s="489"/>
      <c r="AG1061" s="489"/>
      <c r="AH1061" s="489"/>
      <c r="AI1061" s="492"/>
      <c r="AJ1061" s="492"/>
      <c r="AK1061" s="492"/>
      <c r="AL1061" s="492"/>
      <c r="AM1061" s="492"/>
      <c r="AN1061" s="492"/>
      <c r="AO1061" s="492"/>
      <c r="AP1061" s="492"/>
      <c r="AQ1061" s="492"/>
      <c r="AR1061" s="492"/>
      <c r="AS1061" s="492"/>
      <c r="AT1061" s="492"/>
      <c r="AU1061" s="492"/>
      <c r="AV1061" s="492"/>
      <c r="AW1061" s="493"/>
    </row>
    <row r="1062" spans="2:49" ht="15.6" x14ac:dyDescent="0.3">
      <c r="B1062" s="495"/>
      <c r="C1062" s="630" t="str">
        <f>+C1035</f>
        <v>CAPITULO. 6: ACUEDUCTO LAS VUELTAS</v>
      </c>
      <c r="D1062" s="631"/>
      <c r="E1062" s="631"/>
      <c r="F1062" s="631"/>
      <c r="G1062" s="631"/>
      <c r="H1062" s="631"/>
      <c r="I1062" s="631"/>
      <c r="J1062" s="632" t="str">
        <f>+PRESUPUESTO!C76</f>
        <v>TUBERIA PVC 3"</v>
      </c>
      <c r="K1062" s="633"/>
      <c r="L1062" s="633"/>
      <c r="M1062" s="633"/>
      <c r="N1062" s="633"/>
      <c r="O1062" s="633"/>
      <c r="P1062" s="633"/>
      <c r="Q1062" s="633"/>
      <c r="R1062" s="633"/>
      <c r="S1062" s="633"/>
      <c r="T1062" s="633"/>
      <c r="U1062" s="633"/>
      <c r="V1062" s="633"/>
      <c r="W1062" s="633"/>
      <c r="X1062" s="633"/>
      <c r="Y1062" s="633"/>
      <c r="Z1062" s="633"/>
      <c r="AA1062" s="633"/>
      <c r="AB1062" s="633"/>
      <c r="AC1062" s="633"/>
      <c r="AD1062" s="633"/>
      <c r="AE1062" s="633"/>
      <c r="AF1062" s="633"/>
      <c r="AG1062" s="633"/>
      <c r="AH1062" s="634"/>
      <c r="AI1062" s="638" t="s">
        <v>192</v>
      </c>
      <c r="AJ1062" s="639"/>
      <c r="AK1062" s="639"/>
      <c r="AL1062" s="639"/>
      <c r="AM1062" s="639"/>
      <c r="AN1062" s="639"/>
      <c r="AO1062" s="640"/>
      <c r="AP1062" s="641" t="s">
        <v>35</v>
      </c>
      <c r="AQ1062" s="642"/>
      <c r="AR1062" s="642"/>
      <c r="AS1062" s="642"/>
      <c r="AT1062" s="642"/>
      <c r="AU1062" s="642"/>
      <c r="AV1062" s="643"/>
      <c r="AW1062" s="496"/>
    </row>
    <row r="1063" spans="2:49" ht="15.6" x14ac:dyDescent="0.3">
      <c r="B1063" s="495"/>
      <c r="C1063" s="700"/>
      <c r="D1063" s="701"/>
      <c r="E1063" s="701"/>
      <c r="F1063" s="701"/>
      <c r="G1063" s="701"/>
      <c r="H1063" s="701"/>
      <c r="I1063" s="701"/>
      <c r="J1063" s="635"/>
      <c r="K1063" s="636"/>
      <c r="L1063" s="636"/>
      <c r="M1063" s="636"/>
      <c r="N1063" s="636"/>
      <c r="O1063" s="636"/>
      <c r="P1063" s="636"/>
      <c r="Q1063" s="636"/>
      <c r="R1063" s="636"/>
      <c r="S1063" s="636"/>
      <c r="T1063" s="636"/>
      <c r="U1063" s="636"/>
      <c r="V1063" s="636"/>
      <c r="W1063" s="636"/>
      <c r="X1063" s="636"/>
      <c r="Y1063" s="636"/>
      <c r="Z1063" s="636"/>
      <c r="AA1063" s="636"/>
      <c r="AB1063" s="636"/>
      <c r="AC1063" s="636"/>
      <c r="AD1063" s="636"/>
      <c r="AE1063" s="636"/>
      <c r="AF1063" s="636"/>
      <c r="AG1063" s="636"/>
      <c r="AH1063" s="637"/>
      <c r="AI1063" s="638" t="s">
        <v>194</v>
      </c>
      <c r="AJ1063" s="639"/>
      <c r="AK1063" s="639"/>
      <c r="AL1063" s="639"/>
      <c r="AM1063" s="639"/>
      <c r="AN1063" s="639"/>
      <c r="AO1063" s="640"/>
      <c r="AP1063" s="641">
        <f>L1075</f>
        <v>100</v>
      </c>
      <c r="AQ1063" s="642"/>
      <c r="AR1063" s="642"/>
      <c r="AS1063" s="642"/>
      <c r="AT1063" s="642"/>
      <c r="AU1063" s="642"/>
      <c r="AV1063" s="643"/>
      <c r="AW1063" s="496"/>
    </row>
    <row r="1064" spans="2:49" ht="15.6" x14ac:dyDescent="0.3">
      <c r="B1064" s="495"/>
      <c r="C1064" s="498"/>
      <c r="D1064" s="498"/>
      <c r="E1064" s="498"/>
      <c r="F1064" s="498"/>
      <c r="G1064" s="498"/>
      <c r="H1064" s="498"/>
      <c r="I1064" s="498"/>
      <c r="J1064" s="499"/>
      <c r="K1064" s="498"/>
      <c r="L1064" s="498"/>
      <c r="M1064" s="626"/>
      <c r="N1064" s="626"/>
      <c r="O1064" s="626"/>
      <c r="P1064" s="626"/>
      <c r="Q1064" s="626"/>
      <c r="R1064" s="626"/>
      <c r="S1064" s="626"/>
      <c r="T1064" s="626"/>
      <c r="U1064" s="626"/>
      <c r="V1064" s="626"/>
      <c r="W1064" s="626"/>
      <c r="X1064" s="626"/>
      <c r="Y1064" s="626"/>
      <c r="Z1064" s="626"/>
      <c r="AA1064" s="626"/>
      <c r="AB1064" s="626"/>
      <c r="AC1064" s="625"/>
      <c r="AD1064" s="626"/>
      <c r="AE1064" s="626"/>
      <c r="AF1064" s="626"/>
      <c r="AG1064" s="626"/>
      <c r="AH1064" s="626"/>
      <c r="AI1064" s="626"/>
      <c r="AJ1064" s="626"/>
      <c r="AK1064" s="626"/>
      <c r="AL1064" s="626"/>
      <c r="AM1064" s="626"/>
      <c r="AN1064" s="626"/>
      <c r="AO1064" s="626"/>
      <c r="AP1064" s="626"/>
      <c r="AQ1064" s="626"/>
      <c r="AR1064" s="626"/>
      <c r="AS1064" s="626"/>
      <c r="AT1064" s="626"/>
      <c r="AU1064" s="626"/>
      <c r="AV1064" s="626"/>
      <c r="AW1064" s="496"/>
    </row>
    <row r="1065" spans="2:49" ht="15.6" x14ac:dyDescent="0.3">
      <c r="B1065" s="495"/>
      <c r="C1065" s="712" t="s">
        <v>197</v>
      </c>
      <c r="D1065" s="713"/>
      <c r="E1065" s="714" t="s">
        <v>198</v>
      </c>
      <c r="F1065" s="714"/>
      <c r="G1065" s="714"/>
      <c r="H1065" s="714"/>
      <c r="I1065" s="714" t="s">
        <v>199</v>
      </c>
      <c r="J1065" s="715" t="s">
        <v>200</v>
      </c>
      <c r="K1065" s="714" t="s">
        <v>182</v>
      </c>
      <c r="L1065" s="714" t="s">
        <v>201</v>
      </c>
      <c r="M1065" s="705"/>
      <c r="N1065" s="705"/>
      <c r="O1065" s="705"/>
      <c r="P1065" s="705"/>
      <c r="Q1065" s="705"/>
      <c r="R1065" s="705"/>
      <c r="S1065" s="705"/>
      <c r="T1065" s="705"/>
      <c r="U1065" s="705"/>
      <c r="V1065" s="705"/>
      <c r="W1065" s="705"/>
      <c r="X1065" s="705"/>
      <c r="Y1065" s="705"/>
      <c r="Z1065" s="705"/>
      <c r="AA1065" s="705"/>
      <c r="AB1065" s="705"/>
      <c r="AC1065" s="705"/>
      <c r="AD1065" s="705"/>
      <c r="AE1065" s="705"/>
      <c r="AF1065" s="705"/>
      <c r="AG1065" s="705"/>
      <c r="AH1065" s="705"/>
      <c r="AI1065" s="705"/>
      <c r="AJ1065" s="705"/>
      <c r="AK1065" s="705"/>
      <c r="AL1065" s="705"/>
      <c r="AM1065" s="705"/>
      <c r="AN1065" s="705"/>
      <c r="AO1065" s="705"/>
      <c r="AP1065" s="705"/>
      <c r="AQ1065" s="705"/>
      <c r="AR1065" s="705"/>
      <c r="AS1065" s="705"/>
      <c r="AT1065" s="705"/>
      <c r="AU1065" s="705"/>
      <c r="AV1065" s="705"/>
      <c r="AW1065" s="496"/>
    </row>
    <row r="1066" spans="2:49" ht="15.6" x14ac:dyDescent="0.3">
      <c r="B1066" s="495"/>
      <c r="C1066" s="653"/>
      <c r="D1066" s="654"/>
      <c r="E1066" s="500" t="s">
        <v>202</v>
      </c>
      <c r="F1066" s="500" t="s">
        <v>203</v>
      </c>
      <c r="G1066" s="500" t="s">
        <v>204</v>
      </c>
      <c r="H1066" s="500" t="s">
        <v>205</v>
      </c>
      <c r="I1066" s="714"/>
      <c r="J1066" s="716"/>
      <c r="K1066" s="714"/>
      <c r="L1066" s="714"/>
      <c r="M1066" s="705"/>
      <c r="N1066" s="705"/>
      <c r="O1066" s="705"/>
      <c r="P1066" s="705"/>
      <c r="Q1066" s="705"/>
      <c r="R1066" s="705"/>
      <c r="S1066" s="705"/>
      <c r="T1066" s="705"/>
      <c r="U1066" s="705"/>
      <c r="V1066" s="705"/>
      <c r="W1066" s="705"/>
      <c r="X1066" s="705"/>
      <c r="Y1066" s="705"/>
      <c r="Z1066" s="705"/>
      <c r="AA1066" s="705"/>
      <c r="AB1066" s="705"/>
      <c r="AC1066" s="705"/>
      <c r="AD1066" s="705"/>
      <c r="AE1066" s="705"/>
      <c r="AF1066" s="705"/>
      <c r="AG1066" s="705"/>
      <c r="AH1066" s="705"/>
      <c r="AI1066" s="705"/>
      <c r="AJ1066" s="705"/>
      <c r="AK1066" s="705"/>
      <c r="AL1066" s="705"/>
      <c r="AM1066" s="705"/>
      <c r="AN1066" s="705"/>
      <c r="AO1066" s="705"/>
      <c r="AP1066" s="705"/>
      <c r="AQ1066" s="705"/>
      <c r="AR1066" s="705"/>
      <c r="AS1066" s="705"/>
      <c r="AT1066" s="705"/>
      <c r="AU1066" s="705"/>
      <c r="AV1066" s="705"/>
      <c r="AW1066" s="496"/>
    </row>
    <row r="1067" spans="2:49" ht="15.6" x14ac:dyDescent="0.3">
      <c r="B1067" s="495"/>
      <c r="C1067" s="706"/>
      <c r="D1067" s="707"/>
      <c r="E1067" s="710"/>
      <c r="F1067" s="710"/>
      <c r="G1067" s="710"/>
      <c r="H1067" s="710"/>
      <c r="I1067" s="710"/>
      <c r="J1067" s="710"/>
      <c r="K1067" s="710"/>
      <c r="L1067" s="710"/>
      <c r="M1067" s="501"/>
      <c r="N1067" s="502"/>
      <c r="O1067" s="502"/>
      <c r="P1067" s="502"/>
      <c r="Q1067" s="502"/>
      <c r="R1067" s="502"/>
      <c r="S1067" s="502"/>
      <c r="T1067" s="502"/>
      <c r="U1067" s="502"/>
      <c r="V1067" s="502"/>
      <c r="W1067" s="502"/>
      <c r="X1067" s="502"/>
      <c r="Y1067" s="502"/>
      <c r="Z1067" s="502"/>
      <c r="AA1067" s="502"/>
      <c r="AB1067" s="502"/>
      <c r="AC1067" s="502"/>
      <c r="AD1067" s="502"/>
      <c r="AE1067" s="502"/>
      <c r="AF1067" s="502"/>
      <c r="AG1067" s="502"/>
      <c r="AH1067" s="502"/>
      <c r="AI1067" s="502"/>
      <c r="AJ1067" s="502"/>
      <c r="AK1067" s="502"/>
      <c r="AL1067" s="502"/>
      <c r="AM1067" s="502"/>
      <c r="AN1067" s="502"/>
      <c r="AO1067" s="502"/>
      <c r="AP1067" s="502"/>
      <c r="AQ1067" s="502"/>
      <c r="AR1067" s="502"/>
      <c r="AS1067" s="502"/>
      <c r="AT1067" s="502"/>
      <c r="AU1067" s="502"/>
      <c r="AV1067" s="503"/>
      <c r="AW1067" s="496"/>
    </row>
    <row r="1068" spans="2:49" ht="15.6" x14ac:dyDescent="0.3">
      <c r="B1068" s="495"/>
      <c r="C1068" s="708"/>
      <c r="D1068" s="709"/>
      <c r="E1068" s="711"/>
      <c r="F1068" s="711"/>
      <c r="G1068" s="711"/>
      <c r="H1068" s="711"/>
      <c r="I1068" s="711"/>
      <c r="J1068" s="711"/>
      <c r="K1068" s="711"/>
      <c r="L1068" s="711"/>
      <c r="M1068" s="501"/>
      <c r="N1068" s="502"/>
      <c r="O1068" s="502"/>
      <c r="P1068" s="502"/>
      <c r="Q1068" s="502"/>
      <c r="R1068" s="502"/>
      <c r="S1068" s="502"/>
      <c r="T1068" s="502"/>
      <c r="U1068" s="502"/>
      <c r="V1068" s="502"/>
      <c r="W1068" s="502"/>
      <c r="X1068" s="502"/>
      <c r="Y1068" s="502"/>
      <c r="Z1068" s="502"/>
      <c r="AA1068" s="502"/>
      <c r="AB1068" s="502"/>
      <c r="AC1068" s="502"/>
      <c r="AD1068" s="502"/>
      <c r="AE1068" s="502"/>
      <c r="AF1068" s="502"/>
      <c r="AG1068" s="502"/>
      <c r="AH1068" s="502"/>
      <c r="AI1068" s="502"/>
      <c r="AJ1068" s="502"/>
      <c r="AK1068" s="502"/>
      <c r="AL1068" s="502"/>
      <c r="AM1068" s="502"/>
      <c r="AN1068" s="502"/>
      <c r="AO1068" s="502"/>
      <c r="AP1068" s="502"/>
      <c r="AQ1068" s="502"/>
      <c r="AR1068" s="502"/>
      <c r="AS1068" s="502"/>
      <c r="AT1068" s="502"/>
      <c r="AU1068" s="502"/>
      <c r="AV1068" s="503"/>
      <c r="AW1068" s="496"/>
    </row>
    <row r="1069" spans="2:49" ht="15.6" x14ac:dyDescent="0.3">
      <c r="B1069" s="495"/>
      <c r="C1069" s="648" t="str">
        <f>+J1062</f>
        <v>TUBERIA PVC 3"</v>
      </c>
      <c r="D1069" s="649"/>
      <c r="E1069" s="644">
        <f>+E1042</f>
        <v>100</v>
      </c>
      <c r="F1069" s="644">
        <f>+F1042</f>
        <v>0</v>
      </c>
      <c r="G1069" s="718"/>
      <c r="H1069" s="644"/>
      <c r="I1069" s="644">
        <f>+E1069</f>
        <v>100</v>
      </c>
      <c r="J1069" s="644">
        <v>1</v>
      </c>
      <c r="K1069" s="644" t="str">
        <f>AP1062</f>
        <v>M</v>
      </c>
      <c r="L1069" s="646">
        <f>I1069*J1069</f>
        <v>100</v>
      </c>
      <c r="M1069" s="501"/>
      <c r="N1069" s="502"/>
      <c r="O1069" s="502"/>
      <c r="P1069" s="502"/>
      <c r="Q1069" s="502"/>
      <c r="R1069" s="502"/>
      <c r="S1069" s="502"/>
      <c r="T1069" s="502"/>
      <c r="U1069" s="502"/>
      <c r="V1069" s="502"/>
      <c r="W1069" s="502"/>
      <c r="X1069" s="502"/>
      <c r="Y1069" s="502"/>
      <c r="Z1069" s="502"/>
      <c r="AA1069" s="502"/>
      <c r="AB1069" s="502"/>
      <c r="AC1069" s="502"/>
      <c r="AD1069" s="502"/>
      <c r="AE1069" s="502"/>
      <c r="AF1069" s="502"/>
      <c r="AG1069" s="502"/>
      <c r="AH1069" s="502"/>
      <c r="AI1069" s="502"/>
      <c r="AJ1069" s="502"/>
      <c r="AK1069" s="502"/>
      <c r="AL1069" s="502"/>
      <c r="AM1069" s="502"/>
      <c r="AN1069" s="502"/>
      <c r="AO1069" s="502"/>
      <c r="AP1069" s="502"/>
      <c r="AQ1069" s="502"/>
      <c r="AR1069" s="502"/>
      <c r="AS1069" s="502"/>
      <c r="AT1069" s="502"/>
      <c r="AU1069" s="502"/>
      <c r="AV1069" s="503"/>
      <c r="AW1069" s="496"/>
    </row>
    <row r="1070" spans="2:49" ht="15.6" x14ac:dyDescent="0.3">
      <c r="B1070" s="495"/>
      <c r="C1070" s="650"/>
      <c r="D1070" s="651"/>
      <c r="E1070" s="645"/>
      <c r="F1070" s="645"/>
      <c r="G1070" s="659"/>
      <c r="H1070" s="645"/>
      <c r="I1070" s="645"/>
      <c r="J1070" s="645"/>
      <c r="K1070" s="645"/>
      <c r="L1070" s="647"/>
      <c r="M1070" s="501"/>
      <c r="N1070" s="502"/>
      <c r="O1070" s="502"/>
      <c r="P1070" s="502"/>
      <c r="Q1070" s="502"/>
      <c r="R1070" s="502"/>
      <c r="S1070" s="502"/>
      <c r="T1070" s="502"/>
      <c r="U1070" s="502"/>
      <c r="V1070" s="502"/>
      <c r="W1070" s="502"/>
      <c r="X1070" s="502"/>
      <c r="Y1070" s="502"/>
      <c r="Z1070" s="502"/>
      <c r="AA1070" s="502"/>
      <c r="AB1070" s="502"/>
      <c r="AC1070" s="502"/>
      <c r="AD1070" s="502"/>
      <c r="AE1070" s="502"/>
      <c r="AF1070" s="502"/>
      <c r="AG1070" s="502"/>
      <c r="AH1070" s="502"/>
      <c r="AI1070" s="502"/>
      <c r="AJ1070" s="502"/>
      <c r="AK1070" s="502"/>
      <c r="AL1070" s="502"/>
      <c r="AM1070" s="502"/>
      <c r="AN1070" s="502"/>
      <c r="AO1070" s="502"/>
      <c r="AP1070" s="502"/>
      <c r="AQ1070" s="502"/>
      <c r="AR1070" s="502"/>
      <c r="AS1070" s="502"/>
      <c r="AT1070" s="502"/>
      <c r="AU1070" s="502"/>
      <c r="AV1070" s="503"/>
      <c r="AW1070" s="496"/>
    </row>
    <row r="1071" spans="2:49" ht="15.6" x14ac:dyDescent="0.3">
      <c r="B1071" s="495"/>
      <c r="C1071" s="720"/>
      <c r="D1071" s="721"/>
      <c r="E1071" s="652"/>
      <c r="F1071" s="652"/>
      <c r="G1071" s="652"/>
      <c r="H1071" s="652"/>
      <c r="I1071" s="652"/>
      <c r="J1071" s="652"/>
      <c r="K1071" s="652"/>
      <c r="L1071" s="656"/>
      <c r="M1071" s="501"/>
      <c r="N1071" s="502"/>
      <c r="O1071" s="502"/>
      <c r="P1071" s="502"/>
      <c r="Q1071" s="502"/>
      <c r="R1071" s="502"/>
      <c r="S1071" s="502"/>
      <c r="T1071" s="502"/>
      <c r="U1071" s="502"/>
      <c r="V1071" s="502"/>
      <c r="W1071" s="502"/>
      <c r="X1071" s="502"/>
      <c r="Y1071" s="502"/>
      <c r="Z1071" s="502"/>
      <c r="AA1071" s="502"/>
      <c r="AB1071" s="502"/>
      <c r="AC1071" s="502"/>
      <c r="AD1071" s="502"/>
      <c r="AE1071" s="502"/>
      <c r="AF1071" s="502"/>
      <c r="AG1071" s="502"/>
      <c r="AH1071" s="502"/>
      <c r="AI1071" s="502"/>
      <c r="AJ1071" s="502"/>
      <c r="AK1071" s="502"/>
      <c r="AL1071" s="502"/>
      <c r="AM1071" s="502"/>
      <c r="AN1071" s="502"/>
      <c r="AO1071" s="502"/>
      <c r="AP1071" s="502"/>
      <c r="AQ1071" s="502"/>
      <c r="AR1071" s="502"/>
      <c r="AS1071" s="502"/>
      <c r="AT1071" s="502"/>
      <c r="AU1071" s="502"/>
      <c r="AV1071" s="503"/>
      <c r="AW1071" s="496"/>
    </row>
    <row r="1072" spans="2:49" ht="15.6" x14ac:dyDescent="0.3">
      <c r="B1072" s="495"/>
      <c r="C1072" s="722"/>
      <c r="D1072" s="723"/>
      <c r="E1072" s="644"/>
      <c r="F1072" s="644"/>
      <c r="G1072" s="644"/>
      <c r="H1072" s="644"/>
      <c r="I1072" s="644"/>
      <c r="J1072" s="644"/>
      <c r="K1072" s="644"/>
      <c r="L1072" s="657"/>
      <c r="M1072" s="501"/>
      <c r="N1072" s="502"/>
      <c r="O1072" s="502"/>
      <c r="P1072" s="502"/>
      <c r="Q1072" s="502"/>
      <c r="R1072" s="502"/>
      <c r="S1072" s="502"/>
      <c r="T1072" s="502"/>
      <c r="U1072" s="502"/>
      <c r="V1072" s="502"/>
      <c r="W1072" s="502"/>
      <c r="X1072" s="502"/>
      <c r="Y1072" s="502"/>
      <c r="Z1072" s="502"/>
      <c r="AA1072" s="502"/>
      <c r="AB1072" s="502"/>
      <c r="AC1072" s="502"/>
      <c r="AD1072" s="502"/>
      <c r="AE1072" s="502"/>
      <c r="AF1072" s="502"/>
      <c r="AG1072" s="502"/>
      <c r="AH1072" s="502"/>
      <c r="AI1072" s="502"/>
      <c r="AJ1072" s="502"/>
      <c r="AK1072" s="502"/>
      <c r="AL1072" s="502"/>
      <c r="AM1072" s="502"/>
      <c r="AN1072" s="502"/>
      <c r="AO1072" s="502"/>
      <c r="AP1072" s="502"/>
      <c r="AQ1072" s="502"/>
      <c r="AR1072" s="502"/>
      <c r="AS1072" s="502"/>
      <c r="AT1072" s="502"/>
      <c r="AU1072" s="502"/>
      <c r="AV1072" s="503"/>
      <c r="AW1072" s="496"/>
    </row>
    <row r="1073" spans="2:49" ht="15.6" x14ac:dyDescent="0.3">
      <c r="B1073" s="495"/>
      <c r="C1073" s="720"/>
      <c r="D1073" s="721"/>
      <c r="E1073" s="652"/>
      <c r="F1073" s="652"/>
      <c r="G1073" s="652"/>
      <c r="H1073" s="652"/>
      <c r="I1073" s="652"/>
      <c r="J1073" s="652"/>
      <c r="K1073" s="652"/>
      <c r="L1073" s="656"/>
      <c r="M1073" s="501"/>
      <c r="N1073" s="502"/>
      <c r="O1073" s="502"/>
      <c r="P1073" s="502"/>
      <c r="Q1073" s="502"/>
      <c r="R1073" s="502"/>
      <c r="S1073" s="502"/>
      <c r="T1073" s="502"/>
      <c r="U1073" s="502"/>
      <c r="V1073" s="502"/>
      <c r="W1073" s="502"/>
      <c r="X1073" s="502"/>
      <c r="Y1073" s="502"/>
      <c r="Z1073" s="502"/>
      <c r="AA1073" s="502"/>
      <c r="AB1073" s="502"/>
      <c r="AC1073" s="502"/>
      <c r="AD1073" s="502"/>
      <c r="AE1073" s="502"/>
      <c r="AF1073" s="502"/>
      <c r="AG1073" s="502"/>
      <c r="AH1073" s="502"/>
      <c r="AI1073" s="502"/>
      <c r="AJ1073" s="502"/>
      <c r="AK1073" s="502"/>
      <c r="AL1073" s="502"/>
      <c r="AM1073" s="502"/>
      <c r="AN1073" s="502"/>
      <c r="AO1073" s="502"/>
      <c r="AP1073" s="502"/>
      <c r="AQ1073" s="502"/>
      <c r="AR1073" s="502"/>
      <c r="AS1073" s="502"/>
      <c r="AT1073" s="502"/>
      <c r="AU1073" s="502"/>
      <c r="AV1073" s="503"/>
      <c r="AW1073" s="496"/>
    </row>
    <row r="1074" spans="2:49" ht="15.6" x14ac:dyDescent="0.3">
      <c r="B1074" s="495"/>
      <c r="C1074" s="722"/>
      <c r="D1074" s="723"/>
      <c r="E1074" s="644"/>
      <c r="F1074" s="644"/>
      <c r="G1074" s="644"/>
      <c r="H1074" s="644"/>
      <c r="I1074" s="644"/>
      <c r="J1074" s="644"/>
      <c r="K1074" s="644"/>
      <c r="L1074" s="657"/>
      <c r="M1074" s="501"/>
      <c r="N1074" s="502"/>
      <c r="O1074" s="502"/>
      <c r="P1074" s="502"/>
      <c r="Q1074" s="502"/>
      <c r="R1074" s="502"/>
      <c r="S1074" s="502"/>
      <c r="T1074" s="502"/>
      <c r="U1074" s="502"/>
      <c r="V1074" s="502"/>
      <c r="W1074" s="502"/>
      <c r="X1074" s="502"/>
      <c r="Y1074" s="502"/>
      <c r="Z1074" s="502"/>
      <c r="AA1074" s="502"/>
      <c r="AB1074" s="502"/>
      <c r="AC1074" s="502"/>
      <c r="AD1074" s="502"/>
      <c r="AE1074" s="502"/>
      <c r="AF1074" s="502"/>
      <c r="AG1074" s="502"/>
      <c r="AH1074" s="502"/>
      <c r="AI1074" s="502"/>
      <c r="AJ1074" s="502"/>
      <c r="AK1074" s="502"/>
      <c r="AL1074" s="502"/>
      <c r="AM1074" s="502"/>
      <c r="AN1074" s="502"/>
      <c r="AO1074" s="502"/>
      <c r="AP1074" s="502"/>
      <c r="AQ1074" s="502"/>
      <c r="AR1074" s="502"/>
      <c r="AS1074" s="502"/>
      <c r="AT1074" s="502"/>
      <c r="AU1074" s="502"/>
      <c r="AV1074" s="503"/>
      <c r="AW1074" s="496"/>
    </row>
    <row r="1075" spans="2:49" ht="15.6" x14ac:dyDescent="0.3">
      <c r="B1075" s="495"/>
      <c r="C1075" s="504"/>
      <c r="D1075" s="505"/>
      <c r="E1075" s="505"/>
      <c r="F1075" s="505"/>
      <c r="G1075" s="506" t="s">
        <v>209</v>
      </c>
      <c r="H1075" s="507">
        <v>2</v>
      </c>
      <c r="I1075" s="508" t="s">
        <v>5</v>
      </c>
      <c r="J1075" s="509"/>
      <c r="K1075" s="510" t="s">
        <v>201</v>
      </c>
      <c r="L1075" s="511">
        <f>ROUND(SUM(L1067:L1074),H1075)</f>
        <v>100</v>
      </c>
      <c r="M1075" s="512"/>
      <c r="N1075" s="513"/>
      <c r="O1075" s="513"/>
      <c r="P1075" s="513"/>
      <c r="Q1075" s="513"/>
      <c r="R1075" s="513"/>
      <c r="S1075" s="502"/>
      <c r="T1075" s="502"/>
      <c r="U1075" s="502"/>
      <c r="V1075" s="502"/>
      <c r="W1075" s="502"/>
      <c r="X1075" s="502"/>
      <c r="Y1075" s="502"/>
      <c r="Z1075" s="502"/>
      <c r="AA1075" s="502"/>
      <c r="AB1075" s="502"/>
      <c r="AC1075" s="502"/>
      <c r="AD1075" s="502"/>
      <c r="AE1075" s="502"/>
      <c r="AF1075" s="502"/>
      <c r="AG1075" s="502"/>
      <c r="AH1075" s="502"/>
      <c r="AI1075" s="502"/>
      <c r="AJ1075" s="502"/>
      <c r="AK1075" s="502"/>
      <c r="AL1075" s="502"/>
      <c r="AM1075" s="502"/>
      <c r="AN1075" s="502"/>
      <c r="AO1075" s="502"/>
      <c r="AP1075" s="502"/>
      <c r="AQ1075" s="502"/>
      <c r="AR1075" s="502"/>
      <c r="AS1075" s="502"/>
      <c r="AT1075" s="502"/>
      <c r="AU1075" s="502"/>
      <c r="AV1075" s="503"/>
      <c r="AW1075" s="496"/>
    </row>
    <row r="1076" spans="2:49" ht="15.6" x14ac:dyDescent="0.3">
      <c r="B1076" s="495"/>
      <c r="C1076" s="514"/>
      <c r="D1076" s="515"/>
      <c r="E1076" s="515"/>
      <c r="F1076" s="515"/>
      <c r="G1076" s="515"/>
      <c r="H1076" s="515"/>
      <c r="I1076" s="515"/>
      <c r="J1076" s="515"/>
      <c r="K1076" s="516"/>
      <c r="L1076" s="515"/>
      <c r="M1076" s="517"/>
      <c r="N1076" s="518"/>
      <c r="O1076" s="518"/>
      <c r="P1076" s="518"/>
      <c r="Q1076" s="518"/>
      <c r="R1076" s="518"/>
      <c r="S1076" s="519"/>
      <c r="T1076" s="519"/>
      <c r="U1076" s="519"/>
      <c r="V1076" s="519"/>
      <c r="W1076" s="519"/>
      <c r="X1076" s="519"/>
      <c r="Y1076" s="519"/>
      <c r="Z1076" s="519"/>
      <c r="AA1076" s="519"/>
      <c r="AB1076" s="519"/>
      <c r="AC1076" s="519"/>
      <c r="AD1076" s="519"/>
      <c r="AE1076" s="519"/>
      <c r="AF1076" s="519"/>
      <c r="AG1076" s="519"/>
      <c r="AH1076" s="519"/>
      <c r="AI1076" s="519"/>
      <c r="AJ1076" s="519"/>
      <c r="AK1076" s="519"/>
      <c r="AL1076" s="519"/>
      <c r="AM1076" s="519"/>
      <c r="AN1076" s="519"/>
      <c r="AO1076" s="519"/>
      <c r="AP1076" s="519"/>
      <c r="AQ1076" s="519"/>
      <c r="AR1076" s="519"/>
      <c r="AS1076" s="519"/>
      <c r="AT1076" s="519"/>
      <c r="AU1076" s="519"/>
      <c r="AV1076" s="520"/>
      <c r="AW1076" s="496"/>
    </row>
    <row r="1077" spans="2:49" ht="15.6" x14ac:dyDescent="0.3">
      <c r="B1077" s="495"/>
      <c r="C1077" s="653"/>
      <c r="D1077" s="654"/>
      <c r="E1077" s="654"/>
      <c r="F1077" s="654"/>
      <c r="G1077" s="654"/>
      <c r="H1077" s="654"/>
      <c r="I1077" s="654"/>
      <c r="J1077" s="654"/>
      <c r="K1077" s="654"/>
      <c r="L1077" s="521"/>
      <c r="M1077" s="517"/>
      <c r="N1077" s="518"/>
      <c r="O1077" s="518"/>
      <c r="P1077" s="518"/>
      <c r="Q1077" s="518"/>
      <c r="R1077" s="518"/>
      <c r="S1077" s="519"/>
      <c r="T1077" s="519"/>
      <c r="U1077" s="519"/>
      <c r="V1077" s="519"/>
      <c r="W1077" s="519"/>
      <c r="X1077" s="519"/>
      <c r="Y1077" s="519"/>
      <c r="Z1077" s="519"/>
      <c r="AA1077" s="519"/>
      <c r="AB1077" s="519"/>
      <c r="AC1077" s="519"/>
      <c r="AD1077" s="519"/>
      <c r="AE1077" s="519"/>
      <c r="AF1077" s="519"/>
      <c r="AG1077" s="519"/>
      <c r="AH1077" s="519"/>
      <c r="AI1077" s="519"/>
      <c r="AJ1077" s="519"/>
      <c r="AK1077" s="519"/>
      <c r="AL1077" s="519"/>
      <c r="AM1077" s="519"/>
      <c r="AN1077" s="519"/>
      <c r="AO1077" s="519"/>
      <c r="AP1077" s="519"/>
      <c r="AQ1077" s="519"/>
      <c r="AR1077" s="519"/>
      <c r="AS1077" s="519"/>
      <c r="AT1077" s="519"/>
      <c r="AU1077" s="519"/>
      <c r="AV1077" s="520"/>
      <c r="AW1077" s="496"/>
    </row>
    <row r="1078" spans="2:49" ht="31.2" x14ac:dyDescent="0.3">
      <c r="B1078" s="495"/>
      <c r="C1078" s="522" t="s">
        <v>210</v>
      </c>
      <c r="D1078" s="655"/>
      <c r="E1078" s="655"/>
      <c r="F1078" s="655"/>
      <c r="G1078" s="655"/>
      <c r="H1078" s="655"/>
      <c r="I1078" s="655"/>
      <c r="J1078" s="655"/>
      <c r="K1078" s="655"/>
      <c r="L1078" s="655"/>
      <c r="M1078" s="655"/>
      <c r="N1078" s="655"/>
      <c r="O1078" s="655"/>
      <c r="P1078" s="655"/>
      <c r="Q1078" s="655"/>
      <c r="R1078" s="655"/>
      <c r="S1078" s="655"/>
      <c r="T1078" s="655"/>
      <c r="U1078" s="655"/>
      <c r="V1078" s="655"/>
      <c r="W1078" s="655"/>
      <c r="X1078" s="655"/>
      <c r="Y1078" s="655"/>
      <c r="Z1078" s="655"/>
      <c r="AA1078" s="655"/>
      <c r="AB1078" s="655"/>
      <c r="AC1078" s="655"/>
      <c r="AD1078" s="655"/>
      <c r="AE1078" s="655"/>
      <c r="AF1078" s="655"/>
      <c r="AG1078" s="655"/>
      <c r="AH1078" s="655"/>
      <c r="AI1078" s="655"/>
      <c r="AJ1078" s="655"/>
      <c r="AK1078" s="655"/>
      <c r="AL1078" s="655"/>
      <c r="AM1078" s="655"/>
      <c r="AN1078" s="655"/>
      <c r="AO1078" s="655"/>
      <c r="AP1078" s="655"/>
      <c r="AQ1078" s="655"/>
      <c r="AR1078" s="655"/>
      <c r="AS1078" s="655"/>
      <c r="AT1078" s="655"/>
      <c r="AU1078" s="655"/>
      <c r="AV1078" s="523"/>
      <c r="AW1078" s="496"/>
    </row>
    <row r="1079" spans="2:49" ht="15.6" x14ac:dyDescent="0.3">
      <c r="B1079" s="495"/>
      <c r="C1079" s="549"/>
      <c r="D1079" s="719"/>
      <c r="E1079" s="719"/>
      <c r="F1079" s="719"/>
      <c r="G1079" s="719"/>
      <c r="H1079" s="719"/>
      <c r="I1079" s="719"/>
      <c r="J1079" s="719"/>
      <c r="K1079" s="719"/>
      <c r="L1079" s="719"/>
      <c r="M1079" s="719"/>
      <c r="N1079" s="719"/>
      <c r="O1079" s="719"/>
      <c r="P1079" s="719"/>
      <c r="Q1079" s="719"/>
      <c r="R1079" s="719"/>
      <c r="S1079" s="719"/>
      <c r="T1079" s="719"/>
      <c r="U1079" s="719"/>
      <c r="V1079" s="719"/>
      <c r="W1079" s="719"/>
      <c r="X1079" s="719"/>
      <c r="Y1079" s="719"/>
      <c r="Z1079" s="719"/>
      <c r="AA1079" s="719"/>
      <c r="AB1079" s="719"/>
      <c r="AC1079" s="719"/>
      <c r="AD1079" s="719"/>
      <c r="AE1079" s="719"/>
      <c r="AF1079" s="719"/>
      <c r="AG1079" s="719"/>
      <c r="AH1079" s="719"/>
      <c r="AI1079" s="719"/>
      <c r="AJ1079" s="719"/>
      <c r="AK1079" s="719"/>
      <c r="AL1079" s="719"/>
      <c r="AM1079" s="719"/>
      <c r="AN1079" s="719"/>
      <c r="AO1079" s="719"/>
      <c r="AP1079" s="719"/>
      <c r="AQ1079" s="719"/>
      <c r="AR1079" s="719"/>
      <c r="AS1079" s="719"/>
      <c r="AT1079" s="719"/>
      <c r="AU1079" s="719"/>
      <c r="AV1079" s="550"/>
      <c r="AW1079" s="496"/>
    </row>
    <row r="1080" spans="2:49" ht="15.6" x14ac:dyDescent="0.3">
      <c r="B1080" s="495"/>
      <c r="C1080" s="526"/>
      <c r="D1080" s="627"/>
      <c r="E1080" s="627"/>
      <c r="F1080" s="627"/>
      <c r="G1080" s="627"/>
      <c r="H1080" s="627"/>
      <c r="I1080" s="627"/>
      <c r="J1080" s="627"/>
      <c r="K1080" s="627"/>
      <c r="L1080" s="627"/>
      <c r="M1080" s="627"/>
      <c r="N1080" s="627"/>
      <c r="O1080" s="627"/>
      <c r="P1080" s="627"/>
      <c r="Q1080" s="627"/>
      <c r="R1080" s="627"/>
      <c r="S1080" s="627"/>
      <c r="T1080" s="627"/>
      <c r="U1080" s="627"/>
      <c r="V1080" s="627"/>
      <c r="W1080" s="627"/>
      <c r="X1080" s="627"/>
      <c r="Y1080" s="627"/>
      <c r="Z1080" s="627"/>
      <c r="AA1080" s="627"/>
      <c r="AB1080" s="627"/>
      <c r="AC1080" s="627"/>
      <c r="AD1080" s="627"/>
      <c r="AE1080" s="627"/>
      <c r="AF1080" s="627"/>
      <c r="AG1080" s="527"/>
      <c r="AH1080" s="628" t="str">
        <f>"Item    " &amp; E1063 &amp; "    Página   1   de   1  "</f>
        <v xml:space="preserve">Item        Página   1   de   1  </v>
      </c>
      <c r="AI1080" s="629"/>
      <c r="AJ1080" s="629"/>
      <c r="AK1080" s="629"/>
      <c r="AL1080" s="629"/>
      <c r="AM1080" s="629"/>
      <c r="AN1080" s="629"/>
      <c r="AO1080" s="629"/>
      <c r="AP1080" s="629"/>
      <c r="AQ1080" s="629"/>
      <c r="AR1080" s="629"/>
      <c r="AS1080" s="629"/>
      <c r="AT1080" s="629"/>
      <c r="AU1080" s="629"/>
      <c r="AV1080" s="629"/>
      <c r="AW1080" s="496"/>
    </row>
    <row r="1081" spans="2:49" ht="15.6" x14ac:dyDescent="0.3">
      <c r="B1081" s="495"/>
      <c r="C1081" s="515"/>
      <c r="D1081" s="515"/>
      <c r="E1081" s="515"/>
      <c r="F1081" s="515"/>
      <c r="G1081" s="515"/>
      <c r="H1081" s="515"/>
      <c r="I1081" s="515"/>
      <c r="J1081" s="528"/>
      <c r="K1081" s="515"/>
      <c r="L1081" s="515"/>
      <c r="M1081" s="515"/>
      <c r="N1081" s="515"/>
      <c r="O1081" s="515"/>
      <c r="P1081" s="515"/>
      <c r="Q1081" s="515"/>
      <c r="R1081" s="515"/>
      <c r="S1081" s="515"/>
      <c r="T1081" s="515"/>
      <c r="U1081" s="515"/>
      <c r="V1081" s="515"/>
      <c r="W1081" s="515"/>
      <c r="X1081" s="515"/>
      <c r="Y1081" s="515"/>
      <c r="Z1081" s="515"/>
      <c r="AA1081" s="515"/>
      <c r="AB1081" s="515"/>
      <c r="AC1081" s="515"/>
      <c r="AD1081" s="515"/>
      <c r="AE1081" s="515"/>
      <c r="AF1081" s="515"/>
      <c r="AG1081" s="515"/>
      <c r="AH1081" s="515"/>
      <c r="AI1081" s="515"/>
      <c r="AJ1081" s="515"/>
      <c r="AK1081" s="515"/>
      <c r="AL1081" s="515"/>
      <c r="AM1081" s="528"/>
      <c r="AN1081" s="528"/>
      <c r="AO1081" s="528"/>
      <c r="AP1081" s="528"/>
      <c r="AQ1081" s="528"/>
      <c r="AR1081" s="528"/>
      <c r="AS1081" s="528"/>
      <c r="AT1081" s="528"/>
      <c r="AU1081" s="528"/>
      <c r="AV1081" s="528"/>
      <c r="AW1081" s="496"/>
    </row>
    <row r="1082" spans="2:49" ht="15.6" x14ac:dyDescent="0.3">
      <c r="B1082" s="495"/>
      <c r="C1082" s="515"/>
      <c r="D1082" s="515"/>
      <c r="E1082" s="515"/>
      <c r="F1082" s="515"/>
      <c r="G1082" s="515"/>
      <c r="H1082" s="515"/>
      <c r="I1082" s="515"/>
      <c r="J1082" s="528"/>
      <c r="K1082" s="515"/>
      <c r="L1082" s="515"/>
      <c r="M1082" s="515"/>
      <c r="N1082" s="515"/>
      <c r="O1082" s="515"/>
      <c r="P1082" s="515"/>
      <c r="Q1082" s="515"/>
      <c r="R1082" s="515"/>
      <c r="S1082" s="515"/>
      <c r="T1082" s="515"/>
      <c r="U1082" s="515"/>
      <c r="V1082" s="515"/>
      <c r="W1082" s="515"/>
      <c r="X1082" s="515"/>
      <c r="Y1082" s="515"/>
      <c r="Z1082" s="515"/>
      <c r="AA1082" s="515"/>
      <c r="AB1082" s="515"/>
      <c r="AC1082" s="515"/>
      <c r="AD1082" s="515"/>
      <c r="AE1082" s="515"/>
      <c r="AF1082" s="515"/>
      <c r="AG1082" s="515"/>
      <c r="AH1082" s="515"/>
      <c r="AI1082" s="515"/>
      <c r="AJ1082" s="515"/>
      <c r="AK1082" s="515"/>
      <c r="AL1082" s="515"/>
      <c r="AM1082" s="528"/>
      <c r="AN1082" s="528"/>
      <c r="AO1082" s="528"/>
      <c r="AP1082" s="528"/>
      <c r="AQ1082" s="528"/>
      <c r="AR1082" s="528"/>
      <c r="AS1082" s="528"/>
      <c r="AT1082" s="528"/>
      <c r="AU1082" s="528"/>
      <c r="AV1082" s="528"/>
      <c r="AW1082" s="496"/>
    </row>
    <row r="1083" spans="2:49" ht="15.6" x14ac:dyDescent="0.3">
      <c r="B1083" s="495"/>
      <c r="C1083" s="515"/>
      <c r="D1083" s="515"/>
      <c r="E1083" s="515"/>
      <c r="F1083" s="515"/>
      <c r="G1083" s="515"/>
      <c r="H1083" s="515"/>
      <c r="I1083" s="515"/>
      <c r="J1083" s="528"/>
      <c r="K1083" s="515"/>
      <c r="L1083" s="515"/>
      <c r="M1083" s="515"/>
      <c r="N1083" s="515"/>
      <c r="O1083" s="515"/>
      <c r="P1083" s="515"/>
      <c r="Q1083" s="515"/>
      <c r="R1083" s="515"/>
      <c r="S1083" s="515"/>
      <c r="T1083" s="515"/>
      <c r="U1083" s="515"/>
      <c r="V1083" s="515"/>
      <c r="W1083" s="515"/>
      <c r="X1083" s="515"/>
      <c r="Y1083" s="515"/>
      <c r="Z1083" s="515"/>
      <c r="AA1083" s="515"/>
      <c r="AB1083" s="515"/>
      <c r="AC1083" s="515"/>
      <c r="AD1083" s="515"/>
      <c r="AE1083" s="515"/>
      <c r="AF1083" s="515"/>
      <c r="AG1083" s="515"/>
      <c r="AH1083" s="515"/>
      <c r="AI1083" s="515"/>
      <c r="AJ1083" s="515"/>
      <c r="AK1083" s="515"/>
      <c r="AL1083" s="515"/>
      <c r="AM1083" s="528"/>
      <c r="AN1083" s="528"/>
      <c r="AO1083" s="528"/>
      <c r="AP1083" s="528"/>
      <c r="AQ1083" s="528"/>
      <c r="AR1083" s="528"/>
      <c r="AS1083" s="528"/>
      <c r="AT1083" s="528"/>
      <c r="AU1083" s="528"/>
      <c r="AV1083" s="528"/>
      <c r="AW1083" s="496"/>
    </row>
    <row r="1084" spans="2:49" ht="15.6" x14ac:dyDescent="0.3">
      <c r="B1084" s="495"/>
      <c r="C1084" s="529"/>
      <c r="D1084" s="530"/>
      <c r="E1084" s="531"/>
      <c r="F1084" s="532"/>
      <c r="G1084" s="533"/>
      <c r="H1084" s="530"/>
      <c r="I1084" s="530"/>
      <c r="J1084" s="534"/>
      <c r="K1084" s="530"/>
      <c r="L1084" s="529"/>
      <c r="M1084" s="530"/>
      <c r="N1084" s="530"/>
      <c r="O1084" s="530"/>
      <c r="P1084" s="530"/>
      <c r="Q1084" s="530"/>
      <c r="R1084" s="530"/>
      <c r="S1084" s="530"/>
      <c r="T1084" s="530"/>
      <c r="U1084" s="530"/>
      <c r="V1084" s="530"/>
      <c r="W1084" s="530"/>
      <c r="X1084" s="530"/>
      <c r="Y1084" s="530"/>
      <c r="Z1084" s="530"/>
      <c r="AA1084" s="530"/>
      <c r="AB1084" s="530"/>
      <c r="AC1084" s="530"/>
      <c r="AD1084" s="530"/>
      <c r="AE1084" s="530"/>
      <c r="AF1084" s="530"/>
      <c r="AG1084" s="530"/>
      <c r="AH1084" s="529"/>
      <c r="AI1084" s="529"/>
      <c r="AJ1084" s="529"/>
      <c r="AK1084" s="529"/>
      <c r="AL1084" s="529"/>
      <c r="AM1084" s="535"/>
      <c r="AN1084" s="535"/>
      <c r="AO1084" s="535"/>
      <c r="AP1084" s="535"/>
      <c r="AQ1084" s="535"/>
      <c r="AR1084" s="535"/>
      <c r="AS1084" s="535"/>
      <c r="AT1084" s="535"/>
      <c r="AU1084" s="535"/>
      <c r="AV1084" s="535"/>
      <c r="AW1084" s="496"/>
    </row>
    <row r="1085" spans="2:49" ht="15.6" x14ac:dyDescent="0.3">
      <c r="B1085" s="495"/>
      <c r="C1085" s="529"/>
      <c r="D1085" s="536" t="s">
        <v>184</v>
      </c>
      <c r="E1085" s="537"/>
      <c r="F1085" s="537"/>
      <c r="G1085" s="538"/>
      <c r="H1085" s="538"/>
      <c r="I1085" s="529"/>
      <c r="J1085" s="535"/>
      <c r="K1085" s="529"/>
      <c r="L1085" s="539"/>
      <c r="M1085" s="539"/>
      <c r="N1085" s="539"/>
      <c r="O1085" s="539"/>
      <c r="P1085" s="539"/>
      <c r="Q1085" s="539"/>
      <c r="R1085" s="539" t="s">
        <v>211</v>
      </c>
      <c r="S1085" s="539"/>
      <c r="T1085" s="539"/>
      <c r="U1085" s="539"/>
      <c r="V1085" s="539"/>
      <c r="W1085" s="539"/>
      <c r="X1085" s="539"/>
      <c r="Y1085" s="539"/>
      <c r="Z1085" s="539"/>
      <c r="AA1085" s="539"/>
      <c r="AB1085" s="529"/>
      <c r="AC1085" s="529"/>
      <c r="AD1085" s="529"/>
      <c r="AE1085" s="529"/>
      <c r="AF1085" s="529"/>
      <c r="AG1085" s="529"/>
      <c r="AH1085" s="529"/>
      <c r="AI1085" s="529"/>
      <c r="AJ1085" s="529"/>
      <c r="AK1085" s="529"/>
      <c r="AL1085" s="529"/>
      <c r="AM1085" s="529"/>
      <c r="AN1085" s="529"/>
      <c r="AO1085" s="529"/>
      <c r="AP1085" s="529"/>
      <c r="AQ1085" s="529"/>
      <c r="AR1085" s="529"/>
      <c r="AS1085" s="529"/>
      <c r="AT1085" s="529"/>
      <c r="AU1085" s="529"/>
      <c r="AV1085" s="529"/>
      <c r="AW1085" s="496"/>
    </row>
    <row r="1086" spans="2:49" ht="16.2" thickBot="1" x14ac:dyDescent="0.35">
      <c r="B1086" s="540"/>
      <c r="C1086" s="541"/>
      <c r="D1086" s="541"/>
      <c r="E1086" s="542"/>
      <c r="F1086" s="542"/>
      <c r="G1086" s="542"/>
      <c r="H1086" s="542"/>
      <c r="I1086" s="541"/>
      <c r="J1086" s="543"/>
      <c r="K1086" s="541"/>
      <c r="L1086" s="544"/>
      <c r="M1086" s="544"/>
      <c r="N1086" s="544"/>
      <c r="O1086" s="544"/>
      <c r="P1086" s="544"/>
      <c r="Q1086" s="544"/>
      <c r="R1086" s="544"/>
      <c r="S1086" s="544"/>
      <c r="T1086" s="544"/>
      <c r="U1086" s="544"/>
      <c r="V1086" s="544"/>
      <c r="W1086" s="544"/>
      <c r="X1086" s="544"/>
      <c r="Y1086" s="544"/>
      <c r="Z1086" s="544"/>
      <c r="AA1086" s="544"/>
      <c r="AB1086" s="541"/>
      <c r="AC1086" s="541"/>
      <c r="AD1086" s="541"/>
      <c r="AE1086" s="541"/>
      <c r="AF1086" s="541"/>
      <c r="AG1086" s="541"/>
      <c r="AH1086" s="541"/>
      <c r="AI1086" s="541"/>
      <c r="AJ1086" s="541"/>
      <c r="AK1086" s="541"/>
      <c r="AL1086" s="541"/>
      <c r="AM1086" s="541"/>
      <c r="AN1086" s="541"/>
      <c r="AO1086" s="541"/>
      <c r="AP1086" s="541"/>
      <c r="AQ1086" s="541"/>
      <c r="AR1086" s="541"/>
      <c r="AS1086" s="541"/>
      <c r="AT1086" s="541"/>
      <c r="AU1086" s="541"/>
      <c r="AV1086" s="541"/>
      <c r="AW1086" s="545"/>
    </row>
    <row r="1087" spans="2:49" ht="15.6" thickTop="1" thickBot="1" x14ac:dyDescent="0.35"/>
    <row r="1088" spans="2:49" ht="18.600000000000001" thickTop="1" x14ac:dyDescent="0.35">
      <c r="B1088" s="483"/>
      <c r="C1088" s="484" t="s">
        <v>190</v>
      </c>
      <c r="D1088" s="485"/>
      <c r="E1088" s="486"/>
      <c r="F1088" s="487"/>
      <c r="G1088" s="488"/>
      <c r="H1088" s="488"/>
      <c r="I1088" s="489"/>
      <c r="J1088" s="490"/>
      <c r="K1088" s="489"/>
      <c r="L1088" s="491"/>
      <c r="M1088" s="491"/>
      <c r="N1088" s="491"/>
      <c r="O1088" s="491"/>
      <c r="P1088" s="491"/>
      <c r="Q1088" s="491"/>
      <c r="R1088" s="491"/>
      <c r="S1088" s="491"/>
      <c r="T1088" s="491"/>
      <c r="U1088" s="491"/>
      <c r="V1088" s="491"/>
      <c r="W1088" s="491"/>
      <c r="X1088" s="491"/>
      <c r="Y1088" s="491"/>
      <c r="Z1088" s="491"/>
      <c r="AA1088" s="491"/>
      <c r="AB1088" s="489"/>
      <c r="AC1088" s="489"/>
      <c r="AD1088" s="489"/>
      <c r="AE1088" s="489"/>
      <c r="AF1088" s="489"/>
      <c r="AG1088" s="489"/>
      <c r="AH1088" s="489"/>
      <c r="AI1088" s="492"/>
      <c r="AJ1088" s="492"/>
      <c r="AK1088" s="492"/>
      <c r="AL1088" s="492"/>
      <c r="AM1088" s="492"/>
      <c r="AN1088" s="492"/>
      <c r="AO1088" s="492"/>
      <c r="AP1088" s="492"/>
      <c r="AQ1088" s="492"/>
      <c r="AR1088" s="492"/>
      <c r="AS1088" s="492"/>
      <c r="AT1088" s="492"/>
      <c r="AU1088" s="492"/>
      <c r="AV1088" s="492"/>
      <c r="AW1088" s="493"/>
    </row>
    <row r="1089" spans="2:49" ht="15.6" x14ac:dyDescent="0.3">
      <c r="B1089" s="495"/>
      <c r="C1089" s="630" t="str">
        <f>+C1062</f>
        <v>CAPITULO. 6: ACUEDUCTO LAS VUELTAS</v>
      </c>
      <c r="D1089" s="631"/>
      <c r="E1089" s="631"/>
      <c r="F1089" s="631"/>
      <c r="G1089" s="631"/>
      <c r="H1089" s="631"/>
      <c r="I1089" s="631"/>
      <c r="J1089" s="632" t="str">
        <f>+PRESUPUESTO!C77</f>
        <v>TAPA CAJA MARCO ANGULO 61X61 - 70X70</v>
      </c>
      <c r="K1089" s="633"/>
      <c r="L1089" s="633"/>
      <c r="M1089" s="633"/>
      <c r="N1089" s="633"/>
      <c r="O1089" s="633"/>
      <c r="P1089" s="633"/>
      <c r="Q1089" s="633"/>
      <c r="R1089" s="633"/>
      <c r="S1089" s="633"/>
      <c r="T1089" s="633"/>
      <c r="U1089" s="633"/>
      <c r="V1089" s="633"/>
      <c r="W1089" s="633"/>
      <c r="X1089" s="633"/>
      <c r="Y1089" s="633"/>
      <c r="Z1089" s="633"/>
      <c r="AA1089" s="633"/>
      <c r="AB1089" s="633"/>
      <c r="AC1089" s="633"/>
      <c r="AD1089" s="633"/>
      <c r="AE1089" s="633"/>
      <c r="AF1089" s="633"/>
      <c r="AG1089" s="633"/>
      <c r="AH1089" s="634"/>
      <c r="AI1089" s="638" t="s">
        <v>192</v>
      </c>
      <c r="AJ1089" s="639"/>
      <c r="AK1089" s="639"/>
      <c r="AL1089" s="639"/>
      <c r="AM1089" s="639"/>
      <c r="AN1089" s="639"/>
      <c r="AO1089" s="640"/>
      <c r="AP1089" s="641" t="s">
        <v>89</v>
      </c>
      <c r="AQ1089" s="642"/>
      <c r="AR1089" s="642"/>
      <c r="AS1089" s="642"/>
      <c r="AT1089" s="642"/>
      <c r="AU1089" s="642"/>
      <c r="AV1089" s="643"/>
      <c r="AW1089" s="496"/>
    </row>
    <row r="1090" spans="2:49" ht="15.6" x14ac:dyDescent="0.3">
      <c r="B1090" s="495"/>
      <c r="C1090" s="700"/>
      <c r="D1090" s="701"/>
      <c r="E1090" s="701"/>
      <c r="F1090" s="701"/>
      <c r="G1090" s="701"/>
      <c r="H1090" s="701"/>
      <c r="I1090" s="701"/>
      <c r="J1090" s="635"/>
      <c r="K1090" s="636"/>
      <c r="L1090" s="636"/>
      <c r="M1090" s="636"/>
      <c r="N1090" s="636"/>
      <c r="O1090" s="636"/>
      <c r="P1090" s="636"/>
      <c r="Q1090" s="636"/>
      <c r="R1090" s="636"/>
      <c r="S1090" s="636"/>
      <c r="T1090" s="636"/>
      <c r="U1090" s="636"/>
      <c r="V1090" s="636"/>
      <c r="W1090" s="636"/>
      <c r="X1090" s="636"/>
      <c r="Y1090" s="636"/>
      <c r="Z1090" s="636"/>
      <c r="AA1090" s="636"/>
      <c r="AB1090" s="636"/>
      <c r="AC1090" s="636"/>
      <c r="AD1090" s="636"/>
      <c r="AE1090" s="636"/>
      <c r="AF1090" s="636"/>
      <c r="AG1090" s="636"/>
      <c r="AH1090" s="637"/>
      <c r="AI1090" s="638" t="s">
        <v>194</v>
      </c>
      <c r="AJ1090" s="639"/>
      <c r="AK1090" s="639"/>
      <c r="AL1090" s="639"/>
      <c r="AM1090" s="639"/>
      <c r="AN1090" s="639"/>
      <c r="AO1090" s="640"/>
      <c r="AP1090" s="641">
        <f>L1102</f>
        <v>3</v>
      </c>
      <c r="AQ1090" s="642"/>
      <c r="AR1090" s="642"/>
      <c r="AS1090" s="642"/>
      <c r="AT1090" s="642"/>
      <c r="AU1090" s="642"/>
      <c r="AV1090" s="643"/>
      <c r="AW1090" s="496"/>
    </row>
    <row r="1091" spans="2:49" ht="15.6" x14ac:dyDescent="0.3">
      <c r="B1091" s="495"/>
      <c r="C1091" s="498"/>
      <c r="D1091" s="498"/>
      <c r="E1091" s="498"/>
      <c r="F1091" s="498"/>
      <c r="G1091" s="498"/>
      <c r="H1091" s="498"/>
      <c r="I1091" s="498"/>
      <c r="J1091" s="499"/>
      <c r="K1091" s="498"/>
      <c r="L1091" s="498"/>
      <c r="M1091" s="626"/>
      <c r="N1091" s="626"/>
      <c r="O1091" s="626"/>
      <c r="P1091" s="626"/>
      <c r="Q1091" s="626"/>
      <c r="R1091" s="626"/>
      <c r="S1091" s="626"/>
      <c r="T1091" s="626"/>
      <c r="U1091" s="626"/>
      <c r="V1091" s="626"/>
      <c r="W1091" s="626"/>
      <c r="X1091" s="626"/>
      <c r="Y1091" s="626"/>
      <c r="Z1091" s="626"/>
      <c r="AA1091" s="626"/>
      <c r="AB1091" s="626"/>
      <c r="AC1091" s="625"/>
      <c r="AD1091" s="626"/>
      <c r="AE1091" s="626"/>
      <c r="AF1091" s="626"/>
      <c r="AG1091" s="626"/>
      <c r="AH1091" s="626"/>
      <c r="AI1091" s="626"/>
      <c r="AJ1091" s="626"/>
      <c r="AK1091" s="626"/>
      <c r="AL1091" s="626"/>
      <c r="AM1091" s="626"/>
      <c r="AN1091" s="626"/>
      <c r="AO1091" s="626"/>
      <c r="AP1091" s="626"/>
      <c r="AQ1091" s="626"/>
      <c r="AR1091" s="626"/>
      <c r="AS1091" s="626"/>
      <c r="AT1091" s="626"/>
      <c r="AU1091" s="626"/>
      <c r="AV1091" s="626"/>
      <c r="AW1091" s="496"/>
    </row>
    <row r="1092" spans="2:49" ht="15.6" x14ac:dyDescent="0.3">
      <c r="B1092" s="495"/>
      <c r="C1092" s="712" t="s">
        <v>197</v>
      </c>
      <c r="D1092" s="713"/>
      <c r="E1092" s="714" t="s">
        <v>198</v>
      </c>
      <c r="F1092" s="714"/>
      <c r="G1092" s="714"/>
      <c r="H1092" s="714"/>
      <c r="I1092" s="714" t="s">
        <v>199</v>
      </c>
      <c r="J1092" s="715" t="s">
        <v>200</v>
      </c>
      <c r="K1092" s="714" t="s">
        <v>182</v>
      </c>
      <c r="L1092" s="714" t="s">
        <v>201</v>
      </c>
      <c r="M1092" s="705"/>
      <c r="N1092" s="705"/>
      <c r="O1092" s="705"/>
      <c r="P1092" s="705"/>
      <c r="Q1092" s="705"/>
      <c r="R1092" s="705"/>
      <c r="S1092" s="705"/>
      <c r="T1092" s="705"/>
      <c r="U1092" s="705"/>
      <c r="V1092" s="705"/>
      <c r="W1092" s="705"/>
      <c r="X1092" s="705"/>
      <c r="Y1092" s="705"/>
      <c r="Z1092" s="705"/>
      <c r="AA1092" s="705"/>
      <c r="AB1092" s="705"/>
      <c r="AC1092" s="705"/>
      <c r="AD1092" s="705"/>
      <c r="AE1092" s="705"/>
      <c r="AF1092" s="705"/>
      <c r="AG1092" s="705"/>
      <c r="AH1092" s="705"/>
      <c r="AI1092" s="705"/>
      <c r="AJ1092" s="705"/>
      <c r="AK1092" s="705"/>
      <c r="AL1092" s="705"/>
      <c r="AM1092" s="705"/>
      <c r="AN1092" s="705"/>
      <c r="AO1092" s="705"/>
      <c r="AP1092" s="705"/>
      <c r="AQ1092" s="705"/>
      <c r="AR1092" s="705"/>
      <c r="AS1092" s="705"/>
      <c r="AT1092" s="705"/>
      <c r="AU1092" s="705"/>
      <c r="AV1092" s="705"/>
      <c r="AW1092" s="496"/>
    </row>
    <row r="1093" spans="2:49" ht="15.6" x14ac:dyDescent="0.3">
      <c r="B1093" s="495"/>
      <c r="C1093" s="653"/>
      <c r="D1093" s="654"/>
      <c r="E1093" s="500" t="s">
        <v>241</v>
      </c>
      <c r="F1093" s="500" t="s">
        <v>203</v>
      </c>
      <c r="G1093" s="500" t="s">
        <v>204</v>
      </c>
      <c r="H1093" s="500" t="s">
        <v>205</v>
      </c>
      <c r="I1093" s="714"/>
      <c r="J1093" s="716"/>
      <c r="K1093" s="714"/>
      <c r="L1093" s="714"/>
      <c r="M1093" s="705"/>
      <c r="N1093" s="705"/>
      <c r="O1093" s="705"/>
      <c r="P1093" s="705"/>
      <c r="Q1093" s="705"/>
      <c r="R1093" s="705"/>
      <c r="S1093" s="705"/>
      <c r="T1093" s="705"/>
      <c r="U1093" s="705"/>
      <c r="V1093" s="705"/>
      <c r="W1093" s="705"/>
      <c r="X1093" s="705"/>
      <c r="Y1093" s="705"/>
      <c r="Z1093" s="705"/>
      <c r="AA1093" s="705"/>
      <c r="AB1093" s="705"/>
      <c r="AC1093" s="705"/>
      <c r="AD1093" s="705"/>
      <c r="AE1093" s="705"/>
      <c r="AF1093" s="705"/>
      <c r="AG1093" s="705"/>
      <c r="AH1093" s="705"/>
      <c r="AI1093" s="705"/>
      <c r="AJ1093" s="705"/>
      <c r="AK1093" s="705"/>
      <c r="AL1093" s="705"/>
      <c r="AM1093" s="705"/>
      <c r="AN1093" s="705"/>
      <c r="AO1093" s="705"/>
      <c r="AP1093" s="705"/>
      <c r="AQ1093" s="705"/>
      <c r="AR1093" s="705"/>
      <c r="AS1093" s="705"/>
      <c r="AT1093" s="705"/>
      <c r="AU1093" s="705"/>
      <c r="AV1093" s="705"/>
      <c r="AW1093" s="496"/>
    </row>
    <row r="1094" spans="2:49" ht="15.6" x14ac:dyDescent="0.3">
      <c r="B1094" s="495"/>
      <c r="C1094" s="706"/>
      <c r="D1094" s="707"/>
      <c r="E1094" s="710"/>
      <c r="F1094" s="710"/>
      <c r="G1094" s="710"/>
      <c r="H1094" s="710"/>
      <c r="I1094" s="710"/>
      <c r="J1094" s="710"/>
      <c r="K1094" s="710"/>
      <c r="L1094" s="710"/>
      <c r="M1094" s="501"/>
      <c r="N1094" s="502"/>
      <c r="O1094" s="502"/>
      <c r="P1094" s="502"/>
      <c r="Q1094" s="502"/>
      <c r="R1094" s="502"/>
      <c r="S1094" s="502"/>
      <c r="T1094" s="502"/>
      <c r="U1094" s="502"/>
      <c r="V1094" s="502"/>
      <c r="W1094" s="502"/>
      <c r="X1094" s="502"/>
      <c r="Y1094" s="502"/>
      <c r="Z1094" s="502"/>
      <c r="AA1094" s="502"/>
      <c r="AB1094" s="502"/>
      <c r="AC1094" s="502"/>
      <c r="AD1094" s="502"/>
      <c r="AE1094" s="502"/>
      <c r="AF1094" s="502"/>
      <c r="AG1094" s="502"/>
      <c r="AH1094" s="502"/>
      <c r="AI1094" s="502"/>
      <c r="AJ1094" s="502"/>
      <c r="AK1094" s="502"/>
      <c r="AL1094" s="502"/>
      <c r="AM1094" s="502"/>
      <c r="AN1094" s="502"/>
      <c r="AO1094" s="502"/>
      <c r="AP1094" s="502"/>
      <c r="AQ1094" s="502"/>
      <c r="AR1094" s="502"/>
      <c r="AS1094" s="502"/>
      <c r="AT1094" s="502"/>
      <c r="AU1094" s="502"/>
      <c r="AV1094" s="503"/>
      <c r="AW1094" s="496"/>
    </row>
    <row r="1095" spans="2:49" ht="15.6" x14ac:dyDescent="0.3">
      <c r="B1095" s="495"/>
      <c r="C1095" s="708"/>
      <c r="D1095" s="709"/>
      <c r="E1095" s="711"/>
      <c r="F1095" s="711"/>
      <c r="G1095" s="711"/>
      <c r="H1095" s="711"/>
      <c r="I1095" s="711"/>
      <c r="J1095" s="711"/>
      <c r="K1095" s="711"/>
      <c r="L1095" s="711"/>
      <c r="M1095" s="501"/>
      <c r="N1095" s="502"/>
      <c r="O1095" s="502"/>
      <c r="P1095" s="502"/>
      <c r="Q1095" s="502"/>
      <c r="R1095" s="502"/>
      <c r="S1095" s="502"/>
      <c r="T1095" s="502"/>
      <c r="U1095" s="502"/>
      <c r="V1095" s="502"/>
      <c r="W1095" s="502"/>
      <c r="X1095" s="502"/>
      <c r="Y1095" s="502"/>
      <c r="Z1095" s="502"/>
      <c r="AA1095" s="502"/>
      <c r="AB1095" s="502"/>
      <c r="AC1095" s="502"/>
      <c r="AD1095" s="502"/>
      <c r="AE1095" s="502"/>
      <c r="AF1095" s="502"/>
      <c r="AG1095" s="502"/>
      <c r="AH1095" s="502"/>
      <c r="AI1095" s="502"/>
      <c r="AJ1095" s="502"/>
      <c r="AK1095" s="502"/>
      <c r="AL1095" s="502"/>
      <c r="AM1095" s="502"/>
      <c r="AN1095" s="502"/>
      <c r="AO1095" s="502"/>
      <c r="AP1095" s="502"/>
      <c r="AQ1095" s="502"/>
      <c r="AR1095" s="502"/>
      <c r="AS1095" s="502"/>
      <c r="AT1095" s="502"/>
      <c r="AU1095" s="502"/>
      <c r="AV1095" s="503"/>
      <c r="AW1095" s="496"/>
    </row>
    <row r="1096" spans="2:49" ht="15.6" x14ac:dyDescent="0.3">
      <c r="B1096" s="495"/>
      <c r="C1096" s="648" t="str">
        <f>+J1089</f>
        <v>TAPA CAJA MARCO ANGULO 61X61 - 70X70</v>
      </c>
      <c r="D1096" s="649"/>
      <c r="E1096" s="644"/>
      <c r="F1096" s="644"/>
      <c r="G1096" s="718"/>
      <c r="H1096" s="644"/>
      <c r="I1096" s="644"/>
      <c r="J1096" s="644">
        <v>3</v>
      </c>
      <c r="K1096" s="644" t="str">
        <f>AP1089</f>
        <v>UND</v>
      </c>
      <c r="L1096" s="646">
        <f>+J1096</f>
        <v>3</v>
      </c>
      <c r="M1096" s="501"/>
      <c r="N1096" s="502"/>
      <c r="O1096" s="502"/>
      <c r="P1096" s="502"/>
      <c r="Q1096" s="502"/>
      <c r="R1096" s="502"/>
      <c r="S1096" s="502"/>
      <c r="T1096" s="502"/>
      <c r="U1096" s="502"/>
      <c r="V1096" s="502"/>
      <c r="W1096" s="502"/>
      <c r="X1096" s="502"/>
      <c r="Y1096" s="502"/>
      <c r="Z1096" s="502"/>
      <c r="AA1096" s="502"/>
      <c r="AB1096" s="502"/>
      <c r="AC1096" s="502"/>
      <c r="AD1096" s="502"/>
      <c r="AE1096" s="502"/>
      <c r="AF1096" s="502"/>
      <c r="AG1096" s="502"/>
      <c r="AH1096" s="502"/>
      <c r="AI1096" s="502"/>
      <c r="AJ1096" s="502"/>
      <c r="AK1096" s="502"/>
      <c r="AL1096" s="502"/>
      <c r="AM1096" s="502"/>
      <c r="AN1096" s="502"/>
      <c r="AO1096" s="502"/>
      <c r="AP1096" s="502"/>
      <c r="AQ1096" s="502"/>
      <c r="AR1096" s="502"/>
      <c r="AS1096" s="502"/>
      <c r="AT1096" s="502"/>
      <c r="AU1096" s="502"/>
      <c r="AV1096" s="503"/>
      <c r="AW1096" s="496"/>
    </row>
    <row r="1097" spans="2:49" ht="15.6" x14ac:dyDescent="0.3">
      <c r="B1097" s="495"/>
      <c r="C1097" s="650"/>
      <c r="D1097" s="651"/>
      <c r="E1097" s="645"/>
      <c r="F1097" s="645"/>
      <c r="G1097" s="659"/>
      <c r="H1097" s="645"/>
      <c r="I1097" s="645"/>
      <c r="J1097" s="645"/>
      <c r="K1097" s="645"/>
      <c r="L1097" s="647"/>
      <c r="M1097" s="501"/>
      <c r="N1097" s="502"/>
      <c r="O1097" s="502"/>
      <c r="P1097" s="502"/>
      <c r="Q1097" s="502"/>
      <c r="R1097" s="502"/>
      <c r="S1097" s="502"/>
      <c r="T1097" s="502"/>
      <c r="U1097" s="502"/>
      <c r="V1097" s="502"/>
      <c r="W1097" s="502"/>
      <c r="X1097" s="502"/>
      <c r="Y1097" s="502"/>
      <c r="Z1097" s="502"/>
      <c r="AA1097" s="502"/>
      <c r="AB1097" s="502"/>
      <c r="AC1097" s="502"/>
      <c r="AD1097" s="502"/>
      <c r="AE1097" s="502"/>
      <c r="AF1097" s="502"/>
      <c r="AG1097" s="502"/>
      <c r="AH1097" s="502"/>
      <c r="AI1097" s="502"/>
      <c r="AJ1097" s="502"/>
      <c r="AK1097" s="502"/>
      <c r="AL1097" s="502"/>
      <c r="AM1097" s="502"/>
      <c r="AN1097" s="502"/>
      <c r="AO1097" s="502"/>
      <c r="AP1097" s="502"/>
      <c r="AQ1097" s="502"/>
      <c r="AR1097" s="502"/>
      <c r="AS1097" s="502"/>
      <c r="AT1097" s="502"/>
      <c r="AU1097" s="502"/>
      <c r="AV1097" s="503"/>
      <c r="AW1097" s="496"/>
    </row>
    <row r="1098" spans="2:49" ht="15.6" x14ac:dyDescent="0.3">
      <c r="B1098" s="495"/>
      <c r="C1098" s="720"/>
      <c r="D1098" s="721"/>
      <c r="E1098" s="652"/>
      <c r="F1098" s="652"/>
      <c r="G1098" s="652"/>
      <c r="H1098" s="652"/>
      <c r="I1098" s="652"/>
      <c r="J1098" s="652"/>
      <c r="K1098" s="652"/>
      <c r="L1098" s="656"/>
      <c r="M1098" s="501"/>
      <c r="N1098" s="502"/>
      <c r="O1098" s="502"/>
      <c r="P1098" s="502"/>
      <c r="Q1098" s="502"/>
      <c r="R1098" s="502"/>
      <c r="S1098" s="502"/>
      <c r="T1098" s="502"/>
      <c r="U1098" s="502"/>
      <c r="V1098" s="502"/>
      <c r="W1098" s="502"/>
      <c r="X1098" s="502"/>
      <c r="Y1098" s="502"/>
      <c r="Z1098" s="502"/>
      <c r="AA1098" s="502"/>
      <c r="AB1098" s="502"/>
      <c r="AC1098" s="502"/>
      <c r="AD1098" s="502"/>
      <c r="AE1098" s="502"/>
      <c r="AF1098" s="502"/>
      <c r="AG1098" s="502"/>
      <c r="AH1098" s="502"/>
      <c r="AI1098" s="502"/>
      <c r="AJ1098" s="502"/>
      <c r="AK1098" s="502"/>
      <c r="AL1098" s="502"/>
      <c r="AM1098" s="502"/>
      <c r="AN1098" s="502"/>
      <c r="AO1098" s="502"/>
      <c r="AP1098" s="502"/>
      <c r="AQ1098" s="502"/>
      <c r="AR1098" s="502"/>
      <c r="AS1098" s="502"/>
      <c r="AT1098" s="502"/>
      <c r="AU1098" s="502"/>
      <c r="AV1098" s="503"/>
      <c r="AW1098" s="496"/>
    </row>
    <row r="1099" spans="2:49" ht="15.6" x14ac:dyDescent="0.3">
      <c r="B1099" s="495"/>
      <c r="C1099" s="722"/>
      <c r="D1099" s="723"/>
      <c r="E1099" s="644"/>
      <c r="F1099" s="644"/>
      <c r="G1099" s="644"/>
      <c r="H1099" s="644"/>
      <c r="I1099" s="644"/>
      <c r="J1099" s="644"/>
      <c r="K1099" s="644"/>
      <c r="L1099" s="657"/>
      <c r="M1099" s="501"/>
      <c r="N1099" s="502"/>
      <c r="O1099" s="502"/>
      <c r="P1099" s="502"/>
      <c r="Q1099" s="502"/>
      <c r="R1099" s="502"/>
      <c r="S1099" s="502"/>
      <c r="T1099" s="502"/>
      <c r="U1099" s="502"/>
      <c r="V1099" s="502"/>
      <c r="W1099" s="502"/>
      <c r="X1099" s="502"/>
      <c r="Y1099" s="502"/>
      <c r="Z1099" s="502"/>
      <c r="AA1099" s="502"/>
      <c r="AB1099" s="502"/>
      <c r="AC1099" s="502"/>
      <c r="AD1099" s="502"/>
      <c r="AE1099" s="502"/>
      <c r="AF1099" s="502"/>
      <c r="AG1099" s="502"/>
      <c r="AH1099" s="502"/>
      <c r="AI1099" s="502"/>
      <c r="AJ1099" s="502"/>
      <c r="AK1099" s="502"/>
      <c r="AL1099" s="502"/>
      <c r="AM1099" s="502"/>
      <c r="AN1099" s="502"/>
      <c r="AO1099" s="502"/>
      <c r="AP1099" s="502"/>
      <c r="AQ1099" s="502"/>
      <c r="AR1099" s="502"/>
      <c r="AS1099" s="502"/>
      <c r="AT1099" s="502"/>
      <c r="AU1099" s="502"/>
      <c r="AV1099" s="503"/>
      <c r="AW1099" s="496"/>
    </row>
    <row r="1100" spans="2:49" ht="15.6" x14ac:dyDescent="0.3">
      <c r="B1100" s="495"/>
      <c r="C1100" s="720"/>
      <c r="D1100" s="721"/>
      <c r="E1100" s="652"/>
      <c r="F1100" s="652"/>
      <c r="G1100" s="652"/>
      <c r="H1100" s="652"/>
      <c r="I1100" s="652"/>
      <c r="J1100" s="652"/>
      <c r="K1100" s="652"/>
      <c r="L1100" s="656"/>
      <c r="M1100" s="501"/>
      <c r="N1100" s="502"/>
      <c r="O1100" s="502"/>
      <c r="P1100" s="502"/>
      <c r="Q1100" s="502"/>
      <c r="R1100" s="502"/>
      <c r="S1100" s="502"/>
      <c r="T1100" s="502"/>
      <c r="U1100" s="502"/>
      <c r="V1100" s="502"/>
      <c r="W1100" s="502"/>
      <c r="X1100" s="502"/>
      <c r="Y1100" s="502"/>
      <c r="Z1100" s="502"/>
      <c r="AA1100" s="502"/>
      <c r="AB1100" s="502"/>
      <c r="AC1100" s="502"/>
      <c r="AD1100" s="502"/>
      <c r="AE1100" s="502"/>
      <c r="AF1100" s="502"/>
      <c r="AG1100" s="502"/>
      <c r="AH1100" s="502"/>
      <c r="AI1100" s="502"/>
      <c r="AJ1100" s="502"/>
      <c r="AK1100" s="502"/>
      <c r="AL1100" s="502"/>
      <c r="AM1100" s="502"/>
      <c r="AN1100" s="502"/>
      <c r="AO1100" s="502"/>
      <c r="AP1100" s="502"/>
      <c r="AQ1100" s="502"/>
      <c r="AR1100" s="502"/>
      <c r="AS1100" s="502"/>
      <c r="AT1100" s="502"/>
      <c r="AU1100" s="502"/>
      <c r="AV1100" s="503"/>
      <c r="AW1100" s="496"/>
    </row>
    <row r="1101" spans="2:49" ht="15.6" x14ac:dyDescent="0.3">
      <c r="B1101" s="495"/>
      <c r="C1101" s="722"/>
      <c r="D1101" s="723"/>
      <c r="E1101" s="644"/>
      <c r="F1101" s="644"/>
      <c r="G1101" s="644"/>
      <c r="H1101" s="644"/>
      <c r="I1101" s="644"/>
      <c r="J1101" s="644"/>
      <c r="K1101" s="644"/>
      <c r="L1101" s="657"/>
      <c r="M1101" s="501"/>
      <c r="N1101" s="502"/>
      <c r="O1101" s="502"/>
      <c r="P1101" s="502"/>
      <c r="Q1101" s="502"/>
      <c r="R1101" s="502"/>
      <c r="S1101" s="502"/>
      <c r="T1101" s="502"/>
      <c r="U1101" s="502"/>
      <c r="V1101" s="502"/>
      <c r="W1101" s="502"/>
      <c r="X1101" s="502"/>
      <c r="Y1101" s="502"/>
      <c r="Z1101" s="502"/>
      <c r="AA1101" s="502"/>
      <c r="AB1101" s="502"/>
      <c r="AC1101" s="502"/>
      <c r="AD1101" s="502"/>
      <c r="AE1101" s="502"/>
      <c r="AF1101" s="502"/>
      <c r="AG1101" s="502"/>
      <c r="AH1101" s="502"/>
      <c r="AI1101" s="502"/>
      <c r="AJ1101" s="502"/>
      <c r="AK1101" s="502"/>
      <c r="AL1101" s="502"/>
      <c r="AM1101" s="502"/>
      <c r="AN1101" s="502"/>
      <c r="AO1101" s="502"/>
      <c r="AP1101" s="502"/>
      <c r="AQ1101" s="502"/>
      <c r="AR1101" s="502"/>
      <c r="AS1101" s="502"/>
      <c r="AT1101" s="502"/>
      <c r="AU1101" s="502"/>
      <c r="AV1101" s="503"/>
      <c r="AW1101" s="496"/>
    </row>
    <row r="1102" spans="2:49" ht="15.6" x14ac:dyDescent="0.3">
      <c r="B1102" s="495"/>
      <c r="C1102" s="504"/>
      <c r="D1102" s="505"/>
      <c r="E1102" s="505"/>
      <c r="F1102" s="505"/>
      <c r="G1102" s="506" t="s">
        <v>209</v>
      </c>
      <c r="H1102" s="507">
        <v>2</v>
      </c>
      <c r="I1102" s="508" t="s">
        <v>5</v>
      </c>
      <c r="J1102" s="509"/>
      <c r="K1102" s="510" t="s">
        <v>201</v>
      </c>
      <c r="L1102" s="511">
        <f>ROUND(SUM(L1094:L1101),H1102)</f>
        <v>3</v>
      </c>
      <c r="M1102" s="512"/>
      <c r="N1102" s="513"/>
      <c r="O1102" s="513"/>
      <c r="P1102" s="513"/>
      <c r="Q1102" s="513"/>
      <c r="R1102" s="513"/>
      <c r="S1102" s="502"/>
      <c r="T1102" s="502"/>
      <c r="U1102" s="502"/>
      <c r="V1102" s="502"/>
      <c r="W1102" s="502"/>
      <c r="X1102" s="502"/>
      <c r="Y1102" s="502"/>
      <c r="Z1102" s="502"/>
      <c r="AA1102" s="502"/>
      <c r="AB1102" s="502"/>
      <c r="AC1102" s="502"/>
      <c r="AD1102" s="502"/>
      <c r="AE1102" s="502"/>
      <c r="AF1102" s="502"/>
      <c r="AG1102" s="502"/>
      <c r="AH1102" s="502"/>
      <c r="AI1102" s="502"/>
      <c r="AJ1102" s="502"/>
      <c r="AK1102" s="502"/>
      <c r="AL1102" s="502"/>
      <c r="AM1102" s="502"/>
      <c r="AN1102" s="502"/>
      <c r="AO1102" s="502"/>
      <c r="AP1102" s="502"/>
      <c r="AQ1102" s="502"/>
      <c r="AR1102" s="502"/>
      <c r="AS1102" s="502"/>
      <c r="AT1102" s="502"/>
      <c r="AU1102" s="502"/>
      <c r="AV1102" s="503"/>
      <c r="AW1102" s="496"/>
    </row>
    <row r="1103" spans="2:49" ht="15.6" x14ac:dyDescent="0.3">
      <c r="B1103" s="495"/>
      <c r="C1103" s="514"/>
      <c r="D1103" s="515"/>
      <c r="E1103" s="515"/>
      <c r="F1103" s="515"/>
      <c r="G1103" s="515"/>
      <c r="H1103" s="515"/>
      <c r="I1103" s="515"/>
      <c r="J1103" s="515"/>
      <c r="K1103" s="516"/>
      <c r="L1103" s="515"/>
      <c r="M1103" s="517"/>
      <c r="N1103" s="518"/>
      <c r="O1103" s="518"/>
      <c r="P1103" s="518"/>
      <c r="Q1103" s="518"/>
      <c r="R1103" s="518"/>
      <c r="S1103" s="519"/>
      <c r="T1103" s="519"/>
      <c r="U1103" s="519"/>
      <c r="V1103" s="519"/>
      <c r="W1103" s="519"/>
      <c r="X1103" s="519"/>
      <c r="Y1103" s="519"/>
      <c r="Z1103" s="519"/>
      <c r="AA1103" s="519"/>
      <c r="AB1103" s="519"/>
      <c r="AC1103" s="519"/>
      <c r="AD1103" s="519"/>
      <c r="AE1103" s="519"/>
      <c r="AF1103" s="519"/>
      <c r="AG1103" s="519"/>
      <c r="AH1103" s="519"/>
      <c r="AI1103" s="519"/>
      <c r="AJ1103" s="519"/>
      <c r="AK1103" s="519"/>
      <c r="AL1103" s="519"/>
      <c r="AM1103" s="519"/>
      <c r="AN1103" s="519"/>
      <c r="AO1103" s="519"/>
      <c r="AP1103" s="519"/>
      <c r="AQ1103" s="519"/>
      <c r="AR1103" s="519"/>
      <c r="AS1103" s="519"/>
      <c r="AT1103" s="519"/>
      <c r="AU1103" s="519"/>
      <c r="AV1103" s="520"/>
      <c r="AW1103" s="496"/>
    </row>
    <row r="1104" spans="2:49" ht="15.6" x14ac:dyDescent="0.3">
      <c r="B1104" s="495"/>
      <c r="C1104" s="653"/>
      <c r="D1104" s="654"/>
      <c r="E1104" s="654"/>
      <c r="F1104" s="654"/>
      <c r="G1104" s="654"/>
      <c r="H1104" s="654"/>
      <c r="I1104" s="654"/>
      <c r="J1104" s="654"/>
      <c r="K1104" s="654"/>
      <c r="L1104" s="521"/>
      <c r="M1104" s="517"/>
      <c r="N1104" s="518"/>
      <c r="O1104" s="518"/>
      <c r="P1104" s="518"/>
      <c r="Q1104" s="518"/>
      <c r="R1104" s="518"/>
      <c r="S1104" s="519"/>
      <c r="T1104" s="519"/>
      <c r="U1104" s="519"/>
      <c r="V1104" s="519"/>
      <c r="W1104" s="519"/>
      <c r="X1104" s="519"/>
      <c r="Y1104" s="519"/>
      <c r="Z1104" s="519"/>
      <c r="AA1104" s="519"/>
      <c r="AB1104" s="519"/>
      <c r="AC1104" s="519"/>
      <c r="AD1104" s="519"/>
      <c r="AE1104" s="519"/>
      <c r="AF1104" s="519"/>
      <c r="AG1104" s="519"/>
      <c r="AH1104" s="519"/>
      <c r="AI1104" s="519"/>
      <c r="AJ1104" s="519"/>
      <c r="AK1104" s="519"/>
      <c r="AL1104" s="519"/>
      <c r="AM1104" s="519"/>
      <c r="AN1104" s="519"/>
      <c r="AO1104" s="519"/>
      <c r="AP1104" s="519"/>
      <c r="AQ1104" s="519"/>
      <c r="AR1104" s="519"/>
      <c r="AS1104" s="519"/>
      <c r="AT1104" s="519"/>
      <c r="AU1104" s="519"/>
      <c r="AV1104" s="520"/>
      <c r="AW1104" s="496"/>
    </row>
    <row r="1105" spans="2:49" ht="31.2" x14ac:dyDescent="0.3">
      <c r="B1105" s="495"/>
      <c r="C1105" s="522" t="s">
        <v>210</v>
      </c>
      <c r="D1105" s="655"/>
      <c r="E1105" s="655"/>
      <c r="F1105" s="655"/>
      <c r="G1105" s="655"/>
      <c r="H1105" s="655"/>
      <c r="I1105" s="655"/>
      <c r="J1105" s="655"/>
      <c r="K1105" s="655"/>
      <c r="L1105" s="655"/>
      <c r="M1105" s="655"/>
      <c r="N1105" s="655"/>
      <c r="O1105" s="655"/>
      <c r="P1105" s="655"/>
      <c r="Q1105" s="655"/>
      <c r="R1105" s="655"/>
      <c r="S1105" s="655"/>
      <c r="T1105" s="655"/>
      <c r="U1105" s="655"/>
      <c r="V1105" s="655"/>
      <c r="W1105" s="655"/>
      <c r="X1105" s="655"/>
      <c r="Y1105" s="655"/>
      <c r="Z1105" s="655"/>
      <c r="AA1105" s="655"/>
      <c r="AB1105" s="655"/>
      <c r="AC1105" s="655"/>
      <c r="AD1105" s="655"/>
      <c r="AE1105" s="655"/>
      <c r="AF1105" s="655"/>
      <c r="AG1105" s="655"/>
      <c r="AH1105" s="655"/>
      <c r="AI1105" s="655"/>
      <c r="AJ1105" s="655"/>
      <c r="AK1105" s="655"/>
      <c r="AL1105" s="655"/>
      <c r="AM1105" s="655"/>
      <c r="AN1105" s="655"/>
      <c r="AO1105" s="655"/>
      <c r="AP1105" s="655"/>
      <c r="AQ1105" s="655"/>
      <c r="AR1105" s="655"/>
      <c r="AS1105" s="655"/>
      <c r="AT1105" s="655"/>
      <c r="AU1105" s="655"/>
      <c r="AV1105" s="523"/>
      <c r="AW1105" s="496"/>
    </row>
    <row r="1106" spans="2:49" ht="15.6" x14ac:dyDescent="0.3">
      <c r="B1106" s="495"/>
      <c r="C1106" s="549"/>
      <c r="D1106" s="719"/>
      <c r="E1106" s="719"/>
      <c r="F1106" s="719"/>
      <c r="G1106" s="719"/>
      <c r="H1106" s="719"/>
      <c r="I1106" s="719"/>
      <c r="J1106" s="719"/>
      <c r="K1106" s="719"/>
      <c r="L1106" s="719"/>
      <c r="M1106" s="719"/>
      <c r="N1106" s="719"/>
      <c r="O1106" s="719"/>
      <c r="P1106" s="719"/>
      <c r="Q1106" s="719"/>
      <c r="R1106" s="719"/>
      <c r="S1106" s="719"/>
      <c r="T1106" s="719"/>
      <c r="U1106" s="719"/>
      <c r="V1106" s="719"/>
      <c r="W1106" s="719"/>
      <c r="X1106" s="719"/>
      <c r="Y1106" s="719"/>
      <c r="Z1106" s="719"/>
      <c r="AA1106" s="719"/>
      <c r="AB1106" s="719"/>
      <c r="AC1106" s="719"/>
      <c r="AD1106" s="719"/>
      <c r="AE1106" s="719"/>
      <c r="AF1106" s="719"/>
      <c r="AG1106" s="719"/>
      <c r="AH1106" s="719"/>
      <c r="AI1106" s="719"/>
      <c r="AJ1106" s="719"/>
      <c r="AK1106" s="719"/>
      <c r="AL1106" s="719"/>
      <c r="AM1106" s="719"/>
      <c r="AN1106" s="719"/>
      <c r="AO1106" s="719"/>
      <c r="AP1106" s="719"/>
      <c r="AQ1106" s="719"/>
      <c r="AR1106" s="719"/>
      <c r="AS1106" s="719"/>
      <c r="AT1106" s="719"/>
      <c r="AU1106" s="719"/>
      <c r="AV1106" s="550"/>
      <c r="AW1106" s="496"/>
    </row>
    <row r="1107" spans="2:49" ht="15.6" x14ac:dyDescent="0.3">
      <c r="B1107" s="495"/>
      <c r="C1107" s="526"/>
      <c r="D1107" s="627"/>
      <c r="E1107" s="627"/>
      <c r="F1107" s="627"/>
      <c r="G1107" s="627"/>
      <c r="H1107" s="627"/>
      <c r="I1107" s="627"/>
      <c r="J1107" s="627"/>
      <c r="K1107" s="627"/>
      <c r="L1107" s="627"/>
      <c r="M1107" s="627"/>
      <c r="N1107" s="627"/>
      <c r="O1107" s="627"/>
      <c r="P1107" s="627"/>
      <c r="Q1107" s="627"/>
      <c r="R1107" s="627"/>
      <c r="S1107" s="627"/>
      <c r="T1107" s="627"/>
      <c r="U1107" s="627"/>
      <c r="V1107" s="627"/>
      <c r="W1107" s="627"/>
      <c r="X1107" s="627"/>
      <c r="Y1107" s="627"/>
      <c r="Z1107" s="627"/>
      <c r="AA1107" s="627"/>
      <c r="AB1107" s="627"/>
      <c r="AC1107" s="627"/>
      <c r="AD1107" s="627"/>
      <c r="AE1107" s="627"/>
      <c r="AF1107" s="627"/>
      <c r="AG1107" s="527"/>
      <c r="AH1107" s="628" t="str">
        <f>"Item    " &amp; E1090 &amp; "    Página   1   de   1  "</f>
        <v xml:space="preserve">Item        Página   1   de   1  </v>
      </c>
      <c r="AI1107" s="629"/>
      <c r="AJ1107" s="629"/>
      <c r="AK1107" s="629"/>
      <c r="AL1107" s="629"/>
      <c r="AM1107" s="629"/>
      <c r="AN1107" s="629"/>
      <c r="AO1107" s="629"/>
      <c r="AP1107" s="629"/>
      <c r="AQ1107" s="629"/>
      <c r="AR1107" s="629"/>
      <c r="AS1107" s="629"/>
      <c r="AT1107" s="629"/>
      <c r="AU1107" s="629"/>
      <c r="AV1107" s="629"/>
      <c r="AW1107" s="496"/>
    </row>
    <row r="1108" spans="2:49" ht="15.6" x14ac:dyDescent="0.3">
      <c r="B1108" s="495"/>
      <c r="C1108" s="515"/>
      <c r="D1108" s="515"/>
      <c r="E1108" s="515"/>
      <c r="F1108" s="515"/>
      <c r="G1108" s="515"/>
      <c r="H1108" s="515"/>
      <c r="I1108" s="515"/>
      <c r="J1108" s="528"/>
      <c r="K1108" s="515"/>
      <c r="L1108" s="515"/>
      <c r="M1108" s="515"/>
      <c r="N1108" s="515"/>
      <c r="O1108" s="515"/>
      <c r="P1108" s="515"/>
      <c r="Q1108" s="515"/>
      <c r="R1108" s="515"/>
      <c r="S1108" s="515"/>
      <c r="T1108" s="515"/>
      <c r="U1108" s="515"/>
      <c r="V1108" s="515"/>
      <c r="W1108" s="515"/>
      <c r="X1108" s="515"/>
      <c r="Y1108" s="515"/>
      <c r="Z1108" s="515"/>
      <c r="AA1108" s="515"/>
      <c r="AB1108" s="515"/>
      <c r="AC1108" s="515"/>
      <c r="AD1108" s="515"/>
      <c r="AE1108" s="515"/>
      <c r="AF1108" s="515"/>
      <c r="AG1108" s="515"/>
      <c r="AH1108" s="515"/>
      <c r="AI1108" s="515"/>
      <c r="AJ1108" s="515"/>
      <c r="AK1108" s="515"/>
      <c r="AL1108" s="515"/>
      <c r="AM1108" s="528"/>
      <c r="AN1108" s="528"/>
      <c r="AO1108" s="528"/>
      <c r="AP1108" s="528"/>
      <c r="AQ1108" s="528"/>
      <c r="AR1108" s="528"/>
      <c r="AS1108" s="528"/>
      <c r="AT1108" s="528"/>
      <c r="AU1108" s="528"/>
      <c r="AV1108" s="528"/>
      <c r="AW1108" s="496"/>
    </row>
    <row r="1109" spans="2:49" ht="15.6" x14ac:dyDescent="0.3">
      <c r="B1109" s="495"/>
      <c r="C1109" s="515"/>
      <c r="D1109" s="515"/>
      <c r="E1109" s="515"/>
      <c r="F1109" s="515"/>
      <c r="G1109" s="515"/>
      <c r="H1109" s="515"/>
      <c r="I1109" s="515"/>
      <c r="J1109" s="528"/>
      <c r="K1109" s="515"/>
      <c r="L1109" s="515"/>
      <c r="M1109" s="515"/>
      <c r="N1109" s="515"/>
      <c r="O1109" s="515"/>
      <c r="P1109" s="515"/>
      <c r="Q1109" s="515"/>
      <c r="R1109" s="515"/>
      <c r="S1109" s="515"/>
      <c r="T1109" s="515"/>
      <c r="U1109" s="515"/>
      <c r="V1109" s="515"/>
      <c r="W1109" s="515"/>
      <c r="X1109" s="515"/>
      <c r="Y1109" s="515"/>
      <c r="Z1109" s="515"/>
      <c r="AA1109" s="515"/>
      <c r="AB1109" s="515"/>
      <c r="AC1109" s="515"/>
      <c r="AD1109" s="515"/>
      <c r="AE1109" s="515"/>
      <c r="AF1109" s="515"/>
      <c r="AG1109" s="515"/>
      <c r="AH1109" s="515"/>
      <c r="AI1109" s="515"/>
      <c r="AJ1109" s="515"/>
      <c r="AK1109" s="515"/>
      <c r="AL1109" s="515"/>
      <c r="AM1109" s="528"/>
      <c r="AN1109" s="528"/>
      <c r="AO1109" s="528"/>
      <c r="AP1109" s="528"/>
      <c r="AQ1109" s="528"/>
      <c r="AR1109" s="528"/>
      <c r="AS1109" s="528"/>
      <c r="AT1109" s="528"/>
      <c r="AU1109" s="528"/>
      <c r="AV1109" s="528"/>
      <c r="AW1109" s="496"/>
    </row>
    <row r="1110" spans="2:49" ht="15.6" x14ac:dyDescent="0.3">
      <c r="B1110" s="495"/>
      <c r="C1110" s="515"/>
      <c r="D1110" s="515"/>
      <c r="E1110" s="515"/>
      <c r="F1110" s="515"/>
      <c r="G1110" s="515"/>
      <c r="H1110" s="515"/>
      <c r="I1110" s="515"/>
      <c r="J1110" s="528"/>
      <c r="K1110" s="515"/>
      <c r="L1110" s="515"/>
      <c r="M1110" s="515"/>
      <c r="N1110" s="515"/>
      <c r="O1110" s="515"/>
      <c r="P1110" s="515"/>
      <c r="Q1110" s="515"/>
      <c r="R1110" s="515"/>
      <c r="S1110" s="515"/>
      <c r="T1110" s="515"/>
      <c r="U1110" s="515"/>
      <c r="V1110" s="515"/>
      <c r="W1110" s="515"/>
      <c r="X1110" s="515"/>
      <c r="Y1110" s="515"/>
      <c r="Z1110" s="515"/>
      <c r="AA1110" s="515"/>
      <c r="AB1110" s="515"/>
      <c r="AC1110" s="515"/>
      <c r="AD1110" s="515"/>
      <c r="AE1110" s="515"/>
      <c r="AF1110" s="515"/>
      <c r="AG1110" s="515"/>
      <c r="AH1110" s="515"/>
      <c r="AI1110" s="515"/>
      <c r="AJ1110" s="515"/>
      <c r="AK1110" s="515"/>
      <c r="AL1110" s="515"/>
      <c r="AM1110" s="528"/>
      <c r="AN1110" s="528"/>
      <c r="AO1110" s="528"/>
      <c r="AP1110" s="528"/>
      <c r="AQ1110" s="528"/>
      <c r="AR1110" s="528"/>
      <c r="AS1110" s="528"/>
      <c r="AT1110" s="528"/>
      <c r="AU1110" s="528"/>
      <c r="AV1110" s="528"/>
      <c r="AW1110" s="496"/>
    </row>
    <row r="1111" spans="2:49" ht="15.6" x14ac:dyDescent="0.3">
      <c r="B1111" s="495"/>
      <c r="C1111" s="529"/>
      <c r="D1111" s="530"/>
      <c r="E1111" s="531"/>
      <c r="F1111" s="532"/>
      <c r="G1111" s="533"/>
      <c r="H1111" s="530"/>
      <c r="I1111" s="530"/>
      <c r="J1111" s="534"/>
      <c r="K1111" s="530"/>
      <c r="L1111" s="529"/>
      <c r="M1111" s="530"/>
      <c r="N1111" s="530"/>
      <c r="O1111" s="530"/>
      <c r="P1111" s="530"/>
      <c r="Q1111" s="530"/>
      <c r="R1111" s="530"/>
      <c r="S1111" s="530"/>
      <c r="T1111" s="530"/>
      <c r="U1111" s="530"/>
      <c r="V1111" s="530"/>
      <c r="W1111" s="530"/>
      <c r="X1111" s="530"/>
      <c r="Y1111" s="530"/>
      <c r="Z1111" s="530"/>
      <c r="AA1111" s="530"/>
      <c r="AB1111" s="530"/>
      <c r="AC1111" s="530"/>
      <c r="AD1111" s="530"/>
      <c r="AE1111" s="530"/>
      <c r="AF1111" s="530"/>
      <c r="AG1111" s="530"/>
      <c r="AH1111" s="529"/>
      <c r="AI1111" s="529"/>
      <c r="AJ1111" s="529"/>
      <c r="AK1111" s="529"/>
      <c r="AL1111" s="529"/>
      <c r="AM1111" s="535"/>
      <c r="AN1111" s="535"/>
      <c r="AO1111" s="535"/>
      <c r="AP1111" s="535"/>
      <c r="AQ1111" s="535"/>
      <c r="AR1111" s="535"/>
      <c r="AS1111" s="535"/>
      <c r="AT1111" s="535"/>
      <c r="AU1111" s="535"/>
      <c r="AV1111" s="535"/>
      <c r="AW1111" s="496"/>
    </row>
    <row r="1112" spans="2:49" ht="15.6" x14ac:dyDescent="0.3">
      <c r="B1112" s="495"/>
      <c r="C1112" s="529"/>
      <c r="D1112" s="536" t="s">
        <v>184</v>
      </c>
      <c r="E1112" s="537"/>
      <c r="F1112" s="537"/>
      <c r="G1112" s="538"/>
      <c r="H1112" s="538"/>
      <c r="I1112" s="529"/>
      <c r="J1112" s="535"/>
      <c r="K1112" s="529"/>
      <c r="L1112" s="539"/>
      <c r="M1112" s="539"/>
      <c r="N1112" s="539"/>
      <c r="O1112" s="539"/>
      <c r="P1112" s="539"/>
      <c r="Q1112" s="539"/>
      <c r="R1112" s="539" t="s">
        <v>211</v>
      </c>
      <c r="S1112" s="539"/>
      <c r="T1112" s="539"/>
      <c r="U1112" s="539"/>
      <c r="V1112" s="539"/>
      <c r="W1112" s="539"/>
      <c r="X1112" s="539"/>
      <c r="Y1112" s="539"/>
      <c r="Z1112" s="539"/>
      <c r="AA1112" s="539"/>
      <c r="AB1112" s="529"/>
      <c r="AC1112" s="529"/>
      <c r="AD1112" s="529"/>
      <c r="AE1112" s="529"/>
      <c r="AF1112" s="529"/>
      <c r="AG1112" s="529"/>
      <c r="AH1112" s="529"/>
      <c r="AI1112" s="529"/>
      <c r="AJ1112" s="529"/>
      <c r="AK1112" s="529"/>
      <c r="AL1112" s="529"/>
      <c r="AM1112" s="529"/>
      <c r="AN1112" s="529"/>
      <c r="AO1112" s="529"/>
      <c r="AP1112" s="529"/>
      <c r="AQ1112" s="529"/>
      <c r="AR1112" s="529"/>
      <c r="AS1112" s="529"/>
      <c r="AT1112" s="529"/>
      <c r="AU1112" s="529"/>
      <c r="AV1112" s="529"/>
      <c r="AW1112" s="496"/>
    </row>
    <row r="1113" spans="2:49" ht="16.2" thickBot="1" x14ac:dyDescent="0.35">
      <c r="B1113" s="540"/>
      <c r="C1113" s="541"/>
      <c r="D1113" s="541"/>
      <c r="E1113" s="542"/>
      <c r="F1113" s="542"/>
      <c r="G1113" s="542"/>
      <c r="H1113" s="542"/>
      <c r="I1113" s="541"/>
      <c r="J1113" s="543"/>
      <c r="K1113" s="541"/>
      <c r="L1113" s="544"/>
      <c r="M1113" s="544"/>
      <c r="N1113" s="544"/>
      <c r="O1113" s="544"/>
      <c r="P1113" s="544"/>
      <c r="Q1113" s="544"/>
      <c r="R1113" s="544"/>
      <c r="S1113" s="544"/>
      <c r="T1113" s="544"/>
      <c r="U1113" s="544"/>
      <c r="V1113" s="544"/>
      <c r="W1113" s="544"/>
      <c r="X1113" s="544"/>
      <c r="Y1113" s="544"/>
      <c r="Z1113" s="544"/>
      <c r="AA1113" s="544"/>
      <c r="AB1113" s="541"/>
      <c r="AC1113" s="541"/>
      <c r="AD1113" s="541"/>
      <c r="AE1113" s="541"/>
      <c r="AF1113" s="541"/>
      <c r="AG1113" s="541"/>
      <c r="AH1113" s="541"/>
      <c r="AI1113" s="541"/>
      <c r="AJ1113" s="541"/>
      <c r="AK1113" s="541"/>
      <c r="AL1113" s="541"/>
      <c r="AM1113" s="541"/>
      <c r="AN1113" s="541"/>
      <c r="AO1113" s="541"/>
      <c r="AP1113" s="541"/>
      <c r="AQ1113" s="541"/>
      <c r="AR1113" s="541"/>
      <c r="AS1113" s="541"/>
      <c r="AT1113" s="541"/>
      <c r="AU1113" s="541"/>
      <c r="AV1113" s="541"/>
      <c r="AW1113" s="545"/>
    </row>
    <row r="1114" spans="2:49" ht="15" thickTop="1" x14ac:dyDescent="0.3"/>
  </sheetData>
  <mergeCells count="2435">
    <mergeCell ref="C992:D993"/>
    <mergeCell ref="E992:E993"/>
    <mergeCell ref="F992:F993"/>
    <mergeCell ref="G992:G993"/>
    <mergeCell ref="H992:H993"/>
    <mergeCell ref="I992:I993"/>
    <mergeCell ref="J992:J993"/>
    <mergeCell ref="K992:K993"/>
    <mergeCell ref="L992:L993"/>
    <mergeCell ref="C996:K996"/>
    <mergeCell ref="D997:AU997"/>
    <mergeCell ref="D998:AU998"/>
    <mergeCell ref="D999:AF999"/>
    <mergeCell ref="AH999:AV999"/>
    <mergeCell ref="C988:D989"/>
    <mergeCell ref="E988:E989"/>
    <mergeCell ref="F988:F989"/>
    <mergeCell ref="G988:G989"/>
    <mergeCell ref="H988:H989"/>
    <mergeCell ref="I988:I989"/>
    <mergeCell ref="J988:J989"/>
    <mergeCell ref="K988:K989"/>
    <mergeCell ref="L988:L989"/>
    <mergeCell ref="C990:D991"/>
    <mergeCell ref="E990:E991"/>
    <mergeCell ref="F990:F991"/>
    <mergeCell ref="G990:G991"/>
    <mergeCell ref="H990:H991"/>
    <mergeCell ref="I990:I991"/>
    <mergeCell ref="J990:J991"/>
    <mergeCell ref="K990:K991"/>
    <mergeCell ref="L990:L991"/>
    <mergeCell ref="M983:Q983"/>
    <mergeCell ref="R983:W983"/>
    <mergeCell ref="X983:AB983"/>
    <mergeCell ref="AC983:AH983"/>
    <mergeCell ref="AI983:AO983"/>
    <mergeCell ref="AP983:AV983"/>
    <mergeCell ref="C984:D985"/>
    <mergeCell ref="E984:H984"/>
    <mergeCell ref="I984:I985"/>
    <mergeCell ref="J984:J985"/>
    <mergeCell ref="K984:K985"/>
    <mergeCell ref="L984:L985"/>
    <mergeCell ref="M984:AV985"/>
    <mergeCell ref="C986:D987"/>
    <mergeCell ref="E986:E987"/>
    <mergeCell ref="F986:F987"/>
    <mergeCell ref="G986:G987"/>
    <mergeCell ref="H986:H987"/>
    <mergeCell ref="I986:I987"/>
    <mergeCell ref="J986:J987"/>
    <mergeCell ref="K986:K987"/>
    <mergeCell ref="L986:L987"/>
    <mergeCell ref="C965:D966"/>
    <mergeCell ref="E965:E966"/>
    <mergeCell ref="F965:F966"/>
    <mergeCell ref="G965:G966"/>
    <mergeCell ref="H965:H966"/>
    <mergeCell ref="I965:I966"/>
    <mergeCell ref="J965:J966"/>
    <mergeCell ref="K965:K966"/>
    <mergeCell ref="L965:L966"/>
    <mergeCell ref="C969:K969"/>
    <mergeCell ref="D970:AU970"/>
    <mergeCell ref="D971:AU971"/>
    <mergeCell ref="D972:AF972"/>
    <mergeCell ref="AH972:AV972"/>
    <mergeCell ref="C981:I981"/>
    <mergeCell ref="J981:AH982"/>
    <mergeCell ref="AI981:AO981"/>
    <mergeCell ref="AP981:AV981"/>
    <mergeCell ref="C982:I982"/>
    <mergeCell ref="AI982:AO982"/>
    <mergeCell ref="AP982:AV982"/>
    <mergeCell ref="C961:D962"/>
    <mergeCell ref="E961:E962"/>
    <mergeCell ref="F961:F962"/>
    <mergeCell ref="G961:G962"/>
    <mergeCell ref="H961:H962"/>
    <mergeCell ref="I961:I962"/>
    <mergeCell ref="J961:J962"/>
    <mergeCell ref="K961:K962"/>
    <mergeCell ref="L961:L962"/>
    <mergeCell ref="C963:D964"/>
    <mergeCell ref="E963:E964"/>
    <mergeCell ref="F963:F964"/>
    <mergeCell ref="G963:G964"/>
    <mergeCell ref="H963:H964"/>
    <mergeCell ref="I963:I964"/>
    <mergeCell ref="J963:J964"/>
    <mergeCell ref="K963:K964"/>
    <mergeCell ref="L963:L964"/>
    <mergeCell ref="M956:Q956"/>
    <mergeCell ref="R956:W956"/>
    <mergeCell ref="X956:AB956"/>
    <mergeCell ref="AC956:AH956"/>
    <mergeCell ref="AI956:AO956"/>
    <mergeCell ref="AP956:AV956"/>
    <mergeCell ref="C957:D958"/>
    <mergeCell ref="E957:H957"/>
    <mergeCell ref="I957:I958"/>
    <mergeCell ref="J957:J958"/>
    <mergeCell ref="K957:K958"/>
    <mergeCell ref="L957:L958"/>
    <mergeCell ref="M957:AV958"/>
    <mergeCell ref="C959:D960"/>
    <mergeCell ref="E959:E960"/>
    <mergeCell ref="F959:F960"/>
    <mergeCell ref="G959:G960"/>
    <mergeCell ref="H959:H960"/>
    <mergeCell ref="I959:I960"/>
    <mergeCell ref="J959:J960"/>
    <mergeCell ref="K959:K960"/>
    <mergeCell ref="L959:L960"/>
    <mergeCell ref="C938:D939"/>
    <mergeCell ref="E938:E939"/>
    <mergeCell ref="F938:F939"/>
    <mergeCell ref="G938:G939"/>
    <mergeCell ref="H938:H939"/>
    <mergeCell ref="I938:I939"/>
    <mergeCell ref="J938:J939"/>
    <mergeCell ref="K938:K939"/>
    <mergeCell ref="L938:L939"/>
    <mergeCell ref="C942:K942"/>
    <mergeCell ref="D943:AU943"/>
    <mergeCell ref="D944:AU944"/>
    <mergeCell ref="D945:AF945"/>
    <mergeCell ref="AH945:AV945"/>
    <mergeCell ref="C954:I954"/>
    <mergeCell ref="J954:AH955"/>
    <mergeCell ref="AI954:AO954"/>
    <mergeCell ref="AP954:AV954"/>
    <mergeCell ref="C955:I955"/>
    <mergeCell ref="AI955:AO955"/>
    <mergeCell ref="AP955:AV955"/>
    <mergeCell ref="K932:K933"/>
    <mergeCell ref="L932:L933"/>
    <mergeCell ref="C934:D935"/>
    <mergeCell ref="E934:E935"/>
    <mergeCell ref="F934:F935"/>
    <mergeCell ref="G934:G935"/>
    <mergeCell ref="H934:H935"/>
    <mergeCell ref="I934:I935"/>
    <mergeCell ref="J934:J935"/>
    <mergeCell ref="K934:K935"/>
    <mergeCell ref="L934:L935"/>
    <mergeCell ref="C936:D937"/>
    <mergeCell ref="E936:E937"/>
    <mergeCell ref="F936:F937"/>
    <mergeCell ref="G936:G937"/>
    <mergeCell ref="H936:H937"/>
    <mergeCell ref="I936:I937"/>
    <mergeCell ref="J936:J937"/>
    <mergeCell ref="K936:K937"/>
    <mergeCell ref="L936:L937"/>
    <mergeCell ref="I882:I883"/>
    <mergeCell ref="J882:J883"/>
    <mergeCell ref="K882:K883"/>
    <mergeCell ref="L882:L883"/>
    <mergeCell ref="C927:I927"/>
    <mergeCell ref="J927:AH928"/>
    <mergeCell ref="AI927:AO927"/>
    <mergeCell ref="AP927:AV927"/>
    <mergeCell ref="C928:I928"/>
    <mergeCell ref="AI928:AO928"/>
    <mergeCell ref="AP928:AV928"/>
    <mergeCell ref="M929:Q929"/>
    <mergeCell ref="R929:W929"/>
    <mergeCell ref="X929:AB929"/>
    <mergeCell ref="AC929:AH929"/>
    <mergeCell ref="AI929:AO929"/>
    <mergeCell ref="AP929:AV929"/>
    <mergeCell ref="I197:I198"/>
    <mergeCell ref="J197:J198"/>
    <mergeCell ref="K197:K198"/>
    <mergeCell ref="L197:L198"/>
    <mergeCell ref="C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C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C1104:K1104"/>
    <mergeCell ref="D1105:AU1105"/>
    <mergeCell ref="D1106:AU1106"/>
    <mergeCell ref="D1107:AF1107"/>
    <mergeCell ref="AH1107:AV1107"/>
    <mergeCell ref="C1098:D1099"/>
    <mergeCell ref="E1098:E1099"/>
    <mergeCell ref="F1098:F1099"/>
    <mergeCell ref="G1098:G1099"/>
    <mergeCell ref="H1098:H1099"/>
    <mergeCell ref="I1098:I1099"/>
    <mergeCell ref="J1098:J1099"/>
    <mergeCell ref="K1098:K1099"/>
    <mergeCell ref="L1098:L1099"/>
    <mergeCell ref="C1100:D1101"/>
    <mergeCell ref="E1100:E1101"/>
    <mergeCell ref="F1100:F1101"/>
    <mergeCell ref="G1100:G1101"/>
    <mergeCell ref="H1100:H1101"/>
    <mergeCell ref="I1100:I1101"/>
    <mergeCell ref="J1100:J1101"/>
    <mergeCell ref="K1100:K1101"/>
    <mergeCell ref="L1100:L1101"/>
    <mergeCell ref="C1092:D1093"/>
    <mergeCell ref="E1092:H1092"/>
    <mergeCell ref="I1092:I1093"/>
    <mergeCell ref="J1092:J1093"/>
    <mergeCell ref="K1092:K1093"/>
    <mergeCell ref="L1092:L1093"/>
    <mergeCell ref="M1092:AV1093"/>
    <mergeCell ref="C1094:D1095"/>
    <mergeCell ref="E1094:E1095"/>
    <mergeCell ref="F1094:F1095"/>
    <mergeCell ref="G1094:G1095"/>
    <mergeCell ref="H1094:H1095"/>
    <mergeCell ref="I1094:I1095"/>
    <mergeCell ref="J1094:J1095"/>
    <mergeCell ref="K1094:K1095"/>
    <mergeCell ref="L1094:L1095"/>
    <mergeCell ref="C1096:D1097"/>
    <mergeCell ref="E1096:E1097"/>
    <mergeCell ref="F1096:F1097"/>
    <mergeCell ref="G1096:G1097"/>
    <mergeCell ref="H1096:H1097"/>
    <mergeCell ref="I1096:I1097"/>
    <mergeCell ref="J1096:J1097"/>
    <mergeCell ref="K1096:K1097"/>
    <mergeCell ref="L1096:L1097"/>
    <mergeCell ref="C1077:K1077"/>
    <mergeCell ref="D1078:AU1078"/>
    <mergeCell ref="D1079:AU1079"/>
    <mergeCell ref="D1080:AF1080"/>
    <mergeCell ref="AH1080:AV1080"/>
    <mergeCell ref="C1089:I1089"/>
    <mergeCell ref="J1089:AH1090"/>
    <mergeCell ref="AI1089:AO1089"/>
    <mergeCell ref="AP1089:AV1089"/>
    <mergeCell ref="C1090:I1090"/>
    <mergeCell ref="AI1090:AO1090"/>
    <mergeCell ref="AP1090:AV1090"/>
    <mergeCell ref="M1091:Q1091"/>
    <mergeCell ref="R1091:W1091"/>
    <mergeCell ref="X1091:AB1091"/>
    <mergeCell ref="AC1091:AH1091"/>
    <mergeCell ref="AI1091:AO1091"/>
    <mergeCell ref="AP1091:AV1091"/>
    <mergeCell ref="C1071:D1072"/>
    <mergeCell ref="E1071:E1072"/>
    <mergeCell ref="F1071:F1072"/>
    <mergeCell ref="G1071:G1072"/>
    <mergeCell ref="H1071:H1072"/>
    <mergeCell ref="I1071:I1072"/>
    <mergeCell ref="J1071:J1072"/>
    <mergeCell ref="K1071:K1072"/>
    <mergeCell ref="L1071:L1072"/>
    <mergeCell ref="C1073:D1074"/>
    <mergeCell ref="E1073:E1074"/>
    <mergeCell ref="F1073:F1074"/>
    <mergeCell ref="G1073:G1074"/>
    <mergeCell ref="H1073:H1074"/>
    <mergeCell ref="I1073:I1074"/>
    <mergeCell ref="J1073:J1074"/>
    <mergeCell ref="K1073:K1074"/>
    <mergeCell ref="L1073:L1074"/>
    <mergeCell ref="C1065:D1066"/>
    <mergeCell ref="E1065:H1065"/>
    <mergeCell ref="I1065:I1066"/>
    <mergeCell ref="J1065:J1066"/>
    <mergeCell ref="K1065:K1066"/>
    <mergeCell ref="L1065:L1066"/>
    <mergeCell ref="M1065:AV1066"/>
    <mergeCell ref="C1067:D1068"/>
    <mergeCell ref="E1067:E1068"/>
    <mergeCell ref="F1067:F1068"/>
    <mergeCell ref="G1067:G1068"/>
    <mergeCell ref="H1067:H1068"/>
    <mergeCell ref="I1067:I1068"/>
    <mergeCell ref="J1067:J1068"/>
    <mergeCell ref="K1067:K1068"/>
    <mergeCell ref="L1067:L1068"/>
    <mergeCell ref="C1069:D1070"/>
    <mergeCell ref="E1069:E1070"/>
    <mergeCell ref="F1069:F1070"/>
    <mergeCell ref="G1069:G1070"/>
    <mergeCell ref="H1069:H1070"/>
    <mergeCell ref="I1069:I1070"/>
    <mergeCell ref="J1069:J1070"/>
    <mergeCell ref="K1069:K1070"/>
    <mergeCell ref="L1069:L1070"/>
    <mergeCell ref="C1050:K1050"/>
    <mergeCell ref="D1051:AU1051"/>
    <mergeCell ref="D1052:AU1052"/>
    <mergeCell ref="D1053:AF1053"/>
    <mergeCell ref="AH1053:AV1053"/>
    <mergeCell ref="C1062:I1062"/>
    <mergeCell ref="J1062:AH1063"/>
    <mergeCell ref="AI1062:AO1062"/>
    <mergeCell ref="AP1062:AV1062"/>
    <mergeCell ref="C1063:I1063"/>
    <mergeCell ref="AI1063:AO1063"/>
    <mergeCell ref="AP1063:AV1063"/>
    <mergeCell ref="M1064:Q1064"/>
    <mergeCell ref="R1064:W1064"/>
    <mergeCell ref="X1064:AB1064"/>
    <mergeCell ref="AC1064:AH1064"/>
    <mergeCell ref="AI1064:AO1064"/>
    <mergeCell ref="AP1064:AV1064"/>
    <mergeCell ref="C1044:D1045"/>
    <mergeCell ref="E1044:E1045"/>
    <mergeCell ref="F1044:F1045"/>
    <mergeCell ref="G1044:G1045"/>
    <mergeCell ref="H1044:H1045"/>
    <mergeCell ref="I1044:I1045"/>
    <mergeCell ref="J1044:J1045"/>
    <mergeCell ref="K1044:K1045"/>
    <mergeCell ref="L1044:L1045"/>
    <mergeCell ref="C1046:D1047"/>
    <mergeCell ref="E1046:E1047"/>
    <mergeCell ref="F1046:F1047"/>
    <mergeCell ref="G1046:G1047"/>
    <mergeCell ref="H1046:H1047"/>
    <mergeCell ref="I1046:I1047"/>
    <mergeCell ref="J1046:J1047"/>
    <mergeCell ref="K1046:K1047"/>
    <mergeCell ref="L1046:L1047"/>
    <mergeCell ref="C1038:D1039"/>
    <mergeCell ref="E1038:H1038"/>
    <mergeCell ref="I1038:I1039"/>
    <mergeCell ref="J1038:J1039"/>
    <mergeCell ref="K1038:K1039"/>
    <mergeCell ref="L1038:L1039"/>
    <mergeCell ref="M1038:AV1039"/>
    <mergeCell ref="C1040:D1041"/>
    <mergeCell ref="E1040:E1041"/>
    <mergeCell ref="F1040:F1041"/>
    <mergeCell ref="G1040:G1041"/>
    <mergeCell ref="H1040:H1041"/>
    <mergeCell ref="I1040:I1041"/>
    <mergeCell ref="J1040:J1041"/>
    <mergeCell ref="K1040:K1041"/>
    <mergeCell ref="L1040:L1041"/>
    <mergeCell ref="C1042:D1043"/>
    <mergeCell ref="E1042:E1043"/>
    <mergeCell ref="F1042:F1043"/>
    <mergeCell ref="G1042:G1043"/>
    <mergeCell ref="H1042:H1043"/>
    <mergeCell ref="I1042:I1043"/>
    <mergeCell ref="J1042:J1043"/>
    <mergeCell ref="K1042:K1043"/>
    <mergeCell ref="L1042:L1043"/>
    <mergeCell ref="C1023:K1023"/>
    <mergeCell ref="D1024:AU1024"/>
    <mergeCell ref="D1025:AU1025"/>
    <mergeCell ref="D1026:AF1026"/>
    <mergeCell ref="AH1026:AV1026"/>
    <mergeCell ref="C1035:I1035"/>
    <mergeCell ref="J1035:AH1036"/>
    <mergeCell ref="AI1035:AO1035"/>
    <mergeCell ref="AP1035:AV1035"/>
    <mergeCell ref="C1036:I1036"/>
    <mergeCell ref="AI1036:AO1036"/>
    <mergeCell ref="AP1036:AV1036"/>
    <mergeCell ref="M1037:Q1037"/>
    <mergeCell ref="R1037:W1037"/>
    <mergeCell ref="X1037:AB1037"/>
    <mergeCell ref="AC1037:AH1037"/>
    <mergeCell ref="AI1037:AO1037"/>
    <mergeCell ref="AP1037:AV1037"/>
    <mergeCell ref="C1017:D1018"/>
    <mergeCell ref="E1017:E1018"/>
    <mergeCell ref="F1017:F1018"/>
    <mergeCell ref="G1017:G1018"/>
    <mergeCell ref="H1017:H1018"/>
    <mergeCell ref="I1017:I1018"/>
    <mergeCell ref="J1017:J1018"/>
    <mergeCell ref="K1017:K1018"/>
    <mergeCell ref="L1017:L1018"/>
    <mergeCell ref="C1019:D1020"/>
    <mergeCell ref="E1019:E1020"/>
    <mergeCell ref="F1019:F1020"/>
    <mergeCell ref="G1019:G1020"/>
    <mergeCell ref="H1019:H1020"/>
    <mergeCell ref="I1019:I1020"/>
    <mergeCell ref="J1019:J1020"/>
    <mergeCell ref="K1019:K1020"/>
    <mergeCell ref="L1019:L1020"/>
    <mergeCell ref="C1011:D1012"/>
    <mergeCell ref="E1011:H1011"/>
    <mergeCell ref="I1011:I1012"/>
    <mergeCell ref="J1011:J1012"/>
    <mergeCell ref="K1011:K1012"/>
    <mergeCell ref="L1011:L1012"/>
    <mergeCell ref="M1011:AV1012"/>
    <mergeCell ref="C1013:D1014"/>
    <mergeCell ref="E1013:E1014"/>
    <mergeCell ref="F1013:F1014"/>
    <mergeCell ref="G1013:G1014"/>
    <mergeCell ref="H1013:H1014"/>
    <mergeCell ref="I1013:I1014"/>
    <mergeCell ref="J1013:J1014"/>
    <mergeCell ref="K1013:K1014"/>
    <mergeCell ref="L1013:L1014"/>
    <mergeCell ref="C1015:D1016"/>
    <mergeCell ref="E1015:E1016"/>
    <mergeCell ref="F1015:F1016"/>
    <mergeCell ref="G1015:G1016"/>
    <mergeCell ref="H1015:H1016"/>
    <mergeCell ref="I1015:I1016"/>
    <mergeCell ref="J1015:J1016"/>
    <mergeCell ref="K1015:K1016"/>
    <mergeCell ref="L1015:L1016"/>
    <mergeCell ref="C915:K915"/>
    <mergeCell ref="D916:AU916"/>
    <mergeCell ref="D917:AU917"/>
    <mergeCell ref="D918:AF918"/>
    <mergeCell ref="AH918:AV918"/>
    <mergeCell ref="C1008:I1008"/>
    <mergeCell ref="J1008:AH1009"/>
    <mergeCell ref="AI1008:AO1008"/>
    <mergeCell ref="AP1008:AV1008"/>
    <mergeCell ref="C1009:I1009"/>
    <mergeCell ref="AI1009:AO1009"/>
    <mergeCell ref="AP1009:AV1009"/>
    <mergeCell ref="M1010:Q1010"/>
    <mergeCell ref="R1010:W1010"/>
    <mergeCell ref="X1010:AB1010"/>
    <mergeCell ref="AC1010:AH1010"/>
    <mergeCell ref="AI1010:AO1010"/>
    <mergeCell ref="AP1010:AV1010"/>
    <mergeCell ref="C930:D931"/>
    <mergeCell ref="E930:H930"/>
    <mergeCell ref="I930:I931"/>
    <mergeCell ref="J930:J931"/>
    <mergeCell ref="K930:K931"/>
    <mergeCell ref="L930:L931"/>
    <mergeCell ref="M930:AV931"/>
    <mergeCell ref="C932:D933"/>
    <mergeCell ref="E932:E933"/>
    <mergeCell ref="F932:F933"/>
    <mergeCell ref="G932:G933"/>
    <mergeCell ref="H932:H933"/>
    <mergeCell ref="I932:I933"/>
    <mergeCell ref="J932:J933"/>
    <mergeCell ref="C909:D910"/>
    <mergeCell ref="E909:E910"/>
    <mergeCell ref="F909:F910"/>
    <mergeCell ref="G909:G910"/>
    <mergeCell ref="H909:H910"/>
    <mergeCell ref="I909:I910"/>
    <mergeCell ref="J909:J910"/>
    <mergeCell ref="K909:K910"/>
    <mergeCell ref="L909:L910"/>
    <mergeCell ref="C911:D912"/>
    <mergeCell ref="E911:E912"/>
    <mergeCell ref="F911:F912"/>
    <mergeCell ref="G911:G912"/>
    <mergeCell ref="H911:H912"/>
    <mergeCell ref="I911:I912"/>
    <mergeCell ref="J911:J912"/>
    <mergeCell ref="K911:K912"/>
    <mergeCell ref="L911:L912"/>
    <mergeCell ref="C903:D904"/>
    <mergeCell ref="E903:H903"/>
    <mergeCell ref="I903:I904"/>
    <mergeCell ref="J903:J904"/>
    <mergeCell ref="K903:K904"/>
    <mergeCell ref="L903:L904"/>
    <mergeCell ref="M903:AV904"/>
    <mergeCell ref="C905:D906"/>
    <mergeCell ref="E905:E906"/>
    <mergeCell ref="F905:F906"/>
    <mergeCell ref="G905:G906"/>
    <mergeCell ref="H905:H906"/>
    <mergeCell ref="I905:I906"/>
    <mergeCell ref="J905:J906"/>
    <mergeCell ref="K905:K906"/>
    <mergeCell ref="L905:L906"/>
    <mergeCell ref="C907:D908"/>
    <mergeCell ref="E907:E908"/>
    <mergeCell ref="F907:F908"/>
    <mergeCell ref="G907:G908"/>
    <mergeCell ref="H907:H908"/>
    <mergeCell ref="I907:I908"/>
    <mergeCell ref="J907:J908"/>
    <mergeCell ref="K907:K908"/>
    <mergeCell ref="L907:L908"/>
    <mergeCell ref="C888:K888"/>
    <mergeCell ref="D889:AU889"/>
    <mergeCell ref="D890:AU890"/>
    <mergeCell ref="D891:AF891"/>
    <mergeCell ref="AH891:AV891"/>
    <mergeCell ref="C900:I900"/>
    <mergeCell ref="J900:AH901"/>
    <mergeCell ref="AI900:AO900"/>
    <mergeCell ref="AP900:AV900"/>
    <mergeCell ref="C901:I901"/>
    <mergeCell ref="AI901:AO901"/>
    <mergeCell ref="AP901:AV901"/>
    <mergeCell ref="M902:Q902"/>
    <mergeCell ref="R902:W902"/>
    <mergeCell ref="X902:AB902"/>
    <mergeCell ref="AC902:AH902"/>
    <mergeCell ref="AI902:AO902"/>
    <mergeCell ref="AP902:AV902"/>
    <mergeCell ref="C878:D879"/>
    <mergeCell ref="E878:E879"/>
    <mergeCell ref="F878:F879"/>
    <mergeCell ref="G878:G879"/>
    <mergeCell ref="H878:H879"/>
    <mergeCell ref="I878:I879"/>
    <mergeCell ref="J878:J879"/>
    <mergeCell ref="K878:K879"/>
    <mergeCell ref="L878:L879"/>
    <mergeCell ref="C884:D885"/>
    <mergeCell ref="E884:E885"/>
    <mergeCell ref="F884:F885"/>
    <mergeCell ref="G884:G885"/>
    <mergeCell ref="H884:H885"/>
    <mergeCell ref="I884:I885"/>
    <mergeCell ref="J884:J885"/>
    <mergeCell ref="K884:K885"/>
    <mergeCell ref="L884:L885"/>
    <mergeCell ref="C880:D881"/>
    <mergeCell ref="E880:E881"/>
    <mergeCell ref="F880:F881"/>
    <mergeCell ref="G880:G881"/>
    <mergeCell ref="H880:H881"/>
    <mergeCell ref="I880:I881"/>
    <mergeCell ref="J880:J881"/>
    <mergeCell ref="K880:K881"/>
    <mergeCell ref="L880:L881"/>
    <mergeCell ref="C882:D883"/>
    <mergeCell ref="E882:E883"/>
    <mergeCell ref="F882:F883"/>
    <mergeCell ref="G882:G883"/>
    <mergeCell ref="H882:H883"/>
    <mergeCell ref="C872:D873"/>
    <mergeCell ref="E872:H872"/>
    <mergeCell ref="I872:I873"/>
    <mergeCell ref="J872:J873"/>
    <mergeCell ref="K872:K873"/>
    <mergeCell ref="L872:L873"/>
    <mergeCell ref="M872:AV873"/>
    <mergeCell ref="C874:D875"/>
    <mergeCell ref="E874:E875"/>
    <mergeCell ref="F874:F875"/>
    <mergeCell ref="G874:G875"/>
    <mergeCell ref="H874:H875"/>
    <mergeCell ref="I874:I875"/>
    <mergeCell ref="J874:J875"/>
    <mergeCell ref="K874:K875"/>
    <mergeCell ref="L874:L875"/>
    <mergeCell ref="C876:D877"/>
    <mergeCell ref="E876:E877"/>
    <mergeCell ref="F876:F877"/>
    <mergeCell ref="G876:G877"/>
    <mergeCell ref="H876:H877"/>
    <mergeCell ref="I876:I877"/>
    <mergeCell ref="J876:J877"/>
    <mergeCell ref="K876:K877"/>
    <mergeCell ref="L876:L877"/>
    <mergeCell ref="C857:K857"/>
    <mergeCell ref="D858:AU858"/>
    <mergeCell ref="D859:AU859"/>
    <mergeCell ref="D860:AF860"/>
    <mergeCell ref="AH860:AV860"/>
    <mergeCell ref="C869:I869"/>
    <mergeCell ref="J869:AH870"/>
    <mergeCell ref="AI869:AO869"/>
    <mergeCell ref="AP869:AV869"/>
    <mergeCell ref="C870:I870"/>
    <mergeCell ref="AI870:AO870"/>
    <mergeCell ref="AP870:AV870"/>
    <mergeCell ref="M871:Q871"/>
    <mergeCell ref="R871:W871"/>
    <mergeCell ref="X871:AB871"/>
    <mergeCell ref="AC871:AH871"/>
    <mergeCell ref="AI871:AO871"/>
    <mergeCell ref="AP871:AV871"/>
    <mergeCell ref="C851:D852"/>
    <mergeCell ref="E851:E852"/>
    <mergeCell ref="F851:F852"/>
    <mergeCell ref="G851:G852"/>
    <mergeCell ref="H851:H852"/>
    <mergeCell ref="I851:I852"/>
    <mergeCell ref="J851:J852"/>
    <mergeCell ref="K851:K852"/>
    <mergeCell ref="L851:L852"/>
    <mergeCell ref="C853:D854"/>
    <mergeCell ref="E853:E854"/>
    <mergeCell ref="F853:F854"/>
    <mergeCell ref="G853:G854"/>
    <mergeCell ref="H853:H854"/>
    <mergeCell ref="I853:I854"/>
    <mergeCell ref="J853:J854"/>
    <mergeCell ref="K853:K854"/>
    <mergeCell ref="L853:L854"/>
    <mergeCell ref="C845:D846"/>
    <mergeCell ref="E845:H845"/>
    <mergeCell ref="I845:I846"/>
    <mergeCell ref="J845:J846"/>
    <mergeCell ref="K845:K846"/>
    <mergeCell ref="L845:L846"/>
    <mergeCell ref="M845:AV846"/>
    <mergeCell ref="C847:D848"/>
    <mergeCell ref="E847:E848"/>
    <mergeCell ref="F847:F848"/>
    <mergeCell ref="G847:G848"/>
    <mergeCell ref="H847:H848"/>
    <mergeCell ref="I847:I848"/>
    <mergeCell ref="J847:J848"/>
    <mergeCell ref="K847:K848"/>
    <mergeCell ref="L847:L848"/>
    <mergeCell ref="C849:D850"/>
    <mergeCell ref="E849:E850"/>
    <mergeCell ref="F849:F850"/>
    <mergeCell ref="G849:G850"/>
    <mergeCell ref="H849:H850"/>
    <mergeCell ref="I849:I850"/>
    <mergeCell ref="J849:J850"/>
    <mergeCell ref="K849:K850"/>
    <mergeCell ref="L849:L850"/>
    <mergeCell ref="C830:K830"/>
    <mergeCell ref="D831:AU831"/>
    <mergeCell ref="D832:AU832"/>
    <mergeCell ref="D833:AF833"/>
    <mergeCell ref="AH833:AV833"/>
    <mergeCell ref="C842:I842"/>
    <mergeCell ref="J842:AH843"/>
    <mergeCell ref="AI842:AO842"/>
    <mergeCell ref="AP842:AV842"/>
    <mergeCell ref="C843:I843"/>
    <mergeCell ref="AI843:AO843"/>
    <mergeCell ref="AP843:AV843"/>
    <mergeCell ref="M844:Q844"/>
    <mergeCell ref="R844:W844"/>
    <mergeCell ref="X844:AB844"/>
    <mergeCell ref="AC844:AH844"/>
    <mergeCell ref="AI844:AO844"/>
    <mergeCell ref="AP844:AV844"/>
    <mergeCell ref="C824:D825"/>
    <mergeCell ref="E824:E825"/>
    <mergeCell ref="F824:F825"/>
    <mergeCell ref="G824:G825"/>
    <mergeCell ref="H824:H825"/>
    <mergeCell ref="I824:I825"/>
    <mergeCell ref="J824:J825"/>
    <mergeCell ref="K824:K825"/>
    <mergeCell ref="L824:L825"/>
    <mergeCell ref="C826:D827"/>
    <mergeCell ref="E826:E827"/>
    <mergeCell ref="F826:F827"/>
    <mergeCell ref="G826:G827"/>
    <mergeCell ref="H826:H827"/>
    <mergeCell ref="I826:I827"/>
    <mergeCell ref="J826:J827"/>
    <mergeCell ref="K826:K827"/>
    <mergeCell ref="L826:L827"/>
    <mergeCell ref="C818:D819"/>
    <mergeCell ref="E818:H818"/>
    <mergeCell ref="I818:I819"/>
    <mergeCell ref="J818:J819"/>
    <mergeCell ref="K818:K819"/>
    <mergeCell ref="L818:L819"/>
    <mergeCell ref="M818:AV819"/>
    <mergeCell ref="C820:D821"/>
    <mergeCell ref="E820:E821"/>
    <mergeCell ref="F820:F821"/>
    <mergeCell ref="G820:G821"/>
    <mergeCell ref="H820:H821"/>
    <mergeCell ref="I820:I821"/>
    <mergeCell ref="J820:J821"/>
    <mergeCell ref="K820:K821"/>
    <mergeCell ref="L820:L821"/>
    <mergeCell ref="C822:D823"/>
    <mergeCell ref="E822:E823"/>
    <mergeCell ref="F822:F823"/>
    <mergeCell ref="G822:G823"/>
    <mergeCell ref="H822:H823"/>
    <mergeCell ref="I822:I823"/>
    <mergeCell ref="J822:J823"/>
    <mergeCell ref="K822:K823"/>
    <mergeCell ref="L822:L823"/>
    <mergeCell ref="C803:K803"/>
    <mergeCell ref="D804:AU804"/>
    <mergeCell ref="D805:AU805"/>
    <mergeCell ref="D806:AF806"/>
    <mergeCell ref="AH806:AV806"/>
    <mergeCell ref="C815:I815"/>
    <mergeCell ref="J815:AH816"/>
    <mergeCell ref="AI815:AO815"/>
    <mergeCell ref="AP815:AV815"/>
    <mergeCell ref="C816:I816"/>
    <mergeCell ref="AI816:AO816"/>
    <mergeCell ref="AP816:AV816"/>
    <mergeCell ref="M817:Q817"/>
    <mergeCell ref="R817:W817"/>
    <mergeCell ref="X817:AB817"/>
    <mergeCell ref="AC817:AH817"/>
    <mergeCell ref="AI817:AO817"/>
    <mergeCell ref="AP817:AV817"/>
    <mergeCell ref="C797:D798"/>
    <mergeCell ref="E797:E798"/>
    <mergeCell ref="F797:F798"/>
    <mergeCell ref="G797:G798"/>
    <mergeCell ref="H797:H798"/>
    <mergeCell ref="I797:I798"/>
    <mergeCell ref="J797:J798"/>
    <mergeCell ref="K797:K798"/>
    <mergeCell ref="L797:L798"/>
    <mergeCell ref="C799:D800"/>
    <mergeCell ref="E799:E800"/>
    <mergeCell ref="F799:F800"/>
    <mergeCell ref="G799:G800"/>
    <mergeCell ref="H799:H800"/>
    <mergeCell ref="I799:I800"/>
    <mergeCell ref="J799:J800"/>
    <mergeCell ref="K799:K800"/>
    <mergeCell ref="L799:L800"/>
    <mergeCell ref="C791:D792"/>
    <mergeCell ref="E791:H791"/>
    <mergeCell ref="I791:I792"/>
    <mergeCell ref="J791:J792"/>
    <mergeCell ref="K791:K792"/>
    <mergeCell ref="L791:L792"/>
    <mergeCell ref="M791:AV792"/>
    <mergeCell ref="C793:D794"/>
    <mergeCell ref="E793:E794"/>
    <mergeCell ref="F793:F794"/>
    <mergeCell ref="G793:G794"/>
    <mergeCell ref="H793:H794"/>
    <mergeCell ref="I793:I794"/>
    <mergeCell ref="J793:J794"/>
    <mergeCell ref="K793:K794"/>
    <mergeCell ref="L793:L794"/>
    <mergeCell ref="C795:D796"/>
    <mergeCell ref="E795:E796"/>
    <mergeCell ref="F795:F796"/>
    <mergeCell ref="G795:G796"/>
    <mergeCell ref="H795:H796"/>
    <mergeCell ref="I795:I796"/>
    <mergeCell ref="J795:J796"/>
    <mergeCell ref="K795:K796"/>
    <mergeCell ref="L795:L796"/>
    <mergeCell ref="C776:K776"/>
    <mergeCell ref="D777:AU777"/>
    <mergeCell ref="D778:AU778"/>
    <mergeCell ref="D779:AF779"/>
    <mergeCell ref="AH779:AV779"/>
    <mergeCell ref="C788:I788"/>
    <mergeCell ref="J788:AH789"/>
    <mergeCell ref="AI788:AO788"/>
    <mergeCell ref="AP788:AV788"/>
    <mergeCell ref="C789:I789"/>
    <mergeCell ref="AI789:AO789"/>
    <mergeCell ref="AP789:AV789"/>
    <mergeCell ref="M790:Q790"/>
    <mergeCell ref="R790:W790"/>
    <mergeCell ref="X790:AB790"/>
    <mergeCell ref="AC790:AH790"/>
    <mergeCell ref="AI790:AO790"/>
    <mergeCell ref="AP790:AV790"/>
    <mergeCell ref="C770:D771"/>
    <mergeCell ref="E770:E771"/>
    <mergeCell ref="F770:F771"/>
    <mergeCell ref="G770:G771"/>
    <mergeCell ref="H770:H771"/>
    <mergeCell ref="I770:I771"/>
    <mergeCell ref="J770:J771"/>
    <mergeCell ref="K770:K771"/>
    <mergeCell ref="L770:L771"/>
    <mergeCell ref="C772:D773"/>
    <mergeCell ref="E772:E773"/>
    <mergeCell ref="F772:F773"/>
    <mergeCell ref="G772:G773"/>
    <mergeCell ref="H772:H773"/>
    <mergeCell ref="I772:I773"/>
    <mergeCell ref="J772:J773"/>
    <mergeCell ref="K772:K773"/>
    <mergeCell ref="L772:L773"/>
    <mergeCell ref="C764:D765"/>
    <mergeCell ref="E764:H764"/>
    <mergeCell ref="I764:I765"/>
    <mergeCell ref="J764:J765"/>
    <mergeCell ref="K764:K765"/>
    <mergeCell ref="L764:L765"/>
    <mergeCell ref="M764:AV765"/>
    <mergeCell ref="C766:D767"/>
    <mergeCell ref="E766:E767"/>
    <mergeCell ref="F766:F767"/>
    <mergeCell ref="G766:G767"/>
    <mergeCell ref="H766:H767"/>
    <mergeCell ref="I766:I767"/>
    <mergeCell ref="J766:J767"/>
    <mergeCell ref="K766:K767"/>
    <mergeCell ref="L766:L767"/>
    <mergeCell ref="C768:D769"/>
    <mergeCell ref="E768:E769"/>
    <mergeCell ref="F768:F769"/>
    <mergeCell ref="G768:G769"/>
    <mergeCell ref="H768:H769"/>
    <mergeCell ref="I768:I769"/>
    <mergeCell ref="J768:J769"/>
    <mergeCell ref="K768:K769"/>
    <mergeCell ref="L768:L769"/>
    <mergeCell ref="C749:K749"/>
    <mergeCell ref="D750:AU750"/>
    <mergeCell ref="D751:AU751"/>
    <mergeCell ref="D752:AF752"/>
    <mergeCell ref="AH752:AV752"/>
    <mergeCell ref="C761:I761"/>
    <mergeCell ref="J761:AH762"/>
    <mergeCell ref="AI761:AO761"/>
    <mergeCell ref="AP761:AV761"/>
    <mergeCell ref="C762:I762"/>
    <mergeCell ref="AI762:AO762"/>
    <mergeCell ref="AP762:AV762"/>
    <mergeCell ref="M763:Q763"/>
    <mergeCell ref="R763:W763"/>
    <mergeCell ref="X763:AB763"/>
    <mergeCell ref="AC763:AH763"/>
    <mergeCell ref="AI763:AO763"/>
    <mergeCell ref="AP763:AV763"/>
    <mergeCell ref="C743:D744"/>
    <mergeCell ref="E743:E744"/>
    <mergeCell ref="F743:F744"/>
    <mergeCell ref="G743:G744"/>
    <mergeCell ref="H743:H744"/>
    <mergeCell ref="I743:I744"/>
    <mergeCell ref="J743:J744"/>
    <mergeCell ref="K743:K744"/>
    <mergeCell ref="L743:L744"/>
    <mergeCell ref="C745:D746"/>
    <mergeCell ref="E745:E746"/>
    <mergeCell ref="F745:F746"/>
    <mergeCell ref="G745:G746"/>
    <mergeCell ref="H745:H746"/>
    <mergeCell ref="I745:I746"/>
    <mergeCell ref="J745:J746"/>
    <mergeCell ref="K745:K746"/>
    <mergeCell ref="L745:L746"/>
    <mergeCell ref="C737:D738"/>
    <mergeCell ref="E737:H737"/>
    <mergeCell ref="I737:I738"/>
    <mergeCell ref="J737:J738"/>
    <mergeCell ref="K737:K738"/>
    <mergeCell ref="L737:L738"/>
    <mergeCell ref="M737:AV738"/>
    <mergeCell ref="C739:D740"/>
    <mergeCell ref="E739:E740"/>
    <mergeCell ref="F739:F740"/>
    <mergeCell ref="G739:G740"/>
    <mergeCell ref="H739:H740"/>
    <mergeCell ref="I739:I740"/>
    <mergeCell ref="J739:J740"/>
    <mergeCell ref="K739:K740"/>
    <mergeCell ref="L739:L740"/>
    <mergeCell ref="C741:D742"/>
    <mergeCell ref="E741:E742"/>
    <mergeCell ref="F741:F742"/>
    <mergeCell ref="G741:G742"/>
    <mergeCell ref="H741:H742"/>
    <mergeCell ref="I741:I742"/>
    <mergeCell ref="J741:J742"/>
    <mergeCell ref="K741:K742"/>
    <mergeCell ref="L741:L742"/>
    <mergeCell ref="C722:K722"/>
    <mergeCell ref="D723:AU723"/>
    <mergeCell ref="D724:AU724"/>
    <mergeCell ref="D725:AF725"/>
    <mergeCell ref="AH725:AV725"/>
    <mergeCell ref="C734:I734"/>
    <mergeCell ref="J734:AH735"/>
    <mergeCell ref="AI734:AO734"/>
    <mergeCell ref="AP734:AV734"/>
    <mergeCell ref="C735:I735"/>
    <mergeCell ref="AI735:AO735"/>
    <mergeCell ref="AP735:AV735"/>
    <mergeCell ref="M736:Q736"/>
    <mergeCell ref="R736:W736"/>
    <mergeCell ref="X736:AB736"/>
    <mergeCell ref="AC736:AH736"/>
    <mergeCell ref="AI736:AO736"/>
    <mergeCell ref="AP736:AV736"/>
    <mergeCell ref="C716:D717"/>
    <mergeCell ref="E716:E717"/>
    <mergeCell ref="F716:F717"/>
    <mergeCell ref="G716:G717"/>
    <mergeCell ref="H716:H717"/>
    <mergeCell ref="I716:I717"/>
    <mergeCell ref="J716:J717"/>
    <mergeCell ref="K716:K717"/>
    <mergeCell ref="L716:L717"/>
    <mergeCell ref="C718:D719"/>
    <mergeCell ref="E718:E719"/>
    <mergeCell ref="F718:F719"/>
    <mergeCell ref="G718:G719"/>
    <mergeCell ref="H718:H719"/>
    <mergeCell ref="I718:I719"/>
    <mergeCell ref="J718:J719"/>
    <mergeCell ref="K718:K719"/>
    <mergeCell ref="L718:L719"/>
    <mergeCell ref="C710:D711"/>
    <mergeCell ref="E710:H710"/>
    <mergeCell ref="I710:I711"/>
    <mergeCell ref="J710:J711"/>
    <mergeCell ref="K710:K711"/>
    <mergeCell ref="L710:L711"/>
    <mergeCell ref="M710:AV711"/>
    <mergeCell ref="C712:D713"/>
    <mergeCell ref="E712:E713"/>
    <mergeCell ref="F712:F713"/>
    <mergeCell ref="G712:G713"/>
    <mergeCell ref="H712:H713"/>
    <mergeCell ref="I712:I713"/>
    <mergeCell ref="J712:J713"/>
    <mergeCell ref="K712:K713"/>
    <mergeCell ref="L712:L713"/>
    <mergeCell ref="C714:D715"/>
    <mergeCell ref="E714:E715"/>
    <mergeCell ref="F714:F715"/>
    <mergeCell ref="G714:G715"/>
    <mergeCell ref="H714:H715"/>
    <mergeCell ref="I714:I715"/>
    <mergeCell ref="J714:J715"/>
    <mergeCell ref="K714:K715"/>
    <mergeCell ref="L714:L715"/>
    <mergeCell ref="C695:K695"/>
    <mergeCell ref="D696:AU696"/>
    <mergeCell ref="D697:AU697"/>
    <mergeCell ref="D698:AF698"/>
    <mergeCell ref="AH698:AV698"/>
    <mergeCell ref="C707:I707"/>
    <mergeCell ref="J707:AH708"/>
    <mergeCell ref="AI707:AO707"/>
    <mergeCell ref="AP707:AV707"/>
    <mergeCell ref="C708:I708"/>
    <mergeCell ref="AI708:AO708"/>
    <mergeCell ref="AP708:AV708"/>
    <mergeCell ref="M709:Q709"/>
    <mergeCell ref="R709:W709"/>
    <mergeCell ref="X709:AB709"/>
    <mergeCell ref="AC709:AH709"/>
    <mergeCell ref="AI709:AO709"/>
    <mergeCell ref="AP709:AV709"/>
    <mergeCell ref="C689:D690"/>
    <mergeCell ref="E689:E690"/>
    <mergeCell ref="F689:F690"/>
    <mergeCell ref="G689:G690"/>
    <mergeCell ref="H689:H690"/>
    <mergeCell ref="I689:I690"/>
    <mergeCell ref="J689:J690"/>
    <mergeCell ref="K689:K690"/>
    <mergeCell ref="L689:L690"/>
    <mergeCell ref="C691:D692"/>
    <mergeCell ref="E691:E692"/>
    <mergeCell ref="F691:F692"/>
    <mergeCell ref="G691:G692"/>
    <mergeCell ref="H691:H692"/>
    <mergeCell ref="I691:I692"/>
    <mergeCell ref="J691:J692"/>
    <mergeCell ref="K691:K692"/>
    <mergeCell ref="L691:L692"/>
    <mergeCell ref="C683:D684"/>
    <mergeCell ref="E683:H683"/>
    <mergeCell ref="I683:I684"/>
    <mergeCell ref="J683:J684"/>
    <mergeCell ref="K683:K684"/>
    <mergeCell ref="L683:L684"/>
    <mergeCell ref="M683:AV684"/>
    <mergeCell ref="C685:D686"/>
    <mergeCell ref="E685:E686"/>
    <mergeCell ref="F685:F686"/>
    <mergeCell ref="G685:G686"/>
    <mergeCell ref="H685:H686"/>
    <mergeCell ref="I685:I686"/>
    <mergeCell ref="J685:J686"/>
    <mergeCell ref="K685:K686"/>
    <mergeCell ref="L685:L686"/>
    <mergeCell ref="C687:D688"/>
    <mergeCell ref="E687:E688"/>
    <mergeCell ref="F687:F688"/>
    <mergeCell ref="G687:G688"/>
    <mergeCell ref="H687:H688"/>
    <mergeCell ref="I687:I688"/>
    <mergeCell ref="J687:J688"/>
    <mergeCell ref="K687:K688"/>
    <mergeCell ref="L687:L688"/>
    <mergeCell ref="C668:K668"/>
    <mergeCell ref="D669:AU669"/>
    <mergeCell ref="D670:AU670"/>
    <mergeCell ref="D671:AF671"/>
    <mergeCell ref="AH671:AV671"/>
    <mergeCell ref="C680:I680"/>
    <mergeCell ref="J680:AH681"/>
    <mergeCell ref="AI680:AO680"/>
    <mergeCell ref="AP680:AV680"/>
    <mergeCell ref="C681:I681"/>
    <mergeCell ref="AI681:AO681"/>
    <mergeCell ref="AP681:AV681"/>
    <mergeCell ref="M682:Q682"/>
    <mergeCell ref="R682:W682"/>
    <mergeCell ref="X682:AB682"/>
    <mergeCell ref="AC682:AH682"/>
    <mergeCell ref="AI682:AO682"/>
    <mergeCell ref="AP682:AV682"/>
    <mergeCell ref="C662:D663"/>
    <mergeCell ref="E662:E663"/>
    <mergeCell ref="F662:F663"/>
    <mergeCell ref="G662:G663"/>
    <mergeCell ref="H662:H663"/>
    <mergeCell ref="I662:I663"/>
    <mergeCell ref="J662:J663"/>
    <mergeCell ref="K662:K663"/>
    <mergeCell ref="L662:L663"/>
    <mergeCell ref="C664:D665"/>
    <mergeCell ref="E664:E665"/>
    <mergeCell ref="F664:F665"/>
    <mergeCell ref="G664:G665"/>
    <mergeCell ref="H664:H665"/>
    <mergeCell ref="I664:I665"/>
    <mergeCell ref="J664:J665"/>
    <mergeCell ref="K664:K665"/>
    <mergeCell ref="L664:L665"/>
    <mergeCell ref="C656:D657"/>
    <mergeCell ref="E656:H656"/>
    <mergeCell ref="I656:I657"/>
    <mergeCell ref="J656:J657"/>
    <mergeCell ref="K656:K657"/>
    <mergeCell ref="L656:L657"/>
    <mergeCell ref="M656:AV657"/>
    <mergeCell ref="C658:D659"/>
    <mergeCell ref="E658:E659"/>
    <mergeCell ref="F658:F659"/>
    <mergeCell ref="G658:G659"/>
    <mergeCell ref="H658:H659"/>
    <mergeCell ref="I658:I659"/>
    <mergeCell ref="J658:J659"/>
    <mergeCell ref="K658:K659"/>
    <mergeCell ref="L658:L659"/>
    <mergeCell ref="C660:D661"/>
    <mergeCell ref="E660:E661"/>
    <mergeCell ref="F660:F661"/>
    <mergeCell ref="G660:G661"/>
    <mergeCell ref="H660:H661"/>
    <mergeCell ref="I660:I661"/>
    <mergeCell ref="J660:J661"/>
    <mergeCell ref="K660:K661"/>
    <mergeCell ref="L660:L661"/>
    <mergeCell ref="C641:K641"/>
    <mergeCell ref="D642:AU642"/>
    <mergeCell ref="D643:AU643"/>
    <mergeCell ref="D644:AF644"/>
    <mergeCell ref="AH644:AV644"/>
    <mergeCell ref="C653:I653"/>
    <mergeCell ref="J653:AH654"/>
    <mergeCell ref="AI653:AO653"/>
    <mergeCell ref="AP653:AV653"/>
    <mergeCell ref="C654:I654"/>
    <mergeCell ref="AI654:AO654"/>
    <mergeCell ref="AP654:AV654"/>
    <mergeCell ref="M655:Q655"/>
    <mergeCell ref="R655:W655"/>
    <mergeCell ref="X655:AB655"/>
    <mergeCell ref="AC655:AH655"/>
    <mergeCell ref="AI655:AO655"/>
    <mergeCell ref="AP655:AV655"/>
    <mergeCell ref="C635:D636"/>
    <mergeCell ref="E635:E636"/>
    <mergeCell ref="F635:F636"/>
    <mergeCell ref="G635:G636"/>
    <mergeCell ref="H635:H636"/>
    <mergeCell ref="I635:I636"/>
    <mergeCell ref="J635:J636"/>
    <mergeCell ref="K635:K636"/>
    <mergeCell ref="L635:L636"/>
    <mergeCell ref="C637:D638"/>
    <mergeCell ref="E637:E638"/>
    <mergeCell ref="F637:F638"/>
    <mergeCell ref="G637:G638"/>
    <mergeCell ref="H637:H638"/>
    <mergeCell ref="I637:I638"/>
    <mergeCell ref="J637:J638"/>
    <mergeCell ref="K637:K638"/>
    <mergeCell ref="L637:L638"/>
    <mergeCell ref="C629:D630"/>
    <mergeCell ref="E629:H629"/>
    <mergeCell ref="I629:I630"/>
    <mergeCell ref="J629:J630"/>
    <mergeCell ref="K629:K630"/>
    <mergeCell ref="L629:L630"/>
    <mergeCell ref="M629:AV630"/>
    <mergeCell ref="C631:D632"/>
    <mergeCell ref="E631:E632"/>
    <mergeCell ref="F631:F632"/>
    <mergeCell ref="G631:G632"/>
    <mergeCell ref="H631:H632"/>
    <mergeCell ref="I631:I632"/>
    <mergeCell ref="J631:J632"/>
    <mergeCell ref="K631:K632"/>
    <mergeCell ref="L631:L632"/>
    <mergeCell ref="C633:D634"/>
    <mergeCell ref="E633:E634"/>
    <mergeCell ref="F633:F634"/>
    <mergeCell ref="G633:G634"/>
    <mergeCell ref="H633:H634"/>
    <mergeCell ref="I633:I634"/>
    <mergeCell ref="J633:J634"/>
    <mergeCell ref="K633:K634"/>
    <mergeCell ref="L633:L634"/>
    <mergeCell ref="C614:K614"/>
    <mergeCell ref="D615:AU615"/>
    <mergeCell ref="D616:AU616"/>
    <mergeCell ref="D617:AF617"/>
    <mergeCell ref="AH617:AV617"/>
    <mergeCell ref="C626:I626"/>
    <mergeCell ref="J626:AH627"/>
    <mergeCell ref="AI626:AO626"/>
    <mergeCell ref="AP626:AV626"/>
    <mergeCell ref="C627:I627"/>
    <mergeCell ref="AI627:AO627"/>
    <mergeCell ref="AP627:AV627"/>
    <mergeCell ref="M628:Q628"/>
    <mergeCell ref="R628:W628"/>
    <mergeCell ref="X628:AB628"/>
    <mergeCell ref="AC628:AH628"/>
    <mergeCell ref="AI628:AO628"/>
    <mergeCell ref="AP628:AV628"/>
    <mergeCell ref="C608:D609"/>
    <mergeCell ref="E608:E609"/>
    <mergeCell ref="F608:F609"/>
    <mergeCell ref="G608:G609"/>
    <mergeCell ref="H608:H609"/>
    <mergeCell ref="I608:I609"/>
    <mergeCell ref="J608:J609"/>
    <mergeCell ref="K608:K609"/>
    <mergeCell ref="L608:L609"/>
    <mergeCell ref="C610:D611"/>
    <mergeCell ref="E610:E611"/>
    <mergeCell ref="F610:F611"/>
    <mergeCell ref="G610:G611"/>
    <mergeCell ref="H610:H611"/>
    <mergeCell ref="I610:I611"/>
    <mergeCell ref="J610:J611"/>
    <mergeCell ref="K610:K611"/>
    <mergeCell ref="L610:L611"/>
    <mergeCell ref="C602:D603"/>
    <mergeCell ref="E602:H602"/>
    <mergeCell ref="I602:I603"/>
    <mergeCell ref="J602:J603"/>
    <mergeCell ref="K602:K603"/>
    <mergeCell ref="L602:L603"/>
    <mergeCell ref="M602:AV603"/>
    <mergeCell ref="C604:D605"/>
    <mergeCell ref="E604:E605"/>
    <mergeCell ref="F604:F605"/>
    <mergeCell ref="G604:G605"/>
    <mergeCell ref="H604:H605"/>
    <mergeCell ref="I604:I605"/>
    <mergeCell ref="J604:J605"/>
    <mergeCell ref="K604:K605"/>
    <mergeCell ref="L604:L605"/>
    <mergeCell ref="C606:D607"/>
    <mergeCell ref="E606:E607"/>
    <mergeCell ref="F606:F607"/>
    <mergeCell ref="G606:G607"/>
    <mergeCell ref="H606:H607"/>
    <mergeCell ref="I606:I607"/>
    <mergeCell ref="J606:J607"/>
    <mergeCell ref="K606:K607"/>
    <mergeCell ref="L606:L607"/>
    <mergeCell ref="C587:K587"/>
    <mergeCell ref="D588:AU588"/>
    <mergeCell ref="D589:AU589"/>
    <mergeCell ref="D590:AF590"/>
    <mergeCell ref="AH590:AV590"/>
    <mergeCell ref="C599:I599"/>
    <mergeCell ref="J599:AH600"/>
    <mergeCell ref="AI599:AO599"/>
    <mergeCell ref="AP599:AV599"/>
    <mergeCell ref="C600:I600"/>
    <mergeCell ref="AI600:AO600"/>
    <mergeCell ref="AP600:AV600"/>
    <mergeCell ref="M601:Q601"/>
    <mergeCell ref="R601:W601"/>
    <mergeCell ref="X601:AB601"/>
    <mergeCell ref="AC601:AH601"/>
    <mergeCell ref="AI601:AO601"/>
    <mergeCell ref="AP601:AV601"/>
    <mergeCell ref="C581:D582"/>
    <mergeCell ref="E581:E582"/>
    <mergeCell ref="F581:F582"/>
    <mergeCell ref="G581:G582"/>
    <mergeCell ref="H581:H582"/>
    <mergeCell ref="I581:I582"/>
    <mergeCell ref="J581:J582"/>
    <mergeCell ref="K581:K582"/>
    <mergeCell ref="L581:L582"/>
    <mergeCell ref="C583:D584"/>
    <mergeCell ref="E583:E584"/>
    <mergeCell ref="F583:F584"/>
    <mergeCell ref="G583:G584"/>
    <mergeCell ref="H583:H584"/>
    <mergeCell ref="I583:I584"/>
    <mergeCell ref="J583:J584"/>
    <mergeCell ref="K583:K584"/>
    <mergeCell ref="L583:L584"/>
    <mergeCell ref="C575:D576"/>
    <mergeCell ref="E575:H575"/>
    <mergeCell ref="I575:I576"/>
    <mergeCell ref="J575:J576"/>
    <mergeCell ref="K575:K576"/>
    <mergeCell ref="L575:L576"/>
    <mergeCell ref="M575:AV576"/>
    <mergeCell ref="C577:D578"/>
    <mergeCell ref="E577:E578"/>
    <mergeCell ref="F577:F578"/>
    <mergeCell ref="G577:G578"/>
    <mergeCell ref="H577:H578"/>
    <mergeCell ref="I577:I578"/>
    <mergeCell ref="J577:J578"/>
    <mergeCell ref="K577:K578"/>
    <mergeCell ref="L577:L578"/>
    <mergeCell ref="C579:D580"/>
    <mergeCell ref="E579:E580"/>
    <mergeCell ref="F579:F580"/>
    <mergeCell ref="G579:G580"/>
    <mergeCell ref="H579:H580"/>
    <mergeCell ref="I579:I580"/>
    <mergeCell ref="J579:J580"/>
    <mergeCell ref="K579:K580"/>
    <mergeCell ref="L579:L580"/>
    <mergeCell ref="C560:K560"/>
    <mergeCell ref="D561:AU561"/>
    <mergeCell ref="D562:AU562"/>
    <mergeCell ref="D563:AF563"/>
    <mergeCell ref="AH563:AV563"/>
    <mergeCell ref="C572:I572"/>
    <mergeCell ref="J572:AH573"/>
    <mergeCell ref="AI572:AO572"/>
    <mergeCell ref="AP572:AV572"/>
    <mergeCell ref="C573:I573"/>
    <mergeCell ref="AI573:AO573"/>
    <mergeCell ref="AP573:AV573"/>
    <mergeCell ref="M574:Q574"/>
    <mergeCell ref="R574:W574"/>
    <mergeCell ref="X574:AB574"/>
    <mergeCell ref="AC574:AH574"/>
    <mergeCell ref="AI574:AO574"/>
    <mergeCell ref="AP574:AV574"/>
    <mergeCell ref="C554:D555"/>
    <mergeCell ref="E554:E555"/>
    <mergeCell ref="F554:F555"/>
    <mergeCell ref="G554:G555"/>
    <mergeCell ref="H554:H555"/>
    <mergeCell ref="I554:I555"/>
    <mergeCell ref="J554:J555"/>
    <mergeCell ref="K554:K555"/>
    <mergeCell ref="L554:L555"/>
    <mergeCell ref="C556:D557"/>
    <mergeCell ref="E556:E557"/>
    <mergeCell ref="F556:F557"/>
    <mergeCell ref="G556:G557"/>
    <mergeCell ref="H556:H557"/>
    <mergeCell ref="I556:I557"/>
    <mergeCell ref="J556:J557"/>
    <mergeCell ref="K556:K557"/>
    <mergeCell ref="L556:L557"/>
    <mergeCell ref="C548:D549"/>
    <mergeCell ref="E548:H548"/>
    <mergeCell ref="I548:I549"/>
    <mergeCell ref="J548:J549"/>
    <mergeCell ref="K548:K549"/>
    <mergeCell ref="L548:L549"/>
    <mergeCell ref="M548:AV549"/>
    <mergeCell ref="C550:D551"/>
    <mergeCell ref="E550:E551"/>
    <mergeCell ref="F550:F551"/>
    <mergeCell ref="G550:G551"/>
    <mergeCell ref="H550:H551"/>
    <mergeCell ref="I550:I551"/>
    <mergeCell ref="J550:J551"/>
    <mergeCell ref="K550:K551"/>
    <mergeCell ref="L550:L551"/>
    <mergeCell ref="C552:D553"/>
    <mergeCell ref="E552:E553"/>
    <mergeCell ref="F552:F553"/>
    <mergeCell ref="G552:G553"/>
    <mergeCell ref="H552:H553"/>
    <mergeCell ref="I552:I553"/>
    <mergeCell ref="J552:J553"/>
    <mergeCell ref="K552:K553"/>
    <mergeCell ref="L552:L553"/>
    <mergeCell ref="C533:K533"/>
    <mergeCell ref="D534:AU534"/>
    <mergeCell ref="D535:AU535"/>
    <mergeCell ref="D536:AF536"/>
    <mergeCell ref="AH536:AV536"/>
    <mergeCell ref="C545:I545"/>
    <mergeCell ref="J545:AH546"/>
    <mergeCell ref="AI545:AO545"/>
    <mergeCell ref="AP545:AV545"/>
    <mergeCell ref="C546:I546"/>
    <mergeCell ref="AI546:AO546"/>
    <mergeCell ref="AP546:AV546"/>
    <mergeCell ref="M547:Q547"/>
    <mergeCell ref="R547:W547"/>
    <mergeCell ref="X547:AB547"/>
    <mergeCell ref="AC547:AH547"/>
    <mergeCell ref="AI547:AO547"/>
    <mergeCell ref="AP547:AV547"/>
    <mergeCell ref="C527:D528"/>
    <mergeCell ref="E527:E528"/>
    <mergeCell ref="F527:F528"/>
    <mergeCell ref="G527:G528"/>
    <mergeCell ref="H527:H528"/>
    <mergeCell ref="I527:I528"/>
    <mergeCell ref="J527:J528"/>
    <mergeCell ref="K527:K528"/>
    <mergeCell ref="L527:L528"/>
    <mergeCell ref="C529:D530"/>
    <mergeCell ref="E529:E530"/>
    <mergeCell ref="F529:F530"/>
    <mergeCell ref="G529:G530"/>
    <mergeCell ref="H529:H530"/>
    <mergeCell ref="I529:I530"/>
    <mergeCell ref="J529:J530"/>
    <mergeCell ref="K529:K530"/>
    <mergeCell ref="L529:L530"/>
    <mergeCell ref="C521:D522"/>
    <mergeCell ref="E521:H521"/>
    <mergeCell ref="I521:I522"/>
    <mergeCell ref="J521:J522"/>
    <mergeCell ref="K521:K522"/>
    <mergeCell ref="L521:L522"/>
    <mergeCell ref="M521:AV522"/>
    <mergeCell ref="C523:D524"/>
    <mergeCell ref="E523:E524"/>
    <mergeCell ref="F523:F524"/>
    <mergeCell ref="G523:G524"/>
    <mergeCell ref="H523:H524"/>
    <mergeCell ref="I523:I524"/>
    <mergeCell ref="J523:J524"/>
    <mergeCell ref="K523:K524"/>
    <mergeCell ref="L523:L524"/>
    <mergeCell ref="C525:D526"/>
    <mergeCell ref="E525:E526"/>
    <mergeCell ref="F525:F526"/>
    <mergeCell ref="G525:G526"/>
    <mergeCell ref="H525:H526"/>
    <mergeCell ref="I525:I526"/>
    <mergeCell ref="J525:J526"/>
    <mergeCell ref="K525:K526"/>
    <mergeCell ref="L525:L526"/>
    <mergeCell ref="C506:K506"/>
    <mergeCell ref="D507:AU507"/>
    <mergeCell ref="D508:AU508"/>
    <mergeCell ref="D509:AF509"/>
    <mergeCell ref="AH509:AV509"/>
    <mergeCell ref="C518:I518"/>
    <mergeCell ref="J518:AH519"/>
    <mergeCell ref="AI518:AO518"/>
    <mergeCell ref="AP518:AV518"/>
    <mergeCell ref="C519:I519"/>
    <mergeCell ref="AI519:AO519"/>
    <mergeCell ref="AP519:AV519"/>
    <mergeCell ref="M520:Q520"/>
    <mergeCell ref="R520:W520"/>
    <mergeCell ref="X520:AB520"/>
    <mergeCell ref="AC520:AH520"/>
    <mergeCell ref="AI520:AO520"/>
    <mergeCell ref="AP520:AV520"/>
    <mergeCell ref="C500:D501"/>
    <mergeCell ref="E500:E501"/>
    <mergeCell ref="F500:F501"/>
    <mergeCell ref="G500:G501"/>
    <mergeCell ref="H500:H501"/>
    <mergeCell ref="I500:I501"/>
    <mergeCell ref="J500:J501"/>
    <mergeCell ref="K500:K501"/>
    <mergeCell ref="L500:L501"/>
    <mergeCell ref="C502:D503"/>
    <mergeCell ref="E502:E503"/>
    <mergeCell ref="F502:F503"/>
    <mergeCell ref="G502:G503"/>
    <mergeCell ref="H502:H503"/>
    <mergeCell ref="I502:I503"/>
    <mergeCell ref="J502:J503"/>
    <mergeCell ref="K502:K503"/>
    <mergeCell ref="L502:L503"/>
    <mergeCell ref="C494:D495"/>
    <mergeCell ref="E494:H494"/>
    <mergeCell ref="I494:I495"/>
    <mergeCell ref="J494:J495"/>
    <mergeCell ref="K494:K495"/>
    <mergeCell ref="L494:L495"/>
    <mergeCell ref="M494:AV495"/>
    <mergeCell ref="C496:D497"/>
    <mergeCell ref="E496:E497"/>
    <mergeCell ref="F496:F497"/>
    <mergeCell ref="G496:G497"/>
    <mergeCell ref="H496:H497"/>
    <mergeCell ref="I496:I497"/>
    <mergeCell ref="J496:J497"/>
    <mergeCell ref="K496:K497"/>
    <mergeCell ref="L496:L497"/>
    <mergeCell ref="C498:D499"/>
    <mergeCell ref="E498:E499"/>
    <mergeCell ref="F498:F499"/>
    <mergeCell ref="G498:G499"/>
    <mergeCell ref="H498:H499"/>
    <mergeCell ref="I498:I499"/>
    <mergeCell ref="J498:J499"/>
    <mergeCell ref="K498:K499"/>
    <mergeCell ref="L498:L499"/>
    <mergeCell ref="C479:K479"/>
    <mergeCell ref="D480:AU480"/>
    <mergeCell ref="D481:AU481"/>
    <mergeCell ref="D482:AF482"/>
    <mergeCell ref="AH482:AV482"/>
    <mergeCell ref="C491:I491"/>
    <mergeCell ref="J491:AH492"/>
    <mergeCell ref="AI491:AO491"/>
    <mergeCell ref="AP491:AV491"/>
    <mergeCell ref="C492:I492"/>
    <mergeCell ref="AI492:AO492"/>
    <mergeCell ref="AP492:AV492"/>
    <mergeCell ref="M493:Q493"/>
    <mergeCell ref="R493:W493"/>
    <mergeCell ref="X493:AB493"/>
    <mergeCell ref="AC493:AH493"/>
    <mergeCell ref="AI493:AO493"/>
    <mergeCell ref="AP493:AV493"/>
    <mergeCell ref="C473:D474"/>
    <mergeCell ref="E473:E474"/>
    <mergeCell ref="F473:F474"/>
    <mergeCell ref="G473:G474"/>
    <mergeCell ref="H473:H474"/>
    <mergeCell ref="I473:I474"/>
    <mergeCell ref="J473:J474"/>
    <mergeCell ref="K473:K474"/>
    <mergeCell ref="L473:L474"/>
    <mergeCell ref="C475:D476"/>
    <mergeCell ref="E475:E476"/>
    <mergeCell ref="F475:F476"/>
    <mergeCell ref="G475:G476"/>
    <mergeCell ref="H475:H476"/>
    <mergeCell ref="I475:I476"/>
    <mergeCell ref="J475:J476"/>
    <mergeCell ref="K475:K476"/>
    <mergeCell ref="L475:L476"/>
    <mergeCell ref="C467:D468"/>
    <mergeCell ref="E467:H467"/>
    <mergeCell ref="I467:I468"/>
    <mergeCell ref="J467:J468"/>
    <mergeCell ref="K467:K468"/>
    <mergeCell ref="L467:L468"/>
    <mergeCell ref="M467:AV468"/>
    <mergeCell ref="C469:D470"/>
    <mergeCell ref="E469:E470"/>
    <mergeCell ref="F469:F470"/>
    <mergeCell ref="G469:G470"/>
    <mergeCell ref="H469:H470"/>
    <mergeCell ref="I469:I470"/>
    <mergeCell ref="J469:J470"/>
    <mergeCell ref="K469:K470"/>
    <mergeCell ref="L469:L470"/>
    <mergeCell ref="C471:D472"/>
    <mergeCell ref="E471:E472"/>
    <mergeCell ref="F471:F472"/>
    <mergeCell ref="G471:G472"/>
    <mergeCell ref="H471:H472"/>
    <mergeCell ref="I471:I472"/>
    <mergeCell ref="J471:J472"/>
    <mergeCell ref="K471:K472"/>
    <mergeCell ref="L471:L472"/>
    <mergeCell ref="C452:K452"/>
    <mergeCell ref="D453:AU453"/>
    <mergeCell ref="D454:AU454"/>
    <mergeCell ref="D455:AF455"/>
    <mergeCell ref="AH455:AV455"/>
    <mergeCell ref="C464:I464"/>
    <mergeCell ref="J464:AH465"/>
    <mergeCell ref="AI464:AO464"/>
    <mergeCell ref="AP464:AV464"/>
    <mergeCell ref="C465:I465"/>
    <mergeCell ref="AI465:AO465"/>
    <mergeCell ref="AP465:AV465"/>
    <mergeCell ref="M466:Q466"/>
    <mergeCell ref="R466:W466"/>
    <mergeCell ref="X466:AB466"/>
    <mergeCell ref="AC466:AH466"/>
    <mergeCell ref="AI466:AO466"/>
    <mergeCell ref="AP466:AV466"/>
    <mergeCell ref="C446:D447"/>
    <mergeCell ref="E446:E447"/>
    <mergeCell ref="F446:F447"/>
    <mergeCell ref="G446:G447"/>
    <mergeCell ref="H446:H447"/>
    <mergeCell ref="I446:I447"/>
    <mergeCell ref="J446:J447"/>
    <mergeCell ref="K446:K447"/>
    <mergeCell ref="L446:L447"/>
    <mergeCell ref="C448:D449"/>
    <mergeCell ref="E448:E449"/>
    <mergeCell ref="F448:F449"/>
    <mergeCell ref="G448:G449"/>
    <mergeCell ref="H448:H449"/>
    <mergeCell ref="I448:I449"/>
    <mergeCell ref="J448:J449"/>
    <mergeCell ref="K448:K449"/>
    <mergeCell ref="L448:L449"/>
    <mergeCell ref="C440:D441"/>
    <mergeCell ref="E440:H440"/>
    <mergeCell ref="I440:I441"/>
    <mergeCell ref="J440:J441"/>
    <mergeCell ref="K440:K441"/>
    <mergeCell ref="L440:L441"/>
    <mergeCell ref="M440:AV441"/>
    <mergeCell ref="C442:D443"/>
    <mergeCell ref="E442:E443"/>
    <mergeCell ref="F442:F443"/>
    <mergeCell ref="G442:G443"/>
    <mergeCell ref="H442:H443"/>
    <mergeCell ref="I442:I443"/>
    <mergeCell ref="J442:J443"/>
    <mergeCell ref="K442:K443"/>
    <mergeCell ref="L442:L443"/>
    <mergeCell ref="C444:D445"/>
    <mergeCell ref="E444:E445"/>
    <mergeCell ref="F444:F445"/>
    <mergeCell ref="G444:G445"/>
    <mergeCell ref="H444:H445"/>
    <mergeCell ref="I444:I445"/>
    <mergeCell ref="J444:J445"/>
    <mergeCell ref="K444:K445"/>
    <mergeCell ref="L444:L445"/>
    <mergeCell ref="C425:K425"/>
    <mergeCell ref="D426:AU426"/>
    <mergeCell ref="D427:AU427"/>
    <mergeCell ref="D428:AF428"/>
    <mergeCell ref="AH428:AV428"/>
    <mergeCell ref="C437:I437"/>
    <mergeCell ref="J437:AH438"/>
    <mergeCell ref="AI437:AO437"/>
    <mergeCell ref="AP437:AV437"/>
    <mergeCell ref="C438:I438"/>
    <mergeCell ref="AI438:AO438"/>
    <mergeCell ref="AP438:AV438"/>
    <mergeCell ref="M439:Q439"/>
    <mergeCell ref="R439:W439"/>
    <mergeCell ref="X439:AB439"/>
    <mergeCell ref="AC439:AH439"/>
    <mergeCell ref="AI439:AO439"/>
    <mergeCell ref="AP439:AV439"/>
    <mergeCell ref="C419:D420"/>
    <mergeCell ref="E419:E420"/>
    <mergeCell ref="F419:F420"/>
    <mergeCell ref="G419:G420"/>
    <mergeCell ref="H419:H420"/>
    <mergeCell ref="I419:I420"/>
    <mergeCell ref="J419:J420"/>
    <mergeCell ref="K419:K420"/>
    <mergeCell ref="L419:L420"/>
    <mergeCell ref="C421:D422"/>
    <mergeCell ref="E421:E422"/>
    <mergeCell ref="F421:F422"/>
    <mergeCell ref="G421:G422"/>
    <mergeCell ref="H421:H422"/>
    <mergeCell ref="I421:I422"/>
    <mergeCell ref="J421:J422"/>
    <mergeCell ref="K421:K422"/>
    <mergeCell ref="L421:L422"/>
    <mergeCell ref="C413:D414"/>
    <mergeCell ref="E413:H413"/>
    <mergeCell ref="I413:I414"/>
    <mergeCell ref="J413:J414"/>
    <mergeCell ref="K413:K414"/>
    <mergeCell ref="L413:L414"/>
    <mergeCell ref="M413:AV414"/>
    <mergeCell ref="C415:D416"/>
    <mergeCell ref="E415:E416"/>
    <mergeCell ref="F415:F416"/>
    <mergeCell ref="G415:G416"/>
    <mergeCell ref="H415:H416"/>
    <mergeCell ref="I415:I416"/>
    <mergeCell ref="J415:J416"/>
    <mergeCell ref="K415:K416"/>
    <mergeCell ref="L415:L416"/>
    <mergeCell ref="C417:D418"/>
    <mergeCell ref="E417:E418"/>
    <mergeCell ref="F417:F418"/>
    <mergeCell ref="G417:G418"/>
    <mergeCell ref="H417:H418"/>
    <mergeCell ref="I417:I418"/>
    <mergeCell ref="J417:J418"/>
    <mergeCell ref="K417:K418"/>
    <mergeCell ref="L417:L418"/>
    <mergeCell ref="C398:K398"/>
    <mergeCell ref="D399:AU399"/>
    <mergeCell ref="D400:AU400"/>
    <mergeCell ref="D401:AF401"/>
    <mergeCell ref="AH401:AV401"/>
    <mergeCell ref="C410:I410"/>
    <mergeCell ref="J410:AH411"/>
    <mergeCell ref="AI410:AO410"/>
    <mergeCell ref="AP410:AV410"/>
    <mergeCell ref="C411:I411"/>
    <mergeCell ref="AI411:AO411"/>
    <mergeCell ref="AP411:AV411"/>
    <mergeCell ref="M412:Q412"/>
    <mergeCell ref="R412:W412"/>
    <mergeCell ref="X412:AB412"/>
    <mergeCell ref="AC412:AH412"/>
    <mergeCell ref="AI412:AO412"/>
    <mergeCell ref="AP412:AV412"/>
    <mergeCell ref="C392:D393"/>
    <mergeCell ref="E392:E393"/>
    <mergeCell ref="F392:F393"/>
    <mergeCell ref="G392:G393"/>
    <mergeCell ref="H392:H393"/>
    <mergeCell ref="I392:I393"/>
    <mergeCell ref="J392:J393"/>
    <mergeCell ref="K392:K393"/>
    <mergeCell ref="L392:L393"/>
    <mergeCell ref="C394:D395"/>
    <mergeCell ref="E394:E395"/>
    <mergeCell ref="F394:F395"/>
    <mergeCell ref="G394:G395"/>
    <mergeCell ref="H394:H395"/>
    <mergeCell ref="I394:I395"/>
    <mergeCell ref="J394:J395"/>
    <mergeCell ref="K394:K395"/>
    <mergeCell ref="L394:L395"/>
    <mergeCell ref="C386:D387"/>
    <mergeCell ref="E386:H386"/>
    <mergeCell ref="I386:I387"/>
    <mergeCell ref="J386:J387"/>
    <mergeCell ref="K386:K387"/>
    <mergeCell ref="L386:L387"/>
    <mergeCell ref="M386:AV387"/>
    <mergeCell ref="C388:D389"/>
    <mergeCell ref="E388:E389"/>
    <mergeCell ref="F388:F389"/>
    <mergeCell ref="G388:G389"/>
    <mergeCell ref="H388:H389"/>
    <mergeCell ref="I388:I389"/>
    <mergeCell ref="J388:J389"/>
    <mergeCell ref="K388:K389"/>
    <mergeCell ref="L388:L389"/>
    <mergeCell ref="C390:D391"/>
    <mergeCell ref="E390:E391"/>
    <mergeCell ref="F390:F391"/>
    <mergeCell ref="G390:G391"/>
    <mergeCell ref="H390:H391"/>
    <mergeCell ref="I390:I391"/>
    <mergeCell ref="J390:J391"/>
    <mergeCell ref="K390:K391"/>
    <mergeCell ref="L390:L391"/>
    <mergeCell ref="C371:K371"/>
    <mergeCell ref="D372:AU372"/>
    <mergeCell ref="D373:AU373"/>
    <mergeCell ref="D374:AF374"/>
    <mergeCell ref="AH374:AV374"/>
    <mergeCell ref="C383:I383"/>
    <mergeCell ref="J383:AH384"/>
    <mergeCell ref="AI383:AO383"/>
    <mergeCell ref="AP383:AV383"/>
    <mergeCell ref="C384:I384"/>
    <mergeCell ref="AI384:AO384"/>
    <mergeCell ref="AP384:AV384"/>
    <mergeCell ref="M385:Q385"/>
    <mergeCell ref="R385:W385"/>
    <mergeCell ref="X385:AB385"/>
    <mergeCell ref="AC385:AH385"/>
    <mergeCell ref="AI385:AO385"/>
    <mergeCell ref="AP385:AV385"/>
    <mergeCell ref="C365:D366"/>
    <mergeCell ref="E365:E366"/>
    <mergeCell ref="F365:F366"/>
    <mergeCell ref="G365:G366"/>
    <mergeCell ref="H365:H366"/>
    <mergeCell ref="I365:I366"/>
    <mergeCell ref="J365:J366"/>
    <mergeCell ref="K365:K366"/>
    <mergeCell ref="L365:L366"/>
    <mergeCell ref="C367:D368"/>
    <mergeCell ref="E367:E368"/>
    <mergeCell ref="F367:F368"/>
    <mergeCell ref="G367:G368"/>
    <mergeCell ref="H367:H368"/>
    <mergeCell ref="I367:I368"/>
    <mergeCell ref="J367:J368"/>
    <mergeCell ref="K367:K368"/>
    <mergeCell ref="L367:L368"/>
    <mergeCell ref="C359:D360"/>
    <mergeCell ref="E359:H359"/>
    <mergeCell ref="I359:I360"/>
    <mergeCell ref="J359:J360"/>
    <mergeCell ref="K359:K360"/>
    <mergeCell ref="L359:L360"/>
    <mergeCell ref="M359:AV360"/>
    <mergeCell ref="C361:D362"/>
    <mergeCell ref="E361:E362"/>
    <mergeCell ref="F361:F362"/>
    <mergeCell ref="G361:G362"/>
    <mergeCell ref="H361:H362"/>
    <mergeCell ref="I361:I362"/>
    <mergeCell ref="J361:J362"/>
    <mergeCell ref="K361:K362"/>
    <mergeCell ref="L361:L362"/>
    <mergeCell ref="C363:D364"/>
    <mergeCell ref="E363:E364"/>
    <mergeCell ref="F363:F364"/>
    <mergeCell ref="G363:G364"/>
    <mergeCell ref="H363:H364"/>
    <mergeCell ref="I363:I364"/>
    <mergeCell ref="J363:J364"/>
    <mergeCell ref="K363:K364"/>
    <mergeCell ref="L363:L364"/>
    <mergeCell ref="C344:K344"/>
    <mergeCell ref="D345:AU345"/>
    <mergeCell ref="D346:AU346"/>
    <mergeCell ref="D347:AF347"/>
    <mergeCell ref="AH347:AV347"/>
    <mergeCell ref="C356:I356"/>
    <mergeCell ref="J356:AH357"/>
    <mergeCell ref="AI356:AO356"/>
    <mergeCell ref="AP356:AV356"/>
    <mergeCell ref="C357:I357"/>
    <mergeCell ref="AI357:AO357"/>
    <mergeCell ref="AP357:AV357"/>
    <mergeCell ref="M358:Q358"/>
    <mergeCell ref="R358:W358"/>
    <mergeCell ref="X358:AB358"/>
    <mergeCell ref="AC358:AH358"/>
    <mergeCell ref="AI358:AO358"/>
    <mergeCell ref="AP358:AV358"/>
    <mergeCell ref="C338:D339"/>
    <mergeCell ref="E338:E339"/>
    <mergeCell ref="F338:F339"/>
    <mergeCell ref="G338:G339"/>
    <mergeCell ref="H338:H339"/>
    <mergeCell ref="I338:I339"/>
    <mergeCell ref="J338:J339"/>
    <mergeCell ref="K338:K339"/>
    <mergeCell ref="L338:L339"/>
    <mergeCell ref="C340:D341"/>
    <mergeCell ref="E340:E341"/>
    <mergeCell ref="F340:F341"/>
    <mergeCell ref="G340:G341"/>
    <mergeCell ref="H340:H341"/>
    <mergeCell ref="I340:I341"/>
    <mergeCell ref="J340:J341"/>
    <mergeCell ref="K340:K341"/>
    <mergeCell ref="L340:L341"/>
    <mergeCell ref="C332:D333"/>
    <mergeCell ref="E332:H332"/>
    <mergeCell ref="I332:I333"/>
    <mergeCell ref="J332:J333"/>
    <mergeCell ref="K332:K333"/>
    <mergeCell ref="L332:L333"/>
    <mergeCell ref="M332:AV333"/>
    <mergeCell ref="C334:D335"/>
    <mergeCell ref="E334:E335"/>
    <mergeCell ref="F334:F335"/>
    <mergeCell ref="G334:G335"/>
    <mergeCell ref="H334:H335"/>
    <mergeCell ref="I334:I335"/>
    <mergeCell ref="J334:J335"/>
    <mergeCell ref="K334:K335"/>
    <mergeCell ref="L334:L335"/>
    <mergeCell ref="C336:D337"/>
    <mergeCell ref="E336:E337"/>
    <mergeCell ref="F336:F337"/>
    <mergeCell ref="G336:G337"/>
    <mergeCell ref="H336:H337"/>
    <mergeCell ref="I336:I337"/>
    <mergeCell ref="J336:J337"/>
    <mergeCell ref="K336:K337"/>
    <mergeCell ref="L336:L337"/>
    <mergeCell ref="C35:D36"/>
    <mergeCell ref="E35:E36"/>
    <mergeCell ref="F35:F36"/>
    <mergeCell ref="G35:G36"/>
    <mergeCell ref="H35:H36"/>
    <mergeCell ref="I35:I36"/>
    <mergeCell ref="J35:J36"/>
    <mergeCell ref="K35:K36"/>
    <mergeCell ref="L35:L36"/>
    <mergeCell ref="C329:I329"/>
    <mergeCell ref="J329:AH330"/>
    <mergeCell ref="AI329:AO329"/>
    <mergeCell ref="AP329:AV329"/>
    <mergeCell ref="C330:I330"/>
    <mergeCell ref="AI330:AO330"/>
    <mergeCell ref="AP330:AV330"/>
    <mergeCell ref="M331:Q331"/>
    <mergeCell ref="R331:W331"/>
    <mergeCell ref="X331:AB331"/>
    <mergeCell ref="AC331:AH331"/>
    <mergeCell ref="AI331:AO331"/>
    <mergeCell ref="AP331:AV331"/>
    <mergeCell ref="C66:K66"/>
    <mergeCell ref="D67:AU67"/>
    <mergeCell ref="D68:AU68"/>
    <mergeCell ref="D69:AF69"/>
    <mergeCell ref="AH69:AV69"/>
    <mergeCell ref="L62:L63"/>
    <mergeCell ref="C62:D63"/>
    <mergeCell ref="E62:E63"/>
    <mergeCell ref="F62:F63"/>
    <mergeCell ref="G62:G63"/>
    <mergeCell ref="H62:H63"/>
    <mergeCell ref="I62:I63"/>
    <mergeCell ref="J62:J63"/>
    <mergeCell ref="K62:K63"/>
    <mergeCell ref="C56:D57"/>
    <mergeCell ref="E56:E57"/>
    <mergeCell ref="F56:F57"/>
    <mergeCell ref="G56:G57"/>
    <mergeCell ref="C51:I51"/>
    <mergeCell ref="J51:AH52"/>
    <mergeCell ref="AI51:AO51"/>
    <mergeCell ref="AP51:AV51"/>
    <mergeCell ref="C52:I52"/>
    <mergeCell ref="AI52:AO52"/>
    <mergeCell ref="AP52:AV52"/>
    <mergeCell ref="M53:Q53"/>
    <mergeCell ref="R53:W53"/>
    <mergeCell ref="X53:AB53"/>
    <mergeCell ref="AC53:AH53"/>
    <mergeCell ref="AI53:AO53"/>
    <mergeCell ref="AP53:AV53"/>
    <mergeCell ref="C54:D55"/>
    <mergeCell ref="E54:H54"/>
    <mergeCell ref="I54:I55"/>
    <mergeCell ref="J54:J55"/>
    <mergeCell ref="K54:K55"/>
    <mergeCell ref="M54:AV55"/>
    <mergeCell ref="L56:L57"/>
    <mergeCell ref="C58:D59"/>
    <mergeCell ref="E58:E59"/>
    <mergeCell ref="F58:F59"/>
    <mergeCell ref="C249:D250"/>
    <mergeCell ref="E249:E250"/>
    <mergeCell ref="F249:F250"/>
    <mergeCell ref="G249:G250"/>
    <mergeCell ref="H249:H250"/>
    <mergeCell ref="I249:I250"/>
    <mergeCell ref="J249:J250"/>
    <mergeCell ref="K249:K250"/>
    <mergeCell ref="L249:L250"/>
    <mergeCell ref="K280:K281"/>
    <mergeCell ref="L280:L281"/>
    <mergeCell ref="C282:D283"/>
    <mergeCell ref="H56:H57"/>
    <mergeCell ref="I56:I57"/>
    <mergeCell ref="J56:J57"/>
    <mergeCell ref="K56:K57"/>
    <mergeCell ref="H280:H281"/>
    <mergeCell ref="I280:I281"/>
    <mergeCell ref="D262:AF262"/>
    <mergeCell ref="M244:Q244"/>
    <mergeCell ref="R244:W244"/>
    <mergeCell ref="X244:AB244"/>
    <mergeCell ref="AC244:AH244"/>
    <mergeCell ref="J224:J225"/>
    <mergeCell ref="K224:K225"/>
    <mergeCell ref="L224:L225"/>
    <mergeCell ref="C228:K228"/>
    <mergeCell ref="D229:AU229"/>
    <mergeCell ref="L54:L55"/>
    <mergeCell ref="G58:G59"/>
    <mergeCell ref="H58:H59"/>
    <mergeCell ref="I58:I59"/>
    <mergeCell ref="J58:J59"/>
    <mergeCell ref="K58:K59"/>
    <mergeCell ref="L58:L59"/>
    <mergeCell ref="C60:D61"/>
    <mergeCell ref="E60:E61"/>
    <mergeCell ref="F60:F61"/>
    <mergeCell ref="G60:G61"/>
    <mergeCell ref="H60:H61"/>
    <mergeCell ref="I60:I61"/>
    <mergeCell ref="J60:J61"/>
    <mergeCell ref="K60:K61"/>
    <mergeCell ref="L60:L61"/>
    <mergeCell ref="E305:H305"/>
    <mergeCell ref="I305:I306"/>
    <mergeCell ref="J305:J306"/>
    <mergeCell ref="K305:K306"/>
    <mergeCell ref="L305:L306"/>
    <mergeCell ref="J280:J281"/>
    <mergeCell ref="E282:E283"/>
    <mergeCell ref="F282:F283"/>
    <mergeCell ref="G282:G283"/>
    <mergeCell ref="H282:H283"/>
    <mergeCell ref="I282:I283"/>
    <mergeCell ref="J282:J283"/>
    <mergeCell ref="C280:D281"/>
    <mergeCell ref="E280:E281"/>
    <mergeCell ref="F280:F281"/>
    <mergeCell ref="G280:G281"/>
    <mergeCell ref="C317:K317"/>
    <mergeCell ref="C311:D312"/>
    <mergeCell ref="E311:E312"/>
    <mergeCell ref="F311:F312"/>
    <mergeCell ref="G311:G312"/>
    <mergeCell ref="H311:H312"/>
    <mergeCell ref="I311:I312"/>
    <mergeCell ref="J311:J312"/>
    <mergeCell ref="K311:K312"/>
    <mergeCell ref="D318:AU318"/>
    <mergeCell ref="AP304:AV304"/>
    <mergeCell ref="M305:AV306"/>
    <mergeCell ref="C307:D308"/>
    <mergeCell ref="D319:AU319"/>
    <mergeCell ref="D320:AF320"/>
    <mergeCell ref="AH320:AV320"/>
    <mergeCell ref="AP302:AV302"/>
    <mergeCell ref="C303:I303"/>
    <mergeCell ref="AI303:AO303"/>
    <mergeCell ref="AP303:AV303"/>
    <mergeCell ref="C313:D314"/>
    <mergeCell ref="E313:E314"/>
    <mergeCell ref="F313:F314"/>
    <mergeCell ref="G313:G314"/>
    <mergeCell ref="H313:H314"/>
    <mergeCell ref="I313:I314"/>
    <mergeCell ref="J313:J314"/>
    <mergeCell ref="K313:K314"/>
    <mergeCell ref="L313:L314"/>
    <mergeCell ref="C309:D310"/>
    <mergeCell ref="E309:E310"/>
    <mergeCell ref="F309:F310"/>
    <mergeCell ref="G309:G310"/>
    <mergeCell ref="H309:H310"/>
    <mergeCell ref="I309:I310"/>
    <mergeCell ref="J309:J310"/>
    <mergeCell ref="K309:K310"/>
    <mergeCell ref="L309:L310"/>
    <mergeCell ref="C305:D306"/>
    <mergeCell ref="L311:L312"/>
    <mergeCell ref="M304:Q304"/>
    <mergeCell ref="R304:W304"/>
    <mergeCell ref="X304:AB304"/>
    <mergeCell ref="AC304:AH304"/>
    <mergeCell ref="AI304:AO304"/>
    <mergeCell ref="AI302:AO302"/>
    <mergeCell ref="C288:K288"/>
    <mergeCell ref="D289:AU289"/>
    <mergeCell ref="D290:AU290"/>
    <mergeCell ref="D291:AF291"/>
    <mergeCell ref="AH291:AV291"/>
    <mergeCell ref="C302:I302"/>
    <mergeCell ref="J302:AH303"/>
    <mergeCell ref="E307:E308"/>
    <mergeCell ref="F307:F308"/>
    <mergeCell ref="G307:G308"/>
    <mergeCell ref="H307:H308"/>
    <mergeCell ref="I307:I308"/>
    <mergeCell ref="J307:J308"/>
    <mergeCell ref="K307:K308"/>
    <mergeCell ref="L307:L308"/>
    <mergeCell ref="C284:D285"/>
    <mergeCell ref="M276:AV277"/>
    <mergeCell ref="C278:D279"/>
    <mergeCell ref="E278:E279"/>
    <mergeCell ref="F278:F279"/>
    <mergeCell ref="G278:G279"/>
    <mergeCell ref="H278:H279"/>
    <mergeCell ref="I278:I279"/>
    <mergeCell ref="J278:J279"/>
    <mergeCell ref="K278:K279"/>
    <mergeCell ref="L278:L279"/>
    <mergeCell ref="C276:D277"/>
    <mergeCell ref="E276:H276"/>
    <mergeCell ref="I276:I277"/>
    <mergeCell ref="J276:J277"/>
    <mergeCell ref="K276:K277"/>
    <mergeCell ref="L276:L277"/>
    <mergeCell ref="K282:K283"/>
    <mergeCell ref="L282:L283"/>
    <mergeCell ref="AH262:AV262"/>
    <mergeCell ref="C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75:Q275"/>
    <mergeCell ref="R275:W275"/>
    <mergeCell ref="X275:AB275"/>
    <mergeCell ref="AC275:AH275"/>
    <mergeCell ref="AI275:AO275"/>
    <mergeCell ref="AP275:AV275"/>
    <mergeCell ref="C273:I273"/>
    <mergeCell ref="J273:AH274"/>
    <mergeCell ref="AI273:AO273"/>
    <mergeCell ref="AP273:AV273"/>
    <mergeCell ref="C274:I274"/>
    <mergeCell ref="AI274:AO274"/>
    <mergeCell ref="AP274:AV274"/>
    <mergeCell ref="C259:K259"/>
    <mergeCell ref="D260:AU260"/>
    <mergeCell ref="D261:AU261"/>
    <mergeCell ref="AI244:AO244"/>
    <mergeCell ref="AP244:AV244"/>
    <mergeCell ref="D231:AF231"/>
    <mergeCell ref="AH231:AV231"/>
    <mergeCell ref="C242:I242"/>
    <mergeCell ref="J242:AH243"/>
    <mergeCell ref="AI242:AO242"/>
    <mergeCell ref="AP242:AV242"/>
    <mergeCell ref="C243:I243"/>
    <mergeCell ref="AI243:AO243"/>
    <mergeCell ref="AP243:AV243"/>
    <mergeCell ref="M245:AV246"/>
    <mergeCell ref="C247:D248"/>
    <mergeCell ref="E247:E248"/>
    <mergeCell ref="F247:F248"/>
    <mergeCell ref="G247:G248"/>
    <mergeCell ref="H247:H248"/>
    <mergeCell ref="I247:I248"/>
    <mergeCell ref="J247:J248"/>
    <mergeCell ref="K247:K248"/>
    <mergeCell ref="L247:L248"/>
    <mergeCell ref="C245:D246"/>
    <mergeCell ref="E245:H245"/>
    <mergeCell ref="I245:I246"/>
    <mergeCell ref="J245:J246"/>
    <mergeCell ref="K245:K246"/>
    <mergeCell ref="L245:L246"/>
    <mergeCell ref="I224:I225"/>
    <mergeCell ref="J222:J223"/>
    <mergeCell ref="K222:K223"/>
    <mergeCell ref="L222:L223"/>
    <mergeCell ref="C222:D223"/>
    <mergeCell ref="E222:E223"/>
    <mergeCell ref="F222:F223"/>
    <mergeCell ref="G222:G223"/>
    <mergeCell ref="H222:H223"/>
    <mergeCell ref="I222:I223"/>
    <mergeCell ref="C216:I216"/>
    <mergeCell ref="AI216:AO216"/>
    <mergeCell ref="AP216:AV216"/>
    <mergeCell ref="M218:AV219"/>
    <mergeCell ref="C220:D221"/>
    <mergeCell ref="E220:E221"/>
    <mergeCell ref="F220:F221"/>
    <mergeCell ref="G220:G221"/>
    <mergeCell ref="H220:H221"/>
    <mergeCell ref="I220:I221"/>
    <mergeCell ref="J220:J221"/>
    <mergeCell ref="K220:K221"/>
    <mergeCell ref="L220:L221"/>
    <mergeCell ref="C218:D219"/>
    <mergeCell ref="E218:H218"/>
    <mergeCell ref="I218:I219"/>
    <mergeCell ref="C186:I186"/>
    <mergeCell ref="J186:AH187"/>
    <mergeCell ref="AI186:AO186"/>
    <mergeCell ref="AP186:AV186"/>
    <mergeCell ref="C187:I187"/>
    <mergeCell ref="AI187:AO187"/>
    <mergeCell ref="AP187:AV187"/>
    <mergeCell ref="M189:AV190"/>
    <mergeCell ref="C191:D192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C189:D190"/>
    <mergeCell ref="E189:H189"/>
    <mergeCell ref="I189:I190"/>
    <mergeCell ref="J189:J190"/>
    <mergeCell ref="K189:K190"/>
    <mergeCell ref="L189:L190"/>
    <mergeCell ref="M188:Q188"/>
    <mergeCell ref="R188:W188"/>
    <mergeCell ref="X188:AB188"/>
    <mergeCell ref="AC188:AH188"/>
    <mergeCell ref="AI188:AO188"/>
    <mergeCell ref="AP188:AV188"/>
    <mergeCell ref="D175:AF175"/>
    <mergeCell ref="AH175:AV175"/>
    <mergeCell ref="C172:K172"/>
    <mergeCell ref="D173:AU173"/>
    <mergeCell ref="D174:AU174"/>
    <mergeCell ref="J166:J167"/>
    <mergeCell ref="K166:K167"/>
    <mergeCell ref="L166:L167"/>
    <mergeCell ref="C166:D167"/>
    <mergeCell ref="E166:E167"/>
    <mergeCell ref="F166:F167"/>
    <mergeCell ref="G166:G167"/>
    <mergeCell ref="H166:H167"/>
    <mergeCell ref="I166:I167"/>
    <mergeCell ref="M161:Q161"/>
    <mergeCell ref="R161:W161"/>
    <mergeCell ref="X161:AB161"/>
    <mergeCell ref="AC161:AH161"/>
    <mergeCell ref="AI161:AO161"/>
    <mergeCell ref="AP161:AV161"/>
    <mergeCell ref="C168:D169"/>
    <mergeCell ref="E168:E169"/>
    <mergeCell ref="F168:F169"/>
    <mergeCell ref="G168:G169"/>
    <mergeCell ref="H168:H169"/>
    <mergeCell ref="I168:I169"/>
    <mergeCell ref="J168:J169"/>
    <mergeCell ref="K168:K169"/>
    <mergeCell ref="L168:L169"/>
    <mergeCell ref="C159:I159"/>
    <mergeCell ref="J159:AH160"/>
    <mergeCell ref="AI159:AO159"/>
    <mergeCell ref="AP159:AV159"/>
    <mergeCell ref="C160:I160"/>
    <mergeCell ref="AI160:AO160"/>
    <mergeCell ref="AP160:AV160"/>
    <mergeCell ref="M162:AV163"/>
    <mergeCell ref="C164:D165"/>
    <mergeCell ref="E164:E165"/>
    <mergeCell ref="F164:F165"/>
    <mergeCell ref="G164:G165"/>
    <mergeCell ref="H164:H165"/>
    <mergeCell ref="I164:I165"/>
    <mergeCell ref="J164:J165"/>
    <mergeCell ref="K164:K165"/>
    <mergeCell ref="L164:L165"/>
    <mergeCell ref="C162:D163"/>
    <mergeCell ref="E162:H162"/>
    <mergeCell ref="I162:I163"/>
    <mergeCell ref="J162:J163"/>
    <mergeCell ref="K162:K163"/>
    <mergeCell ref="L162:L163"/>
    <mergeCell ref="K141:K142"/>
    <mergeCell ref="L141:L142"/>
    <mergeCell ref="C145:K145"/>
    <mergeCell ref="D146:AU146"/>
    <mergeCell ref="D147:AU147"/>
    <mergeCell ref="D148:AF148"/>
    <mergeCell ref="AH148:AV148"/>
    <mergeCell ref="J139:J140"/>
    <mergeCell ref="K139:K140"/>
    <mergeCell ref="L139:L140"/>
    <mergeCell ref="C141:D142"/>
    <mergeCell ref="E141:E142"/>
    <mergeCell ref="F141:F142"/>
    <mergeCell ref="G141:G142"/>
    <mergeCell ref="H141:H142"/>
    <mergeCell ref="I141:I142"/>
    <mergeCell ref="J141:J142"/>
    <mergeCell ref="C139:D140"/>
    <mergeCell ref="E139:E140"/>
    <mergeCell ref="F139:F140"/>
    <mergeCell ref="G139:G140"/>
    <mergeCell ref="H139:H140"/>
    <mergeCell ref="I139:I140"/>
    <mergeCell ref="M134:Q134"/>
    <mergeCell ref="R134:W134"/>
    <mergeCell ref="X134:AB134"/>
    <mergeCell ref="AC134:AH134"/>
    <mergeCell ref="AI134:AO134"/>
    <mergeCell ref="AP134:AV134"/>
    <mergeCell ref="C132:I132"/>
    <mergeCell ref="J132:AH133"/>
    <mergeCell ref="AI132:AO132"/>
    <mergeCell ref="AP132:AV132"/>
    <mergeCell ref="C133:I133"/>
    <mergeCell ref="AI133:AO133"/>
    <mergeCell ref="AP133:AV133"/>
    <mergeCell ref="M135:AV136"/>
    <mergeCell ref="C137:D138"/>
    <mergeCell ref="E137:E138"/>
    <mergeCell ref="F137:F138"/>
    <mergeCell ref="G137:G138"/>
    <mergeCell ref="H137:H138"/>
    <mergeCell ref="I137:I138"/>
    <mergeCell ref="J137:J138"/>
    <mergeCell ref="K137:K138"/>
    <mergeCell ref="L137:L138"/>
    <mergeCell ref="C135:D136"/>
    <mergeCell ref="E135:H135"/>
    <mergeCell ref="I135:I136"/>
    <mergeCell ref="J135:J136"/>
    <mergeCell ref="K135:K136"/>
    <mergeCell ref="L135:L136"/>
    <mergeCell ref="D119:AU119"/>
    <mergeCell ref="D120:AU120"/>
    <mergeCell ref="D121:AF121"/>
    <mergeCell ref="AH121:AV121"/>
    <mergeCell ref="J112:J113"/>
    <mergeCell ref="K112:K113"/>
    <mergeCell ref="L112:L113"/>
    <mergeCell ref="C114:D115"/>
    <mergeCell ref="E114:E115"/>
    <mergeCell ref="F114:F115"/>
    <mergeCell ref="G114:G115"/>
    <mergeCell ref="H114:H115"/>
    <mergeCell ref="I114:I115"/>
    <mergeCell ref="J114:J115"/>
    <mergeCell ref="C112:D113"/>
    <mergeCell ref="E112:E113"/>
    <mergeCell ref="F112:F113"/>
    <mergeCell ref="G112:G113"/>
    <mergeCell ref="H112:H113"/>
    <mergeCell ref="I112:I113"/>
    <mergeCell ref="K114:K115"/>
    <mergeCell ref="L114:L115"/>
    <mergeCell ref="C118:K118"/>
    <mergeCell ref="AI107:AO107"/>
    <mergeCell ref="AP107:AV107"/>
    <mergeCell ref="C105:I105"/>
    <mergeCell ref="J105:AH106"/>
    <mergeCell ref="AI105:AO105"/>
    <mergeCell ref="AP105:AV105"/>
    <mergeCell ref="C106:I106"/>
    <mergeCell ref="AI106:AO106"/>
    <mergeCell ref="AP106:AV106"/>
    <mergeCell ref="M108:AV109"/>
    <mergeCell ref="C110:D111"/>
    <mergeCell ref="E110:E111"/>
    <mergeCell ref="F110:F111"/>
    <mergeCell ref="G110:G111"/>
    <mergeCell ref="H110:H111"/>
    <mergeCell ref="I110:I111"/>
    <mergeCell ref="J110:J111"/>
    <mergeCell ref="K110:K111"/>
    <mergeCell ref="L110:L111"/>
    <mergeCell ref="C108:D109"/>
    <mergeCell ref="E108:H108"/>
    <mergeCell ref="I108:I109"/>
    <mergeCell ref="J108:J109"/>
    <mergeCell ref="K108:K109"/>
    <mergeCell ref="L108:L109"/>
    <mergeCell ref="M107:Q107"/>
    <mergeCell ref="R107:W107"/>
    <mergeCell ref="X107:AB107"/>
    <mergeCell ref="AC107:AH107"/>
    <mergeCell ref="AH94:AV94"/>
    <mergeCell ref="J87:J88"/>
    <mergeCell ref="K87:K88"/>
    <mergeCell ref="L87:L88"/>
    <mergeCell ref="C91:K91"/>
    <mergeCell ref="D92:AU92"/>
    <mergeCell ref="D93:AU93"/>
    <mergeCell ref="C87:D88"/>
    <mergeCell ref="E87:E88"/>
    <mergeCell ref="F87:F88"/>
    <mergeCell ref="G87:G88"/>
    <mergeCell ref="H87:H88"/>
    <mergeCell ref="I87:I88"/>
    <mergeCell ref="J85:J86"/>
    <mergeCell ref="K85:K86"/>
    <mergeCell ref="L85:L86"/>
    <mergeCell ref="C85:D86"/>
    <mergeCell ref="E85:E86"/>
    <mergeCell ref="F85:F86"/>
    <mergeCell ref="G85:G86"/>
    <mergeCell ref="H85:H86"/>
    <mergeCell ref="I85:I86"/>
    <mergeCell ref="D94:AF94"/>
    <mergeCell ref="M80:Q80"/>
    <mergeCell ref="R80:W80"/>
    <mergeCell ref="X80:AB80"/>
    <mergeCell ref="AC80:AH80"/>
    <mergeCell ref="AI80:AO80"/>
    <mergeCell ref="AP80:AV80"/>
    <mergeCell ref="C78:I78"/>
    <mergeCell ref="J78:AH79"/>
    <mergeCell ref="AI78:AO78"/>
    <mergeCell ref="AP78:AV78"/>
    <mergeCell ref="C79:I79"/>
    <mergeCell ref="AI79:AO79"/>
    <mergeCell ref="AP79:AV79"/>
    <mergeCell ref="M81:AV82"/>
    <mergeCell ref="C83:D84"/>
    <mergeCell ref="E83:E84"/>
    <mergeCell ref="F83:F84"/>
    <mergeCell ref="G83:G84"/>
    <mergeCell ref="H83:H84"/>
    <mergeCell ref="I83:I84"/>
    <mergeCell ref="J83:J84"/>
    <mergeCell ref="K83:K84"/>
    <mergeCell ref="L83:L84"/>
    <mergeCell ref="C81:D82"/>
    <mergeCell ref="E81:H81"/>
    <mergeCell ref="I81:I82"/>
    <mergeCell ref="J81:J82"/>
    <mergeCell ref="K81:K82"/>
    <mergeCell ref="L81:L82"/>
    <mergeCell ref="K31:K32"/>
    <mergeCell ref="L31:L32"/>
    <mergeCell ref="C39:K39"/>
    <mergeCell ref="D40:AU40"/>
    <mergeCell ref="D41:AU41"/>
    <mergeCell ref="D42:AF42"/>
    <mergeCell ref="AH42:AV42"/>
    <mergeCell ref="C31:D32"/>
    <mergeCell ref="E31:E32"/>
    <mergeCell ref="F31:F32"/>
    <mergeCell ref="G31:G32"/>
    <mergeCell ref="H31:H32"/>
    <mergeCell ref="I31:I32"/>
    <mergeCell ref="J31:J32"/>
    <mergeCell ref="C33:D34"/>
    <mergeCell ref="E33:E34"/>
    <mergeCell ref="F33:F34"/>
    <mergeCell ref="G33:G34"/>
    <mergeCell ref="H33:H34"/>
    <mergeCell ref="I33:I34"/>
    <mergeCell ref="J33:J34"/>
    <mergeCell ref="K33:K34"/>
    <mergeCell ref="L33:L34"/>
    <mergeCell ref="M27:AV28"/>
    <mergeCell ref="C29:D30"/>
    <mergeCell ref="E29:E30"/>
    <mergeCell ref="F29:F30"/>
    <mergeCell ref="G29:G30"/>
    <mergeCell ref="H29:H30"/>
    <mergeCell ref="I29:I30"/>
    <mergeCell ref="J29:J30"/>
    <mergeCell ref="K29:K30"/>
    <mergeCell ref="L29:L30"/>
    <mergeCell ref="C27:D28"/>
    <mergeCell ref="E27:H27"/>
    <mergeCell ref="I27:I28"/>
    <mergeCell ref="J27:J28"/>
    <mergeCell ref="K27:K28"/>
    <mergeCell ref="L27:L28"/>
    <mergeCell ref="AN20:AQ20"/>
    <mergeCell ref="AR20:AW20"/>
    <mergeCell ref="B16:G17"/>
    <mergeCell ref="H16:V19"/>
    <mergeCell ref="W16:AW17"/>
    <mergeCell ref="B18:C19"/>
    <mergeCell ref="D18:G19"/>
    <mergeCell ref="W18:AI19"/>
    <mergeCell ref="AJ18:AW19"/>
    <mergeCell ref="M26:Q26"/>
    <mergeCell ref="R26:W26"/>
    <mergeCell ref="X26:AB26"/>
    <mergeCell ref="AC26:AH26"/>
    <mergeCell ref="AI26:AO26"/>
    <mergeCell ref="AP26:AV26"/>
    <mergeCell ref="C24:I24"/>
    <mergeCell ref="J24:AH25"/>
    <mergeCell ref="AI24:AO24"/>
    <mergeCell ref="AP24:AV24"/>
    <mergeCell ref="C25:I25"/>
    <mergeCell ref="AI25:AO25"/>
    <mergeCell ref="AP25:AV25"/>
    <mergeCell ref="B20:D20"/>
    <mergeCell ref="E20:AE20"/>
    <mergeCell ref="AF20:AI20"/>
    <mergeCell ref="AJ20:AM20"/>
    <mergeCell ref="E284:E285"/>
    <mergeCell ref="F284:F285"/>
    <mergeCell ref="G284:G285"/>
    <mergeCell ref="H284:H285"/>
    <mergeCell ref="I284:I285"/>
    <mergeCell ref="J284:J285"/>
    <mergeCell ref="C201:K201"/>
    <mergeCell ref="D202:AU202"/>
    <mergeCell ref="K284:K285"/>
    <mergeCell ref="L284:L285"/>
    <mergeCell ref="D203:AU203"/>
    <mergeCell ref="M217:Q217"/>
    <mergeCell ref="R217:W217"/>
    <mergeCell ref="X217:AB217"/>
    <mergeCell ref="J218:J219"/>
    <mergeCell ref="K218:K219"/>
    <mergeCell ref="L218:L219"/>
    <mergeCell ref="D230:AU230"/>
    <mergeCell ref="C224:D225"/>
    <mergeCell ref="E224:E225"/>
    <mergeCell ref="F224:F225"/>
    <mergeCell ref="G224:G225"/>
    <mergeCell ref="H224:H225"/>
    <mergeCell ref="AC217:AH217"/>
    <mergeCell ref="AI217:AO217"/>
    <mergeCell ref="AP217:AV217"/>
    <mergeCell ref="D204:AF204"/>
    <mergeCell ref="AH204:AV204"/>
    <mergeCell ref="C215:I215"/>
    <mergeCell ref="J215:AH216"/>
    <mergeCell ref="AI215:AO215"/>
    <mergeCell ref="AP215:AV215"/>
    <mergeCell ref="G193:G194"/>
    <mergeCell ref="H193:H194"/>
    <mergeCell ref="I193:I194"/>
    <mergeCell ref="J193:J194"/>
    <mergeCell ref="K193:K194"/>
    <mergeCell ref="L193:L194"/>
    <mergeCell ref="C193:D194"/>
    <mergeCell ref="E193:E194"/>
    <mergeCell ref="F193:F194"/>
    <mergeCell ref="C195:D196"/>
    <mergeCell ref="E195:E196"/>
    <mergeCell ref="F195:F196"/>
    <mergeCell ref="G195:G196"/>
    <mergeCell ref="H195:H196"/>
    <mergeCell ref="I195:I196"/>
    <mergeCell ref="J195:J196"/>
    <mergeCell ref="K195:K196"/>
    <mergeCell ref="L195:L196"/>
    <mergeCell ref="C197:D198"/>
    <mergeCell ref="E197:E198"/>
    <mergeCell ref="F197:F198"/>
    <mergeCell ref="G197:G198"/>
    <mergeCell ref="H197:H198"/>
  </mergeCells>
  <phoneticPr fontId="52" type="noConversion"/>
  <conditionalFormatting sqref="J38:K38">
    <cfRule type="expression" dxfId="79" priority="135">
      <formula>$L38=$L37</formula>
    </cfRule>
  </conditionalFormatting>
  <conditionalFormatting sqref="J65:K65">
    <cfRule type="expression" dxfId="78" priority="91">
      <formula>$L65=$L64</formula>
    </cfRule>
  </conditionalFormatting>
  <conditionalFormatting sqref="J90:K90">
    <cfRule type="expression" dxfId="77" priority="133">
      <formula>$L90=$L89</formula>
    </cfRule>
  </conditionalFormatting>
  <conditionalFormatting sqref="J117:K117">
    <cfRule type="expression" dxfId="76" priority="125">
      <formula>$L117=$L116</formula>
    </cfRule>
  </conditionalFormatting>
  <conditionalFormatting sqref="J144:K144">
    <cfRule type="expression" dxfId="75" priority="123">
      <formula>$L144=$L143</formula>
    </cfRule>
  </conditionalFormatting>
  <conditionalFormatting sqref="J171:K171">
    <cfRule type="expression" dxfId="74" priority="121">
      <formula>$L171=$L170</formula>
    </cfRule>
  </conditionalFormatting>
  <conditionalFormatting sqref="J200:K200">
    <cfRule type="expression" dxfId="73" priority="117">
      <formula>$L200=$L199</formula>
    </cfRule>
  </conditionalFormatting>
  <conditionalFormatting sqref="J227:K227">
    <cfRule type="expression" dxfId="72" priority="115">
      <formula>$L227=$L226</formula>
    </cfRule>
  </conditionalFormatting>
  <conditionalFormatting sqref="J258:K258">
    <cfRule type="expression" dxfId="71" priority="113">
      <formula>$L258=$L257</formula>
    </cfRule>
  </conditionalFormatting>
  <conditionalFormatting sqref="J287:K287">
    <cfRule type="expression" dxfId="70" priority="107">
      <formula>$L287=$L286</formula>
    </cfRule>
  </conditionalFormatting>
  <conditionalFormatting sqref="J316:K316">
    <cfRule type="expression" dxfId="69" priority="95">
      <formula>$L316=$L315</formula>
    </cfRule>
  </conditionalFormatting>
  <conditionalFormatting sqref="J343:K343">
    <cfRule type="expression" dxfId="68" priority="89">
      <formula>$L343=$L342</formula>
    </cfRule>
  </conditionalFormatting>
  <conditionalFormatting sqref="J370:K370">
    <cfRule type="expression" dxfId="67" priority="87">
      <formula>$L370=$L369</formula>
    </cfRule>
  </conditionalFormatting>
  <conditionalFormatting sqref="J397:K397">
    <cfRule type="expression" dxfId="66" priority="85">
      <formula>$L397=$L396</formula>
    </cfRule>
  </conditionalFormatting>
  <conditionalFormatting sqref="J424:K424">
    <cfRule type="expression" dxfId="65" priority="83">
      <formula>$L424=$L423</formula>
    </cfRule>
  </conditionalFormatting>
  <conditionalFormatting sqref="J451:K451">
    <cfRule type="expression" dxfId="64" priority="81">
      <formula>$L451=$L450</formula>
    </cfRule>
  </conditionalFormatting>
  <conditionalFormatting sqref="J478:K478">
    <cfRule type="expression" dxfId="63" priority="79">
      <formula>$L478=$L477</formula>
    </cfRule>
  </conditionalFormatting>
  <conditionalFormatting sqref="J505:K505">
    <cfRule type="expression" dxfId="62" priority="77">
      <formula>$L505=$L504</formula>
    </cfRule>
  </conditionalFormatting>
  <conditionalFormatting sqref="J532:K532">
    <cfRule type="expression" dxfId="61" priority="75">
      <formula>$L532=$L531</formula>
    </cfRule>
  </conditionalFormatting>
  <conditionalFormatting sqref="J559:K559">
    <cfRule type="expression" dxfId="60" priority="73">
      <formula>$L559=$L558</formula>
    </cfRule>
  </conditionalFormatting>
  <conditionalFormatting sqref="J586:K586">
    <cfRule type="expression" dxfId="59" priority="71">
      <formula>$L586=$L585</formula>
    </cfRule>
  </conditionalFormatting>
  <conditionalFormatting sqref="J613:K613">
    <cfRule type="expression" dxfId="58" priority="69">
      <formula>$L613=$L612</formula>
    </cfRule>
  </conditionalFormatting>
  <conditionalFormatting sqref="J640:K640">
    <cfRule type="expression" dxfId="57" priority="67">
      <formula>$L640=$L639</formula>
    </cfRule>
  </conditionalFormatting>
  <conditionalFormatting sqref="J667:K667">
    <cfRule type="expression" dxfId="56" priority="65">
      <formula>$L667=$L666</formula>
    </cfRule>
  </conditionalFormatting>
  <conditionalFormatting sqref="J694:K694">
    <cfRule type="expression" dxfId="55" priority="63">
      <formula>$L694=$L693</formula>
    </cfRule>
  </conditionalFormatting>
  <conditionalFormatting sqref="J721:K721">
    <cfRule type="expression" dxfId="54" priority="61">
      <formula>$L721=$L720</formula>
    </cfRule>
  </conditionalFormatting>
  <conditionalFormatting sqref="J748:K748">
    <cfRule type="expression" dxfId="53" priority="59">
      <formula>$L748=$L747</formula>
    </cfRule>
  </conditionalFormatting>
  <conditionalFormatting sqref="J775:K775">
    <cfRule type="expression" dxfId="52" priority="57">
      <formula>$L775=$L774</formula>
    </cfRule>
  </conditionalFormatting>
  <conditionalFormatting sqref="J802:K802">
    <cfRule type="expression" dxfId="51" priority="55">
      <formula>$L802=$L801</formula>
    </cfRule>
  </conditionalFormatting>
  <conditionalFormatting sqref="J829:K829">
    <cfRule type="expression" dxfId="50" priority="53">
      <formula>$L829=$L828</formula>
    </cfRule>
  </conditionalFormatting>
  <conditionalFormatting sqref="J856:K856">
    <cfRule type="expression" dxfId="49" priority="51">
      <formula>$L856=$L855</formula>
    </cfRule>
  </conditionalFormatting>
  <conditionalFormatting sqref="J887:K887">
    <cfRule type="expression" dxfId="48" priority="49">
      <formula>$L887=$L886</formula>
    </cfRule>
  </conditionalFormatting>
  <conditionalFormatting sqref="J914:K914">
    <cfRule type="expression" dxfId="47" priority="47">
      <formula>$L914=$L913</formula>
    </cfRule>
  </conditionalFormatting>
  <conditionalFormatting sqref="J1022:K1022">
    <cfRule type="expression" dxfId="46" priority="45">
      <formula>$L1022=$L1021</formula>
    </cfRule>
  </conditionalFormatting>
  <conditionalFormatting sqref="J1049:K1049">
    <cfRule type="expression" dxfId="45" priority="43">
      <formula>$L1049=$L1048</formula>
    </cfRule>
  </conditionalFormatting>
  <conditionalFormatting sqref="J1076:K1076">
    <cfRule type="expression" dxfId="44" priority="41">
      <formula>$L1076=$L1075</formula>
    </cfRule>
  </conditionalFormatting>
  <conditionalFormatting sqref="J1103:K1103">
    <cfRule type="expression" dxfId="43" priority="39">
      <formula>$L1103=$L1102</formula>
    </cfRule>
  </conditionalFormatting>
  <conditionalFormatting sqref="L38">
    <cfRule type="cellIs" dxfId="42" priority="136" operator="equal">
      <formula>L37</formula>
    </cfRule>
  </conditionalFormatting>
  <conditionalFormatting sqref="L65">
    <cfRule type="cellIs" dxfId="41" priority="92" operator="equal">
      <formula>L64</formula>
    </cfRule>
  </conditionalFormatting>
  <conditionalFormatting sqref="L90">
    <cfRule type="cellIs" dxfId="40" priority="134" operator="equal">
      <formula>L89</formula>
    </cfRule>
  </conditionalFormatting>
  <conditionalFormatting sqref="L117">
    <cfRule type="cellIs" dxfId="39" priority="126" operator="equal">
      <formula>L116</formula>
    </cfRule>
  </conditionalFormatting>
  <conditionalFormatting sqref="L144">
    <cfRule type="cellIs" dxfId="38" priority="124" operator="equal">
      <formula>L143</formula>
    </cfRule>
  </conditionalFormatting>
  <conditionalFormatting sqref="L171">
    <cfRule type="cellIs" dxfId="37" priority="122" operator="equal">
      <formula>L170</formula>
    </cfRule>
  </conditionalFormatting>
  <conditionalFormatting sqref="L200">
    <cfRule type="cellIs" dxfId="36" priority="118" operator="equal">
      <formula>L199</formula>
    </cfRule>
  </conditionalFormatting>
  <conditionalFormatting sqref="L227">
    <cfRule type="cellIs" dxfId="35" priority="116" operator="equal">
      <formula>L226</formula>
    </cfRule>
  </conditionalFormatting>
  <conditionalFormatting sqref="L258">
    <cfRule type="cellIs" dxfId="34" priority="114" operator="equal">
      <formula>L257</formula>
    </cfRule>
  </conditionalFormatting>
  <conditionalFormatting sqref="L287">
    <cfRule type="cellIs" dxfId="33" priority="108" operator="equal">
      <formula>L286</formula>
    </cfRule>
  </conditionalFormatting>
  <conditionalFormatting sqref="L316">
    <cfRule type="cellIs" dxfId="32" priority="96" operator="equal">
      <formula>L315</formula>
    </cfRule>
  </conditionalFormatting>
  <conditionalFormatting sqref="L343">
    <cfRule type="cellIs" dxfId="31" priority="90" operator="equal">
      <formula>L342</formula>
    </cfRule>
  </conditionalFormatting>
  <conditionalFormatting sqref="L370">
    <cfRule type="cellIs" dxfId="30" priority="88" operator="equal">
      <formula>L369</formula>
    </cfRule>
  </conditionalFormatting>
  <conditionalFormatting sqref="L397">
    <cfRule type="cellIs" dxfId="29" priority="86" operator="equal">
      <formula>L396</formula>
    </cfRule>
  </conditionalFormatting>
  <conditionalFormatting sqref="L424">
    <cfRule type="cellIs" dxfId="28" priority="84" operator="equal">
      <formula>L423</formula>
    </cfRule>
  </conditionalFormatting>
  <conditionalFormatting sqref="L451">
    <cfRule type="cellIs" dxfId="27" priority="82" operator="equal">
      <formula>L450</formula>
    </cfRule>
  </conditionalFormatting>
  <conditionalFormatting sqref="L478">
    <cfRule type="cellIs" dxfId="26" priority="80" operator="equal">
      <formula>L477</formula>
    </cfRule>
  </conditionalFormatting>
  <conditionalFormatting sqref="L505">
    <cfRule type="cellIs" dxfId="25" priority="78" operator="equal">
      <formula>L504</formula>
    </cfRule>
  </conditionalFormatting>
  <conditionalFormatting sqref="L532">
    <cfRule type="cellIs" dxfId="24" priority="76" operator="equal">
      <formula>L531</formula>
    </cfRule>
  </conditionalFormatting>
  <conditionalFormatting sqref="L559">
    <cfRule type="cellIs" dxfId="23" priority="74" operator="equal">
      <formula>L558</formula>
    </cfRule>
  </conditionalFormatting>
  <conditionalFormatting sqref="L586">
    <cfRule type="cellIs" dxfId="22" priority="72" operator="equal">
      <formula>L585</formula>
    </cfRule>
  </conditionalFormatting>
  <conditionalFormatting sqref="L613">
    <cfRule type="cellIs" dxfId="21" priority="70" operator="equal">
      <formula>L612</formula>
    </cfRule>
  </conditionalFormatting>
  <conditionalFormatting sqref="L640">
    <cfRule type="cellIs" dxfId="20" priority="68" operator="equal">
      <formula>L639</formula>
    </cfRule>
  </conditionalFormatting>
  <conditionalFormatting sqref="L667">
    <cfRule type="cellIs" dxfId="19" priority="66" operator="equal">
      <formula>L666</formula>
    </cfRule>
  </conditionalFormatting>
  <conditionalFormatting sqref="L694">
    <cfRule type="cellIs" dxfId="18" priority="64" operator="equal">
      <formula>L693</formula>
    </cfRule>
  </conditionalFormatting>
  <conditionalFormatting sqref="L721">
    <cfRule type="cellIs" dxfId="17" priority="62" operator="equal">
      <formula>L720</formula>
    </cfRule>
  </conditionalFormatting>
  <conditionalFormatting sqref="L748">
    <cfRule type="cellIs" dxfId="16" priority="60" operator="equal">
      <formula>L747</formula>
    </cfRule>
  </conditionalFormatting>
  <conditionalFormatting sqref="L775">
    <cfRule type="cellIs" dxfId="15" priority="58" operator="equal">
      <formula>L774</formula>
    </cfRule>
  </conditionalFormatting>
  <conditionalFormatting sqref="L802">
    <cfRule type="cellIs" dxfId="14" priority="56" operator="equal">
      <formula>L801</formula>
    </cfRule>
  </conditionalFormatting>
  <conditionalFormatting sqref="L829">
    <cfRule type="cellIs" dxfId="13" priority="54" operator="equal">
      <formula>L828</formula>
    </cfRule>
  </conditionalFormatting>
  <conditionalFormatting sqref="L856">
    <cfRule type="cellIs" dxfId="12" priority="52" operator="equal">
      <formula>L855</formula>
    </cfRule>
  </conditionalFormatting>
  <conditionalFormatting sqref="L887">
    <cfRule type="cellIs" dxfId="11" priority="50" operator="equal">
      <formula>L886</formula>
    </cfRule>
  </conditionalFormatting>
  <conditionalFormatting sqref="L914">
    <cfRule type="cellIs" dxfId="10" priority="48" operator="equal">
      <formula>L913</formula>
    </cfRule>
  </conditionalFormatting>
  <conditionalFormatting sqref="L1022">
    <cfRule type="cellIs" dxfId="9" priority="46" operator="equal">
      <formula>L1021</formula>
    </cfRule>
  </conditionalFormatting>
  <conditionalFormatting sqref="L1049">
    <cfRule type="cellIs" dxfId="8" priority="44" operator="equal">
      <formula>L1048</formula>
    </cfRule>
  </conditionalFormatting>
  <conditionalFormatting sqref="L1076">
    <cfRule type="cellIs" dxfId="7" priority="42" operator="equal">
      <formula>L1075</formula>
    </cfRule>
  </conditionalFormatting>
  <conditionalFormatting sqref="L1103">
    <cfRule type="cellIs" dxfId="6" priority="40" operator="equal">
      <formula>L1102</formula>
    </cfRule>
  </conditionalFormatting>
  <conditionalFormatting sqref="J941:K941">
    <cfRule type="expression" dxfId="5" priority="5">
      <formula>$L941=$L940</formula>
    </cfRule>
  </conditionalFormatting>
  <conditionalFormatting sqref="L941">
    <cfRule type="cellIs" dxfId="4" priority="6" operator="equal">
      <formula>L940</formula>
    </cfRule>
  </conditionalFormatting>
  <conditionalFormatting sqref="J968:K968">
    <cfRule type="expression" dxfId="3" priority="3">
      <formula>$L968=$L967</formula>
    </cfRule>
  </conditionalFormatting>
  <conditionalFormatting sqref="L968">
    <cfRule type="cellIs" dxfId="2" priority="4" operator="equal">
      <formula>L967</formula>
    </cfRule>
  </conditionalFormatting>
  <conditionalFormatting sqref="J995:K995">
    <cfRule type="expression" dxfId="1" priority="1">
      <formula>$L995=$L994</formula>
    </cfRule>
  </conditionalFormatting>
  <conditionalFormatting sqref="L995">
    <cfRule type="cellIs" dxfId="0" priority="2" operator="equal">
      <formula>L994</formula>
    </cfRule>
  </conditionalFormatting>
  <pageMargins left="0.7" right="0.7" top="0.75" bottom="0.75" header="0.3" footer="0.3"/>
  <pageSetup orientation="portrait" horizontalDpi="1200" verticalDpi="1200" r:id="rId1"/>
  <ignoredErrors>
    <ignoredError sqref="E167:F167 E166 F168 L166 G166:J166 G167:L167 K166 G168:L170 I417:L423 J410 C1015:L1016 C98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PRESUPUESTO</vt:lpstr>
      <vt:lpstr>MEMORIA DE CANTIDADES</vt:lpstr>
      <vt:lpstr>Adm</vt:lpstr>
      <vt:lpstr>Imprev</vt:lpstr>
      <vt:lpstr>IvaSUtl</vt:lpstr>
      <vt:lpstr>SbtPpto</vt:lpstr>
      <vt:lpstr>TtlCD</vt:lpstr>
      <vt:lpstr>Utilidad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Julian Andres Cardona Rojas</cp:lastModifiedBy>
  <dcterms:created xsi:type="dcterms:W3CDTF">2026-08-22T12:59:56Z</dcterms:created>
  <dcterms:modified xsi:type="dcterms:W3CDTF">2026-09-15T15:00:47Z</dcterms:modified>
</cp:coreProperties>
</file>