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904778b247e574a/AEROCIVIL/PROYECTOS DE INFRAESTRUCTURA/Mejoramiento Cabañas Mariquita/Documentos Mesa de Trabajo/"/>
    </mc:Choice>
  </mc:AlternateContent>
  <xr:revisionPtr revIDLastSave="0" documentId="8_{DBADC57D-43A5-4C39-B7BB-B71DDD2CDB0E}" xr6:coauthVersionLast="47" xr6:coauthVersionMax="47" xr10:uidLastSave="{00000000-0000-0000-0000-000000000000}"/>
  <bookViews>
    <workbookView xWindow="-108" yWindow="-108" windowWidth="23256" windowHeight="13896" activeTab="1" xr2:uid="{4FE5EC45-2805-4A76-9BEC-AFEAB332452C}"/>
  </bookViews>
  <sheets>
    <sheet name="MEDIDAS DE TENDENCIA UTILIZADA" sheetId="1" r:id="rId1"/>
    <sheet name="FORMATO 7" sheetId="5" r:id="rId2"/>
  </sheets>
  <definedNames>
    <definedName name="_xlnm._FilterDatabase" localSheetId="0" hidden="1">'MEDIDAS DE TENDENCIA UTILIZADA'!$Q$6:$X$78</definedName>
    <definedName name="_xlnm.Print_Area" localSheetId="0">'MEDIDAS DE TENDENCIA UTILIZADA'!$A$1:$AA$76</definedName>
    <definedName name="_xlnm.Print_Titles" localSheetId="0">'MEDIDAS DE TENDENCIA UTILIZADA'!$6:$6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5" l="1"/>
  <c r="K63" i="5"/>
  <c r="K55" i="5"/>
  <c r="K52" i="5"/>
  <c r="K43" i="5"/>
  <c r="K67" i="5" l="1"/>
  <c r="K68" i="5"/>
  <c r="K66" i="5"/>
  <c r="K65" i="5"/>
  <c r="K64" i="5"/>
  <c r="K62" i="5"/>
  <c r="K61" i="5"/>
  <c r="K60" i="5"/>
  <c r="K59" i="5"/>
  <c r="K58" i="5"/>
  <c r="K57" i="5"/>
  <c r="K54" i="5"/>
  <c r="K51" i="5"/>
  <c r="K50" i="5"/>
  <c r="K49" i="5"/>
  <c r="K48" i="5"/>
  <c r="K47" i="5"/>
  <c r="K46" i="5"/>
  <c r="K45" i="5"/>
  <c r="K41" i="5"/>
  <c r="K40" i="5"/>
  <c r="K39" i="5"/>
  <c r="K38" i="5"/>
  <c r="K37" i="5"/>
  <c r="K36" i="5"/>
  <c r="K35" i="5"/>
  <c r="K34" i="5"/>
  <c r="K33" i="5"/>
  <c r="K32" i="5"/>
  <c r="K31" i="5"/>
  <c r="K29" i="5"/>
  <c r="K28" i="5"/>
  <c r="K27" i="5"/>
  <c r="K26" i="5"/>
  <c r="K25" i="5"/>
  <c r="H24" i="5"/>
  <c r="K24" i="5" s="1"/>
  <c r="K23" i="5"/>
  <c r="K22" i="5"/>
  <c r="K21" i="5"/>
  <c r="K20" i="5"/>
  <c r="K19" i="5"/>
  <c r="K18" i="5"/>
  <c r="K17" i="5"/>
  <c r="K16" i="5"/>
  <c r="K15" i="5"/>
  <c r="K14" i="5"/>
  <c r="H13" i="5"/>
  <c r="K13" i="5" s="1"/>
  <c r="H11" i="5"/>
  <c r="K11" i="5" s="1"/>
  <c r="K10" i="5"/>
  <c r="K9" i="5"/>
  <c r="B15" i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AB14" i="1"/>
  <c r="W10" i="1"/>
  <c r="X10" i="1" s="1"/>
  <c r="S10" i="1"/>
  <c r="T10" i="1" s="1"/>
  <c r="U10" i="1"/>
  <c r="V10" i="1"/>
  <c r="Q11" i="1"/>
  <c r="R11" i="1" s="1"/>
  <c r="S11" i="1"/>
  <c r="T11" i="1" s="1"/>
  <c r="U11" i="1"/>
  <c r="V11" i="1" s="1"/>
  <c r="W11" i="1"/>
  <c r="X11" i="1"/>
  <c r="Q12" i="1"/>
  <c r="R12" i="1" s="1"/>
  <c r="S12" i="1"/>
  <c r="T12" i="1" s="1"/>
  <c r="U12" i="1"/>
  <c r="V12" i="1" s="1"/>
  <c r="W12" i="1"/>
  <c r="X12" i="1"/>
  <c r="Q13" i="1"/>
  <c r="R13" i="1" s="1"/>
  <c r="S13" i="1"/>
  <c r="T13" i="1" s="1"/>
  <c r="U13" i="1"/>
  <c r="V13" i="1" s="1"/>
  <c r="W13" i="1"/>
  <c r="X13" i="1"/>
  <c r="Q14" i="1"/>
  <c r="R14" i="1" s="1"/>
  <c r="S14" i="1"/>
  <c r="T14" i="1" s="1"/>
  <c r="U14" i="1"/>
  <c r="V14" i="1" s="1"/>
  <c r="W14" i="1"/>
  <c r="X14" i="1"/>
  <c r="Q15" i="1"/>
  <c r="R15" i="1" s="1"/>
  <c r="S15" i="1"/>
  <c r="T15" i="1" s="1"/>
  <c r="U15" i="1"/>
  <c r="V15" i="1" s="1"/>
  <c r="W15" i="1"/>
  <c r="X15" i="1"/>
  <c r="Q16" i="1"/>
  <c r="R16" i="1" s="1"/>
  <c r="S16" i="1"/>
  <c r="T16" i="1" s="1"/>
  <c r="U16" i="1"/>
  <c r="V16" i="1" s="1"/>
  <c r="W16" i="1"/>
  <c r="X16" i="1"/>
  <c r="Q17" i="1"/>
  <c r="R17" i="1" s="1"/>
  <c r="S17" i="1"/>
  <c r="T17" i="1" s="1"/>
  <c r="U17" i="1"/>
  <c r="V17" i="1" s="1"/>
  <c r="W17" i="1"/>
  <c r="X17" i="1"/>
  <c r="Q18" i="1"/>
  <c r="R18" i="1" s="1"/>
  <c r="S18" i="1"/>
  <c r="T18" i="1" s="1"/>
  <c r="U18" i="1"/>
  <c r="V18" i="1" s="1"/>
  <c r="W18" i="1"/>
  <c r="X18" i="1"/>
  <c r="Q19" i="1"/>
  <c r="R19" i="1" s="1"/>
  <c r="S19" i="1"/>
  <c r="T19" i="1" s="1"/>
  <c r="U19" i="1"/>
  <c r="V19" i="1" s="1"/>
  <c r="W19" i="1"/>
  <c r="X19" i="1"/>
  <c r="Q20" i="1"/>
  <c r="R20" i="1" s="1"/>
  <c r="S20" i="1"/>
  <c r="T20" i="1" s="1"/>
  <c r="U20" i="1"/>
  <c r="V20" i="1" s="1"/>
  <c r="W20" i="1"/>
  <c r="X20" i="1"/>
  <c r="Q21" i="1"/>
  <c r="R21" i="1" s="1"/>
  <c r="S21" i="1"/>
  <c r="T21" i="1" s="1"/>
  <c r="U21" i="1"/>
  <c r="V21" i="1" s="1"/>
  <c r="W21" i="1"/>
  <c r="X21" i="1"/>
  <c r="Q22" i="1"/>
  <c r="R22" i="1" s="1"/>
  <c r="S22" i="1"/>
  <c r="T22" i="1" s="1"/>
  <c r="U22" i="1"/>
  <c r="V22" i="1" s="1"/>
  <c r="W22" i="1"/>
  <c r="X22" i="1"/>
  <c r="Q23" i="1"/>
  <c r="R23" i="1" s="1"/>
  <c r="S23" i="1"/>
  <c r="T23" i="1" s="1"/>
  <c r="U23" i="1"/>
  <c r="V23" i="1" s="1"/>
  <c r="W23" i="1"/>
  <c r="X23" i="1"/>
  <c r="Q24" i="1"/>
  <c r="R24" i="1" s="1"/>
  <c r="S24" i="1"/>
  <c r="T24" i="1" s="1"/>
  <c r="U24" i="1"/>
  <c r="V24" i="1" s="1"/>
  <c r="W24" i="1"/>
  <c r="X24" i="1"/>
  <c r="Q25" i="1"/>
  <c r="R25" i="1" s="1"/>
  <c r="S25" i="1"/>
  <c r="T25" i="1" s="1"/>
  <c r="U25" i="1"/>
  <c r="V25" i="1" s="1"/>
  <c r="W25" i="1"/>
  <c r="X25" i="1"/>
  <c r="Q26" i="1"/>
  <c r="R26" i="1" s="1"/>
  <c r="S26" i="1"/>
  <c r="T26" i="1" s="1"/>
  <c r="U26" i="1"/>
  <c r="V26" i="1" s="1"/>
  <c r="W26" i="1"/>
  <c r="X26" i="1"/>
  <c r="Q27" i="1"/>
  <c r="R27" i="1" s="1"/>
  <c r="S27" i="1"/>
  <c r="T27" i="1" s="1"/>
  <c r="U27" i="1"/>
  <c r="V27" i="1" s="1"/>
  <c r="W27" i="1"/>
  <c r="X27" i="1"/>
  <c r="Q28" i="1"/>
  <c r="R28" i="1" s="1"/>
  <c r="S28" i="1"/>
  <c r="T28" i="1" s="1"/>
  <c r="U28" i="1"/>
  <c r="V28" i="1" s="1"/>
  <c r="W28" i="1"/>
  <c r="X28" i="1"/>
  <c r="Q29" i="1"/>
  <c r="R29" i="1" s="1"/>
  <c r="S29" i="1"/>
  <c r="T29" i="1" s="1"/>
  <c r="U29" i="1"/>
  <c r="V29" i="1" s="1"/>
  <c r="W29" i="1"/>
  <c r="X29" i="1"/>
  <c r="Q30" i="1"/>
  <c r="R30" i="1" s="1"/>
  <c r="S30" i="1"/>
  <c r="T30" i="1" s="1"/>
  <c r="U30" i="1"/>
  <c r="V30" i="1" s="1"/>
  <c r="W30" i="1"/>
  <c r="X30" i="1"/>
  <c r="Q31" i="1"/>
  <c r="R31" i="1" s="1"/>
  <c r="S31" i="1"/>
  <c r="T31" i="1" s="1"/>
  <c r="U31" i="1"/>
  <c r="V31" i="1" s="1"/>
  <c r="W31" i="1"/>
  <c r="X31" i="1"/>
  <c r="Q32" i="1"/>
  <c r="R32" i="1" s="1"/>
  <c r="S32" i="1"/>
  <c r="T32" i="1" s="1"/>
  <c r="U32" i="1"/>
  <c r="V32" i="1" s="1"/>
  <c r="W32" i="1"/>
  <c r="X32" i="1"/>
  <c r="Q33" i="1"/>
  <c r="R33" i="1" s="1"/>
  <c r="S33" i="1"/>
  <c r="T33" i="1" s="1"/>
  <c r="U33" i="1"/>
  <c r="V33" i="1" s="1"/>
  <c r="W33" i="1"/>
  <c r="X33" i="1"/>
  <c r="Q34" i="1"/>
  <c r="R34" i="1" s="1"/>
  <c r="S34" i="1"/>
  <c r="T34" i="1" s="1"/>
  <c r="U34" i="1"/>
  <c r="V34" i="1" s="1"/>
  <c r="W34" i="1"/>
  <c r="X34" i="1"/>
  <c r="Q35" i="1"/>
  <c r="R35" i="1" s="1"/>
  <c r="S35" i="1"/>
  <c r="T35" i="1" s="1"/>
  <c r="U35" i="1"/>
  <c r="V35" i="1" s="1"/>
  <c r="W35" i="1"/>
  <c r="X35" i="1"/>
  <c r="Q36" i="1"/>
  <c r="R36" i="1" s="1"/>
  <c r="S36" i="1"/>
  <c r="T36" i="1" s="1"/>
  <c r="U36" i="1"/>
  <c r="V36" i="1" s="1"/>
  <c r="W36" i="1"/>
  <c r="X36" i="1"/>
  <c r="Q37" i="1"/>
  <c r="R37" i="1" s="1"/>
  <c r="S37" i="1"/>
  <c r="T37" i="1" s="1"/>
  <c r="U37" i="1"/>
  <c r="V37" i="1" s="1"/>
  <c r="W37" i="1"/>
  <c r="X37" i="1"/>
  <c r="Q38" i="1"/>
  <c r="R38" i="1" s="1"/>
  <c r="S38" i="1"/>
  <c r="T38" i="1" s="1"/>
  <c r="U38" i="1"/>
  <c r="V38" i="1" s="1"/>
  <c r="W38" i="1"/>
  <c r="X38" i="1"/>
  <c r="Q39" i="1"/>
  <c r="R39" i="1" s="1"/>
  <c r="S39" i="1"/>
  <c r="T39" i="1" s="1"/>
  <c r="U39" i="1"/>
  <c r="V39" i="1" s="1"/>
  <c r="W39" i="1"/>
  <c r="X39" i="1"/>
  <c r="Q40" i="1"/>
  <c r="R40" i="1" s="1"/>
  <c r="S40" i="1"/>
  <c r="T40" i="1" s="1"/>
  <c r="U40" i="1"/>
  <c r="V40" i="1" s="1"/>
  <c r="W40" i="1"/>
  <c r="X40" i="1"/>
  <c r="Q41" i="1"/>
  <c r="R41" i="1" s="1"/>
  <c r="S41" i="1"/>
  <c r="T41" i="1" s="1"/>
  <c r="U41" i="1"/>
  <c r="V41" i="1" s="1"/>
  <c r="W41" i="1"/>
  <c r="X41" i="1"/>
  <c r="Q42" i="1"/>
  <c r="R42" i="1" s="1"/>
  <c r="S42" i="1"/>
  <c r="T42" i="1" s="1"/>
  <c r="U42" i="1"/>
  <c r="V42" i="1" s="1"/>
  <c r="W42" i="1"/>
  <c r="X42" i="1"/>
  <c r="Q43" i="1"/>
  <c r="R43" i="1" s="1"/>
  <c r="S43" i="1"/>
  <c r="T43" i="1" s="1"/>
  <c r="U43" i="1"/>
  <c r="V43" i="1" s="1"/>
  <c r="W43" i="1"/>
  <c r="X43" i="1"/>
  <c r="Q44" i="1"/>
  <c r="R44" i="1" s="1"/>
  <c r="S44" i="1"/>
  <c r="T44" i="1" s="1"/>
  <c r="U44" i="1"/>
  <c r="V44" i="1" s="1"/>
  <c r="W44" i="1"/>
  <c r="X44" i="1"/>
  <c r="Q45" i="1"/>
  <c r="R45" i="1" s="1"/>
  <c r="S45" i="1"/>
  <c r="T45" i="1" s="1"/>
  <c r="U45" i="1"/>
  <c r="V45" i="1" s="1"/>
  <c r="W45" i="1"/>
  <c r="X45" i="1"/>
  <c r="Q46" i="1"/>
  <c r="R46" i="1" s="1"/>
  <c r="S46" i="1"/>
  <c r="T46" i="1" s="1"/>
  <c r="U46" i="1"/>
  <c r="V46" i="1" s="1"/>
  <c r="W46" i="1"/>
  <c r="X46" i="1"/>
  <c r="Q47" i="1"/>
  <c r="R47" i="1" s="1"/>
  <c r="S47" i="1"/>
  <c r="T47" i="1" s="1"/>
  <c r="U47" i="1"/>
  <c r="V47" i="1" s="1"/>
  <c r="W47" i="1"/>
  <c r="X47" i="1"/>
  <c r="Q48" i="1"/>
  <c r="R48" i="1" s="1"/>
  <c r="S48" i="1"/>
  <c r="T48" i="1" s="1"/>
  <c r="U48" i="1"/>
  <c r="V48" i="1" s="1"/>
  <c r="W48" i="1"/>
  <c r="X48" i="1"/>
  <c r="Q49" i="1"/>
  <c r="R49" i="1" s="1"/>
  <c r="S49" i="1"/>
  <c r="T49" i="1" s="1"/>
  <c r="U49" i="1"/>
  <c r="V49" i="1" s="1"/>
  <c r="W49" i="1"/>
  <c r="X49" i="1"/>
  <c r="Q50" i="1"/>
  <c r="R50" i="1" s="1"/>
  <c r="S50" i="1"/>
  <c r="T50" i="1" s="1"/>
  <c r="U50" i="1"/>
  <c r="V50" i="1" s="1"/>
  <c r="W50" i="1"/>
  <c r="X50" i="1"/>
  <c r="Q51" i="1"/>
  <c r="R51" i="1" s="1"/>
  <c r="S51" i="1"/>
  <c r="T51" i="1" s="1"/>
  <c r="U51" i="1"/>
  <c r="V51" i="1" s="1"/>
  <c r="W51" i="1"/>
  <c r="X51" i="1"/>
  <c r="Q52" i="1"/>
  <c r="R52" i="1" s="1"/>
  <c r="S52" i="1"/>
  <c r="T52" i="1" s="1"/>
  <c r="U52" i="1"/>
  <c r="V52" i="1" s="1"/>
  <c r="W52" i="1"/>
  <c r="X52" i="1"/>
  <c r="Q53" i="1"/>
  <c r="R53" i="1" s="1"/>
  <c r="S53" i="1"/>
  <c r="T53" i="1" s="1"/>
  <c r="U53" i="1"/>
  <c r="V53" i="1" s="1"/>
  <c r="W53" i="1"/>
  <c r="X53" i="1"/>
  <c r="Q54" i="1"/>
  <c r="R54" i="1" s="1"/>
  <c r="S54" i="1"/>
  <c r="T54" i="1" s="1"/>
  <c r="U54" i="1"/>
  <c r="V54" i="1" s="1"/>
  <c r="W54" i="1"/>
  <c r="X54" i="1"/>
  <c r="Q55" i="1"/>
  <c r="R55" i="1" s="1"/>
  <c r="S55" i="1"/>
  <c r="T55" i="1" s="1"/>
  <c r="U55" i="1"/>
  <c r="V55" i="1" s="1"/>
  <c r="W55" i="1"/>
  <c r="X55" i="1"/>
  <c r="Q56" i="1"/>
  <c r="R56" i="1" s="1"/>
  <c r="S56" i="1"/>
  <c r="T56" i="1" s="1"/>
  <c r="U56" i="1"/>
  <c r="V56" i="1" s="1"/>
  <c r="W56" i="1"/>
  <c r="X56" i="1"/>
  <c r="Q57" i="1"/>
  <c r="R57" i="1" s="1"/>
  <c r="S57" i="1"/>
  <c r="T57" i="1" s="1"/>
  <c r="U57" i="1"/>
  <c r="V57" i="1" s="1"/>
  <c r="W57" i="1"/>
  <c r="X57" i="1"/>
  <c r="Q58" i="1"/>
  <c r="R58" i="1" s="1"/>
  <c r="S58" i="1"/>
  <c r="T58" i="1" s="1"/>
  <c r="U58" i="1"/>
  <c r="V58" i="1" s="1"/>
  <c r="W58" i="1"/>
  <c r="X58" i="1"/>
  <c r="Q59" i="1"/>
  <c r="R59" i="1" s="1"/>
  <c r="S59" i="1"/>
  <c r="T59" i="1" s="1"/>
  <c r="U59" i="1"/>
  <c r="V59" i="1" s="1"/>
  <c r="W59" i="1"/>
  <c r="X59" i="1"/>
  <c r="Q60" i="1"/>
  <c r="R60" i="1" s="1"/>
  <c r="S60" i="1"/>
  <c r="T60" i="1" s="1"/>
  <c r="U60" i="1"/>
  <c r="V60" i="1" s="1"/>
  <c r="W60" i="1"/>
  <c r="X60" i="1"/>
  <c r="Q61" i="1"/>
  <c r="R61" i="1" s="1"/>
  <c r="S61" i="1"/>
  <c r="T61" i="1" s="1"/>
  <c r="U61" i="1"/>
  <c r="V61" i="1" s="1"/>
  <c r="W61" i="1"/>
  <c r="X61" i="1"/>
  <c r="Q62" i="1"/>
  <c r="R62" i="1" s="1"/>
  <c r="S62" i="1"/>
  <c r="T62" i="1" s="1"/>
  <c r="U62" i="1"/>
  <c r="V62" i="1" s="1"/>
  <c r="W62" i="1"/>
  <c r="X62" i="1"/>
  <c r="Q63" i="1"/>
  <c r="R63" i="1" s="1"/>
  <c r="S63" i="1"/>
  <c r="T63" i="1" s="1"/>
  <c r="U63" i="1"/>
  <c r="V63" i="1" s="1"/>
  <c r="W63" i="1"/>
  <c r="X63" i="1"/>
  <c r="Q64" i="1"/>
  <c r="R64" i="1" s="1"/>
  <c r="S64" i="1"/>
  <c r="T64" i="1" s="1"/>
  <c r="U64" i="1"/>
  <c r="V64" i="1" s="1"/>
  <c r="W64" i="1"/>
  <c r="X64" i="1"/>
  <c r="Q65" i="1"/>
  <c r="R65" i="1" s="1"/>
  <c r="S65" i="1"/>
  <c r="T65" i="1" s="1"/>
  <c r="U65" i="1"/>
  <c r="V65" i="1" s="1"/>
  <c r="W65" i="1"/>
  <c r="X65" i="1"/>
  <c r="Q66" i="1"/>
  <c r="R66" i="1" s="1"/>
  <c r="S66" i="1"/>
  <c r="T66" i="1" s="1"/>
  <c r="U66" i="1"/>
  <c r="V66" i="1" s="1"/>
  <c r="W66" i="1"/>
  <c r="X66" i="1"/>
  <c r="Q67" i="1"/>
  <c r="R67" i="1" s="1"/>
  <c r="S67" i="1"/>
  <c r="T67" i="1" s="1"/>
  <c r="U67" i="1"/>
  <c r="V67" i="1" s="1"/>
  <c r="W67" i="1"/>
  <c r="X67" i="1"/>
  <c r="Q68" i="1"/>
  <c r="R68" i="1" s="1"/>
  <c r="S68" i="1"/>
  <c r="T68" i="1" s="1"/>
  <c r="U68" i="1"/>
  <c r="V68" i="1" s="1"/>
  <c r="W68" i="1"/>
  <c r="X68" i="1"/>
  <c r="R69" i="1"/>
  <c r="S69" i="1"/>
  <c r="T69" i="1"/>
  <c r="U69" i="1"/>
  <c r="V69" i="1"/>
  <c r="W69" i="1"/>
  <c r="X69" i="1"/>
  <c r="Q10" i="1"/>
  <c r="R10" i="1"/>
  <c r="N69" i="1"/>
  <c r="N68" i="1"/>
  <c r="N67" i="1"/>
  <c r="N66" i="1"/>
  <c r="N65" i="1"/>
  <c r="N64" i="1"/>
  <c r="N63" i="1"/>
  <c r="N62" i="1"/>
  <c r="N61" i="1"/>
  <c r="N60" i="1"/>
  <c r="N59" i="1"/>
  <c r="N58" i="1"/>
  <c r="N56" i="1"/>
  <c r="N55" i="1"/>
  <c r="N53" i="1"/>
  <c r="N52" i="1"/>
  <c r="N51" i="1"/>
  <c r="N50" i="1"/>
  <c r="N49" i="1"/>
  <c r="N48" i="1"/>
  <c r="N47" i="1"/>
  <c r="N46" i="1"/>
  <c r="N44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70" i="1" s="1"/>
  <c r="N11" i="1"/>
  <c r="N12" i="1"/>
  <c r="K23" i="1"/>
  <c r="K69" i="1"/>
  <c r="K68" i="1"/>
  <c r="K67" i="1"/>
  <c r="K64" i="1"/>
  <c r="K61" i="1"/>
  <c r="K58" i="1"/>
  <c r="K56" i="1"/>
  <c r="K51" i="1"/>
  <c r="K47" i="1"/>
  <c r="K40" i="1"/>
  <c r="K36" i="1"/>
  <c r="K26" i="1"/>
  <c r="K14" i="1"/>
  <c r="K11" i="1"/>
  <c r="K12" i="1"/>
  <c r="H56" i="1"/>
  <c r="H47" i="1"/>
  <c r="H40" i="1"/>
  <c r="H36" i="1"/>
  <c r="H14" i="1"/>
  <c r="H12" i="1"/>
  <c r="H59" i="1"/>
  <c r="H60" i="1"/>
  <c r="H61" i="1"/>
  <c r="H62" i="1"/>
  <c r="H63" i="1"/>
  <c r="H64" i="1"/>
  <c r="H65" i="1"/>
  <c r="H66" i="1"/>
  <c r="H67" i="1"/>
  <c r="H68" i="1"/>
  <c r="H69" i="1"/>
  <c r="H58" i="1"/>
  <c r="H26" i="1"/>
  <c r="N57" i="1"/>
  <c r="N54" i="1"/>
  <c r="N45" i="1"/>
  <c r="N10" i="1"/>
  <c r="H10" i="1"/>
  <c r="K66" i="1"/>
  <c r="K65" i="1"/>
  <c r="K63" i="1"/>
  <c r="K62" i="1"/>
  <c r="K60" i="1"/>
  <c r="K59" i="1"/>
  <c r="K55" i="1"/>
  <c r="K53" i="1"/>
  <c r="K52" i="1"/>
  <c r="K50" i="1"/>
  <c r="K49" i="1"/>
  <c r="K48" i="1"/>
  <c r="K46" i="1"/>
  <c r="K44" i="1"/>
  <c r="K42" i="1"/>
  <c r="K41" i="1"/>
  <c r="K39" i="1"/>
  <c r="K38" i="1"/>
  <c r="K37" i="1"/>
  <c r="K35" i="1"/>
  <c r="K34" i="1"/>
  <c r="K33" i="1"/>
  <c r="K32" i="1"/>
  <c r="K31" i="1"/>
  <c r="K30" i="1"/>
  <c r="K29" i="1"/>
  <c r="K28" i="1"/>
  <c r="K27" i="1"/>
  <c r="K25" i="1"/>
  <c r="K24" i="1"/>
  <c r="K22" i="1"/>
  <c r="K21" i="1"/>
  <c r="K20" i="1"/>
  <c r="K19" i="1"/>
  <c r="K18" i="1"/>
  <c r="K17" i="1"/>
  <c r="K16" i="1"/>
  <c r="K15" i="1"/>
  <c r="H55" i="1"/>
  <c r="H53" i="1"/>
  <c r="H52" i="1"/>
  <c r="H51" i="1"/>
  <c r="H50" i="1"/>
  <c r="H49" i="1"/>
  <c r="H48" i="1"/>
  <c r="H46" i="1"/>
  <c r="H44" i="1"/>
  <c r="H42" i="1"/>
  <c r="H41" i="1"/>
  <c r="H39" i="1"/>
  <c r="H38" i="1"/>
  <c r="H37" i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1" i="1"/>
  <c r="H70" i="1" s="1"/>
  <c r="H20" i="1"/>
  <c r="H19" i="1"/>
  <c r="H18" i="1"/>
  <c r="H17" i="1"/>
  <c r="H16" i="1"/>
  <c r="H15" i="1"/>
  <c r="H11" i="1"/>
  <c r="Z10" i="1"/>
  <c r="AA10" i="1" s="1"/>
  <c r="Z11" i="1"/>
  <c r="AA11" i="1" s="1"/>
  <c r="Z9" i="1"/>
  <c r="AA9" i="1" s="1"/>
  <c r="AA70" i="1" s="1"/>
  <c r="W9" i="1"/>
  <c r="X9" i="1"/>
  <c r="X70" i="1" s="1"/>
  <c r="U9" i="1"/>
  <c r="V9" i="1"/>
  <c r="S9" i="1"/>
  <c r="T9" i="1"/>
  <c r="Q9" i="1"/>
  <c r="R9" i="1"/>
  <c r="W76" i="1"/>
  <c r="K10" i="1"/>
  <c r="K70" i="1" s="1"/>
  <c r="Z76" i="1"/>
  <c r="U76" i="1"/>
  <c r="S76" i="1"/>
  <c r="Q76" i="1"/>
  <c r="H71" i="1" l="1"/>
  <c r="H75" i="1" s="1"/>
  <c r="H72" i="1"/>
  <c r="H73" i="1"/>
  <c r="H74" i="1" s="1"/>
  <c r="N73" i="1"/>
  <c r="N74" i="1" s="1"/>
  <c r="N71" i="1"/>
  <c r="N75" i="1" s="1"/>
  <c r="N72" i="1"/>
  <c r="AA72" i="1"/>
  <c r="AA71" i="1"/>
  <c r="AA75" i="1"/>
  <c r="AA73" i="1"/>
  <c r="AA74" i="1" s="1"/>
  <c r="X73" i="1"/>
  <c r="X74" i="1" s="1"/>
  <c r="X72" i="1"/>
  <c r="X71" i="1"/>
  <c r="X75" i="1" s="1"/>
  <c r="T70" i="1"/>
  <c r="R70" i="1"/>
  <c r="K72" i="1"/>
  <c r="K71" i="1"/>
  <c r="K73" i="1"/>
  <c r="K74" i="1" s="1"/>
  <c r="K75" i="1" s="1"/>
  <c r="V70" i="1"/>
  <c r="T72" i="1" l="1"/>
  <c r="T73" i="1"/>
  <c r="T74" i="1" s="1"/>
  <c r="T71" i="1"/>
  <c r="T75" i="1" s="1"/>
  <c r="V73" i="1"/>
  <c r="V74" i="1" s="1"/>
  <c r="V71" i="1"/>
  <c r="V75" i="1" s="1"/>
  <c r="V72" i="1"/>
  <c r="R72" i="1"/>
  <c r="R73" i="1"/>
  <c r="R74" i="1" s="1"/>
  <c r="R71" i="1"/>
  <c r="R75" i="1" s="1"/>
</calcChain>
</file>

<file path=xl/sharedStrings.xml><?xml version="1.0" encoding="utf-8"?>
<sst xmlns="http://schemas.openxmlformats.org/spreadsheetml/2006/main" count="376" uniqueCount="176">
  <si>
    <t>TOTAL PROYECTO</t>
  </si>
  <si>
    <t xml:space="preserve">VALOR PARCIAL </t>
  </si>
  <si>
    <t>DESCRIPCIÓN</t>
  </si>
  <si>
    <t>ÍTEM</t>
  </si>
  <si>
    <t>CONDICIONES AEROVICIL</t>
  </si>
  <si>
    <t>19%</t>
  </si>
  <si>
    <t>SUBTOTAL</t>
  </si>
  <si>
    <t>MEDIA GEOMÉTRICA</t>
  </si>
  <si>
    <t>MEDIA ARITMÉTICA</t>
  </si>
  <si>
    <t>MEDIANA</t>
  </si>
  <si>
    <t>MENOR VALOR</t>
  </si>
  <si>
    <t xml:space="preserve">UNIDAD </t>
  </si>
  <si>
    <t xml:space="preserve">CANTIDAD </t>
  </si>
  <si>
    <t xml:space="preserve">Precio Unitario </t>
  </si>
  <si>
    <t>CANTIDAD</t>
  </si>
  <si>
    <t>Precio Unitario Antes de IVA</t>
  </si>
  <si>
    <t>UTILIDAD</t>
  </si>
  <si>
    <t>ADMINISTRACIÓN</t>
  </si>
  <si>
    <t>IMPREVISTO</t>
  </si>
  <si>
    <t>IVA SOBRE LA UTILIDAD</t>
  </si>
  <si>
    <t>UND</t>
  </si>
  <si>
    <t>ML</t>
  </si>
  <si>
    <t>M2</t>
  </si>
  <si>
    <t>Retiro de sobrantes y/o material de obra a una distancia de 10 km (incluye cargue)</t>
  </si>
  <si>
    <t>M3</t>
  </si>
  <si>
    <t xml:space="preserve">OBJETO: REALIZAR EL MANTENIMIENTO INTEGRAL, PREVENTIVO Y CORRECTIVO DE LA SEDE VACACIONAL DE MARIQUITA. </t>
  </si>
  <si>
    <t xml:space="preserve">CUBIERTAS </t>
  </si>
  <si>
    <t xml:space="preserve">Mantenimiento de cubierta en teja fibrocemento, incluye alineamientos, nivelación, lavado, sellado de fisuras o goteras, reposición de tornillos y ganchos, ajustados sobre estructura existente. </t>
  </si>
  <si>
    <t xml:space="preserve">Mantenimiento correctivo y preventivo de canaleta aguas lluvias y bajantes existentes, incluye accesorios. </t>
  </si>
  <si>
    <t xml:space="preserve">Suministro e instalación de cielo raso en PVC 9 mm ref DYLN110 color miel en zonas comunes, incluye accesorios. </t>
  </si>
  <si>
    <t>MANTENIMIENTO Y PINTURA</t>
  </si>
  <si>
    <t xml:space="preserve">Rehabilitación y mantenimiento de cancha multiple (Baloncesto - MicroFutbol), incluye limpieza y aplicación de pintura en la demarcación correspondiente a cada juego mencionado inicialmente. </t>
  </si>
  <si>
    <t xml:space="preserve">Suministro e instalación de silicona en ventanas perimetral. </t>
  </si>
  <si>
    <t>Revisión, ajuste y limpieza de cielo raso en PVC 9mm</t>
  </si>
  <si>
    <t xml:space="preserve">Suministro e instalación de resane en muro, incluye retiro de humedad, incluye materiales epóxico. </t>
  </si>
  <si>
    <t xml:space="preserve">Suministro e instalación de pañete impermeabilizado 1:3 en muros que presente humedad y hongos. </t>
  </si>
  <si>
    <t xml:space="preserve">Suministro e instalación de pintura en vinilo tipo 1 coraza para interior a 3 manos, color blanco. </t>
  </si>
  <si>
    <t xml:space="preserve">Suministro e instalación de pintura impermeabilizada para exteriores en teja fibrocemento existente color azul o similar. </t>
  </si>
  <si>
    <t>Demolición y retiro de piso y guarda escoba existente en la zona de juegos y sala de television.</t>
  </si>
  <si>
    <t xml:space="preserve">Suministro e instalación de piso y guardaescoba  ceramico estructurado con acabado madera montesol color gris, medidas 20.6 cm x 92.6 cm, incluye sellante del mismo color gris, para la zona de juegos y sala de televisión. </t>
  </si>
  <si>
    <t>Suministro e instalación de ventana corrediza en aluminio incluye vidrio 3mm transparente, medidas 1.20 mt x 0.56 mt.</t>
  </si>
  <si>
    <t>Suministro e instalación de ventana corrediza en aluminio incluye vidrio 3mm transparente, medidas 1.50 mt x 0.40 mt.</t>
  </si>
  <si>
    <t xml:space="preserve">Demolición y retiro de vano calado. </t>
  </si>
  <si>
    <t>Suministro e instalación de ventana fija en aluminio incluye vidrio 3mm transparente, medidas 2,02 mt x 0.18 mt.</t>
  </si>
  <si>
    <t>Suministro e instalación de vidrio 3mm en puerta corrediza, medidas 0.86 mt x 1.83 mt.</t>
  </si>
  <si>
    <t>Suministro e instalacion de cortina enrollable BLACKOUT color GRIS, medidas 1.44mt x 1.45mt.</t>
  </si>
  <si>
    <t>Suministro e instalacion de cortina enrollable BLACKOUT color GRIS, medidas 1.42mt x 1.45mt.</t>
  </si>
  <si>
    <t>Suministro e instalacion de cortina enrollable BLACKOUT color GRIS, medidas 2.60mt x 1.45mt.</t>
  </si>
  <si>
    <t>Suministro e instalacion de cortina enrollable BLACKOUT color GRIS, medidas 1.90mt x 1.33mt.</t>
  </si>
  <si>
    <t>Suministro e instalacion de cortina enrollable BLACKOUT color GRIS, medidas 0.69mt x 1.45mt.</t>
  </si>
  <si>
    <t>Suministro e instalacion de cortina enrollable BLACKOUT color GRIS, medidas 1.20mt x 1.20mt.</t>
  </si>
  <si>
    <t>Suministro e instalacion de cortina enrollable BLACKOUT color GRIS, medidas 1.18mt x 1.30mt.</t>
  </si>
  <si>
    <t>Suministro e instalacion de cortina enrollable BLACKOUT color GRIS, medidas 1.18mt x 1.22mt.</t>
  </si>
  <si>
    <t>Suministro e instalacion de cortina enrollable BLACKOUT color GRIS, medidas 1.47mt x 1.40mt.</t>
  </si>
  <si>
    <t>Suministro e instalacion de cortina enrollable BLACKOUT color GRIS, medidas 1.75mt x 1.42mt.</t>
  </si>
  <si>
    <t>Suministro e instalacion de cortina enrollable BLACKOUT color GRIS, medidas 0.68mt x 1.19mt.</t>
  </si>
  <si>
    <t>Suministro e instalacion de cortina enrollable BLACKOUT color GRIS, medidas 1.16mt x 1.12mt.</t>
  </si>
  <si>
    <t>Suministro e instalacion de cortina enrollable BLACKOUT color GRIS, medidas 1.19mt x 1.10mt.</t>
  </si>
  <si>
    <t>Suministro e instalacion de cortina enrollable BLACKOUT color GRIS, medidas 0.68mt x 1.38mt.</t>
  </si>
  <si>
    <t>Suministro e instalación de espejo, medidas 0.60 * 1.07</t>
  </si>
  <si>
    <t>BIOPARQUE SALUDABLE</t>
  </si>
  <si>
    <t>Suministro e instalación Circuito Infantil Red Escalada,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</si>
  <si>
    <t>INSTALACIONES HIDROSANITARIAS</t>
  </si>
  <si>
    <t>Suministro e instalación de lavamanos de sobreponer ceramico circular textura natural, incluye griferia tipo push color cobre, y kit de sifon.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</si>
  <si>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 kit accesorios. </t>
  </si>
  <si>
    <t>Suministro e instalación de manguera flexible en acero inoxidable para sanitario.</t>
  </si>
  <si>
    <t>Suministro e instalación de rejillas plasticas 2"</t>
  </si>
  <si>
    <t xml:space="preserve">Suministro e instalación de división con puerta en acero inoxidable calibre (20-22) 304 particiones sanitarias, con aislamientos en poliuretano, herrajes y accesorios en acero inoxidable. </t>
  </si>
  <si>
    <t xml:space="preserve">Suministro e instalación de lavamanos milano con pedestal en porcelana color blanco, incluye llave tipo puch, manguera y kit de sifón. </t>
  </si>
  <si>
    <t xml:space="preserve">Suministro e instalación griferia lavaplatos mezclador cromada cuello cisne victoria, consumo 7.3 L/Min. </t>
  </si>
  <si>
    <t>Suministro e instalación Kit de instalación para lavapaltos con canastilla cromada 4", con sifon en plastico de reposición y 2 acoples plasticos de 1/2"</t>
  </si>
  <si>
    <t>CARPINTERIA EN MADERA</t>
  </si>
  <si>
    <t>Suministro e instalación de muebles en cocina en la parte inferior con tablero MDP Caramel Vesto de 15 mm, cajones y puertas con riel metálico, semi pesado, visagras parche y manijas tubulares en acero inoxidable.</t>
  </si>
  <si>
    <t xml:space="preserve">Suministro e instalación de muebles en armario o closet en las habitaciones, con tablero MDP Caramel Vestio de 15 mm, cajones y puertas con riel metálico, pesado, visagras parche, tubo rectangular para colgar ropa y manijas tubulares en acero inoxidable. </t>
  </si>
  <si>
    <t>ZONAS COMUNES Y DEPORTIVAS</t>
  </si>
  <si>
    <t>Construcción de muro en mamaposteria confinada (vigas y columnetas) con ladrillo prensado liviano 6cm color terracota. Incluye instalacion de Portones existentes.</t>
  </si>
  <si>
    <t>Suministro e instalación de Porton Metalico con doble apertura de 5 mt (ancho) x 3 mt (alto).</t>
  </si>
  <si>
    <t>Suministro e instalación de letrero con tipografia en alto relieve, medidas del letrero 1.20 m de altura x 5 m de largo), indicando el acceso a la sede vacacional con el respectivo nombre "Sede Vacacional Mariquita - Tolima".</t>
  </si>
  <si>
    <t xml:space="preserve">Retiro, suministro e instalación de granito pulido, baldosa roja de 0,25mt x 0,25mt, mortero 1:3 pega y acelerante para la restauración de puntos criticos en el sendero peatonal ubicado en la parte interna del complejo vacacional. </t>
  </si>
  <si>
    <t xml:space="preserve">Retiro de tapas de concreto de 1mt x 0,80mt ubicadas en el canal de aguas lluvias paralelo al anden interno. </t>
  </si>
  <si>
    <t xml:space="preserve">Suministro e instalación de tapas de concreto de 1mt x 0,80mt ubicadas en el canal de aguas lluvias paralelo al anden interno. </t>
  </si>
  <si>
    <t>Retiro de porterias ubicadas en la cancha multiple (futbol y baloncesto)</t>
  </si>
  <si>
    <t xml:space="preserve">Suministro e instalación de porterias integradas futbol y baloncesto.
Marco (Medidas marco: 3 mt x 2 mt; Tuberia Marco: 3"; Tuberia marco posterior:1.9"; Malla posterior: Eslabonada galvanizada; Tipo: 5-10; Acabado: Blanco Mate.
Soporte Tablero (Tuberia: 1.9" negra; Color: Azul).
Tablero (Tipo: Fibra de vidrio; Peso: 35 Kg; Medidas: 0.80 mt x 1.80 mt; Acabado: Blanco mate; Aros: Hierro redondo de 1/2"; Color: Azul; Mallas: Nylon Blanco). </t>
  </si>
  <si>
    <t xml:space="preserve">Suministro e instalación de dos postes de voleibol fijo de 3 mt de alto con distancia de 11 mt, base enterrada a 50 cm, orificios para colocar las malla con todos los niveles incluye malla en nylon y nivelación del terreno en arena de playa. </t>
  </si>
  <si>
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Nota: Este monto será determinado por la Entidad. </t>
  </si>
  <si>
    <t>Ml</t>
  </si>
  <si>
    <t>m2</t>
  </si>
  <si>
    <t>Und</t>
  </si>
  <si>
    <t xml:space="preserve">M3 </t>
  </si>
  <si>
    <t>Glb</t>
  </si>
  <si>
    <t>COTIZACION No. 1 SOCIEDAD TECNICA SOTA SAS</t>
  </si>
  <si>
    <t>COTIZACION No. 2 HAH CONSTRUCCIONES SAS</t>
  </si>
  <si>
    <t>COTIZACION No. 3 BYR INGENIERIA Y MANTENIMIENTO SAS</t>
  </si>
  <si>
    <t>La media geométrica se establece como la opción más adecuada para la determinación del valor de referencia, al proporcionar un resultado equilibrado y representativo del conjunto de cotizaciones. Este método reduce la incidencia de valores extremos y evita distorsiones que pueden presentarse con otras medidas, garantizando así una estimación más objetiva, estable y confiable.</t>
  </si>
  <si>
    <t>Demolición y retiro de cerramiento perimetral del complejo vacacional en mamaposteria.</t>
  </si>
  <si>
    <t>PROPUESTA ECONOMICA</t>
  </si>
  <si>
    <t>FORMATO</t>
  </si>
  <si>
    <t>FORMATO 7 PROPUESTA ECONOMICA</t>
  </si>
  <si>
    <t>Principio de Procedencia:
3203.092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</si>
  <si>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</si>
  <si>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</si>
  <si>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</si>
  <si>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t xml:space="preserve">OBJETO: </t>
    </r>
    <r>
      <rPr>
        <b/>
        <sz val="12"/>
        <rFont val="Arial"/>
        <family val="2"/>
      </rPr>
      <t>REALIZAR EL MANTENIMIENTO INTEGRAL, PREVENTIVO Y CORRECTIVO DE LA SEDE VACACIONAL DE MARIQUITA.</t>
    </r>
  </si>
  <si>
    <t>UNIDAD</t>
  </si>
  <si>
    <t>VALOR UNITARIO</t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</si>
  <si>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</si>
  <si>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</si>
  <si>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</si>
  <si>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</si>
  <si>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</si>
  <si>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</si>
  <si>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</si>
  <si>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</si>
  <si>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</si>
  <si>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</si>
  <si>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</si>
  <si>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</si>
  <si>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</si>
  <si>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</si>
  <si>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</si>
  <si>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</si>
  <si>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</si>
  <si>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</si>
  <si>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</si>
  <si>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</si>
  <si>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</si>
  <si>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</si>
  <si>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</si>
  <si>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</si>
  <si>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</si>
  <si>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</si>
  <si>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</si>
  <si>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</si>
  <si>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</si>
  <si>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</si>
  <si>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</si>
  <si>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</si>
  <si>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3.1</t>
  </si>
  <si>
    <r>
      <t xml:space="preserve">Suministro e instalación </t>
    </r>
    <r>
      <rPr>
        <b/>
        <sz val="12"/>
        <color rgb="FF333333"/>
        <rFont val="Arial"/>
        <family val="2"/>
      </rPr>
      <t>Circuito Infantil Red Escalada</t>
    </r>
    <r>
      <rPr>
        <sz val="12"/>
        <color indexed="63"/>
        <rFont val="Arial"/>
        <family val="2"/>
      </rPr>
      <t>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  </r>
  </si>
  <si>
    <t>4.3</t>
  </si>
  <si>
    <t>4.4</t>
  </si>
  <si>
    <t>4.5</t>
  </si>
  <si>
    <t>4.6</t>
  </si>
  <si>
    <t>4.7</t>
  </si>
  <si>
    <t>4.8</t>
  </si>
  <si>
    <t>5.1</t>
  </si>
  <si>
    <t>5.2</t>
  </si>
  <si>
    <t>6.1</t>
  </si>
  <si>
    <t>6.2</t>
  </si>
  <si>
    <t>6.3</t>
  </si>
  <si>
    <t>Demolición y retiro de cerramiento perimetral del complejo vacacional en mamaposteria, incluye 4 unidades de baterias sanitarias.</t>
  </si>
  <si>
    <r>
      <t xml:space="preserve">Suministro e instalación de porterias integradas futbol y baloncesto.
</t>
    </r>
    <r>
      <rPr>
        <b/>
        <sz val="12"/>
        <color rgb="FF464646"/>
        <rFont val="Arial"/>
        <family val="2"/>
      </rPr>
      <t>Marco</t>
    </r>
    <r>
      <rPr>
        <sz val="12"/>
        <color rgb="FF464646"/>
        <rFont val="Arial"/>
        <family val="2"/>
      </rPr>
      <t xml:space="preserve"> (Medidas marco: 3 mt x 2 mt; Tuberia Marco: 3"; Tuberia marco posterior:1.9"; Malla posterior: Eslabonada galvanizada; Tipo: 5-10; Acabado: Blanco Mate.
</t>
    </r>
    <r>
      <rPr>
        <b/>
        <sz val="12"/>
        <color rgb="FF464646"/>
        <rFont val="Arial"/>
        <family val="2"/>
      </rPr>
      <t>Soporte Tablero</t>
    </r>
    <r>
      <rPr>
        <sz val="12"/>
        <color rgb="FF464646"/>
        <rFont val="Arial"/>
        <family val="2"/>
      </rPr>
      <t xml:space="preserve"> (Tuberia: 1.9" negra; Color: Azul).
</t>
    </r>
    <r>
      <rPr>
        <b/>
        <sz val="12"/>
        <color rgb="FF464646"/>
        <rFont val="Arial"/>
        <family val="2"/>
      </rPr>
      <t>Tablero</t>
    </r>
    <r>
      <rPr>
        <sz val="12"/>
        <color rgb="FF464646"/>
        <rFont val="Arial"/>
        <family val="2"/>
      </rPr>
      <t xml:space="preserve"> (Tipo: Fibra de vidrio; Peso: 35 Kg; Medidas: 0.80 mt x 1.80 mt; Acabado: Blanco mate; Aros: Hierro redondo de 1/2"; Color: Azul; Mallas: Nylon Blanco). </t>
    </r>
  </si>
  <si>
    <t xml:space="preserve">ADMINISTRACIÓN </t>
  </si>
  <si>
    <t xml:space="preserve">IMPREVISTOS </t>
  </si>
  <si>
    <t>IVA SOBRE UTILIDAD</t>
  </si>
  <si>
    <t xml:space="preserve">NOTA 1. Para diligenciar el presente formato se debe tener en cuenta lo siguiente:
Este formato al ser publicado deberá tener diligenciados todos los campos de ítems, descripción, unidad, cantidad, valor unitario, valor parcial, subtotal, administración, imprevistos, utilidad, Iva sobre utilidad y total del proyecto. 
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</si>
  <si>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</si>
  <si>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</si>
  <si>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</si>
  <si>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</si>
  <si>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</si>
  <si>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</si>
  <si>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</si>
  <si>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</si>
  <si>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6.4</t>
  </si>
  <si>
    <t>6.5</t>
  </si>
  <si>
    <t>6.6</t>
  </si>
  <si>
    <t>6.7</t>
  </si>
  <si>
    <t>6.8</t>
  </si>
  <si>
    <t>6.9</t>
  </si>
  <si>
    <t>6.10</t>
  </si>
  <si>
    <r>
  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</t>
    </r>
    <r>
      <rPr>
        <b/>
        <sz val="12"/>
        <color rgb="FF464646"/>
        <rFont val="Arial"/>
        <family val="2"/>
      </rPr>
      <t xml:space="preserve">Nota: Este monto será determinado por la Entidad, NO se puede modificar. </t>
    </r>
  </si>
  <si>
    <t>6.11</t>
  </si>
  <si>
    <t>Suministro e instalación de tapas de concreto de 1 mt x 0,80 mt ubicadas en el canal de aguas lluvias paralelo al anden interno.</t>
  </si>
  <si>
    <t>4.1</t>
  </si>
  <si>
    <t>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</si>
</sst>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_(* #,##0_);_(* \(#,##0\);_(* &quot;-&quot;??_);_(@_)"/>
    <numFmt numFmtId="169" formatCode="_-&quot;$&quot;\ * #,##0_-;\-&quot;$&quot;\ * #,##0_-;_-&quot;$&quot;\ * &quot;-&quot;??_-;_-@_-"/>
    <numFmt numFmtId="170" formatCode="_-[$$-240A]* #,##0_-;\-[$$-240A]* #,##0_-;_-[$$-240A]* &quot;-&quot;??_-;_-@_-"/>
    <numFmt numFmtId="171" formatCode="\$\ #,##0"/>
    <numFmt numFmtId="172" formatCode="\$\ #,##0.00"/>
    <numFmt numFmtId="173" formatCode="&quot;$&quot;\ #,##0.00"/>
  </numFmts>
  <fonts count="25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color indexed="63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color rgb="FF000000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rgb="FF464646"/>
      <name val="Arial"/>
      <family val="2"/>
    </font>
    <font>
      <b/>
      <sz val="12"/>
      <color rgb="FF333333"/>
      <name val="Arial"/>
      <family val="2"/>
    </font>
    <font>
      <sz val="12"/>
      <color rgb="FF464646"/>
      <name val="Arial"/>
      <family val="2"/>
    </font>
    <font>
      <sz val="8"/>
      <name val="Arial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2" fillId="0" borderId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2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67" fontId="2" fillId="0" borderId="1" xfId="0" applyNumberFormat="1" applyFont="1" applyBorder="1" applyAlignment="1">
      <alignment vertical="center"/>
    </xf>
    <xf numFmtId="168" fontId="2" fillId="0" borderId="2" xfId="0" applyNumberFormat="1" applyFont="1" applyBorder="1" applyAlignment="1">
      <alignment vertical="center"/>
    </xf>
    <xf numFmtId="49" fontId="8" fillId="0" borderId="0" xfId="0" applyNumberFormat="1" applyFont="1" applyAlignment="1">
      <alignment vertical="center" wrapText="1"/>
    </xf>
    <xf numFmtId="0" fontId="4" fillId="2" borderId="2" xfId="5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9" fillId="2" borderId="0" xfId="0" applyFont="1" applyFill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0" fontId="9" fillId="2" borderId="5" xfId="0" applyFont="1" applyFill="1" applyBorder="1" applyAlignment="1">
      <alignment vertical="top" wrapText="1"/>
    </xf>
    <xf numFmtId="0" fontId="2" fillId="2" borderId="0" xfId="0" applyFont="1" applyFill="1" applyAlignment="1">
      <alignment vertical="center"/>
    </xf>
    <xf numFmtId="168" fontId="13" fillId="2" borderId="6" xfId="3" applyNumberFormat="1" applyFont="1" applyFill="1" applyBorder="1" applyAlignment="1">
      <alignment horizontal="center" vertical="center" wrapText="1"/>
    </xf>
    <xf numFmtId="0" fontId="2" fillId="2" borderId="3" xfId="5" applyFont="1" applyFill="1" applyBorder="1" applyAlignment="1">
      <alignment vertical="center" wrapText="1"/>
    </xf>
    <xf numFmtId="167" fontId="2" fillId="2" borderId="2" xfId="1" applyNumberFormat="1" applyFont="1" applyFill="1" applyBorder="1" applyAlignment="1" applyProtection="1">
      <alignment vertical="center" wrapText="1"/>
    </xf>
    <xf numFmtId="167" fontId="2" fillId="2" borderId="7" xfId="1" applyNumberFormat="1" applyFont="1" applyFill="1" applyBorder="1" applyAlignment="1" applyProtection="1">
      <alignment vertical="center" wrapText="1"/>
    </xf>
    <xf numFmtId="167" fontId="2" fillId="2" borderId="8" xfId="1" applyNumberFormat="1" applyFont="1" applyFill="1" applyBorder="1" applyAlignment="1" applyProtection="1">
      <alignment vertical="center" wrapText="1"/>
    </xf>
    <xf numFmtId="167" fontId="2" fillId="2" borderId="9" xfId="1" applyNumberFormat="1" applyFont="1" applyFill="1" applyBorder="1" applyAlignment="1" applyProtection="1">
      <alignment vertical="center" wrapText="1"/>
    </xf>
    <xf numFmtId="167" fontId="2" fillId="2" borderId="10" xfId="1" applyNumberFormat="1" applyFont="1" applyFill="1" applyBorder="1" applyAlignment="1" applyProtection="1">
      <alignment vertical="center" wrapText="1"/>
    </xf>
    <xf numFmtId="172" fontId="2" fillId="0" borderId="0" xfId="0" applyNumberFormat="1" applyFont="1" applyAlignment="1">
      <alignment vertical="center"/>
    </xf>
    <xf numFmtId="0" fontId="2" fillId="0" borderId="11" xfId="0" applyFont="1" applyBorder="1" applyAlignment="1">
      <alignment vertical="center"/>
    </xf>
    <xf numFmtId="0" fontId="4" fillId="2" borderId="12" xfId="5" applyFont="1" applyFill="1" applyBorder="1" applyAlignment="1">
      <alignment horizontal="center" vertical="center" wrapText="1"/>
    </xf>
    <xf numFmtId="0" fontId="4" fillId="2" borderId="13" xfId="5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4" fillId="2" borderId="15" xfId="5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14" fillId="0" borderId="17" xfId="0" applyFont="1" applyBorder="1" applyAlignment="1">
      <alignment horizontal="center" vertical="center" wrapText="1"/>
    </xf>
    <xf numFmtId="167" fontId="2" fillId="2" borderId="18" xfId="1" applyNumberFormat="1" applyFont="1" applyFill="1" applyBorder="1" applyAlignment="1" applyProtection="1">
      <alignment vertical="center" wrapText="1"/>
    </xf>
    <xf numFmtId="170" fontId="2" fillId="0" borderId="17" xfId="0" applyNumberFormat="1" applyFont="1" applyBorder="1" applyAlignment="1">
      <alignment vertical="center"/>
    </xf>
    <xf numFmtId="171" fontId="2" fillId="0" borderId="11" xfId="0" applyNumberFormat="1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2" borderId="1" xfId="5" applyFont="1" applyFill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 wrapText="1"/>
    </xf>
    <xf numFmtId="167" fontId="3" fillId="2" borderId="0" xfId="1" applyNumberFormat="1" applyFont="1" applyFill="1" applyBorder="1" applyAlignment="1" applyProtection="1">
      <alignment horizontal="right" vertical="center" wrapText="1"/>
    </xf>
    <xf numFmtId="167" fontId="3" fillId="2" borderId="0" xfId="1" applyNumberFormat="1" applyFont="1" applyFill="1" applyBorder="1" applyAlignment="1" applyProtection="1">
      <alignment vertical="center" wrapText="1"/>
    </xf>
    <xf numFmtId="167" fontId="3" fillId="2" borderId="16" xfId="1" applyNumberFormat="1" applyFont="1" applyFill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172" fontId="15" fillId="4" borderId="0" xfId="0" applyNumberFormat="1" applyFont="1" applyFill="1" applyAlignment="1">
      <alignment horizontal="center" vertical="center" shrinkToFit="1"/>
    </xf>
    <xf numFmtId="167" fontId="2" fillId="3" borderId="20" xfId="1" applyNumberFormat="1" applyFont="1" applyFill="1" applyBorder="1" applyAlignment="1" applyProtection="1">
      <alignment horizontal="center" vertical="center" wrapText="1"/>
    </xf>
    <xf numFmtId="167" fontId="3" fillId="3" borderId="21" xfId="1" applyNumberFormat="1" applyFont="1" applyFill="1" applyBorder="1" applyAlignment="1" applyProtection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70" fontId="2" fillId="0" borderId="1" xfId="0" applyNumberFormat="1" applyFont="1" applyBorder="1" applyAlignment="1">
      <alignment vertical="center"/>
    </xf>
    <xf numFmtId="166" fontId="2" fillId="0" borderId="0" xfId="1" applyFont="1" applyAlignment="1">
      <alignment vertical="center"/>
    </xf>
    <xf numFmtId="166" fontId="5" fillId="0" borderId="0" xfId="1" applyFont="1"/>
    <xf numFmtId="166" fontId="5" fillId="0" borderId="0" xfId="1" applyFont="1" applyAlignment="1">
      <alignment horizontal="center" vertical="center"/>
    </xf>
    <xf numFmtId="166" fontId="2" fillId="2" borderId="0" xfId="1" applyFont="1" applyFill="1" applyAlignment="1">
      <alignment vertical="center"/>
    </xf>
    <xf numFmtId="166" fontId="2" fillId="0" borderId="0" xfId="1" applyFont="1" applyFill="1" applyAlignment="1">
      <alignment vertical="center"/>
    </xf>
    <xf numFmtId="167" fontId="3" fillId="2" borderId="0" xfId="1" applyNumberFormat="1" applyFont="1" applyFill="1" applyBorder="1" applyAlignment="1">
      <alignment horizontal="right" vertical="center"/>
    </xf>
    <xf numFmtId="0" fontId="16" fillId="0" borderId="0" xfId="0" applyFont="1" applyAlignment="1">
      <alignment vertical="center"/>
    </xf>
    <xf numFmtId="167" fontId="17" fillId="2" borderId="0" xfId="1" applyNumberFormat="1" applyFont="1" applyFill="1" applyBorder="1" applyAlignment="1" applyProtection="1">
      <alignment horizontal="right" vertical="center" wrapText="1"/>
    </xf>
    <xf numFmtId="0" fontId="3" fillId="0" borderId="16" xfId="0" applyFon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71" fontId="15" fillId="6" borderId="50" xfId="0" applyNumberFormat="1" applyFont="1" applyFill="1" applyBorder="1" applyAlignment="1">
      <alignment horizontal="center" vertical="center" shrinkToFit="1"/>
    </xf>
    <xf numFmtId="172" fontId="15" fillId="6" borderId="51" xfId="0" applyNumberFormat="1" applyFont="1" applyFill="1" applyBorder="1" applyAlignment="1">
      <alignment horizontal="center" vertical="center" shrinkToFit="1"/>
    </xf>
    <xf numFmtId="172" fontId="15" fillId="6" borderId="50" xfId="0" applyNumberFormat="1" applyFont="1" applyFill="1" applyBorder="1" applyAlignment="1">
      <alignment horizontal="center" vertical="center" shrinkToFit="1"/>
    </xf>
    <xf numFmtId="9" fontId="18" fillId="2" borderId="0" xfId="9" applyFont="1" applyFill="1" applyBorder="1" applyAlignment="1" applyProtection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49" fontId="8" fillId="0" borderId="0" xfId="0" applyNumberFormat="1" applyFont="1" applyAlignment="1">
      <alignment horizontal="center" vertical="center" wrapText="1"/>
    </xf>
    <xf numFmtId="0" fontId="4" fillId="2" borderId="22" xfId="5" applyFont="1" applyFill="1" applyBorder="1" applyAlignment="1">
      <alignment horizontal="center" vertical="center" wrapText="1"/>
    </xf>
    <xf numFmtId="168" fontId="13" fillId="2" borderId="23" xfId="3" applyNumberFormat="1" applyFont="1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/>
    </xf>
    <xf numFmtId="168" fontId="13" fillId="2" borderId="2" xfId="3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11" fillId="0" borderId="2" xfId="5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171" fontId="20" fillId="4" borderId="50" xfId="0" applyNumberFormat="1" applyFont="1" applyFill="1" applyBorder="1" applyAlignment="1">
      <alignment horizontal="center" vertical="center" shrinkToFit="1"/>
    </xf>
    <xf numFmtId="172" fontId="20" fillId="4" borderId="51" xfId="0" applyNumberFormat="1" applyFont="1" applyFill="1" applyBorder="1" applyAlignment="1">
      <alignment horizontal="center" vertical="center" shrinkToFit="1"/>
    </xf>
    <xf numFmtId="172" fontId="20" fillId="4" borderId="50" xfId="0" applyNumberFormat="1" applyFont="1" applyFill="1" applyBorder="1" applyAlignment="1">
      <alignment horizontal="center" vertical="center" shrinkToFit="1"/>
    </xf>
    <xf numFmtId="0" fontId="19" fillId="0" borderId="24" xfId="0" applyFont="1" applyBorder="1" applyAlignment="1">
      <alignment horizontal="center" vertical="center"/>
    </xf>
    <xf numFmtId="171" fontId="20" fillId="4" borderId="52" xfId="0" applyNumberFormat="1" applyFont="1" applyFill="1" applyBorder="1" applyAlignment="1">
      <alignment horizontal="center" vertical="center" shrinkToFit="1"/>
    </xf>
    <xf numFmtId="172" fontId="20" fillId="4" borderId="52" xfId="0" applyNumberFormat="1" applyFont="1" applyFill="1" applyBorder="1" applyAlignment="1">
      <alignment horizontal="center" vertical="center" shrinkToFit="1"/>
    </xf>
    <xf numFmtId="172" fontId="20" fillId="4" borderId="53" xfId="0" applyNumberFormat="1" applyFont="1" applyFill="1" applyBorder="1" applyAlignment="1">
      <alignment horizontal="center" vertical="center" shrinkToFit="1"/>
    </xf>
    <xf numFmtId="171" fontId="20" fillId="0" borderId="52" xfId="0" applyNumberFormat="1" applyFont="1" applyBorder="1" applyAlignment="1">
      <alignment horizontal="center" vertical="center" shrinkToFit="1"/>
    </xf>
    <xf numFmtId="172" fontId="20" fillId="0" borderId="51" xfId="0" applyNumberFormat="1" applyFont="1" applyBorder="1" applyAlignment="1">
      <alignment horizontal="center" vertical="center" shrinkToFit="1"/>
    </xf>
    <xf numFmtId="172" fontId="20" fillId="0" borderId="52" xfId="0" applyNumberFormat="1" applyFont="1" applyBorder="1" applyAlignment="1">
      <alignment horizontal="center" vertical="center" shrinkToFit="1"/>
    </xf>
    <xf numFmtId="172" fontId="20" fillId="0" borderId="53" xfId="0" applyNumberFormat="1" applyFont="1" applyBorder="1" applyAlignment="1">
      <alignment horizontal="center" vertical="center" shrinkToFit="1"/>
    </xf>
    <xf numFmtId="0" fontId="4" fillId="2" borderId="25" xfId="5" applyFont="1" applyFill="1" applyBorder="1" applyAlignment="1">
      <alignment horizontal="center" vertical="center" wrapText="1"/>
    </xf>
    <xf numFmtId="0" fontId="2" fillId="2" borderId="17" xfId="5" applyFont="1" applyFill="1" applyBorder="1" applyAlignment="1">
      <alignment horizontal="center" vertical="center" wrapText="1"/>
    </xf>
    <xf numFmtId="0" fontId="11" fillId="5" borderId="23" xfId="5" applyFont="1" applyFill="1" applyBorder="1" applyAlignment="1">
      <alignment horizontal="center" vertical="center" wrapText="1"/>
    </xf>
    <xf numFmtId="0" fontId="11" fillId="0" borderId="17" xfId="5" applyFont="1" applyBorder="1" applyAlignment="1">
      <alignment horizontal="center" vertical="center" wrapText="1"/>
    </xf>
    <xf numFmtId="0" fontId="9" fillId="2" borderId="26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5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" fillId="2" borderId="20" xfId="5" applyFont="1" applyFill="1" applyBorder="1" applyAlignment="1">
      <alignment horizontal="center" vertical="center" wrapText="1"/>
    </xf>
    <xf numFmtId="9" fontId="18" fillId="0" borderId="4" xfId="9" applyFont="1" applyBorder="1" applyAlignment="1">
      <alignment vertical="center"/>
    </xf>
    <xf numFmtId="9" fontId="18" fillId="0" borderId="0" xfId="9" applyFont="1" applyBorder="1" applyAlignment="1">
      <alignment vertical="center"/>
    </xf>
    <xf numFmtId="167" fontId="3" fillId="2" borderId="5" xfId="1" applyNumberFormat="1" applyFont="1" applyFill="1" applyBorder="1" applyAlignment="1">
      <alignment horizontal="right" vertical="center"/>
    </xf>
    <xf numFmtId="9" fontId="18" fillId="2" borderId="4" xfId="9" applyFont="1" applyFill="1" applyBorder="1" applyAlignment="1" applyProtection="1">
      <alignment horizontal="right" vertical="center" wrapText="1"/>
    </xf>
    <xf numFmtId="0" fontId="3" fillId="0" borderId="27" xfId="0" applyFont="1" applyBorder="1" applyAlignment="1">
      <alignment horizontal="center" vertical="center"/>
    </xf>
    <xf numFmtId="167" fontId="3" fillId="2" borderId="28" xfId="1" applyNumberFormat="1" applyFont="1" applyFill="1" applyBorder="1" applyAlignment="1">
      <alignment horizontal="right" vertical="center"/>
    </xf>
    <xf numFmtId="0" fontId="5" fillId="0" borderId="16" xfId="0" applyFont="1" applyBorder="1"/>
    <xf numFmtId="0" fontId="5" fillId="0" borderId="28" xfId="0" applyFont="1" applyBorder="1"/>
    <xf numFmtId="167" fontId="2" fillId="3" borderId="29" xfId="1" applyNumberFormat="1" applyFont="1" applyFill="1" applyBorder="1" applyAlignment="1" applyProtection="1">
      <alignment horizontal="center" vertical="center" wrapText="1"/>
    </xf>
    <xf numFmtId="167" fontId="3" fillId="3" borderId="30" xfId="1" applyNumberFormat="1" applyFont="1" applyFill="1" applyBorder="1" applyAlignment="1" applyProtection="1">
      <alignment vertical="center" wrapText="1"/>
    </xf>
    <xf numFmtId="167" fontId="2" fillId="3" borderId="31" xfId="1" applyNumberFormat="1" applyFont="1" applyFill="1" applyBorder="1" applyAlignment="1" applyProtection="1">
      <alignment horizontal="center" vertical="center" wrapText="1"/>
    </xf>
    <xf numFmtId="167" fontId="2" fillId="3" borderId="32" xfId="1" applyNumberFormat="1" applyFont="1" applyFill="1" applyBorder="1" applyAlignment="1" applyProtection="1">
      <alignment horizontal="center" vertical="center" wrapText="1"/>
    </xf>
    <xf numFmtId="167" fontId="3" fillId="3" borderId="33" xfId="1" applyNumberFormat="1" applyFont="1" applyFill="1" applyBorder="1" applyAlignment="1" applyProtection="1">
      <alignment vertical="center" wrapText="1"/>
    </xf>
    <xf numFmtId="167" fontId="3" fillId="3" borderId="33" xfId="1" applyNumberFormat="1" applyFont="1" applyFill="1" applyBorder="1" applyAlignment="1" applyProtection="1">
      <alignment horizontal="right" vertical="center" wrapText="1"/>
    </xf>
    <xf numFmtId="173" fontId="2" fillId="0" borderId="0" xfId="0" applyNumberFormat="1" applyFont="1" applyAlignment="1">
      <alignment vertical="center"/>
    </xf>
    <xf numFmtId="171" fontId="20" fillId="0" borderId="50" xfId="0" applyNumberFormat="1" applyFont="1" applyBorder="1" applyAlignment="1">
      <alignment horizontal="center" vertical="center" shrinkToFit="1"/>
    </xf>
    <xf numFmtId="172" fontId="20" fillId="0" borderId="50" xfId="0" applyNumberFormat="1" applyFont="1" applyBorder="1" applyAlignment="1">
      <alignment horizontal="center" vertical="center" shrinkToFit="1"/>
    </xf>
    <xf numFmtId="172" fontId="15" fillId="0" borderId="0" xfId="0" applyNumberFormat="1" applyFont="1" applyAlignment="1">
      <alignment horizontal="center" vertical="center" shrinkToFit="1"/>
    </xf>
    <xf numFmtId="0" fontId="5" fillId="9" borderId="3" xfId="0" applyFont="1" applyFill="1" applyBorder="1" applyAlignment="1">
      <alignment horizontal="center" vertical="center" wrapText="1"/>
    </xf>
    <xf numFmtId="0" fontId="3" fillId="2" borderId="3" xfId="5" applyFont="1" applyFill="1" applyBorder="1" applyAlignment="1">
      <alignment horizontal="center" vertical="center" wrapText="1"/>
    </xf>
    <xf numFmtId="0" fontId="3" fillId="5" borderId="3" xfId="5" applyFont="1" applyFill="1" applyBorder="1" applyAlignment="1">
      <alignment horizontal="center" vertical="center" wrapText="1"/>
    </xf>
    <xf numFmtId="0" fontId="2" fillId="5" borderId="3" xfId="5" applyFont="1" applyFill="1" applyBorder="1" applyAlignment="1">
      <alignment horizontal="center" vertical="center" wrapText="1"/>
    </xf>
    <xf numFmtId="0" fontId="3" fillId="0" borderId="3" xfId="5" applyFont="1" applyBorder="1" applyAlignment="1">
      <alignment horizontal="center" vertical="center" wrapText="1"/>
    </xf>
    <xf numFmtId="0" fontId="2" fillId="5" borderId="41" xfId="5" applyFont="1" applyFill="1" applyBorder="1" applyAlignment="1">
      <alignment horizontal="center" vertical="center" wrapText="1"/>
    </xf>
    <xf numFmtId="0" fontId="2" fillId="5" borderId="17" xfId="5" applyFont="1" applyFill="1" applyBorder="1" applyAlignment="1">
      <alignment horizontal="center" vertical="center" wrapText="1"/>
    </xf>
    <xf numFmtId="2" fontId="2" fillId="5" borderId="41" xfId="5" applyNumberFormat="1" applyFont="1" applyFill="1" applyBorder="1" applyAlignment="1">
      <alignment horizontal="center" vertical="center" wrapText="1"/>
    </xf>
    <xf numFmtId="2" fontId="2" fillId="5" borderId="17" xfId="5" applyNumberFormat="1" applyFont="1" applyFill="1" applyBorder="1" applyAlignment="1">
      <alignment horizontal="center" vertical="center" wrapText="1"/>
    </xf>
    <xf numFmtId="0" fontId="3" fillId="0" borderId="42" xfId="5" applyFont="1" applyBorder="1" applyAlignment="1">
      <alignment horizontal="center" vertical="center" wrapText="1"/>
    </xf>
    <xf numFmtId="0" fontId="3" fillId="5" borderId="42" xfId="5" applyFont="1" applyFill="1" applyBorder="1" applyAlignment="1">
      <alignment horizontal="center" vertical="center" wrapText="1"/>
    </xf>
    <xf numFmtId="0" fontId="2" fillId="5" borderId="44" xfId="5" applyFont="1" applyFill="1" applyBorder="1" applyAlignment="1">
      <alignment vertical="center" wrapText="1"/>
    </xf>
    <xf numFmtId="0" fontId="2" fillId="5" borderId="46" xfId="5" applyFont="1" applyFill="1" applyBorder="1" applyAlignment="1">
      <alignment vertical="center" wrapText="1"/>
    </xf>
    <xf numFmtId="0" fontId="2" fillId="5" borderId="3" xfId="5" applyFont="1" applyFill="1" applyBorder="1" applyAlignment="1">
      <alignment vertical="center" wrapText="1"/>
    </xf>
    <xf numFmtId="167" fontId="2" fillId="5" borderId="3" xfId="1" applyNumberFormat="1" applyFont="1" applyFill="1" applyBorder="1" applyAlignment="1" applyProtection="1">
      <alignment vertical="center" wrapText="1"/>
    </xf>
    <xf numFmtId="167" fontId="2" fillId="0" borderId="3" xfId="1" applyNumberFormat="1" applyFont="1" applyFill="1" applyBorder="1" applyAlignment="1" applyProtection="1">
      <alignment vertical="center" wrapText="1"/>
    </xf>
    <xf numFmtId="9" fontId="4" fillId="0" borderId="3" xfId="5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horizontal="left" vertical="center" wrapText="1"/>
    </xf>
    <xf numFmtId="49" fontId="4" fillId="0" borderId="34" xfId="0" applyNumberFormat="1" applyFont="1" applyBorder="1" applyAlignment="1">
      <alignment horizontal="left" vertical="center" wrapText="1"/>
    </xf>
    <xf numFmtId="49" fontId="4" fillId="2" borderId="23" xfId="0" applyNumberFormat="1" applyFont="1" applyFill="1" applyBorder="1" applyAlignment="1">
      <alignment horizontal="left" vertical="center" wrapText="1"/>
    </xf>
    <xf numFmtId="173" fontId="2" fillId="0" borderId="3" xfId="5" applyNumberFormat="1" applyFont="1" applyBorder="1" applyAlignment="1">
      <alignment vertical="center" wrapText="1"/>
    </xf>
    <xf numFmtId="173" fontId="2" fillId="0" borderId="3" xfId="5" applyNumberFormat="1" applyFont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23" fillId="0" borderId="41" xfId="7" applyFont="1" applyBorder="1" applyAlignment="1">
      <alignment horizontal="left" vertical="top" wrapText="1"/>
    </xf>
    <xf numFmtId="0" fontId="23" fillId="0" borderId="23" xfId="7" applyFont="1" applyBorder="1" applyAlignment="1">
      <alignment horizontal="left" vertical="top" wrapText="1"/>
    </xf>
    <xf numFmtId="0" fontId="23" fillId="0" borderId="17" xfId="7" applyFont="1" applyBorder="1" applyAlignment="1">
      <alignment horizontal="left" vertical="top" wrapText="1"/>
    </xf>
    <xf numFmtId="0" fontId="2" fillId="0" borderId="41" xfId="5" applyFont="1" applyBorder="1" applyAlignment="1">
      <alignment horizontal="center" vertical="center" wrapText="1"/>
    </xf>
    <xf numFmtId="0" fontId="2" fillId="0" borderId="17" xfId="5" applyFont="1" applyBorder="1" applyAlignment="1">
      <alignment horizontal="center" vertical="center" wrapText="1"/>
    </xf>
    <xf numFmtId="2" fontId="2" fillId="0" borderId="41" xfId="5" applyNumberFormat="1" applyFont="1" applyBorder="1" applyAlignment="1">
      <alignment horizontal="center" vertical="center" wrapText="1"/>
    </xf>
    <xf numFmtId="2" fontId="2" fillId="0" borderId="17" xfId="5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justify" vertical="center" wrapText="1"/>
    </xf>
    <xf numFmtId="49" fontId="4" fillId="0" borderId="0" xfId="0" applyNumberFormat="1" applyFont="1" applyAlignment="1">
      <alignment horizontal="right" wrapText="1"/>
    </xf>
    <xf numFmtId="0" fontId="4" fillId="0" borderId="41" xfId="5" applyFont="1" applyBorder="1" applyAlignment="1">
      <alignment horizontal="left" vertical="center" wrapText="1"/>
    </xf>
    <xf numFmtId="0" fontId="4" fillId="0" borderId="23" xfId="5" applyFont="1" applyBorder="1" applyAlignment="1">
      <alignment horizontal="left" vertical="center" wrapText="1"/>
    </xf>
    <xf numFmtId="0" fontId="4" fillId="0" borderId="17" xfId="5" applyFont="1" applyBorder="1" applyAlignment="1">
      <alignment horizontal="left" vertical="center" wrapText="1"/>
    </xf>
    <xf numFmtId="49" fontId="4" fillId="0" borderId="41" xfId="0" applyNumberFormat="1" applyFont="1" applyBorder="1" applyAlignment="1">
      <alignment horizontal="left" vertical="center"/>
    </xf>
    <xf numFmtId="49" fontId="4" fillId="0" borderId="23" xfId="0" applyNumberFormat="1" applyFont="1" applyBorder="1" applyAlignment="1">
      <alignment horizontal="left" vertical="center"/>
    </xf>
    <xf numFmtId="49" fontId="3" fillId="0" borderId="41" xfId="0" applyNumberFormat="1" applyFont="1" applyBorder="1" applyAlignment="1">
      <alignment horizontal="left" vertical="center"/>
    </xf>
    <xf numFmtId="49" fontId="3" fillId="0" borderId="23" xfId="0" applyNumberFormat="1" applyFont="1" applyBorder="1" applyAlignment="1">
      <alignment horizontal="left" vertical="center"/>
    </xf>
    <xf numFmtId="49" fontId="3" fillId="0" borderId="17" xfId="0" applyNumberFormat="1" applyFont="1" applyBorder="1" applyAlignment="1">
      <alignment horizontal="left" vertical="center"/>
    </xf>
    <xf numFmtId="0" fontId="2" fillId="0" borderId="44" xfId="5" applyFont="1" applyBorder="1" applyAlignment="1">
      <alignment horizontal="center" vertical="center" wrapText="1"/>
    </xf>
    <xf numFmtId="0" fontId="2" fillId="0" borderId="46" xfId="5" applyFont="1" applyBorder="1" applyAlignment="1">
      <alignment horizontal="center" vertical="center" wrapText="1"/>
    </xf>
    <xf numFmtId="2" fontId="2" fillId="0" borderId="42" xfId="5" applyNumberFormat="1" applyFont="1" applyBorder="1" applyAlignment="1">
      <alignment horizontal="center" vertical="center" wrapText="1"/>
    </xf>
    <xf numFmtId="0" fontId="21" fillId="0" borderId="23" xfId="7" applyFont="1" applyBorder="1" applyAlignment="1">
      <alignment horizontal="left" vertical="top" wrapText="1"/>
    </xf>
    <xf numFmtId="0" fontId="21" fillId="0" borderId="17" xfId="7" applyFont="1" applyBorder="1" applyAlignment="1">
      <alignment horizontal="left" vertical="top" wrapText="1"/>
    </xf>
    <xf numFmtId="0" fontId="21" fillId="5" borderId="41" xfId="7" applyFont="1" applyFill="1" applyBorder="1" applyAlignment="1">
      <alignment horizontal="center" vertical="top" wrapText="1"/>
    </xf>
    <xf numFmtId="0" fontId="21" fillId="5" borderId="23" xfId="7" applyFont="1" applyFill="1" applyBorder="1" applyAlignment="1">
      <alignment horizontal="center" vertical="top" wrapText="1"/>
    </xf>
    <xf numFmtId="0" fontId="21" fillId="5" borderId="17" xfId="7" applyFont="1" applyFill="1" applyBorder="1" applyAlignment="1">
      <alignment horizontal="center" vertical="top" wrapText="1"/>
    </xf>
    <xf numFmtId="0" fontId="6" fillId="0" borderId="41" xfId="7" applyFont="1" applyBorder="1" applyAlignment="1">
      <alignment horizontal="left" vertical="top" wrapText="1"/>
    </xf>
    <xf numFmtId="0" fontId="6" fillId="0" borderId="23" xfId="7" applyFont="1" applyBorder="1" applyAlignment="1">
      <alignment horizontal="left" vertical="top" wrapText="1"/>
    </xf>
    <xf numFmtId="0" fontId="6" fillId="0" borderId="17" xfId="7" applyFont="1" applyBorder="1" applyAlignment="1">
      <alignment horizontal="left" vertical="top" wrapText="1"/>
    </xf>
    <xf numFmtId="2" fontId="2" fillId="0" borderId="3" xfId="5" applyNumberFormat="1" applyFont="1" applyBorder="1" applyAlignment="1">
      <alignment horizontal="center" vertical="center" wrapText="1"/>
    </xf>
    <xf numFmtId="0" fontId="9" fillId="5" borderId="41" xfId="7" applyFont="1" applyFill="1" applyBorder="1" applyAlignment="1">
      <alignment horizontal="center" vertical="top" wrapText="1"/>
    </xf>
    <xf numFmtId="0" fontId="6" fillId="5" borderId="23" xfId="7" applyFont="1" applyFill="1" applyBorder="1" applyAlignment="1">
      <alignment horizontal="center" vertical="top" wrapText="1"/>
    </xf>
    <xf numFmtId="0" fontId="6" fillId="5" borderId="17" xfId="7" applyFont="1" applyFill="1" applyBorder="1" applyAlignment="1">
      <alignment horizontal="center" vertical="top" wrapText="1"/>
    </xf>
    <xf numFmtId="0" fontId="2" fillId="5" borderId="41" xfId="5" applyFont="1" applyFill="1" applyBorder="1" applyAlignment="1">
      <alignment horizontal="center" vertical="center" wrapText="1"/>
    </xf>
    <xf numFmtId="0" fontId="2" fillId="5" borderId="17" xfId="5" applyFont="1" applyFill="1" applyBorder="1" applyAlignment="1">
      <alignment horizontal="center" vertical="center" wrapText="1"/>
    </xf>
    <xf numFmtId="2" fontId="2" fillId="5" borderId="41" xfId="5" applyNumberFormat="1" applyFont="1" applyFill="1" applyBorder="1" applyAlignment="1">
      <alignment horizontal="center" vertical="center" wrapText="1"/>
    </xf>
    <xf numFmtId="2" fontId="2" fillId="5" borderId="17" xfId="5" applyNumberFormat="1" applyFont="1" applyFill="1" applyBorder="1" applyAlignment="1">
      <alignment horizontal="center" vertical="center" wrapText="1"/>
    </xf>
    <xf numFmtId="0" fontId="9" fillId="5" borderId="23" xfId="7" applyFont="1" applyFill="1" applyBorder="1" applyAlignment="1">
      <alignment horizontal="center" vertical="top" wrapText="1"/>
    </xf>
    <xf numFmtId="0" fontId="9" fillId="5" borderId="17" xfId="7" applyFont="1" applyFill="1" applyBorder="1" applyAlignment="1">
      <alignment horizontal="center" vertical="top" wrapText="1"/>
    </xf>
    <xf numFmtId="0" fontId="6" fillId="0" borderId="41" xfId="7" applyFont="1" applyBorder="1" applyAlignment="1">
      <alignment horizontal="left" vertical="center" wrapText="1"/>
    </xf>
    <xf numFmtId="0" fontId="6" fillId="0" borderId="23" xfId="7" applyFont="1" applyBorder="1" applyAlignment="1">
      <alignment horizontal="left" vertical="center" wrapText="1"/>
    </xf>
    <xf numFmtId="0" fontId="6" fillId="0" borderId="17" xfId="7" applyFont="1" applyBorder="1" applyAlignment="1">
      <alignment horizontal="left" vertical="center" wrapText="1"/>
    </xf>
    <xf numFmtId="0" fontId="9" fillId="5" borderId="41" xfId="7" applyFont="1" applyFill="1" applyBorder="1" applyAlignment="1">
      <alignment horizontal="center" vertical="center" wrapText="1"/>
    </xf>
    <xf numFmtId="0" fontId="9" fillId="5" borderId="23" xfId="7" applyFont="1" applyFill="1" applyBorder="1" applyAlignment="1">
      <alignment horizontal="center" vertical="center" wrapText="1"/>
    </xf>
    <xf numFmtId="0" fontId="9" fillId="5" borderId="17" xfId="7" applyFont="1" applyFill="1" applyBorder="1" applyAlignment="1">
      <alignment horizontal="center" vertical="center" wrapText="1"/>
    </xf>
    <xf numFmtId="0" fontId="3" fillId="2" borderId="3" xfId="5" applyFont="1" applyFill="1" applyBorder="1" applyAlignment="1">
      <alignment horizontal="center" vertical="center" wrapText="1"/>
    </xf>
    <xf numFmtId="0" fontId="9" fillId="5" borderId="3" xfId="7" applyFont="1" applyFill="1" applyBorder="1" applyAlignment="1">
      <alignment horizontal="center" vertical="top" wrapText="1"/>
    </xf>
    <xf numFmtId="0" fontId="21" fillId="5" borderId="3" xfId="7" applyFont="1" applyFill="1" applyBorder="1" applyAlignment="1">
      <alignment horizontal="center" vertical="top"/>
    </xf>
    <xf numFmtId="0" fontId="2" fillId="5" borderId="3" xfId="5" applyFont="1" applyFill="1" applyBorder="1" applyAlignment="1">
      <alignment horizontal="center" vertical="center" wrapText="1"/>
    </xf>
    <xf numFmtId="2" fontId="2" fillId="5" borderId="3" xfId="5" applyNumberFormat="1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2" fillId="0" borderId="3" xfId="5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center" wrapText="1"/>
    </xf>
    <xf numFmtId="0" fontId="3" fillId="7" borderId="34" xfId="5" applyFont="1" applyFill="1" applyBorder="1" applyAlignment="1">
      <alignment horizontal="center" vertical="center"/>
    </xf>
    <xf numFmtId="0" fontId="3" fillId="7" borderId="35" xfId="5" applyFont="1" applyFill="1" applyBorder="1" applyAlignment="1">
      <alignment horizontal="center" vertical="center"/>
    </xf>
    <xf numFmtId="169" fontId="4" fillId="8" borderId="43" xfId="0" applyNumberFormat="1" applyFont="1" applyFill="1" applyBorder="1" applyAlignment="1">
      <alignment horizontal="center" vertical="center" wrapText="1"/>
    </xf>
    <xf numFmtId="169" fontId="4" fillId="8" borderId="21" xfId="0" applyNumberFormat="1" applyFont="1" applyFill="1" applyBorder="1" applyAlignment="1">
      <alignment horizontal="center" vertical="center" wrapText="1"/>
    </xf>
    <xf numFmtId="0" fontId="3" fillId="8" borderId="43" xfId="5" applyFont="1" applyFill="1" applyBorder="1" applyAlignment="1">
      <alignment horizontal="center" vertical="center" wrapText="1"/>
    </xf>
    <xf numFmtId="0" fontId="3" fillId="8" borderId="34" xfId="5" applyFont="1" applyFill="1" applyBorder="1" applyAlignment="1">
      <alignment horizontal="center" vertical="center" wrapText="1"/>
    </xf>
    <xf numFmtId="0" fontId="3" fillId="8" borderId="35" xfId="5" applyFont="1" applyFill="1" applyBorder="1" applyAlignment="1">
      <alignment horizontal="center" vertical="center" wrapText="1"/>
    </xf>
    <xf numFmtId="0" fontId="3" fillId="7" borderId="43" xfId="5" applyFont="1" applyFill="1" applyBorder="1" applyAlignment="1">
      <alignment horizontal="center" vertical="center"/>
    </xf>
    <xf numFmtId="0" fontId="3" fillId="7" borderId="36" xfId="5" applyFont="1" applyFill="1" applyBorder="1" applyAlignment="1">
      <alignment horizontal="center" vertical="center"/>
    </xf>
    <xf numFmtId="0" fontId="3" fillId="7" borderId="37" xfId="5" applyFont="1" applyFill="1" applyBorder="1" applyAlignment="1">
      <alignment horizontal="center" vertical="center"/>
    </xf>
    <xf numFmtId="0" fontId="3" fillId="9" borderId="44" xfId="0" applyFont="1" applyFill="1" applyBorder="1" applyAlignment="1">
      <alignment horizontal="center" vertical="center" wrapText="1"/>
    </xf>
    <xf numFmtId="0" fontId="3" fillId="9" borderId="45" xfId="0" applyFont="1" applyFill="1" applyBorder="1" applyAlignment="1">
      <alignment horizontal="center" vertical="center" wrapText="1"/>
    </xf>
    <xf numFmtId="0" fontId="3" fillId="9" borderId="46" xfId="0" applyFont="1" applyFill="1" applyBorder="1" applyAlignment="1">
      <alignment horizontal="center" vertical="center" wrapText="1"/>
    </xf>
    <xf numFmtId="0" fontId="3" fillId="9" borderId="47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3" fillId="9" borderId="48" xfId="0" applyFont="1" applyFill="1" applyBorder="1" applyAlignment="1">
      <alignment horizontal="center" vertical="center" wrapText="1"/>
    </xf>
    <xf numFmtId="0" fontId="3" fillId="9" borderId="49" xfId="0" applyFont="1" applyFill="1" applyBorder="1" applyAlignment="1">
      <alignment horizontal="center" vertical="center" wrapText="1"/>
    </xf>
    <xf numFmtId="0" fontId="3" fillId="9" borderId="34" xfId="0" applyFont="1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49" fontId="3" fillId="2" borderId="27" xfId="0" applyNumberFormat="1" applyFont="1" applyFill="1" applyBorder="1" applyAlignment="1">
      <alignment horizontal="right" vertical="center"/>
    </xf>
    <xf numFmtId="49" fontId="3" fillId="2" borderId="16" xfId="0" applyNumberFormat="1" applyFont="1" applyFill="1" applyBorder="1" applyAlignment="1">
      <alignment horizontal="right" vertical="center"/>
    </xf>
    <xf numFmtId="167" fontId="3" fillId="2" borderId="16" xfId="1" applyNumberFormat="1" applyFont="1" applyFill="1" applyBorder="1" applyAlignment="1" applyProtection="1">
      <alignment horizontal="right" vertical="center" wrapText="1"/>
    </xf>
    <xf numFmtId="0" fontId="3" fillId="3" borderId="29" xfId="5" applyFont="1" applyFill="1" applyBorder="1" applyAlignment="1">
      <alignment horizontal="right" vertical="center" wrapText="1"/>
    </xf>
    <xf numFmtId="0" fontId="3" fillId="3" borderId="33" xfId="5" applyFont="1" applyFill="1" applyBorder="1" applyAlignment="1">
      <alignment horizontal="right" vertical="center" wrapText="1"/>
    </xf>
  </cellXfs>
  <cellStyles count="11">
    <cellStyle name="Millares" xfId="1" builtinId="3"/>
    <cellStyle name="Millares 2" xfId="2" xr:uid="{473E5570-C8B9-429D-BF70-B4AB307E7AA1}"/>
    <cellStyle name="Millares 3" xfId="3" xr:uid="{AF98D1C6-E191-46EF-882E-7B9998B47203}"/>
    <cellStyle name="Moneda 3 2" xfId="4" xr:uid="{CD7917F2-E8F1-46F8-B0A2-C2D7A1A7A596}"/>
    <cellStyle name="Normal" xfId="0" builtinId="0"/>
    <cellStyle name="Normal 13" xfId="5" xr:uid="{1AD56F02-7AFE-4FC1-8817-62C3CCE20FE5}"/>
    <cellStyle name="Normal 2" xfId="6" xr:uid="{D93E0D74-71DF-4A65-ACDE-7C710069EACF}"/>
    <cellStyle name="Normal 2 10 2 2" xfId="7" xr:uid="{BC6F43DF-87A6-4460-8A5C-7E24D191E0E2}"/>
    <cellStyle name="Normal 3" xfId="8" xr:uid="{6C038009-AEA4-44AD-B70C-F1BF02BE6548}"/>
    <cellStyle name="Porcentaje" xfId="9" builtinId="5"/>
    <cellStyle name="Porcentaje 2" xfId="10" xr:uid="{9CF4B64A-12BF-4345-80F2-17D50CD33A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622300</xdr:colOff>
      <xdr:row>1</xdr:row>
      <xdr:rowOff>88900</xdr:rowOff>
    </xdr:from>
    <xdr:to>
      <xdr:col>2</xdr:col>
      <xdr:colOff>1866900</xdr:colOff>
      <xdr:row>2</xdr:row>
      <xdr:rowOff>514350</xdr:rowOff>
    </xdr:to>
    <xdr:pic>
      <xdr:nvPicPr>
        <xdr:cNvPr id="1630" name="Imagen 1">
          <a:extLst>
            <a:ext uri="{FF2B5EF4-FFF2-40B4-BE49-F238E27FC236}">
              <a16:creationId xmlns:a16="http://schemas.microsoft.com/office/drawing/2014/main" id="{9434892B-F3AC-62F7-2BF2-06F81F354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0" y="292100"/>
          <a:ext cx="1244600" cy="82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590550</xdr:colOff>
      <xdr:row>2</xdr:row>
      <xdr:rowOff>177800</xdr:rowOff>
    </xdr:from>
    <xdr:to>
      <xdr:col>3</xdr:col>
      <xdr:colOff>571500</xdr:colOff>
      <xdr:row>3</xdr:row>
      <xdr:rowOff>1347094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AFD452-48F7-4E5A-836F-094093D7B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495300"/>
          <a:ext cx="1504950" cy="13661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0DF85-3187-4A64-BD7C-E3221627B849}">
  <sheetPr>
    <pageSetUpPr fitToPage="1"/>
  </sheetPr>
  <dimension ref="B1:AD84"/>
  <sheetViews>
    <sheetView showGridLines="0" topLeftCell="A61" zoomScale="90" zoomScaleNormal="90" zoomScaleSheetLayoutView="89" workbookViewId="0">
      <selection activeCell="E46" sqref="E46"/>
    </sheetView>
  </sheetViews>
  <sheetFormatPr baseColWidth="10" defaultColWidth="11.21875" defaultRowHeight="15" x14ac:dyDescent="0.25"/>
  <cols>
    <col min="1" max="1" width="3.77734375" style="1" customWidth="1"/>
    <col min="2" max="2" width="7.77734375" style="1" bestFit="1" customWidth="1"/>
    <col min="3" max="3" width="59.77734375" style="1" bestFit="1" customWidth="1"/>
    <col min="4" max="4" width="11" style="1" customWidth="1"/>
    <col min="5" max="5" width="14.44140625" style="1" customWidth="1"/>
    <col min="6" max="6" width="14.44140625" style="1" hidden="1" customWidth="1"/>
    <col min="7" max="7" width="13.77734375" style="1" hidden="1" customWidth="1"/>
    <col min="8" max="8" width="23.77734375" style="2" hidden="1" customWidth="1"/>
    <col min="9" max="9" width="14.44140625" style="1" hidden="1" customWidth="1"/>
    <col min="10" max="10" width="18.5546875" style="1" hidden="1" customWidth="1"/>
    <col min="11" max="11" width="23.77734375" style="2" hidden="1" customWidth="1"/>
    <col min="12" max="12" width="14.44140625" style="1" hidden="1" customWidth="1"/>
    <col min="13" max="13" width="18.5546875" style="1" hidden="1" customWidth="1"/>
    <col min="14" max="14" width="25.21875" style="2" hidden="1" customWidth="1"/>
    <col min="15" max="15" width="10.21875" style="2" hidden="1" customWidth="1"/>
    <col min="16" max="16" width="2.77734375" style="1" hidden="1" customWidth="1"/>
    <col min="17" max="17" width="25.44140625" style="1" bestFit="1" customWidth="1"/>
    <col min="18" max="18" width="24.77734375" style="1" bestFit="1" customWidth="1"/>
    <col min="19" max="19" width="26.21875" style="1" hidden="1" customWidth="1"/>
    <col min="20" max="20" width="24.44140625" style="1" hidden="1" customWidth="1"/>
    <col min="21" max="21" width="31.5546875" style="1" hidden="1" customWidth="1"/>
    <col min="22" max="22" width="32" style="1" hidden="1" customWidth="1"/>
    <col min="23" max="23" width="30.77734375" style="1" hidden="1" customWidth="1"/>
    <col min="24" max="24" width="24.44140625" style="1" hidden="1" customWidth="1"/>
    <col min="25" max="25" width="6.44140625" style="1" customWidth="1"/>
    <col min="26" max="26" width="25.44140625" style="1" hidden="1" customWidth="1"/>
    <col min="27" max="27" width="24.44140625" style="1" hidden="1" customWidth="1"/>
    <col min="28" max="28" width="11.21875" style="1"/>
    <col min="29" max="29" width="17.21875" style="1" bestFit="1" customWidth="1"/>
    <col min="30" max="30" width="21.21875" style="48" bestFit="1" customWidth="1"/>
    <col min="31" max="16384" width="11.21875" style="1"/>
  </cols>
  <sheetData>
    <row r="1" spans="2:30" ht="15.6" thickBot="1" x14ac:dyDescent="0.3"/>
    <row r="2" spans="2:30" ht="31.8" customHeight="1" x14ac:dyDescent="0.25">
      <c r="B2" s="187"/>
      <c r="C2" s="187"/>
      <c r="D2" s="205" t="s">
        <v>95</v>
      </c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7"/>
      <c r="S2" s="23"/>
      <c r="T2" s="34"/>
      <c r="U2" s="23"/>
      <c r="V2" s="23"/>
      <c r="W2" s="23"/>
      <c r="X2" s="35"/>
    </row>
    <row r="3" spans="2:30" ht="50.25" customHeight="1" x14ac:dyDescent="0.25">
      <c r="B3" s="187"/>
      <c r="C3" s="187"/>
      <c r="D3" s="208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10"/>
      <c r="T3" s="22"/>
      <c r="X3" s="36"/>
    </row>
    <row r="4" spans="2:30" s="3" customFormat="1" ht="15.6" thickBot="1" x14ac:dyDescent="0.3">
      <c r="B4" s="187"/>
      <c r="C4" s="187"/>
      <c r="D4" s="211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3"/>
      <c r="S4" s="30"/>
      <c r="T4" s="30"/>
      <c r="U4" s="30"/>
      <c r="V4" s="30"/>
      <c r="W4" s="98"/>
      <c r="X4" s="99"/>
      <c r="AD4" s="49"/>
    </row>
    <row r="5" spans="2:30" ht="76.5" customHeight="1" x14ac:dyDescent="0.25">
      <c r="B5" s="197" t="s">
        <v>25</v>
      </c>
      <c r="C5" s="198"/>
      <c r="D5" s="200" t="s">
        <v>4</v>
      </c>
      <c r="E5" s="201"/>
      <c r="F5" s="200" t="s">
        <v>90</v>
      </c>
      <c r="G5" s="200"/>
      <c r="H5" s="201"/>
      <c r="I5" s="199" t="s">
        <v>91</v>
      </c>
      <c r="J5" s="200"/>
      <c r="K5" s="201"/>
      <c r="L5" s="199" t="s">
        <v>92</v>
      </c>
      <c r="M5" s="200"/>
      <c r="N5" s="201"/>
      <c r="O5" s="43"/>
      <c r="Q5" s="202" t="s">
        <v>7</v>
      </c>
      <c r="R5" s="196"/>
      <c r="S5" s="203" t="s">
        <v>8</v>
      </c>
      <c r="T5" s="204"/>
      <c r="U5" s="203" t="s">
        <v>9</v>
      </c>
      <c r="V5" s="204"/>
      <c r="W5" s="195" t="s">
        <v>10</v>
      </c>
      <c r="X5" s="196"/>
      <c r="Z5" s="203" t="s">
        <v>8</v>
      </c>
      <c r="AA5" s="204"/>
    </row>
    <row r="6" spans="2:30" s="5" customFormat="1" ht="37.5" customHeight="1" thickBot="1" x14ac:dyDescent="0.3">
      <c r="B6" s="24" t="s">
        <v>3</v>
      </c>
      <c r="C6" s="27" t="s">
        <v>2</v>
      </c>
      <c r="D6" s="83" t="s">
        <v>11</v>
      </c>
      <c r="E6" s="27" t="s">
        <v>12</v>
      </c>
      <c r="F6" s="64" t="s">
        <v>14</v>
      </c>
      <c r="G6" s="26" t="s">
        <v>13</v>
      </c>
      <c r="H6" s="27" t="s">
        <v>1</v>
      </c>
      <c r="I6" s="25" t="s">
        <v>14</v>
      </c>
      <c r="J6" s="26" t="s">
        <v>13</v>
      </c>
      <c r="K6" s="27" t="s">
        <v>1</v>
      </c>
      <c r="L6" s="25" t="s">
        <v>14</v>
      </c>
      <c r="M6" s="26" t="s">
        <v>13</v>
      </c>
      <c r="N6" s="27" t="s">
        <v>1</v>
      </c>
      <c r="O6" s="43"/>
      <c r="P6" s="1"/>
      <c r="Q6" s="28" t="s">
        <v>15</v>
      </c>
      <c r="R6" s="27" t="s">
        <v>1</v>
      </c>
      <c r="S6" s="28" t="s">
        <v>15</v>
      </c>
      <c r="T6" s="27" t="s">
        <v>1</v>
      </c>
      <c r="U6" s="28" t="s">
        <v>15</v>
      </c>
      <c r="V6" s="27" t="s">
        <v>1</v>
      </c>
      <c r="W6" s="31" t="s">
        <v>15</v>
      </c>
      <c r="X6" s="9" t="s">
        <v>1</v>
      </c>
      <c r="Z6" s="46" t="s">
        <v>15</v>
      </c>
      <c r="AA6" s="9" t="s">
        <v>1</v>
      </c>
      <c r="AD6" s="50"/>
    </row>
    <row r="7" spans="2:30" s="14" customFormat="1" ht="16.2" hidden="1" thickBot="1" x14ac:dyDescent="0.3">
      <c r="B7" s="91"/>
      <c r="C7" s="87"/>
      <c r="D7" s="11"/>
      <c r="E7" s="13"/>
      <c r="F7" s="11"/>
      <c r="G7" s="11"/>
      <c r="H7" s="13"/>
      <c r="I7" s="12"/>
      <c r="J7" s="11"/>
      <c r="K7" s="13"/>
      <c r="L7" s="12"/>
      <c r="M7" s="11"/>
      <c r="N7" s="13"/>
      <c r="O7" s="43"/>
      <c r="P7" s="1"/>
      <c r="Q7" s="12"/>
      <c r="R7" s="13"/>
      <c r="S7" s="12"/>
      <c r="T7" s="13"/>
      <c r="U7" s="12"/>
      <c r="V7" s="13"/>
      <c r="W7" s="11"/>
      <c r="X7" s="13"/>
      <c r="Z7" s="12"/>
      <c r="AA7" s="13"/>
      <c r="AD7" s="51"/>
    </row>
    <row r="8" spans="2:30" s="14" customFormat="1" ht="15.6" hidden="1" x14ac:dyDescent="0.25">
      <c r="B8" s="37"/>
      <c r="C8" s="88"/>
      <c r="D8" s="84"/>
      <c r="E8" s="67"/>
      <c r="F8" s="65"/>
      <c r="G8" s="16"/>
      <c r="H8" s="17"/>
      <c r="I8" s="15"/>
      <c r="J8" s="16"/>
      <c r="K8" s="17"/>
      <c r="L8" s="15"/>
      <c r="M8" s="16"/>
      <c r="N8" s="17"/>
      <c r="O8" s="43"/>
      <c r="P8" s="1"/>
      <c r="Q8" s="18"/>
      <c r="R8" s="19"/>
      <c r="S8" s="18"/>
      <c r="T8" s="19"/>
      <c r="U8" s="18"/>
      <c r="V8" s="19"/>
      <c r="W8" s="32"/>
      <c r="X8" s="19"/>
      <c r="Z8" s="20"/>
      <c r="AA8" s="21"/>
      <c r="AD8" s="51"/>
    </row>
    <row r="9" spans="2:30" ht="15.6" x14ac:dyDescent="0.25">
      <c r="B9" s="38">
        <v>1</v>
      </c>
      <c r="C9" s="89" t="s">
        <v>26</v>
      </c>
      <c r="D9" s="85"/>
      <c r="E9" s="68"/>
      <c r="F9" s="66"/>
      <c r="G9" s="58"/>
      <c r="H9" s="59"/>
      <c r="I9" s="57"/>
      <c r="J9" s="60"/>
      <c r="K9" s="59"/>
      <c r="L9" s="57"/>
      <c r="M9" s="60"/>
      <c r="N9" s="59"/>
      <c r="O9" s="43"/>
      <c r="Q9" s="6">
        <f>IFERROR(GEOMEAN(G9*(1+$R$3),J9*(1+$R$3),M9*(1+$R$3)),0)</f>
        <v>0</v>
      </c>
      <c r="R9" s="29">
        <f>+Q9*E9</f>
        <v>0</v>
      </c>
      <c r="S9" s="6">
        <f>IFERROR(AVERAGE(G9*(1+$R$3),J9*(1+$R$3),M9*(1+$R$3)),0)</f>
        <v>0</v>
      </c>
      <c r="T9" s="29">
        <f>+S9*E9</f>
        <v>0</v>
      </c>
      <c r="U9" s="6">
        <f>IFERROR(MEDIAN(G9*(1+$R$3),J9*(1+$R$3),M9*(1+$R$3)),0)</f>
        <v>0</v>
      </c>
      <c r="V9" s="29">
        <f>+U9*E9</f>
        <v>0</v>
      </c>
      <c r="W9" s="33">
        <f>MIN(G9*(1+$R$3),J9*(1+$R$3),M9*(1+$R$3))</f>
        <v>0</v>
      </c>
      <c r="X9" s="7">
        <f>+W9*E9</f>
        <v>0</v>
      </c>
      <c r="Z9" s="47" t="e">
        <f>AVERAGE(G9,J9,M9)</f>
        <v>#DIV/0!</v>
      </c>
      <c r="AA9" s="7" t="e">
        <f>+Z9*E9</f>
        <v>#DIV/0!</v>
      </c>
    </row>
    <row r="10" spans="2:30" ht="60" x14ac:dyDescent="0.25">
      <c r="B10" s="38">
        <v>2</v>
      </c>
      <c r="C10" s="90" t="s">
        <v>27</v>
      </c>
      <c r="D10" s="86" t="s">
        <v>22</v>
      </c>
      <c r="E10" s="69">
        <v>600</v>
      </c>
      <c r="F10" s="71">
        <v>1348</v>
      </c>
      <c r="G10" s="72">
        <v>108909.82</v>
      </c>
      <c r="H10" s="73">
        <f>+G10*F10</f>
        <v>146810437.36000001</v>
      </c>
      <c r="I10" s="71">
        <v>1348</v>
      </c>
      <c r="J10" s="74">
        <v>101763.7</v>
      </c>
      <c r="K10" s="73">
        <f>J10*I10</f>
        <v>137177467.59999999</v>
      </c>
      <c r="L10" s="71">
        <v>1348</v>
      </c>
      <c r="M10" s="74">
        <v>105400</v>
      </c>
      <c r="N10" s="73">
        <f>+M10*L10</f>
        <v>142079200</v>
      </c>
      <c r="O10" s="43"/>
      <c r="Q10" s="6">
        <f>IFERROR(GEOMEAN(G10*(1+$R$3),J10*(1+$R$3),M10*(1+$R$3)),0)</f>
        <v>105317.41237422731</v>
      </c>
      <c r="R10" s="29">
        <f>+Q10*E10</f>
        <v>63190447.424536385</v>
      </c>
      <c r="S10" s="6">
        <f>IFERROR(AVERAGE(G10*(1+$R$3),J10*(1+$R$3),M10*(1+$R$3)),0)</f>
        <v>105357.84000000001</v>
      </c>
      <c r="T10" s="29">
        <f>+S10*E10</f>
        <v>63214704.000000007</v>
      </c>
      <c r="U10" s="6">
        <f>IFERROR(MEDIAN(G10*(1+$R$3),J10*(1+$R$3),M10*(1+$R$3)),0)</f>
        <v>105400</v>
      </c>
      <c r="V10" s="29">
        <f>+U10*E10</f>
        <v>63240000</v>
      </c>
      <c r="W10" s="33">
        <f>MIN(G10*(1+$R$3),J10*(1+$R$3),M10*(1+$R$3))</f>
        <v>101763.7</v>
      </c>
      <c r="X10" s="7">
        <f>+W10*E10</f>
        <v>61058220</v>
      </c>
      <c r="Z10" s="47">
        <f>AVERAGE(G10,J10,M10)</f>
        <v>105357.84000000001</v>
      </c>
      <c r="AA10" s="7">
        <f>+Z10*E10</f>
        <v>63214704.000000007</v>
      </c>
    </row>
    <row r="11" spans="2:30" ht="30" x14ac:dyDescent="0.25">
      <c r="B11" s="38">
        <v>3</v>
      </c>
      <c r="C11" s="90" t="s">
        <v>28</v>
      </c>
      <c r="D11" s="86" t="s">
        <v>85</v>
      </c>
      <c r="E11" s="70">
        <v>344</v>
      </c>
      <c r="F11" s="75">
        <v>344</v>
      </c>
      <c r="G11" s="76">
        <v>33168.93</v>
      </c>
      <c r="H11" s="73">
        <f t="shared" ref="H11:H53" si="0">+G11*F11</f>
        <v>11410111.92</v>
      </c>
      <c r="I11" s="75">
        <v>344</v>
      </c>
      <c r="J11" s="77">
        <v>30992.55</v>
      </c>
      <c r="K11" s="73">
        <f>J11*I11</f>
        <v>10661437.199999999</v>
      </c>
      <c r="L11" s="75">
        <v>344</v>
      </c>
      <c r="M11" s="77">
        <v>32100</v>
      </c>
      <c r="N11" s="73">
        <f t="shared" ref="N11:N53" si="1">+M11*L11</f>
        <v>11042400</v>
      </c>
      <c r="O11" s="43"/>
      <c r="Q11" s="6">
        <f t="shared" ref="Q11:Q54" si="2">IFERROR(GEOMEAN(G11*(1+$R$3),J11*(1+$R$3),M11*(1+$R$3)),0)</f>
        <v>32074.847601638485</v>
      </c>
      <c r="R11" s="29">
        <f>+Q11*E11</f>
        <v>11033747.574963639</v>
      </c>
      <c r="S11" s="6">
        <f t="shared" ref="S11:S54" si="3">IFERROR(AVERAGE(G11*(1+$R$3),J11*(1+$R$3),M11*(1+$R$3)),0)</f>
        <v>32087.16</v>
      </c>
      <c r="T11" s="29">
        <f t="shared" ref="T11:T54" si="4">+S11*E11</f>
        <v>11037983.039999999</v>
      </c>
      <c r="U11" s="6">
        <f t="shared" ref="U11:U54" si="5">IFERROR(MEDIAN(G11*(1+$R$3),J11*(1+$R$3),M11*(1+$R$3)),0)</f>
        <v>32100</v>
      </c>
      <c r="V11" s="29">
        <f t="shared" ref="V11:V54" si="6">+U11*E11</f>
        <v>11042400</v>
      </c>
      <c r="W11" s="33">
        <f t="shared" ref="W11:W54" si="7">MIN(G11*(1+$R$3),J11*(1+$R$3),M11*(1+$R$3))</f>
        <v>30992.55</v>
      </c>
      <c r="X11" s="7">
        <f t="shared" ref="X11:X54" si="8">+W11*E11</f>
        <v>10661437.199999999</v>
      </c>
      <c r="Z11" s="47">
        <f>AVERAGE(G11,J11,M11)</f>
        <v>32087.16</v>
      </c>
      <c r="AA11" s="7">
        <f>+Z11*E11</f>
        <v>11037983.039999999</v>
      </c>
    </row>
    <row r="12" spans="2:30" ht="45" x14ac:dyDescent="0.25">
      <c r="B12" s="38">
        <v>4</v>
      </c>
      <c r="C12" s="90" t="s">
        <v>29</v>
      </c>
      <c r="D12" s="86" t="s">
        <v>22</v>
      </c>
      <c r="E12" s="70">
        <v>75.599999999999994</v>
      </c>
      <c r="F12" s="75">
        <v>75.599999999999994</v>
      </c>
      <c r="G12" s="76">
        <v>149828.50000000003</v>
      </c>
      <c r="H12" s="73">
        <f>+G12*F12</f>
        <v>11327034.600000001</v>
      </c>
      <c r="I12" s="75">
        <v>75.599999999999994</v>
      </c>
      <c r="J12" s="77">
        <v>139997.5</v>
      </c>
      <c r="K12" s="73">
        <f>J12*I12</f>
        <v>10583811</v>
      </c>
      <c r="L12" s="75">
        <v>75.599999999999994</v>
      </c>
      <c r="M12" s="77">
        <v>145000</v>
      </c>
      <c r="N12" s="73">
        <f t="shared" si="1"/>
        <v>10962000</v>
      </c>
      <c r="O12" s="43"/>
      <c r="Q12" s="6">
        <f t="shared" si="2"/>
        <v>144886.38324727665</v>
      </c>
      <c r="R12" s="29">
        <f t="shared" ref="R12:R54" si="9">+Q12*E12</f>
        <v>10953410.573494114</v>
      </c>
      <c r="S12" s="6">
        <f t="shared" si="3"/>
        <v>144942</v>
      </c>
      <c r="T12" s="29">
        <f t="shared" si="4"/>
        <v>10957615.199999999</v>
      </c>
      <c r="U12" s="6">
        <f t="shared" si="5"/>
        <v>145000</v>
      </c>
      <c r="V12" s="29">
        <f t="shared" si="6"/>
        <v>10962000</v>
      </c>
      <c r="W12" s="33">
        <f t="shared" si="7"/>
        <v>139997.5</v>
      </c>
      <c r="X12" s="7">
        <f t="shared" si="8"/>
        <v>10583811</v>
      </c>
      <c r="Z12" s="47"/>
      <c r="AA12" s="7"/>
    </row>
    <row r="13" spans="2:30" ht="15.6" x14ac:dyDescent="0.25">
      <c r="B13" s="38">
        <v>5</v>
      </c>
      <c r="C13" s="89" t="s">
        <v>30</v>
      </c>
      <c r="D13" s="85"/>
      <c r="E13" s="68"/>
      <c r="F13" s="66"/>
      <c r="G13" s="58"/>
      <c r="H13" s="59"/>
      <c r="I13" s="66"/>
      <c r="J13" s="60"/>
      <c r="K13" s="59"/>
      <c r="L13" s="66"/>
      <c r="M13" s="60"/>
      <c r="N13" s="59"/>
      <c r="O13" s="43"/>
      <c r="Q13" s="6">
        <f t="shared" si="2"/>
        <v>0</v>
      </c>
      <c r="R13" s="29">
        <f t="shared" si="9"/>
        <v>0</v>
      </c>
      <c r="S13" s="6">
        <f t="shared" si="3"/>
        <v>0</v>
      </c>
      <c r="T13" s="29">
        <f t="shared" si="4"/>
        <v>0</v>
      </c>
      <c r="U13" s="6">
        <f t="shared" si="5"/>
        <v>0</v>
      </c>
      <c r="V13" s="29">
        <f t="shared" si="6"/>
        <v>0</v>
      </c>
      <c r="W13" s="33">
        <f t="shared" si="7"/>
        <v>0</v>
      </c>
      <c r="X13" s="7">
        <f t="shared" si="8"/>
        <v>0</v>
      </c>
      <c r="Z13" s="47"/>
      <c r="AA13" s="7"/>
    </row>
    <row r="14" spans="2:30" ht="60" x14ac:dyDescent="0.25">
      <c r="B14" s="38">
        <v>6</v>
      </c>
      <c r="C14" s="90" t="s">
        <v>31</v>
      </c>
      <c r="D14" s="86" t="s">
        <v>86</v>
      </c>
      <c r="E14" s="69">
        <v>659.2</v>
      </c>
      <c r="F14" s="71">
        <v>659.2</v>
      </c>
      <c r="G14" s="72">
        <v>67164.5</v>
      </c>
      <c r="H14" s="73">
        <f>+G14*F14</f>
        <v>44274838.400000006</v>
      </c>
      <c r="I14" s="71">
        <v>659.2</v>
      </c>
      <c r="J14" s="74">
        <v>62757.5</v>
      </c>
      <c r="K14" s="73">
        <f>J14*I14</f>
        <v>41369744</v>
      </c>
      <c r="L14" s="71">
        <v>659.2</v>
      </c>
      <c r="M14" s="74">
        <v>65000</v>
      </c>
      <c r="N14" s="73">
        <f t="shared" si="1"/>
        <v>42848000</v>
      </c>
      <c r="O14" s="43"/>
      <c r="Q14" s="6">
        <f t="shared" si="2"/>
        <v>64949.06835222747</v>
      </c>
      <c r="R14" s="29">
        <f t="shared" si="9"/>
        <v>42814425.857788354</v>
      </c>
      <c r="S14" s="6">
        <f t="shared" si="3"/>
        <v>64974</v>
      </c>
      <c r="T14" s="29">
        <f t="shared" si="4"/>
        <v>42830860.800000004</v>
      </c>
      <c r="U14" s="6">
        <f t="shared" si="5"/>
        <v>65000</v>
      </c>
      <c r="V14" s="29">
        <f t="shared" si="6"/>
        <v>42848000</v>
      </c>
      <c r="W14" s="33">
        <f t="shared" si="7"/>
        <v>62757.5</v>
      </c>
      <c r="X14" s="7">
        <f t="shared" si="8"/>
        <v>41369744</v>
      </c>
      <c r="Z14" s="47"/>
      <c r="AA14" s="7"/>
      <c r="AB14" s="1">
        <f>11*21</f>
        <v>231</v>
      </c>
      <c r="AC14" s="106"/>
    </row>
    <row r="15" spans="2:30" x14ac:dyDescent="0.25">
      <c r="B15" s="38">
        <f>B14+1</f>
        <v>7</v>
      </c>
      <c r="C15" s="90" t="s">
        <v>32</v>
      </c>
      <c r="D15" s="86" t="s">
        <v>21</v>
      </c>
      <c r="E15" s="69">
        <v>640</v>
      </c>
      <c r="F15" s="71">
        <v>640</v>
      </c>
      <c r="G15" s="72">
        <v>34098.9</v>
      </c>
      <c r="H15" s="73">
        <f t="shared" si="0"/>
        <v>21823296</v>
      </c>
      <c r="I15" s="71">
        <v>640</v>
      </c>
      <c r="J15" s="74">
        <v>31861.5</v>
      </c>
      <c r="K15" s="73">
        <f t="shared" ref="K15:K53" si="10">J15*I15</f>
        <v>20391360</v>
      </c>
      <c r="L15" s="71">
        <v>640</v>
      </c>
      <c r="M15" s="74">
        <v>33000</v>
      </c>
      <c r="N15" s="73">
        <f t="shared" si="1"/>
        <v>21120000</v>
      </c>
      <c r="O15" s="43"/>
      <c r="Q15" s="6">
        <f t="shared" si="2"/>
        <v>32974.142394207789</v>
      </c>
      <c r="R15" s="29">
        <f t="shared" si="9"/>
        <v>21103451.132292986</v>
      </c>
      <c r="S15" s="6">
        <f t="shared" si="3"/>
        <v>32986.799999999996</v>
      </c>
      <c r="T15" s="29">
        <f t="shared" si="4"/>
        <v>21111551.999999996</v>
      </c>
      <c r="U15" s="6">
        <f t="shared" si="5"/>
        <v>33000</v>
      </c>
      <c r="V15" s="29">
        <f t="shared" si="6"/>
        <v>21120000</v>
      </c>
      <c r="W15" s="33">
        <f t="shared" si="7"/>
        <v>31861.5</v>
      </c>
      <c r="X15" s="7">
        <f t="shared" si="8"/>
        <v>20391360</v>
      </c>
      <c r="Z15" s="47"/>
      <c r="AA15" s="7"/>
    </row>
    <row r="16" spans="2:30" x14ac:dyDescent="0.25">
      <c r="B16" s="38">
        <f t="shared" ref="B16:B69" si="11">B15+1</f>
        <v>8</v>
      </c>
      <c r="C16" s="90" t="s">
        <v>33</v>
      </c>
      <c r="D16" s="86" t="s">
        <v>22</v>
      </c>
      <c r="E16" s="69">
        <v>1348</v>
      </c>
      <c r="F16" s="71">
        <v>1348</v>
      </c>
      <c r="G16" s="72">
        <v>22732.600000000002</v>
      </c>
      <c r="H16" s="73">
        <f t="shared" si="0"/>
        <v>30643544.800000004</v>
      </c>
      <c r="I16" s="71">
        <v>1348</v>
      </c>
      <c r="J16" s="74">
        <v>21241</v>
      </c>
      <c r="K16" s="73">
        <f t="shared" si="10"/>
        <v>28632868</v>
      </c>
      <c r="L16" s="71">
        <v>1348</v>
      </c>
      <c r="M16" s="74">
        <v>22000</v>
      </c>
      <c r="N16" s="73">
        <f t="shared" si="1"/>
        <v>29656000</v>
      </c>
      <c r="O16" s="43"/>
      <c r="Q16" s="6">
        <f t="shared" si="2"/>
        <v>21982.761596138527</v>
      </c>
      <c r="R16" s="29">
        <f t="shared" si="9"/>
        <v>29632762.631594736</v>
      </c>
      <c r="S16" s="6">
        <f t="shared" si="3"/>
        <v>21991.200000000001</v>
      </c>
      <c r="T16" s="29">
        <f t="shared" si="4"/>
        <v>29644137.600000001</v>
      </c>
      <c r="U16" s="6">
        <f t="shared" si="5"/>
        <v>22000</v>
      </c>
      <c r="V16" s="29">
        <f t="shared" si="6"/>
        <v>29656000</v>
      </c>
      <c r="W16" s="33">
        <f t="shared" si="7"/>
        <v>21241</v>
      </c>
      <c r="X16" s="7">
        <f t="shared" si="8"/>
        <v>28632868</v>
      </c>
      <c r="Z16" s="47"/>
      <c r="AA16" s="7"/>
    </row>
    <row r="17" spans="2:27" ht="30" x14ac:dyDescent="0.25">
      <c r="B17" s="38">
        <f t="shared" si="11"/>
        <v>9</v>
      </c>
      <c r="C17" s="90" t="s">
        <v>34</v>
      </c>
      <c r="D17" s="86" t="s">
        <v>22</v>
      </c>
      <c r="E17" s="69">
        <v>80</v>
      </c>
      <c r="F17" s="71">
        <v>80</v>
      </c>
      <c r="G17" s="107">
        <v>29965.700000000004</v>
      </c>
      <c r="H17" s="80">
        <f t="shared" si="0"/>
        <v>2397256.0000000005</v>
      </c>
      <c r="I17" s="71">
        <v>80</v>
      </c>
      <c r="J17" s="108">
        <v>27999.5</v>
      </c>
      <c r="K17" s="80">
        <f t="shared" si="10"/>
        <v>2239960</v>
      </c>
      <c r="L17" s="71">
        <v>80</v>
      </c>
      <c r="M17" s="108">
        <v>29000</v>
      </c>
      <c r="N17" s="80">
        <f t="shared" si="1"/>
        <v>2320000</v>
      </c>
      <c r="O17" s="109"/>
      <c r="Q17" s="6">
        <f t="shared" si="2"/>
        <v>28977.276649455333</v>
      </c>
      <c r="R17" s="29">
        <f t="shared" si="9"/>
        <v>2318182.1319564264</v>
      </c>
      <c r="S17" s="6">
        <f t="shared" si="3"/>
        <v>28988.400000000005</v>
      </c>
      <c r="T17" s="29">
        <f t="shared" si="4"/>
        <v>2319072.0000000005</v>
      </c>
      <c r="U17" s="6">
        <f t="shared" si="5"/>
        <v>29000</v>
      </c>
      <c r="V17" s="29">
        <f t="shared" si="6"/>
        <v>2320000</v>
      </c>
      <c r="W17" s="33">
        <f t="shared" si="7"/>
        <v>27999.5</v>
      </c>
      <c r="X17" s="7">
        <f t="shared" si="8"/>
        <v>2239960</v>
      </c>
      <c r="Z17" s="47"/>
      <c r="AA17" s="7"/>
    </row>
    <row r="18" spans="2:27" ht="30" x14ac:dyDescent="0.25">
      <c r="B18" s="38">
        <f t="shared" si="11"/>
        <v>10</v>
      </c>
      <c r="C18" s="90" t="s">
        <v>35</v>
      </c>
      <c r="D18" s="86" t="s">
        <v>22</v>
      </c>
      <c r="E18" s="69">
        <v>80</v>
      </c>
      <c r="F18" s="71">
        <v>80</v>
      </c>
      <c r="G18" s="107">
        <v>45465.200000000004</v>
      </c>
      <c r="H18" s="80">
        <f t="shared" si="0"/>
        <v>3637216.0000000005</v>
      </c>
      <c r="I18" s="71">
        <v>80</v>
      </c>
      <c r="J18" s="108">
        <v>42482</v>
      </c>
      <c r="K18" s="80">
        <f t="shared" si="10"/>
        <v>3398560</v>
      </c>
      <c r="L18" s="71">
        <v>80</v>
      </c>
      <c r="M18" s="108">
        <v>44000</v>
      </c>
      <c r="N18" s="80">
        <f t="shared" si="1"/>
        <v>3520000</v>
      </c>
      <c r="O18" s="109"/>
      <c r="Q18" s="6">
        <f t="shared" si="2"/>
        <v>43965.523192277054</v>
      </c>
      <c r="R18" s="29">
        <f t="shared" si="9"/>
        <v>3517241.8553821645</v>
      </c>
      <c r="S18" s="6">
        <f t="shared" si="3"/>
        <v>43982.400000000001</v>
      </c>
      <c r="T18" s="29">
        <f t="shared" si="4"/>
        <v>3518592</v>
      </c>
      <c r="U18" s="6">
        <f t="shared" si="5"/>
        <v>44000</v>
      </c>
      <c r="V18" s="29">
        <f t="shared" si="6"/>
        <v>3520000</v>
      </c>
      <c r="W18" s="33">
        <f t="shared" si="7"/>
        <v>42482</v>
      </c>
      <c r="X18" s="7">
        <f t="shared" si="8"/>
        <v>3398560</v>
      </c>
      <c r="Z18" s="47"/>
      <c r="AA18" s="7"/>
    </row>
    <row r="19" spans="2:27" ht="30" x14ac:dyDescent="0.25">
      <c r="B19" s="38">
        <f t="shared" si="11"/>
        <v>11</v>
      </c>
      <c r="C19" s="90" t="s">
        <v>36</v>
      </c>
      <c r="D19" s="86" t="s">
        <v>22</v>
      </c>
      <c r="E19" s="69">
        <v>1800</v>
      </c>
      <c r="F19" s="71">
        <v>1800</v>
      </c>
      <c r="G19" s="107">
        <v>25832.500000000004</v>
      </c>
      <c r="H19" s="80">
        <f t="shared" si="0"/>
        <v>46498500.000000007</v>
      </c>
      <c r="I19" s="71">
        <v>1800</v>
      </c>
      <c r="J19" s="108">
        <v>24137.5</v>
      </c>
      <c r="K19" s="80">
        <f t="shared" si="10"/>
        <v>43447500</v>
      </c>
      <c r="L19" s="71">
        <v>1800</v>
      </c>
      <c r="M19" s="108">
        <v>25000</v>
      </c>
      <c r="N19" s="80">
        <f t="shared" si="1"/>
        <v>45000000</v>
      </c>
      <c r="O19" s="109"/>
      <c r="Q19" s="6">
        <f t="shared" si="2"/>
        <v>24980.410904702872</v>
      </c>
      <c r="R19" s="29">
        <f t="shared" si="9"/>
        <v>44964739.628465168</v>
      </c>
      <c r="S19" s="6">
        <f t="shared" si="3"/>
        <v>24990</v>
      </c>
      <c r="T19" s="29">
        <f t="shared" si="4"/>
        <v>44982000</v>
      </c>
      <c r="U19" s="6">
        <f t="shared" si="5"/>
        <v>25000</v>
      </c>
      <c r="V19" s="29">
        <f t="shared" si="6"/>
        <v>45000000</v>
      </c>
      <c r="W19" s="33">
        <f t="shared" si="7"/>
        <v>24137.5</v>
      </c>
      <c r="X19" s="7">
        <f t="shared" si="8"/>
        <v>43447500</v>
      </c>
      <c r="Z19" s="47"/>
      <c r="AA19" s="7"/>
    </row>
    <row r="20" spans="2:27" ht="45" x14ac:dyDescent="0.25">
      <c r="B20" s="38">
        <f t="shared" si="11"/>
        <v>12</v>
      </c>
      <c r="C20" s="90" t="s">
        <v>37</v>
      </c>
      <c r="D20" s="86" t="s">
        <v>22</v>
      </c>
      <c r="E20" s="69">
        <v>1348</v>
      </c>
      <c r="F20" s="75">
        <v>1348</v>
      </c>
      <c r="G20" s="79">
        <v>39265.4</v>
      </c>
      <c r="H20" s="80">
        <f t="shared" si="0"/>
        <v>52929759.200000003</v>
      </c>
      <c r="I20" s="75">
        <v>1348</v>
      </c>
      <c r="J20" s="81">
        <v>36689</v>
      </c>
      <c r="K20" s="82">
        <f t="shared" si="10"/>
        <v>49456772</v>
      </c>
      <c r="L20" s="75">
        <v>1348</v>
      </c>
      <c r="M20" s="81">
        <v>38000</v>
      </c>
      <c r="N20" s="80">
        <f t="shared" si="1"/>
        <v>51224000</v>
      </c>
      <c r="O20" s="109"/>
      <c r="Q20" s="6">
        <f t="shared" si="2"/>
        <v>37970.224575148364</v>
      </c>
      <c r="R20" s="29">
        <f t="shared" si="9"/>
        <v>51183862.727299996</v>
      </c>
      <c r="S20" s="6">
        <f t="shared" si="3"/>
        <v>37984.799999999996</v>
      </c>
      <c r="T20" s="29">
        <f t="shared" si="4"/>
        <v>51203510.399999991</v>
      </c>
      <c r="U20" s="6">
        <f t="shared" si="5"/>
        <v>38000</v>
      </c>
      <c r="V20" s="29">
        <f t="shared" si="6"/>
        <v>51224000</v>
      </c>
      <c r="W20" s="33">
        <f t="shared" si="7"/>
        <v>36689</v>
      </c>
      <c r="X20" s="7">
        <f t="shared" si="8"/>
        <v>49456772</v>
      </c>
      <c r="Z20" s="47"/>
      <c r="AA20" s="7"/>
    </row>
    <row r="21" spans="2:27" ht="30" x14ac:dyDescent="0.25">
      <c r="B21" s="38">
        <f t="shared" si="11"/>
        <v>13</v>
      </c>
      <c r="C21" s="90" t="s">
        <v>38</v>
      </c>
      <c r="D21" s="86" t="s">
        <v>22</v>
      </c>
      <c r="E21" s="69">
        <v>70</v>
      </c>
      <c r="F21" s="75">
        <v>70</v>
      </c>
      <c r="G21" s="76">
        <v>19632.7</v>
      </c>
      <c r="H21" s="73">
        <f t="shared" si="0"/>
        <v>1374289</v>
      </c>
      <c r="I21" s="75">
        <v>70</v>
      </c>
      <c r="J21" s="77">
        <v>18344.5</v>
      </c>
      <c r="K21" s="78">
        <f t="shared" si="10"/>
        <v>1284115</v>
      </c>
      <c r="L21" s="75">
        <v>70</v>
      </c>
      <c r="M21" s="77">
        <v>19000</v>
      </c>
      <c r="N21" s="73">
        <f t="shared" si="1"/>
        <v>1330000</v>
      </c>
      <c r="O21" s="43"/>
      <c r="Q21" s="6">
        <f t="shared" si="2"/>
        <v>18985.112287574182</v>
      </c>
      <c r="R21" s="29">
        <f t="shared" si="9"/>
        <v>1328957.8601301927</v>
      </c>
      <c r="S21" s="6">
        <f t="shared" si="3"/>
        <v>18992.399999999998</v>
      </c>
      <c r="T21" s="29">
        <f t="shared" si="4"/>
        <v>1329467.9999999998</v>
      </c>
      <c r="U21" s="6">
        <f t="shared" si="5"/>
        <v>19000</v>
      </c>
      <c r="V21" s="29">
        <f t="shared" si="6"/>
        <v>1330000</v>
      </c>
      <c r="W21" s="33">
        <f t="shared" si="7"/>
        <v>18344.5</v>
      </c>
      <c r="X21" s="7">
        <f t="shared" si="8"/>
        <v>1284115</v>
      </c>
      <c r="Z21" s="47"/>
      <c r="AA21" s="7"/>
    </row>
    <row r="22" spans="2:27" ht="60" x14ac:dyDescent="0.25">
      <c r="B22" s="38">
        <f t="shared" si="11"/>
        <v>14</v>
      </c>
      <c r="C22" s="90" t="s">
        <v>39</v>
      </c>
      <c r="D22" s="86" t="s">
        <v>22</v>
      </c>
      <c r="E22" s="69">
        <v>70</v>
      </c>
      <c r="F22" s="75">
        <v>70</v>
      </c>
      <c r="G22" s="76">
        <v>253158.50000000003</v>
      </c>
      <c r="H22" s="73">
        <f t="shared" si="0"/>
        <v>17721095.000000004</v>
      </c>
      <c r="I22" s="75">
        <v>70</v>
      </c>
      <c r="J22" s="77">
        <v>236547.5</v>
      </c>
      <c r="K22" s="78">
        <f t="shared" si="10"/>
        <v>16558325</v>
      </c>
      <c r="L22" s="75">
        <v>70</v>
      </c>
      <c r="M22" s="77">
        <v>245000</v>
      </c>
      <c r="N22" s="73">
        <f t="shared" si="1"/>
        <v>17150000</v>
      </c>
      <c r="O22" s="43"/>
      <c r="Q22" s="6">
        <f t="shared" si="2"/>
        <v>244808.02686608813</v>
      </c>
      <c r="R22" s="29">
        <f t="shared" si="9"/>
        <v>17136561.880626168</v>
      </c>
      <c r="S22" s="6">
        <f t="shared" si="3"/>
        <v>244902</v>
      </c>
      <c r="T22" s="29">
        <f t="shared" si="4"/>
        <v>17143140</v>
      </c>
      <c r="U22" s="6">
        <f t="shared" si="5"/>
        <v>245000</v>
      </c>
      <c r="V22" s="29">
        <f t="shared" si="6"/>
        <v>17150000</v>
      </c>
      <c r="W22" s="33">
        <f t="shared" si="7"/>
        <v>236547.5</v>
      </c>
      <c r="X22" s="7">
        <f t="shared" si="8"/>
        <v>16558325</v>
      </c>
      <c r="Z22" s="47"/>
      <c r="AA22" s="7"/>
    </row>
    <row r="23" spans="2:27" ht="45" x14ac:dyDescent="0.25">
      <c r="B23" s="38">
        <f t="shared" si="11"/>
        <v>15</v>
      </c>
      <c r="C23" s="90" t="s">
        <v>40</v>
      </c>
      <c r="D23" s="86" t="s">
        <v>20</v>
      </c>
      <c r="E23" s="69">
        <v>1</v>
      </c>
      <c r="F23" s="75">
        <v>1</v>
      </c>
      <c r="G23" s="76">
        <v>1111004.1600000001</v>
      </c>
      <c r="H23" s="73">
        <f t="shared" si="0"/>
        <v>1111004.1600000001</v>
      </c>
      <c r="I23" s="75">
        <v>1</v>
      </c>
      <c r="J23" s="77">
        <v>1038105.6</v>
      </c>
      <c r="K23" s="78">
        <f t="shared" si="10"/>
        <v>1038105.6</v>
      </c>
      <c r="L23" s="75">
        <v>1</v>
      </c>
      <c r="M23" s="77">
        <v>1075200</v>
      </c>
      <c r="N23" s="73">
        <f t="shared" si="1"/>
        <v>1075200</v>
      </c>
      <c r="O23" s="43"/>
      <c r="Q23" s="6">
        <f t="shared" si="2"/>
        <v>1074357.5121894612</v>
      </c>
      <c r="R23" s="29">
        <f t="shared" si="9"/>
        <v>1074357.5121894612</v>
      </c>
      <c r="S23" s="6">
        <f t="shared" si="3"/>
        <v>1074769.9200000002</v>
      </c>
      <c r="T23" s="29">
        <f t="shared" si="4"/>
        <v>1074769.9200000002</v>
      </c>
      <c r="U23" s="6">
        <f t="shared" si="5"/>
        <v>1075200</v>
      </c>
      <c r="V23" s="29">
        <f t="shared" si="6"/>
        <v>1075200</v>
      </c>
      <c r="W23" s="33">
        <f t="shared" si="7"/>
        <v>1038105.6</v>
      </c>
      <c r="X23" s="7">
        <f t="shared" si="8"/>
        <v>1038105.6</v>
      </c>
      <c r="Z23" s="47"/>
      <c r="AA23" s="7"/>
    </row>
    <row r="24" spans="2:27" ht="45" x14ac:dyDescent="0.25">
      <c r="B24" s="38">
        <f t="shared" si="11"/>
        <v>16</v>
      </c>
      <c r="C24" s="90" t="s">
        <v>41</v>
      </c>
      <c r="D24" s="86" t="s">
        <v>20</v>
      </c>
      <c r="E24" s="69">
        <v>2</v>
      </c>
      <c r="F24" s="75">
        <v>2</v>
      </c>
      <c r="G24" s="76">
        <v>793574.40000000014</v>
      </c>
      <c r="H24" s="73">
        <f t="shared" si="0"/>
        <v>1587148.8000000003</v>
      </c>
      <c r="I24" s="75">
        <v>2</v>
      </c>
      <c r="J24" s="77">
        <v>741504</v>
      </c>
      <c r="K24" s="78">
        <f t="shared" si="10"/>
        <v>1483008</v>
      </c>
      <c r="L24" s="75">
        <v>2</v>
      </c>
      <c r="M24" s="77">
        <v>768000</v>
      </c>
      <c r="N24" s="73">
        <f t="shared" si="1"/>
        <v>1536000</v>
      </c>
      <c r="O24" s="43"/>
      <c r="Q24" s="6">
        <f t="shared" si="2"/>
        <v>767398.22299247223</v>
      </c>
      <c r="R24" s="29">
        <f t="shared" si="9"/>
        <v>1534796.4459849445</v>
      </c>
      <c r="S24" s="6">
        <f t="shared" si="3"/>
        <v>767692.80000000016</v>
      </c>
      <c r="T24" s="29">
        <f t="shared" si="4"/>
        <v>1535385.6000000003</v>
      </c>
      <c r="U24" s="6">
        <f t="shared" si="5"/>
        <v>768000</v>
      </c>
      <c r="V24" s="29">
        <f t="shared" si="6"/>
        <v>1536000</v>
      </c>
      <c r="W24" s="33">
        <f t="shared" si="7"/>
        <v>741504</v>
      </c>
      <c r="X24" s="7">
        <f t="shared" si="8"/>
        <v>1483008</v>
      </c>
      <c r="Z24" s="47"/>
      <c r="AA24" s="7"/>
    </row>
    <row r="25" spans="2:27" x14ac:dyDescent="0.25">
      <c r="B25" s="38">
        <f t="shared" si="11"/>
        <v>17</v>
      </c>
      <c r="C25" s="90" t="s">
        <v>42</v>
      </c>
      <c r="D25" s="86" t="s">
        <v>22</v>
      </c>
      <c r="E25" s="69">
        <v>0.36359999999999998</v>
      </c>
      <c r="F25" s="75">
        <v>0.36359999999999998</v>
      </c>
      <c r="G25" s="76">
        <v>568315.00000000012</v>
      </c>
      <c r="H25" s="73">
        <f t="shared" si="0"/>
        <v>206639.33400000003</v>
      </c>
      <c r="I25" s="75">
        <v>0.36359999999999998</v>
      </c>
      <c r="J25" s="77">
        <v>531025</v>
      </c>
      <c r="K25" s="78">
        <f t="shared" si="10"/>
        <v>193080.69</v>
      </c>
      <c r="L25" s="75">
        <v>0.36359999999999998</v>
      </c>
      <c r="M25" s="77">
        <v>550000</v>
      </c>
      <c r="N25" s="73">
        <f t="shared" si="1"/>
        <v>199980</v>
      </c>
      <c r="O25" s="43"/>
      <c r="Q25" s="6">
        <f t="shared" si="2"/>
        <v>549569.03990346321</v>
      </c>
      <c r="R25" s="29">
        <f t="shared" si="9"/>
        <v>199823.3029088992</v>
      </c>
      <c r="S25" s="6">
        <f t="shared" si="3"/>
        <v>549780</v>
      </c>
      <c r="T25" s="29">
        <f t="shared" si="4"/>
        <v>199900.008</v>
      </c>
      <c r="U25" s="6">
        <f t="shared" si="5"/>
        <v>550000</v>
      </c>
      <c r="V25" s="29">
        <f t="shared" si="6"/>
        <v>199980</v>
      </c>
      <c r="W25" s="33">
        <f t="shared" si="7"/>
        <v>531025</v>
      </c>
      <c r="X25" s="7">
        <f t="shared" si="8"/>
        <v>193080.69</v>
      </c>
      <c r="Z25" s="47"/>
      <c r="AA25" s="7"/>
    </row>
    <row r="26" spans="2:27" ht="30" x14ac:dyDescent="0.25">
      <c r="B26" s="38">
        <f t="shared" si="11"/>
        <v>18</v>
      </c>
      <c r="C26" s="90" t="s">
        <v>43</v>
      </c>
      <c r="D26" s="86" t="s">
        <v>20</v>
      </c>
      <c r="E26" s="69">
        <v>1</v>
      </c>
      <c r="F26" s="75">
        <v>1</v>
      </c>
      <c r="G26" s="76">
        <v>939269.70000000007</v>
      </c>
      <c r="H26" s="73">
        <f>+G26*F26</f>
        <v>939269.70000000007</v>
      </c>
      <c r="I26" s="75">
        <v>1</v>
      </c>
      <c r="J26" s="77">
        <v>877639.5</v>
      </c>
      <c r="K26" s="78">
        <f t="shared" si="10"/>
        <v>877639.5</v>
      </c>
      <c r="L26" s="75">
        <v>1</v>
      </c>
      <c r="M26" s="77">
        <v>909000</v>
      </c>
      <c r="N26" s="73">
        <f t="shared" si="1"/>
        <v>909000</v>
      </c>
      <c r="O26" s="43"/>
      <c r="Q26" s="6">
        <f t="shared" si="2"/>
        <v>908287.74049499643</v>
      </c>
      <c r="R26" s="29">
        <f t="shared" si="9"/>
        <v>908287.74049499643</v>
      </c>
      <c r="S26" s="6">
        <f t="shared" si="3"/>
        <v>908636.4</v>
      </c>
      <c r="T26" s="29">
        <f t="shared" si="4"/>
        <v>908636.4</v>
      </c>
      <c r="U26" s="6">
        <f t="shared" si="5"/>
        <v>909000</v>
      </c>
      <c r="V26" s="29">
        <f t="shared" si="6"/>
        <v>909000</v>
      </c>
      <c r="W26" s="33">
        <f t="shared" si="7"/>
        <v>877639.5</v>
      </c>
      <c r="X26" s="7">
        <f t="shared" si="8"/>
        <v>877639.5</v>
      </c>
      <c r="Z26" s="47"/>
      <c r="AA26" s="7"/>
    </row>
    <row r="27" spans="2:27" ht="30" x14ac:dyDescent="0.25">
      <c r="B27" s="38">
        <f t="shared" si="11"/>
        <v>19</v>
      </c>
      <c r="C27" s="90" t="s">
        <v>44</v>
      </c>
      <c r="D27" s="86" t="s">
        <v>20</v>
      </c>
      <c r="E27" s="69">
        <v>1</v>
      </c>
      <c r="F27" s="75">
        <v>1</v>
      </c>
      <c r="G27" s="76">
        <v>1382276.4090000002</v>
      </c>
      <c r="H27" s="73">
        <f t="shared" si="0"/>
        <v>1382276.4090000002</v>
      </c>
      <c r="I27" s="75">
        <v>1</v>
      </c>
      <c r="J27" s="77">
        <v>1291578.3149999999</v>
      </c>
      <c r="K27" s="78">
        <f t="shared" si="10"/>
        <v>1291578.3149999999</v>
      </c>
      <c r="L27" s="75">
        <v>1</v>
      </c>
      <c r="M27" s="77">
        <v>1337730</v>
      </c>
      <c r="N27" s="73">
        <f t="shared" si="1"/>
        <v>1337730</v>
      </c>
      <c r="O27" s="43"/>
      <c r="Q27" s="6">
        <f t="shared" si="2"/>
        <v>1336681.803181927</v>
      </c>
      <c r="R27" s="29">
        <f t="shared" si="9"/>
        <v>1336681.803181927</v>
      </c>
      <c r="S27" s="6">
        <f t="shared" si="3"/>
        <v>1337194.9080000001</v>
      </c>
      <c r="T27" s="29">
        <f t="shared" si="4"/>
        <v>1337194.9080000001</v>
      </c>
      <c r="U27" s="6">
        <f t="shared" si="5"/>
        <v>1337730</v>
      </c>
      <c r="V27" s="29">
        <f t="shared" si="6"/>
        <v>1337730</v>
      </c>
      <c r="W27" s="33">
        <f t="shared" si="7"/>
        <v>1291578.3149999999</v>
      </c>
      <c r="X27" s="7">
        <f t="shared" si="8"/>
        <v>1291578.3149999999</v>
      </c>
      <c r="Z27" s="47"/>
      <c r="AA27" s="7"/>
    </row>
    <row r="28" spans="2:27" ht="30" x14ac:dyDescent="0.25">
      <c r="B28" s="38">
        <f t="shared" si="11"/>
        <v>20</v>
      </c>
      <c r="C28" s="90" t="s">
        <v>45</v>
      </c>
      <c r="D28" s="86" t="s">
        <v>20</v>
      </c>
      <c r="E28" s="69">
        <v>4</v>
      </c>
      <c r="F28" s="75">
        <v>4</v>
      </c>
      <c r="G28" s="76">
        <v>970888.68</v>
      </c>
      <c r="H28" s="73">
        <f t="shared" si="0"/>
        <v>3883554.72</v>
      </c>
      <c r="I28" s="75">
        <v>4</v>
      </c>
      <c r="J28" s="77">
        <v>907183.8</v>
      </c>
      <c r="K28" s="78">
        <f t="shared" si="10"/>
        <v>3628735.2</v>
      </c>
      <c r="L28" s="75">
        <v>4</v>
      </c>
      <c r="M28" s="77">
        <v>939600</v>
      </c>
      <c r="N28" s="73">
        <f t="shared" si="1"/>
        <v>3758400</v>
      </c>
      <c r="O28" s="43"/>
      <c r="Q28" s="6">
        <f t="shared" si="2"/>
        <v>938863.76344235276</v>
      </c>
      <c r="R28" s="29">
        <f t="shared" si="9"/>
        <v>3755455.0537694111</v>
      </c>
      <c r="S28" s="6">
        <f t="shared" si="3"/>
        <v>939224.16</v>
      </c>
      <c r="T28" s="29">
        <f t="shared" si="4"/>
        <v>3756896.64</v>
      </c>
      <c r="U28" s="6">
        <f t="shared" si="5"/>
        <v>939600</v>
      </c>
      <c r="V28" s="29">
        <f t="shared" si="6"/>
        <v>3758400</v>
      </c>
      <c r="W28" s="33">
        <f t="shared" si="7"/>
        <v>907183.8</v>
      </c>
      <c r="X28" s="7">
        <f t="shared" si="8"/>
        <v>3628735.2</v>
      </c>
      <c r="Z28" s="47"/>
      <c r="AA28" s="7"/>
    </row>
    <row r="29" spans="2:27" ht="30" x14ac:dyDescent="0.25">
      <c r="B29" s="38">
        <f t="shared" si="11"/>
        <v>21</v>
      </c>
      <c r="C29" s="90" t="s">
        <v>46</v>
      </c>
      <c r="D29" s="86" t="s">
        <v>20</v>
      </c>
      <c r="E29" s="69">
        <v>4</v>
      </c>
      <c r="F29" s="75">
        <v>4</v>
      </c>
      <c r="G29" s="76">
        <v>957404.11499999999</v>
      </c>
      <c r="H29" s="73">
        <f t="shared" si="0"/>
        <v>3829616.46</v>
      </c>
      <c r="I29" s="75">
        <v>4</v>
      </c>
      <c r="J29" s="77">
        <v>894584.02499999991</v>
      </c>
      <c r="K29" s="78">
        <f t="shared" si="10"/>
        <v>3578336.0999999996</v>
      </c>
      <c r="L29" s="75">
        <v>4</v>
      </c>
      <c r="M29" s="77">
        <v>926549.99999999988</v>
      </c>
      <c r="N29" s="73">
        <f t="shared" si="1"/>
        <v>3706199.9999999995</v>
      </c>
      <c r="O29" s="43"/>
      <c r="Q29" s="6">
        <f t="shared" si="2"/>
        <v>925823.9889500977</v>
      </c>
      <c r="R29" s="29">
        <f t="shared" si="9"/>
        <v>3703295.9558003908</v>
      </c>
      <c r="S29" s="6">
        <f t="shared" si="3"/>
        <v>926179.37999999989</v>
      </c>
      <c r="T29" s="29">
        <f t="shared" si="4"/>
        <v>3704717.5199999996</v>
      </c>
      <c r="U29" s="6">
        <f t="shared" si="5"/>
        <v>926549.99999999988</v>
      </c>
      <c r="V29" s="29">
        <f t="shared" si="6"/>
        <v>3706199.9999999995</v>
      </c>
      <c r="W29" s="33">
        <f t="shared" si="7"/>
        <v>894584.02499999991</v>
      </c>
      <c r="X29" s="7">
        <f t="shared" si="8"/>
        <v>3578336.0999999996</v>
      </c>
      <c r="Z29" s="47"/>
      <c r="AA29" s="7"/>
    </row>
    <row r="30" spans="2:27" ht="30" x14ac:dyDescent="0.25">
      <c r="B30" s="38">
        <f t="shared" si="11"/>
        <v>22</v>
      </c>
      <c r="C30" s="90" t="s">
        <v>47</v>
      </c>
      <c r="D30" s="86" t="s">
        <v>20</v>
      </c>
      <c r="E30" s="69">
        <v>2</v>
      </c>
      <c r="F30" s="75">
        <v>2</v>
      </c>
      <c r="G30" s="76">
        <v>1752993.4500000002</v>
      </c>
      <c r="H30" s="73">
        <f t="shared" si="0"/>
        <v>3505986.9000000004</v>
      </c>
      <c r="I30" s="75">
        <v>2</v>
      </c>
      <c r="J30" s="77">
        <v>1637970.75</v>
      </c>
      <c r="K30" s="78">
        <f t="shared" si="10"/>
        <v>3275941.5</v>
      </c>
      <c r="L30" s="75">
        <v>2</v>
      </c>
      <c r="M30" s="77">
        <v>1696500</v>
      </c>
      <c r="N30" s="73">
        <f t="shared" si="1"/>
        <v>3393000</v>
      </c>
      <c r="O30" s="43"/>
      <c r="Q30" s="6">
        <f t="shared" si="2"/>
        <v>1695170.683993137</v>
      </c>
      <c r="R30" s="29">
        <f t="shared" si="9"/>
        <v>3390341.367986274</v>
      </c>
      <c r="S30" s="6">
        <f t="shared" si="3"/>
        <v>1695821.4000000001</v>
      </c>
      <c r="T30" s="29">
        <f t="shared" si="4"/>
        <v>3391642.8000000003</v>
      </c>
      <c r="U30" s="6">
        <f t="shared" si="5"/>
        <v>1696500</v>
      </c>
      <c r="V30" s="29">
        <f t="shared" si="6"/>
        <v>3393000</v>
      </c>
      <c r="W30" s="33">
        <f t="shared" si="7"/>
        <v>1637970.75</v>
      </c>
      <c r="X30" s="7">
        <f t="shared" si="8"/>
        <v>3275941.5</v>
      </c>
      <c r="Z30" s="47"/>
      <c r="AA30" s="7"/>
    </row>
    <row r="31" spans="2:27" ht="30" x14ac:dyDescent="0.25">
      <c r="B31" s="38">
        <f t="shared" si="11"/>
        <v>23</v>
      </c>
      <c r="C31" s="90" t="s">
        <v>48</v>
      </c>
      <c r="D31" s="86" t="s">
        <v>20</v>
      </c>
      <c r="E31" s="69">
        <v>3</v>
      </c>
      <c r="F31" s="75">
        <v>3</v>
      </c>
      <c r="G31" s="76">
        <v>1175017.0950000002</v>
      </c>
      <c r="H31" s="73">
        <f t="shared" si="0"/>
        <v>3525051.2850000006</v>
      </c>
      <c r="I31" s="75">
        <v>3</v>
      </c>
      <c r="J31" s="77">
        <v>1097918.325</v>
      </c>
      <c r="K31" s="78">
        <f t="shared" si="10"/>
        <v>3293754.9749999996</v>
      </c>
      <c r="L31" s="75">
        <v>3</v>
      </c>
      <c r="M31" s="77">
        <v>1137150</v>
      </c>
      <c r="N31" s="73">
        <f t="shared" si="1"/>
        <v>3411450</v>
      </c>
      <c r="O31" s="43"/>
      <c r="Q31" s="6">
        <f t="shared" si="2"/>
        <v>1136258.9704113149</v>
      </c>
      <c r="R31" s="29">
        <f t="shared" si="9"/>
        <v>3408776.9112339448</v>
      </c>
      <c r="S31" s="6">
        <f t="shared" si="3"/>
        <v>1136695.1399999999</v>
      </c>
      <c r="T31" s="29">
        <f t="shared" si="4"/>
        <v>3410085.42</v>
      </c>
      <c r="U31" s="6">
        <f t="shared" si="5"/>
        <v>1137150</v>
      </c>
      <c r="V31" s="29">
        <f t="shared" si="6"/>
        <v>3411450</v>
      </c>
      <c r="W31" s="33">
        <f t="shared" si="7"/>
        <v>1097918.325</v>
      </c>
      <c r="X31" s="7">
        <f t="shared" si="8"/>
        <v>3293754.9749999996</v>
      </c>
      <c r="Z31" s="47"/>
      <c r="AA31" s="7"/>
    </row>
    <row r="32" spans="2:27" ht="30" x14ac:dyDescent="0.25">
      <c r="B32" s="38">
        <f t="shared" si="11"/>
        <v>24</v>
      </c>
      <c r="C32" s="90" t="s">
        <v>49</v>
      </c>
      <c r="D32" s="86" t="s">
        <v>20</v>
      </c>
      <c r="E32" s="69">
        <v>3</v>
      </c>
      <c r="F32" s="75">
        <v>3</v>
      </c>
      <c r="G32" s="76">
        <v>465217.49250000005</v>
      </c>
      <c r="H32" s="73">
        <f t="shared" si="0"/>
        <v>1395652.4775</v>
      </c>
      <c r="I32" s="75">
        <v>3</v>
      </c>
      <c r="J32" s="77">
        <v>434692.23749999999</v>
      </c>
      <c r="K32" s="78">
        <f t="shared" si="10"/>
        <v>1304076.7124999999</v>
      </c>
      <c r="L32" s="75">
        <v>3</v>
      </c>
      <c r="M32" s="77">
        <v>450225</v>
      </c>
      <c r="N32" s="73">
        <f t="shared" si="1"/>
        <v>1350675</v>
      </c>
      <c r="O32" s="43"/>
      <c r="Q32" s="6">
        <f t="shared" si="2"/>
        <v>449872.21998279402</v>
      </c>
      <c r="R32" s="29">
        <f t="shared" si="9"/>
        <v>1349616.6599483821</v>
      </c>
      <c r="S32" s="6">
        <f t="shared" si="3"/>
        <v>450044.91</v>
      </c>
      <c r="T32" s="29">
        <f t="shared" si="4"/>
        <v>1350134.73</v>
      </c>
      <c r="U32" s="6">
        <f t="shared" si="5"/>
        <v>450225</v>
      </c>
      <c r="V32" s="29">
        <f t="shared" si="6"/>
        <v>1350675</v>
      </c>
      <c r="W32" s="33">
        <f t="shared" si="7"/>
        <v>434692.23749999999</v>
      </c>
      <c r="X32" s="7">
        <f t="shared" si="8"/>
        <v>1304076.7124999999</v>
      </c>
      <c r="Z32" s="47"/>
      <c r="AA32" s="7"/>
    </row>
    <row r="33" spans="2:27" ht="30" x14ac:dyDescent="0.25">
      <c r="B33" s="38">
        <f t="shared" si="11"/>
        <v>25</v>
      </c>
      <c r="C33" s="90" t="s">
        <v>50</v>
      </c>
      <c r="D33" s="86" t="s">
        <v>20</v>
      </c>
      <c r="E33" s="69">
        <v>6</v>
      </c>
      <c r="F33" s="75">
        <v>6</v>
      </c>
      <c r="G33" s="76">
        <v>669578.4</v>
      </c>
      <c r="H33" s="73">
        <f t="shared" si="0"/>
        <v>4017470.4000000004</v>
      </c>
      <c r="I33" s="75">
        <v>6</v>
      </c>
      <c r="J33" s="77">
        <v>625644</v>
      </c>
      <c r="K33" s="78">
        <f t="shared" si="10"/>
        <v>3753864</v>
      </c>
      <c r="L33" s="75">
        <v>6</v>
      </c>
      <c r="M33" s="77">
        <v>648000</v>
      </c>
      <c r="N33" s="73">
        <f t="shared" si="1"/>
        <v>3888000</v>
      </c>
      <c r="O33" s="43"/>
      <c r="Q33" s="6">
        <f t="shared" si="2"/>
        <v>647492.25064989843</v>
      </c>
      <c r="R33" s="29">
        <f t="shared" si="9"/>
        <v>3884953.5038993908</v>
      </c>
      <c r="S33" s="6">
        <f t="shared" si="3"/>
        <v>647740.79999999993</v>
      </c>
      <c r="T33" s="29">
        <f t="shared" si="4"/>
        <v>3886444.8</v>
      </c>
      <c r="U33" s="6">
        <f t="shared" si="5"/>
        <v>648000</v>
      </c>
      <c r="V33" s="29">
        <f t="shared" si="6"/>
        <v>3888000</v>
      </c>
      <c r="W33" s="33">
        <f t="shared" si="7"/>
        <v>625644</v>
      </c>
      <c r="X33" s="7">
        <f t="shared" si="8"/>
        <v>3753864</v>
      </c>
      <c r="Z33" s="47"/>
      <c r="AA33" s="7"/>
    </row>
    <row r="34" spans="2:27" ht="30" x14ac:dyDescent="0.25">
      <c r="B34" s="38">
        <f t="shared" si="11"/>
        <v>26</v>
      </c>
      <c r="C34" s="90" t="s">
        <v>51</v>
      </c>
      <c r="D34" s="86" t="s">
        <v>20</v>
      </c>
      <c r="E34" s="69">
        <v>6</v>
      </c>
      <c r="F34" s="75">
        <v>6</v>
      </c>
      <c r="G34" s="76">
        <v>713286.99000000011</v>
      </c>
      <c r="H34" s="73">
        <f t="shared" si="0"/>
        <v>4279721.9400000004</v>
      </c>
      <c r="I34" s="75">
        <v>6</v>
      </c>
      <c r="J34" s="77">
        <v>666484.65</v>
      </c>
      <c r="K34" s="78">
        <f t="shared" si="10"/>
        <v>3998907.9000000004</v>
      </c>
      <c r="L34" s="75">
        <v>6</v>
      </c>
      <c r="M34" s="77">
        <v>690300</v>
      </c>
      <c r="N34" s="73">
        <f t="shared" si="1"/>
        <v>4141800</v>
      </c>
      <c r="O34" s="43"/>
      <c r="Q34" s="6">
        <f t="shared" si="2"/>
        <v>689759.10590065573</v>
      </c>
      <c r="R34" s="29">
        <f t="shared" si="9"/>
        <v>4138554.6354039344</v>
      </c>
      <c r="S34" s="6">
        <f t="shared" si="3"/>
        <v>690023.88</v>
      </c>
      <c r="T34" s="29">
        <f t="shared" si="4"/>
        <v>4140143.2800000003</v>
      </c>
      <c r="U34" s="6">
        <f t="shared" si="5"/>
        <v>690300</v>
      </c>
      <c r="V34" s="29">
        <f t="shared" si="6"/>
        <v>4141800</v>
      </c>
      <c r="W34" s="33">
        <f t="shared" si="7"/>
        <v>666484.65</v>
      </c>
      <c r="X34" s="7">
        <f t="shared" si="8"/>
        <v>3998907.9000000004</v>
      </c>
      <c r="Z34" s="47"/>
      <c r="AA34" s="7"/>
    </row>
    <row r="35" spans="2:27" ht="30" x14ac:dyDescent="0.25">
      <c r="B35" s="38">
        <f t="shared" si="11"/>
        <v>27</v>
      </c>
      <c r="C35" s="90" t="s">
        <v>52</v>
      </c>
      <c r="D35" s="86" t="s">
        <v>20</v>
      </c>
      <c r="E35" s="69">
        <v>4</v>
      </c>
      <c r="F35" s="75">
        <v>4</v>
      </c>
      <c r="G35" s="76">
        <v>669392.40600000008</v>
      </c>
      <c r="H35" s="73">
        <f t="shared" si="0"/>
        <v>2677569.6240000003</v>
      </c>
      <c r="I35" s="75">
        <v>4</v>
      </c>
      <c r="J35" s="77">
        <v>625470.21</v>
      </c>
      <c r="K35" s="78">
        <f t="shared" si="10"/>
        <v>2501880.84</v>
      </c>
      <c r="L35" s="75">
        <v>4</v>
      </c>
      <c r="M35" s="77">
        <v>647820</v>
      </c>
      <c r="N35" s="73">
        <f t="shared" si="1"/>
        <v>2591280</v>
      </c>
      <c r="O35" s="43"/>
      <c r="Q35" s="6">
        <f t="shared" si="2"/>
        <v>647312.3916913846</v>
      </c>
      <c r="R35" s="29">
        <f t="shared" si="9"/>
        <v>2589249.5667655384</v>
      </c>
      <c r="S35" s="6">
        <f t="shared" si="3"/>
        <v>647560.87199999997</v>
      </c>
      <c r="T35" s="29">
        <f t="shared" si="4"/>
        <v>2590243.4879999999</v>
      </c>
      <c r="U35" s="6">
        <f t="shared" si="5"/>
        <v>647820</v>
      </c>
      <c r="V35" s="29">
        <f t="shared" si="6"/>
        <v>2591280</v>
      </c>
      <c r="W35" s="33">
        <f t="shared" si="7"/>
        <v>625470.21</v>
      </c>
      <c r="X35" s="7">
        <f t="shared" si="8"/>
        <v>2501880.84</v>
      </c>
      <c r="Z35" s="47"/>
      <c r="AA35" s="7"/>
    </row>
    <row r="36" spans="2:27" ht="30" x14ac:dyDescent="0.25">
      <c r="B36" s="38">
        <f t="shared" si="11"/>
        <v>28</v>
      </c>
      <c r="C36" s="90" t="s">
        <v>53</v>
      </c>
      <c r="D36" s="86" t="s">
        <v>20</v>
      </c>
      <c r="E36" s="69">
        <v>1</v>
      </c>
      <c r="F36" s="75">
        <v>1</v>
      </c>
      <c r="G36" s="76">
        <v>956939.13</v>
      </c>
      <c r="H36" s="73">
        <f>+G36*F36</f>
        <v>956939.13</v>
      </c>
      <c r="I36" s="75">
        <v>1</v>
      </c>
      <c r="J36" s="77">
        <v>894149.54999999993</v>
      </c>
      <c r="K36" s="78">
        <f t="shared" si="10"/>
        <v>894149.54999999993</v>
      </c>
      <c r="L36" s="75">
        <v>1</v>
      </c>
      <c r="M36" s="77">
        <v>926099.99999999988</v>
      </c>
      <c r="N36" s="73">
        <f t="shared" si="1"/>
        <v>926099.99999999988</v>
      </c>
      <c r="O36" s="43"/>
      <c r="Q36" s="6">
        <f t="shared" si="2"/>
        <v>925374.34155381296</v>
      </c>
      <c r="R36" s="29">
        <f t="shared" si="9"/>
        <v>925374.34155381296</v>
      </c>
      <c r="S36" s="6">
        <f t="shared" si="3"/>
        <v>925729.55999999994</v>
      </c>
      <c r="T36" s="29">
        <f t="shared" si="4"/>
        <v>925729.55999999994</v>
      </c>
      <c r="U36" s="6">
        <f t="shared" si="5"/>
        <v>926099.99999999988</v>
      </c>
      <c r="V36" s="29">
        <f t="shared" si="6"/>
        <v>926099.99999999988</v>
      </c>
      <c r="W36" s="33">
        <f t="shared" si="7"/>
        <v>894149.54999999993</v>
      </c>
      <c r="X36" s="7">
        <f t="shared" si="8"/>
        <v>894149.54999999993</v>
      </c>
      <c r="Z36" s="47"/>
      <c r="AA36" s="7"/>
    </row>
    <row r="37" spans="2:27" ht="30" x14ac:dyDescent="0.25">
      <c r="B37" s="38">
        <f t="shared" si="11"/>
        <v>29</v>
      </c>
      <c r="C37" s="90" t="s">
        <v>54</v>
      </c>
      <c r="D37" s="86" t="s">
        <v>20</v>
      </c>
      <c r="E37" s="69">
        <v>2</v>
      </c>
      <c r="F37" s="75">
        <v>2</v>
      </c>
      <c r="G37" s="76">
        <v>1155487.7250000001</v>
      </c>
      <c r="H37" s="73">
        <f t="shared" si="0"/>
        <v>2310975.4500000002</v>
      </c>
      <c r="I37" s="75">
        <v>2</v>
      </c>
      <c r="J37" s="77">
        <v>1079670.375</v>
      </c>
      <c r="K37" s="78">
        <f t="shared" si="10"/>
        <v>2159340.75</v>
      </c>
      <c r="L37" s="75">
        <v>2</v>
      </c>
      <c r="M37" s="77">
        <v>1118250</v>
      </c>
      <c r="N37" s="73">
        <f t="shared" si="1"/>
        <v>2236500</v>
      </c>
      <c r="O37" s="43"/>
      <c r="Q37" s="6">
        <f t="shared" si="2"/>
        <v>1117373.7797673594</v>
      </c>
      <c r="R37" s="29">
        <f t="shared" si="9"/>
        <v>2234747.5595347187</v>
      </c>
      <c r="S37" s="6">
        <f t="shared" si="3"/>
        <v>1117802.7</v>
      </c>
      <c r="T37" s="29">
        <f t="shared" si="4"/>
        <v>2235605.4</v>
      </c>
      <c r="U37" s="6">
        <f t="shared" si="5"/>
        <v>1118250</v>
      </c>
      <c r="V37" s="29">
        <f t="shared" si="6"/>
        <v>2236500</v>
      </c>
      <c r="W37" s="33">
        <f t="shared" si="7"/>
        <v>1079670.375</v>
      </c>
      <c r="X37" s="7">
        <f t="shared" si="8"/>
        <v>2159340.75</v>
      </c>
      <c r="Z37" s="47"/>
      <c r="AA37" s="7"/>
    </row>
    <row r="38" spans="2:27" ht="30" x14ac:dyDescent="0.25">
      <c r="B38" s="38">
        <f t="shared" si="11"/>
        <v>30</v>
      </c>
      <c r="C38" s="90" t="s">
        <v>55</v>
      </c>
      <c r="D38" s="86" t="s">
        <v>20</v>
      </c>
      <c r="E38" s="69">
        <v>2</v>
      </c>
      <c r="F38" s="75">
        <v>2</v>
      </c>
      <c r="G38" s="76">
        <v>376265.86200000002</v>
      </c>
      <c r="H38" s="73">
        <f t="shared" si="0"/>
        <v>752531.72400000005</v>
      </c>
      <c r="I38" s="75">
        <v>2</v>
      </c>
      <c r="J38" s="77">
        <v>351577.17</v>
      </c>
      <c r="K38" s="78">
        <f t="shared" si="10"/>
        <v>703154.34</v>
      </c>
      <c r="L38" s="75">
        <v>2</v>
      </c>
      <c r="M38" s="77">
        <v>364140</v>
      </c>
      <c r="N38" s="73">
        <f t="shared" si="1"/>
        <v>728280</v>
      </c>
      <c r="O38" s="43"/>
      <c r="Q38" s="6">
        <f t="shared" si="2"/>
        <v>363854.67307354015</v>
      </c>
      <c r="R38" s="29">
        <f t="shared" si="9"/>
        <v>727709.3461470803</v>
      </c>
      <c r="S38" s="6">
        <f t="shared" si="3"/>
        <v>363994.34400000004</v>
      </c>
      <c r="T38" s="29">
        <f t="shared" si="4"/>
        <v>727988.68800000008</v>
      </c>
      <c r="U38" s="6">
        <f t="shared" si="5"/>
        <v>364140</v>
      </c>
      <c r="V38" s="29">
        <f t="shared" si="6"/>
        <v>728280</v>
      </c>
      <c r="W38" s="33">
        <f t="shared" si="7"/>
        <v>351577.17</v>
      </c>
      <c r="X38" s="7">
        <f t="shared" si="8"/>
        <v>703154.34</v>
      </c>
      <c r="Z38" s="47"/>
      <c r="AA38" s="7"/>
    </row>
    <row r="39" spans="2:27" ht="30" x14ac:dyDescent="0.25">
      <c r="B39" s="38">
        <f t="shared" si="11"/>
        <v>31</v>
      </c>
      <c r="C39" s="90" t="s">
        <v>56</v>
      </c>
      <c r="D39" s="86" t="s">
        <v>20</v>
      </c>
      <c r="E39" s="69">
        <v>2</v>
      </c>
      <c r="F39" s="75">
        <v>2</v>
      </c>
      <c r="G39" s="76">
        <v>604108.51200000022</v>
      </c>
      <c r="H39" s="73">
        <f t="shared" si="0"/>
        <v>1208217.0240000004</v>
      </c>
      <c r="I39" s="75">
        <v>2</v>
      </c>
      <c r="J39" s="77">
        <v>564469.92000000016</v>
      </c>
      <c r="K39" s="78">
        <f t="shared" si="10"/>
        <v>1128939.8400000003</v>
      </c>
      <c r="L39" s="75">
        <v>2</v>
      </c>
      <c r="M39" s="77">
        <v>584640.00000000012</v>
      </c>
      <c r="N39" s="73">
        <f t="shared" si="1"/>
        <v>1169280.0000000002</v>
      </c>
      <c r="O39" s="43"/>
      <c r="Q39" s="6">
        <f t="shared" si="2"/>
        <v>584181.89725301962</v>
      </c>
      <c r="R39" s="29">
        <f t="shared" si="9"/>
        <v>1168363.7945060392</v>
      </c>
      <c r="S39" s="6">
        <f t="shared" si="3"/>
        <v>584406.1440000002</v>
      </c>
      <c r="T39" s="29">
        <f t="shared" si="4"/>
        <v>1168812.2880000004</v>
      </c>
      <c r="U39" s="6">
        <f t="shared" si="5"/>
        <v>584640.00000000012</v>
      </c>
      <c r="V39" s="29">
        <f t="shared" si="6"/>
        <v>1169280.0000000002</v>
      </c>
      <c r="W39" s="33">
        <f t="shared" si="7"/>
        <v>564469.92000000016</v>
      </c>
      <c r="X39" s="7">
        <f t="shared" si="8"/>
        <v>1128939.8400000003</v>
      </c>
      <c r="Z39" s="47"/>
      <c r="AA39" s="7"/>
    </row>
    <row r="40" spans="2:27" ht="30" x14ac:dyDescent="0.25">
      <c r="B40" s="38">
        <f t="shared" si="11"/>
        <v>32</v>
      </c>
      <c r="C40" s="90" t="s">
        <v>57</v>
      </c>
      <c r="D40" s="86" t="s">
        <v>20</v>
      </c>
      <c r="E40" s="69">
        <v>2</v>
      </c>
      <c r="F40" s="75">
        <v>2</v>
      </c>
      <c r="G40" s="76">
        <v>608665.36500000011</v>
      </c>
      <c r="H40" s="73">
        <f>+G40*F40</f>
        <v>1217330.7300000002</v>
      </c>
      <c r="I40" s="75">
        <v>2</v>
      </c>
      <c r="J40" s="77">
        <v>568727.77500000002</v>
      </c>
      <c r="K40" s="78">
        <f t="shared" si="10"/>
        <v>1137455.55</v>
      </c>
      <c r="L40" s="75">
        <v>2</v>
      </c>
      <c r="M40" s="77">
        <v>589050</v>
      </c>
      <c r="N40" s="73">
        <f t="shared" si="1"/>
        <v>1178100</v>
      </c>
      <c r="O40" s="43"/>
      <c r="Q40" s="6">
        <f t="shared" si="2"/>
        <v>588588.44173660909</v>
      </c>
      <c r="R40" s="29">
        <f t="shared" si="9"/>
        <v>1177176.8834732182</v>
      </c>
      <c r="S40" s="6">
        <f t="shared" si="3"/>
        <v>588814.38</v>
      </c>
      <c r="T40" s="29">
        <f t="shared" si="4"/>
        <v>1177628.76</v>
      </c>
      <c r="U40" s="6">
        <f t="shared" si="5"/>
        <v>589050</v>
      </c>
      <c r="V40" s="29">
        <f t="shared" si="6"/>
        <v>1178100</v>
      </c>
      <c r="W40" s="33">
        <f t="shared" si="7"/>
        <v>568727.77500000002</v>
      </c>
      <c r="X40" s="7">
        <f t="shared" si="8"/>
        <v>1137455.55</v>
      </c>
      <c r="Z40" s="47"/>
      <c r="AA40" s="7"/>
    </row>
    <row r="41" spans="2:27" ht="30" x14ac:dyDescent="0.25">
      <c r="B41" s="38">
        <f t="shared" si="11"/>
        <v>33</v>
      </c>
      <c r="C41" s="90" t="s">
        <v>58</v>
      </c>
      <c r="D41" s="86" t="s">
        <v>20</v>
      </c>
      <c r="E41" s="69">
        <v>2</v>
      </c>
      <c r="F41" s="75">
        <v>2</v>
      </c>
      <c r="G41" s="76">
        <v>436341.92400000006</v>
      </c>
      <c r="H41" s="73">
        <f t="shared" si="0"/>
        <v>872683.84800000011</v>
      </c>
      <c r="I41" s="75">
        <v>2</v>
      </c>
      <c r="J41" s="77">
        <v>407711.34</v>
      </c>
      <c r="K41" s="78">
        <f t="shared" si="10"/>
        <v>815422.68</v>
      </c>
      <c r="L41" s="75">
        <v>2</v>
      </c>
      <c r="M41" s="77">
        <v>422280</v>
      </c>
      <c r="N41" s="73">
        <f t="shared" si="1"/>
        <v>844560</v>
      </c>
      <c r="O41" s="43"/>
      <c r="Q41" s="6">
        <f t="shared" si="2"/>
        <v>421949.11667351716</v>
      </c>
      <c r="R41" s="29">
        <f t="shared" si="9"/>
        <v>843898.23334703431</v>
      </c>
      <c r="S41" s="6">
        <f t="shared" si="3"/>
        <v>422111.08799999999</v>
      </c>
      <c r="T41" s="29">
        <f t="shared" si="4"/>
        <v>844222.17599999998</v>
      </c>
      <c r="U41" s="6">
        <f t="shared" si="5"/>
        <v>422280</v>
      </c>
      <c r="V41" s="29">
        <f t="shared" si="6"/>
        <v>844560</v>
      </c>
      <c r="W41" s="33">
        <f t="shared" si="7"/>
        <v>407711.34</v>
      </c>
      <c r="X41" s="7">
        <f t="shared" si="8"/>
        <v>815422.68</v>
      </c>
      <c r="Z41" s="47"/>
      <c r="AA41" s="7"/>
    </row>
    <row r="42" spans="2:27" x14ac:dyDescent="0.25">
      <c r="B42" s="38">
        <f t="shared" si="11"/>
        <v>34</v>
      </c>
      <c r="C42" s="90" t="s">
        <v>59</v>
      </c>
      <c r="D42" s="86" t="s">
        <v>20</v>
      </c>
      <c r="E42" s="69">
        <v>1</v>
      </c>
      <c r="F42" s="75">
        <v>1</v>
      </c>
      <c r="G42" s="76">
        <v>431196.09</v>
      </c>
      <c r="H42" s="73">
        <f t="shared" si="0"/>
        <v>431196.09</v>
      </c>
      <c r="I42" s="75">
        <v>1</v>
      </c>
      <c r="J42" s="77">
        <v>402903.15</v>
      </c>
      <c r="K42" s="78">
        <f t="shared" si="10"/>
        <v>402903.15</v>
      </c>
      <c r="L42" s="75">
        <v>1</v>
      </c>
      <c r="M42" s="77">
        <v>417300</v>
      </c>
      <c r="N42" s="73">
        <f t="shared" si="1"/>
        <v>417300</v>
      </c>
      <c r="O42" s="43"/>
      <c r="Q42" s="6">
        <f t="shared" si="2"/>
        <v>416973.01882130036</v>
      </c>
      <c r="R42" s="29">
        <f t="shared" si="9"/>
        <v>416973.01882130036</v>
      </c>
      <c r="S42" s="6">
        <f t="shared" si="3"/>
        <v>417133.08</v>
      </c>
      <c r="T42" s="29">
        <f t="shared" si="4"/>
        <v>417133.08</v>
      </c>
      <c r="U42" s="6">
        <f t="shared" si="5"/>
        <v>417300</v>
      </c>
      <c r="V42" s="29">
        <f t="shared" si="6"/>
        <v>417300</v>
      </c>
      <c r="W42" s="33">
        <f t="shared" si="7"/>
        <v>402903.15</v>
      </c>
      <c r="X42" s="7">
        <f t="shared" si="8"/>
        <v>402903.15</v>
      </c>
      <c r="Z42" s="47"/>
      <c r="AA42" s="7"/>
    </row>
    <row r="43" spans="2:27" ht="15.6" x14ac:dyDescent="0.25">
      <c r="B43" s="38">
        <f t="shared" si="11"/>
        <v>35</v>
      </c>
      <c r="C43" s="89" t="s">
        <v>60</v>
      </c>
      <c r="D43" s="85"/>
      <c r="E43" s="68"/>
      <c r="F43" s="66"/>
      <c r="G43" s="58"/>
      <c r="H43" s="59"/>
      <c r="I43" s="66"/>
      <c r="J43" s="60"/>
      <c r="K43" s="59"/>
      <c r="L43" s="66"/>
      <c r="M43" s="60"/>
      <c r="N43" s="59"/>
      <c r="O43" s="43"/>
      <c r="Q43" s="6">
        <f t="shared" si="2"/>
        <v>0</v>
      </c>
      <c r="R43" s="29">
        <f t="shared" si="9"/>
        <v>0</v>
      </c>
      <c r="S43" s="6">
        <f t="shared" si="3"/>
        <v>0</v>
      </c>
      <c r="T43" s="29">
        <f t="shared" si="4"/>
        <v>0</v>
      </c>
      <c r="U43" s="6">
        <f t="shared" si="5"/>
        <v>0</v>
      </c>
      <c r="V43" s="29">
        <f t="shared" si="6"/>
        <v>0</v>
      </c>
      <c r="W43" s="33">
        <f t="shared" si="7"/>
        <v>0</v>
      </c>
      <c r="X43" s="7">
        <f t="shared" si="8"/>
        <v>0</v>
      </c>
      <c r="Z43" s="47"/>
      <c r="AA43" s="7"/>
    </row>
    <row r="44" spans="2:27" ht="90" x14ac:dyDescent="0.25">
      <c r="B44" s="38">
        <f t="shared" si="11"/>
        <v>36</v>
      </c>
      <c r="C44" s="90" t="s">
        <v>61</v>
      </c>
      <c r="D44" s="86" t="s">
        <v>20</v>
      </c>
      <c r="E44" s="69">
        <v>1</v>
      </c>
      <c r="F44" s="75">
        <v>1</v>
      </c>
      <c r="G44" s="76">
        <v>16274475.000000002</v>
      </c>
      <c r="H44" s="73">
        <f t="shared" si="0"/>
        <v>16274475.000000002</v>
      </c>
      <c r="I44" s="75">
        <v>1</v>
      </c>
      <c r="J44" s="77">
        <v>15206625</v>
      </c>
      <c r="K44" s="78">
        <f t="shared" si="10"/>
        <v>15206625</v>
      </c>
      <c r="L44" s="75">
        <v>1</v>
      </c>
      <c r="M44" s="77">
        <v>15750000</v>
      </c>
      <c r="N44" s="73">
        <f t="shared" si="1"/>
        <v>15750000</v>
      </c>
      <c r="O44" s="43"/>
      <c r="Q44" s="6">
        <f t="shared" si="2"/>
        <v>15737658.86996281</v>
      </c>
      <c r="R44" s="29">
        <f t="shared" si="9"/>
        <v>15737658.86996281</v>
      </c>
      <c r="S44" s="6">
        <f t="shared" si="3"/>
        <v>15743700</v>
      </c>
      <c r="T44" s="29">
        <f t="shared" si="4"/>
        <v>15743700</v>
      </c>
      <c r="U44" s="6">
        <f t="shared" si="5"/>
        <v>15750000</v>
      </c>
      <c r="V44" s="29">
        <f t="shared" si="6"/>
        <v>15750000</v>
      </c>
      <c r="W44" s="33">
        <f t="shared" si="7"/>
        <v>15206625</v>
      </c>
      <c r="X44" s="7">
        <f t="shared" si="8"/>
        <v>15206625</v>
      </c>
      <c r="Z44" s="47"/>
      <c r="AA44" s="7"/>
    </row>
    <row r="45" spans="2:27" ht="15.6" x14ac:dyDescent="0.25">
      <c r="B45" s="38">
        <f t="shared" si="11"/>
        <v>37</v>
      </c>
      <c r="C45" s="89" t="s">
        <v>62</v>
      </c>
      <c r="D45" s="85"/>
      <c r="E45" s="68"/>
      <c r="F45" s="66"/>
      <c r="G45" s="58"/>
      <c r="H45" s="59"/>
      <c r="I45" s="66"/>
      <c r="J45" s="60"/>
      <c r="K45" s="59"/>
      <c r="L45" s="66"/>
      <c r="M45" s="60"/>
      <c r="N45" s="59">
        <f t="shared" ref="N45:N69" si="12">+M45*L45</f>
        <v>0</v>
      </c>
      <c r="O45" s="43"/>
      <c r="Q45" s="6">
        <f t="shared" si="2"/>
        <v>0</v>
      </c>
      <c r="R45" s="29">
        <f t="shared" si="9"/>
        <v>0</v>
      </c>
      <c r="S45" s="6">
        <f t="shared" si="3"/>
        <v>0</v>
      </c>
      <c r="T45" s="29">
        <f t="shared" si="4"/>
        <v>0</v>
      </c>
      <c r="U45" s="6">
        <f t="shared" si="5"/>
        <v>0</v>
      </c>
      <c r="V45" s="29">
        <f t="shared" si="6"/>
        <v>0</v>
      </c>
      <c r="W45" s="33">
        <f t="shared" si="7"/>
        <v>0</v>
      </c>
      <c r="X45" s="7">
        <f t="shared" si="8"/>
        <v>0</v>
      </c>
      <c r="Z45" s="47"/>
      <c r="AA45" s="7"/>
    </row>
    <row r="46" spans="2:27" ht="45" x14ac:dyDescent="0.25">
      <c r="B46" s="38">
        <f t="shared" si="11"/>
        <v>38</v>
      </c>
      <c r="C46" s="90" t="s">
        <v>63</v>
      </c>
      <c r="D46" s="86" t="s">
        <v>20</v>
      </c>
      <c r="E46" s="69">
        <v>6</v>
      </c>
      <c r="F46" s="75">
        <v>6</v>
      </c>
      <c r="G46" s="76">
        <v>1394955.0000000002</v>
      </c>
      <c r="H46" s="73">
        <f t="shared" si="0"/>
        <v>8369730.0000000019</v>
      </c>
      <c r="I46" s="75">
        <v>6</v>
      </c>
      <c r="J46" s="77">
        <v>1303425</v>
      </c>
      <c r="K46" s="78">
        <f t="shared" si="10"/>
        <v>7820550</v>
      </c>
      <c r="L46" s="75">
        <v>6</v>
      </c>
      <c r="M46" s="77">
        <v>1350000</v>
      </c>
      <c r="N46" s="73">
        <f t="shared" si="1"/>
        <v>8100000</v>
      </c>
      <c r="O46" s="43"/>
      <c r="Q46" s="6">
        <f t="shared" si="2"/>
        <v>1348942.1888539551</v>
      </c>
      <c r="R46" s="29">
        <f t="shared" si="9"/>
        <v>8093653.1331237312</v>
      </c>
      <c r="S46" s="6">
        <f t="shared" si="3"/>
        <v>1349460</v>
      </c>
      <c r="T46" s="29">
        <f t="shared" si="4"/>
        <v>8096760</v>
      </c>
      <c r="U46" s="6">
        <f t="shared" si="5"/>
        <v>1350000</v>
      </c>
      <c r="V46" s="29">
        <f t="shared" si="6"/>
        <v>8100000</v>
      </c>
      <c r="W46" s="33">
        <f t="shared" si="7"/>
        <v>1303425</v>
      </c>
      <c r="X46" s="7">
        <f t="shared" si="8"/>
        <v>7820550</v>
      </c>
      <c r="Z46" s="47"/>
      <c r="AA46" s="7"/>
    </row>
    <row r="47" spans="2:27" ht="105" x14ac:dyDescent="0.25">
      <c r="B47" s="38">
        <f t="shared" si="11"/>
        <v>39</v>
      </c>
      <c r="C47" s="90" t="s">
        <v>64</v>
      </c>
      <c r="D47" s="86" t="s">
        <v>20</v>
      </c>
      <c r="E47" s="69">
        <v>7</v>
      </c>
      <c r="F47" s="75">
        <v>7</v>
      </c>
      <c r="G47" s="76">
        <v>2376590.0000000005</v>
      </c>
      <c r="H47" s="73">
        <f>+G47*F47</f>
        <v>16636130.000000004</v>
      </c>
      <c r="I47" s="75">
        <v>7</v>
      </c>
      <c r="J47" s="77">
        <v>2220650</v>
      </c>
      <c r="K47" s="78">
        <f t="shared" si="10"/>
        <v>15544550</v>
      </c>
      <c r="L47" s="75">
        <v>7</v>
      </c>
      <c r="M47" s="77">
        <v>2300000</v>
      </c>
      <c r="N47" s="73">
        <f t="shared" si="1"/>
        <v>16100000</v>
      </c>
      <c r="O47" s="43"/>
      <c r="Q47" s="6">
        <f t="shared" si="2"/>
        <v>2298197.8032326642</v>
      </c>
      <c r="R47" s="29">
        <f t="shared" si="9"/>
        <v>16087384.62262865</v>
      </c>
      <c r="S47" s="6">
        <f t="shared" si="3"/>
        <v>2299080</v>
      </c>
      <c r="T47" s="29">
        <f t="shared" si="4"/>
        <v>16093560</v>
      </c>
      <c r="U47" s="6">
        <f t="shared" si="5"/>
        <v>2300000</v>
      </c>
      <c r="V47" s="29">
        <f t="shared" si="6"/>
        <v>16100000</v>
      </c>
      <c r="W47" s="33">
        <f t="shared" si="7"/>
        <v>2220650</v>
      </c>
      <c r="X47" s="7">
        <f t="shared" si="8"/>
        <v>15544550</v>
      </c>
      <c r="Z47" s="47"/>
      <c r="AA47" s="7"/>
    </row>
    <row r="48" spans="2:27" ht="30" x14ac:dyDescent="0.25">
      <c r="B48" s="38">
        <f t="shared" si="11"/>
        <v>40</v>
      </c>
      <c r="C48" s="90" t="s">
        <v>65</v>
      </c>
      <c r="D48" s="86" t="s">
        <v>20</v>
      </c>
      <c r="E48" s="69">
        <v>7</v>
      </c>
      <c r="F48" s="75">
        <v>7</v>
      </c>
      <c r="G48" s="76">
        <v>330656.00000000006</v>
      </c>
      <c r="H48" s="73">
        <f t="shared" si="0"/>
        <v>2314592.0000000005</v>
      </c>
      <c r="I48" s="75">
        <v>7</v>
      </c>
      <c r="J48" s="77">
        <v>308960</v>
      </c>
      <c r="K48" s="78">
        <f t="shared" si="10"/>
        <v>2162720</v>
      </c>
      <c r="L48" s="75">
        <v>7</v>
      </c>
      <c r="M48" s="77">
        <v>320000</v>
      </c>
      <c r="N48" s="73">
        <f t="shared" si="1"/>
        <v>2240000</v>
      </c>
      <c r="O48" s="43"/>
      <c r="Q48" s="6">
        <f t="shared" si="2"/>
        <v>319749.25958019675</v>
      </c>
      <c r="R48" s="29">
        <f t="shared" si="9"/>
        <v>2238244.8170613772</v>
      </c>
      <c r="S48" s="6">
        <f t="shared" si="3"/>
        <v>319872</v>
      </c>
      <c r="T48" s="29">
        <f t="shared" si="4"/>
        <v>2239104</v>
      </c>
      <c r="U48" s="6">
        <f t="shared" si="5"/>
        <v>320000</v>
      </c>
      <c r="V48" s="29">
        <f t="shared" si="6"/>
        <v>2240000</v>
      </c>
      <c r="W48" s="33">
        <f t="shared" si="7"/>
        <v>308960</v>
      </c>
      <c r="X48" s="7">
        <f t="shared" si="8"/>
        <v>2162720</v>
      </c>
      <c r="Z48" s="47"/>
      <c r="AA48" s="7"/>
    </row>
    <row r="49" spans="2:27" x14ac:dyDescent="0.25">
      <c r="B49" s="38">
        <f t="shared" si="11"/>
        <v>41</v>
      </c>
      <c r="C49" s="90" t="s">
        <v>66</v>
      </c>
      <c r="D49" s="86" t="s">
        <v>20</v>
      </c>
      <c r="E49" s="69">
        <v>8</v>
      </c>
      <c r="F49" s="75">
        <v>8</v>
      </c>
      <c r="G49" s="76">
        <v>91963.700000000012</v>
      </c>
      <c r="H49" s="73">
        <f t="shared" si="0"/>
        <v>735709.60000000009</v>
      </c>
      <c r="I49" s="75">
        <v>8</v>
      </c>
      <c r="J49" s="77">
        <v>85929.5</v>
      </c>
      <c r="K49" s="78">
        <f t="shared" si="10"/>
        <v>687436</v>
      </c>
      <c r="L49" s="75">
        <v>8</v>
      </c>
      <c r="M49" s="77">
        <v>89000</v>
      </c>
      <c r="N49" s="73">
        <f t="shared" si="1"/>
        <v>712000</v>
      </c>
      <c r="O49" s="43"/>
      <c r="Q49" s="6">
        <f t="shared" si="2"/>
        <v>88930.262820742224</v>
      </c>
      <c r="R49" s="29">
        <f t="shared" si="9"/>
        <v>711442.10256593779</v>
      </c>
      <c r="S49" s="6">
        <f t="shared" si="3"/>
        <v>88964.400000000009</v>
      </c>
      <c r="T49" s="29">
        <f t="shared" si="4"/>
        <v>711715.20000000007</v>
      </c>
      <c r="U49" s="6">
        <f t="shared" si="5"/>
        <v>89000</v>
      </c>
      <c r="V49" s="29">
        <f t="shared" si="6"/>
        <v>712000</v>
      </c>
      <c r="W49" s="33">
        <f t="shared" si="7"/>
        <v>85929.5</v>
      </c>
      <c r="X49" s="7">
        <f t="shared" si="8"/>
        <v>687436</v>
      </c>
      <c r="Z49" s="47"/>
      <c r="AA49" s="7"/>
    </row>
    <row r="50" spans="2:27" ht="60" x14ac:dyDescent="0.25">
      <c r="B50" s="38">
        <f t="shared" si="11"/>
        <v>42</v>
      </c>
      <c r="C50" s="90" t="s">
        <v>67</v>
      </c>
      <c r="D50" s="86" t="s">
        <v>20</v>
      </c>
      <c r="E50" s="69">
        <v>6</v>
      </c>
      <c r="F50" s="75">
        <v>6</v>
      </c>
      <c r="G50" s="76">
        <v>4140226.4400000004</v>
      </c>
      <c r="H50" s="73">
        <f t="shared" si="0"/>
        <v>24841358.640000001</v>
      </c>
      <c r="I50" s="75">
        <v>6</v>
      </c>
      <c r="J50" s="77">
        <v>3868565.4</v>
      </c>
      <c r="K50" s="78">
        <f t="shared" si="10"/>
        <v>23211392.399999999</v>
      </c>
      <c r="L50" s="75">
        <v>6</v>
      </c>
      <c r="M50" s="77">
        <v>4006800</v>
      </c>
      <c r="N50" s="73">
        <f t="shared" si="1"/>
        <v>24040800</v>
      </c>
      <c r="O50" s="43"/>
      <c r="Q50" s="6">
        <f t="shared" si="2"/>
        <v>4003660.4165185387</v>
      </c>
      <c r="R50" s="29">
        <f t="shared" si="9"/>
        <v>24021962.499111231</v>
      </c>
      <c r="S50" s="6">
        <f t="shared" si="3"/>
        <v>4005197.28</v>
      </c>
      <c r="T50" s="29">
        <f t="shared" si="4"/>
        <v>24031183.68</v>
      </c>
      <c r="U50" s="6">
        <f t="shared" si="5"/>
        <v>4006800</v>
      </c>
      <c r="V50" s="29">
        <f t="shared" si="6"/>
        <v>24040800</v>
      </c>
      <c r="W50" s="33">
        <f t="shared" si="7"/>
        <v>3868565.4</v>
      </c>
      <c r="X50" s="7">
        <f t="shared" si="8"/>
        <v>23211392.399999999</v>
      </c>
      <c r="Z50" s="47"/>
      <c r="AA50" s="7"/>
    </row>
    <row r="51" spans="2:27" ht="45" x14ac:dyDescent="0.25">
      <c r="B51" s="38">
        <f t="shared" si="11"/>
        <v>43</v>
      </c>
      <c r="C51" s="90" t="s">
        <v>68</v>
      </c>
      <c r="D51" s="86" t="s">
        <v>20</v>
      </c>
      <c r="E51" s="69">
        <v>1</v>
      </c>
      <c r="F51" s="75">
        <v>1</v>
      </c>
      <c r="G51" s="76">
        <v>671645.00000000012</v>
      </c>
      <c r="H51" s="73">
        <f t="shared" si="0"/>
        <v>671645.00000000012</v>
      </c>
      <c r="I51" s="75">
        <v>1</v>
      </c>
      <c r="J51" s="77">
        <v>627575</v>
      </c>
      <c r="K51" s="78">
        <f t="shared" si="10"/>
        <v>627575</v>
      </c>
      <c r="L51" s="75">
        <v>1</v>
      </c>
      <c r="M51" s="77">
        <v>650000</v>
      </c>
      <c r="N51" s="73">
        <f t="shared" si="1"/>
        <v>650000</v>
      </c>
      <c r="O51" s="43"/>
      <c r="Q51" s="6">
        <f t="shared" si="2"/>
        <v>649490.68352227472</v>
      </c>
      <c r="R51" s="29">
        <f t="shared" si="9"/>
        <v>649490.68352227472</v>
      </c>
      <c r="S51" s="6">
        <f t="shared" si="3"/>
        <v>649740</v>
      </c>
      <c r="T51" s="29">
        <f t="shared" si="4"/>
        <v>649740</v>
      </c>
      <c r="U51" s="6">
        <f t="shared" si="5"/>
        <v>650000</v>
      </c>
      <c r="V51" s="29">
        <f t="shared" si="6"/>
        <v>650000</v>
      </c>
      <c r="W51" s="33">
        <f t="shared" si="7"/>
        <v>627575</v>
      </c>
      <c r="X51" s="7">
        <f t="shared" si="8"/>
        <v>627575</v>
      </c>
      <c r="Z51" s="47"/>
      <c r="AA51" s="7"/>
    </row>
    <row r="52" spans="2:27" ht="30" x14ac:dyDescent="0.25">
      <c r="B52" s="38">
        <f t="shared" si="11"/>
        <v>44</v>
      </c>
      <c r="C52" s="90" t="s">
        <v>69</v>
      </c>
      <c r="D52" s="86" t="s">
        <v>20</v>
      </c>
      <c r="E52" s="69">
        <v>11</v>
      </c>
      <c r="F52" s="75">
        <v>11</v>
      </c>
      <c r="G52" s="76">
        <v>258325.00000000003</v>
      </c>
      <c r="H52" s="73">
        <f t="shared" si="0"/>
        <v>2841575.0000000005</v>
      </c>
      <c r="I52" s="75">
        <v>11</v>
      </c>
      <c r="J52" s="77">
        <v>241375</v>
      </c>
      <c r="K52" s="78">
        <f t="shared" si="10"/>
        <v>2655125</v>
      </c>
      <c r="L52" s="75">
        <v>11</v>
      </c>
      <c r="M52" s="77">
        <v>250000</v>
      </c>
      <c r="N52" s="73">
        <f t="shared" si="1"/>
        <v>2750000</v>
      </c>
      <c r="O52" s="43"/>
      <c r="Q52" s="6">
        <f t="shared" si="2"/>
        <v>249804.1090470287</v>
      </c>
      <c r="R52" s="29">
        <f t="shared" si="9"/>
        <v>2747845.1995173157</v>
      </c>
      <c r="S52" s="6">
        <f t="shared" si="3"/>
        <v>249900</v>
      </c>
      <c r="T52" s="29">
        <f t="shared" si="4"/>
        <v>2748900</v>
      </c>
      <c r="U52" s="6">
        <f t="shared" si="5"/>
        <v>250000</v>
      </c>
      <c r="V52" s="29">
        <f t="shared" si="6"/>
        <v>2750000</v>
      </c>
      <c r="W52" s="33">
        <f t="shared" si="7"/>
        <v>241375</v>
      </c>
      <c r="X52" s="7">
        <f t="shared" si="8"/>
        <v>2655125</v>
      </c>
      <c r="Z52" s="47"/>
      <c r="AA52" s="7"/>
    </row>
    <row r="53" spans="2:27" ht="45" x14ac:dyDescent="0.25">
      <c r="B53" s="38">
        <f t="shared" si="11"/>
        <v>45</v>
      </c>
      <c r="C53" s="90" t="s">
        <v>70</v>
      </c>
      <c r="D53" s="86" t="s">
        <v>20</v>
      </c>
      <c r="E53" s="69">
        <v>11</v>
      </c>
      <c r="F53" s="75">
        <v>11</v>
      </c>
      <c r="G53" s="76">
        <v>185994.00000000003</v>
      </c>
      <c r="H53" s="73">
        <f t="shared" si="0"/>
        <v>2045934.0000000002</v>
      </c>
      <c r="I53" s="75">
        <v>11</v>
      </c>
      <c r="J53" s="77">
        <v>173790</v>
      </c>
      <c r="K53" s="78">
        <f t="shared" si="10"/>
        <v>1911690</v>
      </c>
      <c r="L53" s="75">
        <v>11</v>
      </c>
      <c r="M53" s="77">
        <v>180000</v>
      </c>
      <c r="N53" s="73">
        <f t="shared" si="1"/>
        <v>1980000</v>
      </c>
      <c r="O53" s="43"/>
      <c r="Q53" s="6">
        <f t="shared" si="2"/>
        <v>179858.95851386068</v>
      </c>
      <c r="R53" s="29">
        <f t="shared" si="9"/>
        <v>1978448.5436524674</v>
      </c>
      <c r="S53" s="6">
        <f t="shared" si="3"/>
        <v>179928</v>
      </c>
      <c r="T53" s="29">
        <f t="shared" si="4"/>
        <v>1979208</v>
      </c>
      <c r="U53" s="6">
        <f t="shared" si="5"/>
        <v>180000</v>
      </c>
      <c r="V53" s="29">
        <f t="shared" si="6"/>
        <v>1980000</v>
      </c>
      <c r="W53" s="33">
        <f t="shared" si="7"/>
        <v>173790</v>
      </c>
      <c r="X53" s="7">
        <f t="shared" si="8"/>
        <v>1911690</v>
      </c>
      <c r="Z53" s="47"/>
      <c r="AA53" s="7"/>
    </row>
    <row r="54" spans="2:27" ht="15.6" x14ac:dyDescent="0.25">
      <c r="B54" s="38">
        <f t="shared" si="11"/>
        <v>46</v>
      </c>
      <c r="C54" s="89" t="s">
        <v>71</v>
      </c>
      <c r="D54" s="85"/>
      <c r="E54" s="68"/>
      <c r="F54" s="66"/>
      <c r="G54" s="58"/>
      <c r="H54" s="59"/>
      <c r="I54" s="66"/>
      <c r="J54" s="60"/>
      <c r="K54" s="59"/>
      <c r="L54" s="66"/>
      <c r="M54" s="60"/>
      <c r="N54" s="59">
        <f t="shared" si="12"/>
        <v>0</v>
      </c>
      <c r="O54" s="43"/>
      <c r="Q54" s="6">
        <f t="shared" si="2"/>
        <v>0</v>
      </c>
      <c r="R54" s="29">
        <f t="shared" si="9"/>
        <v>0</v>
      </c>
      <c r="S54" s="6">
        <f t="shared" si="3"/>
        <v>0</v>
      </c>
      <c r="T54" s="29">
        <f t="shared" si="4"/>
        <v>0</v>
      </c>
      <c r="U54" s="6">
        <f t="shared" si="5"/>
        <v>0</v>
      </c>
      <c r="V54" s="29">
        <f t="shared" si="6"/>
        <v>0</v>
      </c>
      <c r="W54" s="33">
        <f t="shared" si="7"/>
        <v>0</v>
      </c>
      <c r="X54" s="7">
        <f t="shared" si="8"/>
        <v>0</v>
      </c>
      <c r="Z54" s="47"/>
      <c r="AA54" s="7"/>
    </row>
    <row r="55" spans="2:27" ht="60" x14ac:dyDescent="0.25">
      <c r="B55" s="38">
        <f t="shared" si="11"/>
        <v>47</v>
      </c>
      <c r="C55" s="90" t="s">
        <v>72</v>
      </c>
      <c r="D55" s="86" t="s">
        <v>24</v>
      </c>
      <c r="E55" s="69">
        <v>8</v>
      </c>
      <c r="F55" s="75">
        <v>8</v>
      </c>
      <c r="G55" s="76">
        <v>4029870.0000000005</v>
      </c>
      <c r="H55" s="73">
        <f>+G55*F55</f>
        <v>32238960.000000004</v>
      </c>
      <c r="I55" s="75">
        <v>8</v>
      </c>
      <c r="J55" s="77">
        <v>3765450</v>
      </c>
      <c r="K55" s="78">
        <f>J55*I55</f>
        <v>30123600</v>
      </c>
      <c r="L55" s="75">
        <v>8</v>
      </c>
      <c r="M55" s="77">
        <v>3900000</v>
      </c>
      <c r="N55" s="73">
        <f>+M55*L55</f>
        <v>31200000</v>
      </c>
      <c r="O55" s="43"/>
      <c r="Q55" s="6">
        <f t="shared" ref="Q55:Q68" si="13">IFERROR(GEOMEAN(G55*(1+$R$3),J55*(1+$R$3),M55*(1+$R$3)),0)</f>
        <v>3896944.1011336478</v>
      </c>
      <c r="R55" s="29">
        <f t="shared" ref="R55:R69" si="14">+Q55*E55</f>
        <v>31175552.809069183</v>
      </c>
      <c r="S55" s="6">
        <f t="shared" ref="S55:S69" si="15">IFERROR(AVERAGE(G55*(1+$R$3),J55*(1+$R$3),M55*(1+$R$3)),0)</f>
        <v>3898440</v>
      </c>
      <c r="T55" s="29">
        <f t="shared" ref="T55:T69" si="16">+S55*E55</f>
        <v>31187520</v>
      </c>
      <c r="U55" s="6">
        <f t="shared" ref="U55:U69" si="17">IFERROR(MEDIAN(G55*(1+$R$3),J55*(1+$R$3),M55*(1+$R$3)),0)</f>
        <v>3900000</v>
      </c>
      <c r="V55" s="29">
        <f t="shared" ref="V55:V69" si="18">+U55*E55</f>
        <v>31200000</v>
      </c>
      <c r="W55" s="33">
        <f t="shared" ref="W55:W69" si="19">MIN(G55*(1+$R$3),J55*(1+$R$3),M55*(1+$R$3))</f>
        <v>3765450</v>
      </c>
      <c r="X55" s="7">
        <f t="shared" ref="X55:X69" si="20">+W55*E55</f>
        <v>30123600</v>
      </c>
      <c r="Z55" s="47"/>
      <c r="AA55" s="7"/>
    </row>
    <row r="56" spans="2:27" ht="75" x14ac:dyDescent="0.25">
      <c r="B56" s="38">
        <f t="shared" si="11"/>
        <v>48</v>
      </c>
      <c r="C56" s="90" t="s">
        <v>73</v>
      </c>
      <c r="D56" s="86" t="s">
        <v>24</v>
      </c>
      <c r="E56" s="69">
        <v>12</v>
      </c>
      <c r="F56" s="75">
        <v>12</v>
      </c>
      <c r="G56" s="76">
        <v>4649850.0000000009</v>
      </c>
      <c r="H56" s="73">
        <f>+G56*F56</f>
        <v>55798200.000000015</v>
      </c>
      <c r="I56" s="75">
        <v>12</v>
      </c>
      <c r="J56" s="77">
        <v>4344750</v>
      </c>
      <c r="K56" s="78">
        <f>J56*I56</f>
        <v>52137000</v>
      </c>
      <c r="L56" s="75">
        <v>12</v>
      </c>
      <c r="M56" s="77">
        <v>4500000</v>
      </c>
      <c r="N56" s="73">
        <f>+M56*L56</f>
        <v>54000000</v>
      </c>
      <c r="O56" s="43"/>
      <c r="Q56" s="6">
        <f t="shared" si="13"/>
        <v>4496473.9628465166</v>
      </c>
      <c r="R56" s="29">
        <f t="shared" si="14"/>
        <v>53957687.554158196</v>
      </c>
      <c r="S56" s="6">
        <f t="shared" si="15"/>
        <v>4498200</v>
      </c>
      <c r="T56" s="29">
        <f t="shared" si="16"/>
        <v>53978400</v>
      </c>
      <c r="U56" s="6">
        <f t="shared" si="17"/>
        <v>4500000</v>
      </c>
      <c r="V56" s="29">
        <f t="shared" si="18"/>
        <v>54000000</v>
      </c>
      <c r="W56" s="33">
        <f t="shared" si="19"/>
        <v>4344750</v>
      </c>
      <c r="X56" s="7">
        <f t="shared" si="20"/>
        <v>52137000</v>
      </c>
      <c r="Z56" s="47"/>
      <c r="AA56" s="7"/>
    </row>
    <row r="57" spans="2:27" ht="15.6" x14ac:dyDescent="0.25">
      <c r="B57" s="38">
        <f t="shared" si="11"/>
        <v>49</v>
      </c>
      <c r="C57" s="89" t="s">
        <v>74</v>
      </c>
      <c r="D57" s="85"/>
      <c r="E57" s="68"/>
      <c r="F57" s="66"/>
      <c r="G57" s="58"/>
      <c r="H57" s="59"/>
      <c r="I57" s="66"/>
      <c r="J57" s="60"/>
      <c r="K57" s="59"/>
      <c r="L57" s="66"/>
      <c r="M57" s="60"/>
      <c r="N57" s="59">
        <f t="shared" si="12"/>
        <v>0</v>
      </c>
      <c r="O57" s="43"/>
      <c r="Q57" s="6">
        <f t="shared" si="13"/>
        <v>0</v>
      </c>
      <c r="R57" s="29">
        <f t="shared" si="14"/>
        <v>0</v>
      </c>
      <c r="S57" s="6">
        <f t="shared" si="15"/>
        <v>0</v>
      </c>
      <c r="T57" s="29">
        <f t="shared" si="16"/>
        <v>0</v>
      </c>
      <c r="U57" s="6">
        <f t="shared" si="17"/>
        <v>0</v>
      </c>
      <c r="V57" s="29">
        <f t="shared" si="18"/>
        <v>0</v>
      </c>
      <c r="W57" s="33">
        <f t="shared" si="19"/>
        <v>0</v>
      </c>
      <c r="X57" s="7">
        <f t="shared" si="20"/>
        <v>0</v>
      </c>
      <c r="Z57" s="47"/>
      <c r="AA57" s="7"/>
    </row>
    <row r="58" spans="2:27" ht="40.5" customHeight="1" x14ac:dyDescent="0.25">
      <c r="B58" s="38">
        <f t="shared" si="11"/>
        <v>50</v>
      </c>
      <c r="C58" s="90" t="s">
        <v>94</v>
      </c>
      <c r="D58" s="86" t="s">
        <v>22</v>
      </c>
      <c r="E58" s="69">
        <v>308.35000000000002</v>
      </c>
      <c r="F58" s="75">
        <v>1258</v>
      </c>
      <c r="G58" s="79">
        <v>46498.500000000007</v>
      </c>
      <c r="H58" s="80">
        <f>+G58*F58</f>
        <v>58495113.000000007</v>
      </c>
      <c r="I58" s="75">
        <v>1258</v>
      </c>
      <c r="J58" s="81">
        <v>43447.5</v>
      </c>
      <c r="K58" s="82">
        <f t="shared" ref="K58:K66" si="21">J58*I58</f>
        <v>54656955</v>
      </c>
      <c r="L58" s="75">
        <v>1258</v>
      </c>
      <c r="M58" s="81">
        <v>45000</v>
      </c>
      <c r="N58" s="80">
        <f t="shared" si="12"/>
        <v>56610000</v>
      </c>
      <c r="O58" s="109"/>
      <c r="Q58" s="6">
        <f t="shared" si="13"/>
        <v>44964.73962846517</v>
      </c>
      <c r="R58" s="29">
        <f t="shared" si="14"/>
        <v>13864877.464437235</v>
      </c>
      <c r="S58" s="6">
        <f t="shared" si="15"/>
        <v>44982</v>
      </c>
      <c r="T58" s="29">
        <f t="shared" si="16"/>
        <v>13870199.700000001</v>
      </c>
      <c r="U58" s="6">
        <f t="shared" si="17"/>
        <v>45000</v>
      </c>
      <c r="V58" s="29">
        <f t="shared" si="18"/>
        <v>13875750.000000002</v>
      </c>
      <c r="W58" s="33">
        <f t="shared" si="19"/>
        <v>43447.5</v>
      </c>
      <c r="X58" s="7">
        <f t="shared" si="20"/>
        <v>13397036.625000002</v>
      </c>
      <c r="Z58" s="47"/>
      <c r="AA58" s="7"/>
    </row>
    <row r="59" spans="2:27" ht="45" x14ac:dyDescent="0.25">
      <c r="B59" s="38">
        <f t="shared" si="11"/>
        <v>51</v>
      </c>
      <c r="C59" s="90" t="s">
        <v>75</v>
      </c>
      <c r="D59" s="86" t="s">
        <v>22</v>
      </c>
      <c r="E59" s="69">
        <v>308.35000000000002</v>
      </c>
      <c r="F59" s="75">
        <v>1258</v>
      </c>
      <c r="G59" s="79">
        <v>289324.00000000006</v>
      </c>
      <c r="H59" s="80">
        <f t="shared" ref="H59:H69" si="22">+G59*F59</f>
        <v>363969592.00000006</v>
      </c>
      <c r="I59" s="75">
        <v>1258</v>
      </c>
      <c r="J59" s="81">
        <v>270340</v>
      </c>
      <c r="K59" s="82">
        <f t="shared" si="21"/>
        <v>340087720</v>
      </c>
      <c r="L59" s="75">
        <v>1258</v>
      </c>
      <c r="M59" s="81">
        <v>280000</v>
      </c>
      <c r="N59" s="80">
        <f t="shared" si="12"/>
        <v>352240000</v>
      </c>
      <c r="O59" s="109"/>
      <c r="Q59" s="6">
        <f t="shared" si="13"/>
        <v>279780.60213267215</v>
      </c>
      <c r="R59" s="29">
        <f t="shared" si="14"/>
        <v>86270348.667609468</v>
      </c>
      <c r="S59" s="6">
        <f t="shared" si="15"/>
        <v>279888</v>
      </c>
      <c r="T59" s="29">
        <f t="shared" si="16"/>
        <v>86303464.800000012</v>
      </c>
      <c r="U59" s="6">
        <f t="shared" si="17"/>
        <v>280000</v>
      </c>
      <c r="V59" s="29">
        <f t="shared" si="18"/>
        <v>86338000</v>
      </c>
      <c r="W59" s="33">
        <f t="shared" si="19"/>
        <v>270340</v>
      </c>
      <c r="X59" s="7">
        <f t="shared" si="20"/>
        <v>83359339</v>
      </c>
      <c r="Z59" s="47"/>
      <c r="AA59" s="7"/>
    </row>
    <row r="60" spans="2:27" ht="30" x14ac:dyDescent="0.25">
      <c r="B60" s="38">
        <f t="shared" si="11"/>
        <v>52</v>
      </c>
      <c r="C60" s="90" t="s">
        <v>76</v>
      </c>
      <c r="D60" s="86" t="s">
        <v>20</v>
      </c>
      <c r="E60" s="69">
        <v>1</v>
      </c>
      <c r="F60" s="75">
        <v>1</v>
      </c>
      <c r="G60" s="79">
        <v>29294055.000000004</v>
      </c>
      <c r="H60" s="80">
        <f t="shared" si="22"/>
        <v>29294055.000000004</v>
      </c>
      <c r="I60" s="75">
        <v>1</v>
      </c>
      <c r="J60" s="81">
        <v>27371925</v>
      </c>
      <c r="K60" s="82">
        <f t="shared" si="21"/>
        <v>27371925</v>
      </c>
      <c r="L60" s="75">
        <v>1</v>
      </c>
      <c r="M60" s="81">
        <v>28350000</v>
      </c>
      <c r="N60" s="73">
        <f t="shared" si="12"/>
        <v>28350000</v>
      </c>
      <c r="O60" s="43"/>
      <c r="Q60" s="6">
        <f t="shared" si="13"/>
        <v>28327785.965933055</v>
      </c>
      <c r="R60" s="29">
        <f t="shared" si="14"/>
        <v>28327785.965933055</v>
      </c>
      <c r="S60" s="6">
        <f t="shared" si="15"/>
        <v>28338660</v>
      </c>
      <c r="T60" s="29">
        <f t="shared" si="16"/>
        <v>28338660</v>
      </c>
      <c r="U60" s="6">
        <f t="shared" si="17"/>
        <v>28350000</v>
      </c>
      <c r="V60" s="29">
        <f t="shared" si="18"/>
        <v>28350000</v>
      </c>
      <c r="W60" s="33">
        <f t="shared" si="19"/>
        <v>27371925</v>
      </c>
      <c r="X60" s="7">
        <f t="shared" si="20"/>
        <v>27371925</v>
      </c>
      <c r="Z60" s="47"/>
      <c r="AA60" s="7"/>
    </row>
    <row r="61" spans="2:27" ht="60" x14ac:dyDescent="0.25">
      <c r="B61" s="38">
        <f t="shared" si="11"/>
        <v>53</v>
      </c>
      <c r="C61" s="90" t="s">
        <v>77</v>
      </c>
      <c r="D61" s="86" t="s">
        <v>87</v>
      </c>
      <c r="E61" s="69">
        <v>1</v>
      </c>
      <c r="F61" s="75">
        <v>1</v>
      </c>
      <c r="G61" s="79">
        <v>3926540.0000000005</v>
      </c>
      <c r="H61" s="80">
        <f t="shared" si="22"/>
        <v>3926540.0000000005</v>
      </c>
      <c r="I61" s="75">
        <v>1</v>
      </c>
      <c r="J61" s="81">
        <v>3668900</v>
      </c>
      <c r="K61" s="78">
        <f t="shared" si="21"/>
        <v>3668900</v>
      </c>
      <c r="L61" s="75">
        <v>1</v>
      </c>
      <c r="M61" s="81">
        <v>3800000</v>
      </c>
      <c r="N61" s="73">
        <f t="shared" si="12"/>
        <v>3800000</v>
      </c>
      <c r="O61" s="43"/>
      <c r="Q61" s="6">
        <f t="shared" si="13"/>
        <v>3797022.4575148365</v>
      </c>
      <c r="R61" s="29">
        <f t="shared" si="14"/>
        <v>3797022.4575148365</v>
      </c>
      <c r="S61" s="6">
        <f t="shared" si="15"/>
        <v>3798480</v>
      </c>
      <c r="T61" s="29">
        <f t="shared" si="16"/>
        <v>3798480</v>
      </c>
      <c r="U61" s="6">
        <f t="shared" si="17"/>
        <v>3800000</v>
      </c>
      <c r="V61" s="29">
        <f t="shared" si="18"/>
        <v>3800000</v>
      </c>
      <c r="W61" s="33">
        <f t="shared" si="19"/>
        <v>3668900</v>
      </c>
      <c r="X61" s="7">
        <f t="shared" si="20"/>
        <v>3668900</v>
      </c>
      <c r="Z61" s="47"/>
      <c r="AA61" s="7"/>
    </row>
    <row r="62" spans="2:27" ht="75" x14ac:dyDescent="0.25">
      <c r="B62" s="38">
        <f t="shared" si="11"/>
        <v>54</v>
      </c>
      <c r="C62" s="90" t="s">
        <v>78</v>
      </c>
      <c r="D62" s="86" t="s">
        <v>88</v>
      </c>
      <c r="E62" s="69">
        <v>10</v>
      </c>
      <c r="F62" s="75">
        <v>10</v>
      </c>
      <c r="G62" s="79">
        <v>185994.00000000003</v>
      </c>
      <c r="H62" s="80">
        <f t="shared" si="22"/>
        <v>1859940.0000000002</v>
      </c>
      <c r="I62" s="75">
        <v>10</v>
      </c>
      <c r="J62" s="81">
        <v>173790</v>
      </c>
      <c r="K62" s="82">
        <f t="shared" si="21"/>
        <v>1737900</v>
      </c>
      <c r="L62" s="75">
        <v>10</v>
      </c>
      <c r="M62" s="81">
        <v>180000</v>
      </c>
      <c r="N62" s="73">
        <f t="shared" si="12"/>
        <v>1800000</v>
      </c>
      <c r="O62" s="43"/>
      <c r="Q62" s="6">
        <f t="shared" si="13"/>
        <v>179858.95851386068</v>
      </c>
      <c r="R62" s="29">
        <f t="shared" si="14"/>
        <v>1798589.5851386068</v>
      </c>
      <c r="S62" s="6">
        <f t="shared" si="15"/>
        <v>179928</v>
      </c>
      <c r="T62" s="29">
        <f t="shared" si="16"/>
        <v>1799280</v>
      </c>
      <c r="U62" s="6">
        <f t="shared" si="17"/>
        <v>180000</v>
      </c>
      <c r="V62" s="29">
        <f t="shared" si="18"/>
        <v>1800000</v>
      </c>
      <c r="W62" s="33">
        <f t="shared" si="19"/>
        <v>173790</v>
      </c>
      <c r="X62" s="7">
        <f t="shared" si="20"/>
        <v>1737900</v>
      </c>
      <c r="Z62" s="47"/>
      <c r="AA62" s="7"/>
    </row>
    <row r="63" spans="2:27" ht="30" x14ac:dyDescent="0.25">
      <c r="B63" s="38">
        <f t="shared" si="11"/>
        <v>55</v>
      </c>
      <c r="C63" s="90" t="s">
        <v>79</v>
      </c>
      <c r="D63" s="86" t="s">
        <v>20</v>
      </c>
      <c r="E63" s="69">
        <v>50</v>
      </c>
      <c r="F63" s="75">
        <v>50</v>
      </c>
      <c r="G63" s="79">
        <v>72331.000000000015</v>
      </c>
      <c r="H63" s="80">
        <f t="shared" si="22"/>
        <v>3616550.0000000009</v>
      </c>
      <c r="I63" s="75">
        <v>50</v>
      </c>
      <c r="J63" s="81">
        <v>67585</v>
      </c>
      <c r="K63" s="82">
        <f t="shared" si="21"/>
        <v>3379250</v>
      </c>
      <c r="L63" s="75">
        <v>50</v>
      </c>
      <c r="M63" s="81">
        <v>70000</v>
      </c>
      <c r="N63" s="73">
        <f t="shared" si="12"/>
        <v>3500000</v>
      </c>
      <c r="O63" s="43"/>
      <c r="Q63" s="6">
        <f t="shared" si="13"/>
        <v>69945.150533168038</v>
      </c>
      <c r="R63" s="29">
        <f t="shared" si="14"/>
        <v>3497257.5266584018</v>
      </c>
      <c r="S63" s="6">
        <f t="shared" si="15"/>
        <v>69972</v>
      </c>
      <c r="T63" s="29">
        <f t="shared" si="16"/>
        <v>3498600</v>
      </c>
      <c r="U63" s="6">
        <f t="shared" si="17"/>
        <v>70000</v>
      </c>
      <c r="V63" s="29">
        <f t="shared" si="18"/>
        <v>3500000</v>
      </c>
      <c r="W63" s="33">
        <f t="shared" si="19"/>
        <v>67585</v>
      </c>
      <c r="X63" s="7">
        <f t="shared" si="20"/>
        <v>3379250</v>
      </c>
      <c r="Z63" s="47"/>
      <c r="AA63" s="7"/>
    </row>
    <row r="64" spans="2:27" ht="45" x14ac:dyDescent="0.25">
      <c r="B64" s="38">
        <f t="shared" si="11"/>
        <v>56</v>
      </c>
      <c r="C64" s="90" t="s">
        <v>80</v>
      </c>
      <c r="D64" s="86" t="s">
        <v>20</v>
      </c>
      <c r="E64" s="69">
        <v>50</v>
      </c>
      <c r="F64" s="75">
        <v>50</v>
      </c>
      <c r="G64" s="79">
        <v>413320.00000000012</v>
      </c>
      <c r="H64" s="80">
        <f t="shared" si="22"/>
        <v>20666000.000000007</v>
      </c>
      <c r="I64" s="75">
        <v>50</v>
      </c>
      <c r="J64" s="81">
        <v>386200.00000000006</v>
      </c>
      <c r="K64" s="82">
        <f t="shared" si="21"/>
        <v>19310000.000000004</v>
      </c>
      <c r="L64" s="75">
        <v>50</v>
      </c>
      <c r="M64" s="81">
        <v>400000.00000000006</v>
      </c>
      <c r="N64" s="73">
        <f t="shared" si="12"/>
        <v>20000000.000000004</v>
      </c>
      <c r="O64" s="43"/>
      <c r="Q64" s="6">
        <f t="shared" si="13"/>
        <v>399686.57447524602</v>
      </c>
      <c r="R64" s="29">
        <f t="shared" si="14"/>
        <v>19984328.7237623</v>
      </c>
      <c r="S64" s="6">
        <f t="shared" si="15"/>
        <v>399840.00000000006</v>
      </c>
      <c r="T64" s="29">
        <f t="shared" si="16"/>
        <v>19992000.000000004</v>
      </c>
      <c r="U64" s="6">
        <f t="shared" si="17"/>
        <v>400000.00000000006</v>
      </c>
      <c r="V64" s="29">
        <f t="shared" si="18"/>
        <v>20000000.000000004</v>
      </c>
      <c r="W64" s="33">
        <f t="shared" si="19"/>
        <v>386200.00000000006</v>
      </c>
      <c r="X64" s="7">
        <f t="shared" si="20"/>
        <v>19310000.000000004</v>
      </c>
      <c r="Z64" s="47"/>
      <c r="AA64" s="7"/>
    </row>
    <row r="65" spans="2:30" ht="30" x14ac:dyDescent="0.25">
      <c r="B65" s="38">
        <f t="shared" si="11"/>
        <v>57</v>
      </c>
      <c r="C65" s="90" t="s">
        <v>81</v>
      </c>
      <c r="D65" s="86" t="s">
        <v>20</v>
      </c>
      <c r="E65" s="69">
        <v>2</v>
      </c>
      <c r="F65" s="75">
        <v>2</v>
      </c>
      <c r="G65" s="79">
        <v>361655.00000000006</v>
      </c>
      <c r="H65" s="80">
        <f t="shared" si="22"/>
        <v>723310.00000000012</v>
      </c>
      <c r="I65" s="75">
        <v>2</v>
      </c>
      <c r="J65" s="81">
        <v>337925</v>
      </c>
      <c r="K65" s="82">
        <f t="shared" si="21"/>
        <v>675850</v>
      </c>
      <c r="L65" s="75">
        <v>2</v>
      </c>
      <c r="M65" s="81">
        <v>350000</v>
      </c>
      <c r="N65" s="73">
        <f t="shared" si="12"/>
        <v>700000</v>
      </c>
      <c r="O65" s="43"/>
      <c r="Q65" s="6">
        <f t="shared" si="13"/>
        <v>349725.75266584021</v>
      </c>
      <c r="R65" s="29">
        <f t="shared" si="14"/>
        <v>699451.50533168041</v>
      </c>
      <c r="S65" s="6">
        <f t="shared" si="15"/>
        <v>349860</v>
      </c>
      <c r="T65" s="29">
        <f t="shared" si="16"/>
        <v>699720</v>
      </c>
      <c r="U65" s="6">
        <f t="shared" si="17"/>
        <v>350000</v>
      </c>
      <c r="V65" s="29">
        <f t="shared" si="18"/>
        <v>700000</v>
      </c>
      <c r="W65" s="33">
        <f t="shared" si="19"/>
        <v>337925</v>
      </c>
      <c r="X65" s="7">
        <f t="shared" si="20"/>
        <v>675850</v>
      </c>
      <c r="Z65" s="47"/>
      <c r="AA65" s="7"/>
    </row>
    <row r="66" spans="2:30" ht="180" x14ac:dyDescent="0.25">
      <c r="B66" s="38">
        <f t="shared" si="11"/>
        <v>58</v>
      </c>
      <c r="C66" s="90" t="s">
        <v>82</v>
      </c>
      <c r="D66" s="86" t="s">
        <v>20</v>
      </c>
      <c r="E66" s="69">
        <v>2</v>
      </c>
      <c r="F66" s="75">
        <v>2</v>
      </c>
      <c r="G66" s="79">
        <v>12916250.000000002</v>
      </c>
      <c r="H66" s="80">
        <f t="shared" si="22"/>
        <v>25832500.000000004</v>
      </c>
      <c r="I66" s="75">
        <v>2</v>
      </c>
      <c r="J66" s="81">
        <v>12068750</v>
      </c>
      <c r="K66" s="82">
        <f t="shared" si="21"/>
        <v>24137500</v>
      </c>
      <c r="L66" s="75">
        <v>2</v>
      </c>
      <c r="M66" s="81">
        <v>12500000</v>
      </c>
      <c r="N66" s="73">
        <f t="shared" si="12"/>
        <v>25000000</v>
      </c>
      <c r="O66" s="43"/>
      <c r="Q66" s="6">
        <f t="shared" si="13"/>
        <v>12490205.452351436</v>
      </c>
      <c r="R66" s="29">
        <f t="shared" si="14"/>
        <v>24980410.904702872</v>
      </c>
      <c r="S66" s="6">
        <f t="shared" si="15"/>
        <v>12495000</v>
      </c>
      <c r="T66" s="29">
        <f t="shared" si="16"/>
        <v>24990000</v>
      </c>
      <c r="U66" s="6">
        <f t="shared" si="17"/>
        <v>12500000</v>
      </c>
      <c r="V66" s="29">
        <f t="shared" si="18"/>
        <v>25000000</v>
      </c>
      <c r="W66" s="33">
        <f t="shared" si="19"/>
        <v>12068750</v>
      </c>
      <c r="X66" s="7">
        <f t="shared" si="20"/>
        <v>24137500</v>
      </c>
      <c r="Z66" s="47"/>
      <c r="AA66" s="7"/>
    </row>
    <row r="67" spans="2:30" ht="75" x14ac:dyDescent="0.25">
      <c r="B67" s="38">
        <f t="shared" si="11"/>
        <v>59</v>
      </c>
      <c r="C67" s="90" t="s">
        <v>83</v>
      </c>
      <c r="D67" s="86" t="s">
        <v>20</v>
      </c>
      <c r="E67" s="69">
        <v>1</v>
      </c>
      <c r="F67" s="75">
        <v>1</v>
      </c>
      <c r="G67" s="76">
        <v>568315.00000000012</v>
      </c>
      <c r="H67" s="80">
        <f t="shared" si="22"/>
        <v>568315.00000000012</v>
      </c>
      <c r="I67" s="75">
        <v>1</v>
      </c>
      <c r="J67" s="77">
        <v>531025</v>
      </c>
      <c r="K67" s="82">
        <f>J67*I67</f>
        <v>531025</v>
      </c>
      <c r="L67" s="75">
        <v>1</v>
      </c>
      <c r="M67" s="77">
        <v>550000</v>
      </c>
      <c r="N67" s="73">
        <f t="shared" si="12"/>
        <v>550000</v>
      </c>
      <c r="O67" s="43"/>
      <c r="Q67" s="6">
        <f t="shared" si="13"/>
        <v>549569.03990346321</v>
      </c>
      <c r="R67" s="29">
        <f t="shared" si="14"/>
        <v>549569.03990346321</v>
      </c>
      <c r="S67" s="6">
        <f t="shared" si="15"/>
        <v>549780</v>
      </c>
      <c r="T67" s="29">
        <f t="shared" si="16"/>
        <v>549780</v>
      </c>
      <c r="U67" s="6">
        <f t="shared" si="17"/>
        <v>550000</v>
      </c>
      <c r="V67" s="29">
        <f t="shared" si="18"/>
        <v>550000</v>
      </c>
      <c r="W67" s="33">
        <f t="shared" si="19"/>
        <v>531025</v>
      </c>
      <c r="X67" s="7">
        <f t="shared" si="20"/>
        <v>531025</v>
      </c>
      <c r="Z67" s="47"/>
      <c r="AA67" s="7"/>
    </row>
    <row r="68" spans="2:30" ht="30" x14ac:dyDescent="0.25">
      <c r="B68" s="38">
        <f t="shared" si="11"/>
        <v>60</v>
      </c>
      <c r="C68" s="90" t="s">
        <v>23</v>
      </c>
      <c r="D68" s="86" t="s">
        <v>24</v>
      </c>
      <c r="E68" s="69">
        <v>20</v>
      </c>
      <c r="F68" s="75">
        <v>20</v>
      </c>
      <c r="G68" s="76">
        <v>464985.00000000006</v>
      </c>
      <c r="H68" s="80">
        <f t="shared" si="22"/>
        <v>9299700.0000000019</v>
      </c>
      <c r="I68" s="75">
        <v>20</v>
      </c>
      <c r="J68" s="77">
        <v>434475</v>
      </c>
      <c r="K68" s="82">
        <f>J68*I68</f>
        <v>8689500</v>
      </c>
      <c r="L68" s="75">
        <v>20</v>
      </c>
      <c r="M68" s="77">
        <v>450000</v>
      </c>
      <c r="N68" s="73">
        <f t="shared" si="12"/>
        <v>9000000</v>
      </c>
      <c r="O68" s="43"/>
      <c r="Q68" s="6">
        <f t="shared" si="13"/>
        <v>449647.39628465165</v>
      </c>
      <c r="R68" s="29">
        <f t="shared" si="14"/>
        <v>8992947.9256930333</v>
      </c>
      <c r="S68" s="6">
        <f t="shared" si="15"/>
        <v>449820</v>
      </c>
      <c r="T68" s="29">
        <f t="shared" si="16"/>
        <v>8996400</v>
      </c>
      <c r="U68" s="6">
        <f t="shared" si="17"/>
        <v>450000</v>
      </c>
      <c r="V68" s="29">
        <f t="shared" si="18"/>
        <v>9000000</v>
      </c>
      <c r="W68" s="33">
        <f t="shared" si="19"/>
        <v>434475</v>
      </c>
      <c r="X68" s="7">
        <f t="shared" si="20"/>
        <v>8689500</v>
      </c>
      <c r="Z68" s="47"/>
      <c r="AA68" s="7"/>
    </row>
    <row r="69" spans="2:30" ht="120.6" thickBot="1" x14ac:dyDescent="0.3">
      <c r="B69" s="38">
        <f t="shared" si="11"/>
        <v>61</v>
      </c>
      <c r="C69" s="90" t="s">
        <v>84</v>
      </c>
      <c r="D69" s="86" t="s">
        <v>89</v>
      </c>
      <c r="E69" s="69">
        <v>1</v>
      </c>
      <c r="F69" s="75">
        <v>1</v>
      </c>
      <c r="G69" s="76">
        <v>0</v>
      </c>
      <c r="H69" s="80">
        <f t="shared" si="22"/>
        <v>0</v>
      </c>
      <c r="I69" s="75">
        <v>1</v>
      </c>
      <c r="J69" s="77">
        <v>0</v>
      </c>
      <c r="K69" s="82">
        <f>J69*I69</f>
        <v>0</v>
      </c>
      <c r="L69" s="75">
        <v>1</v>
      </c>
      <c r="M69" s="77"/>
      <c r="N69" s="73">
        <f t="shared" si="12"/>
        <v>0</v>
      </c>
      <c r="O69" s="43"/>
      <c r="Q69" s="6">
        <v>65001636.119753778</v>
      </c>
      <c r="R69" s="29">
        <f t="shared" si="14"/>
        <v>65001636.119753778</v>
      </c>
      <c r="S69" s="6">
        <f t="shared" si="15"/>
        <v>0</v>
      </c>
      <c r="T69" s="29">
        <f t="shared" si="16"/>
        <v>0</v>
      </c>
      <c r="U69" s="6">
        <f t="shared" si="17"/>
        <v>0</v>
      </c>
      <c r="V69" s="29">
        <f t="shared" si="18"/>
        <v>0</v>
      </c>
      <c r="W69" s="33">
        <f t="shared" si="19"/>
        <v>0</v>
      </c>
      <c r="X69" s="7">
        <f t="shared" si="20"/>
        <v>0</v>
      </c>
      <c r="Z69" s="47"/>
      <c r="AA69" s="7"/>
    </row>
    <row r="70" spans="2:30" ht="15.75" customHeight="1" thickBot="1" x14ac:dyDescent="0.3">
      <c r="B70" s="222" t="s">
        <v>6</v>
      </c>
      <c r="C70" s="223"/>
      <c r="D70" s="223"/>
      <c r="E70" s="223"/>
      <c r="F70" s="223"/>
      <c r="G70" s="223"/>
      <c r="H70" s="104">
        <f>+SUM(H9:H69)</f>
        <v>1111958138.7255001</v>
      </c>
      <c r="I70" s="105"/>
      <c r="J70" s="105" t="s">
        <v>6</v>
      </c>
      <c r="K70" s="104">
        <f>+SUM(K9:K69)</f>
        <v>1038996983.3924999</v>
      </c>
      <c r="L70" s="105"/>
      <c r="M70" s="105" t="s">
        <v>6</v>
      </c>
      <c r="N70" s="101">
        <f>+SUM(N9:N69)</f>
        <v>1076123235</v>
      </c>
      <c r="O70" s="43"/>
      <c r="Q70" s="100" t="s">
        <v>6</v>
      </c>
      <c r="R70" s="101">
        <f>+SUM(R9:R69)</f>
        <v>753109821.63629317</v>
      </c>
      <c r="S70" s="100" t="s">
        <v>6</v>
      </c>
      <c r="T70" s="101">
        <f>+SUM(T9:T69)</f>
        <v>688372325.88599992</v>
      </c>
      <c r="U70" s="102" t="s">
        <v>6</v>
      </c>
      <c r="V70" s="101">
        <f>+SUM(V9:V69)</f>
        <v>688647785</v>
      </c>
      <c r="W70" s="103" t="s">
        <v>6</v>
      </c>
      <c r="X70" s="101">
        <f>+SUM(X9:X69)</f>
        <v>664889436.4174999</v>
      </c>
      <c r="Z70" s="44" t="s">
        <v>6</v>
      </c>
      <c r="AA70" s="45" t="e">
        <f>+SUM(AA9:AA69)</f>
        <v>#DIV/0!</v>
      </c>
    </row>
    <row r="71" spans="2:30" ht="16.5" customHeight="1" x14ac:dyDescent="0.25">
      <c r="B71" s="191" t="s">
        <v>17</v>
      </c>
      <c r="C71" s="192"/>
      <c r="D71" s="192"/>
      <c r="E71" s="192"/>
      <c r="F71" s="192"/>
      <c r="G71" s="93">
        <v>0.21</v>
      </c>
      <c r="H71" s="53">
        <f>+$H$70*G71</f>
        <v>233511209.132355</v>
      </c>
      <c r="J71" s="93">
        <v>0.21</v>
      </c>
      <c r="K71" s="53">
        <f>+$K$70*J71</f>
        <v>218189366.51242498</v>
      </c>
      <c r="M71" s="93">
        <v>0.21</v>
      </c>
      <c r="N71" s="94">
        <f>+$N$70*M71</f>
        <v>225985879.34999999</v>
      </c>
      <c r="O71" s="43"/>
      <c r="Q71" s="92">
        <v>0.21</v>
      </c>
      <c r="R71" s="94">
        <f>+$R$70*Q71</f>
        <v>158153062.54362157</v>
      </c>
      <c r="S71" s="92">
        <v>0.21</v>
      </c>
      <c r="T71" s="94">
        <f>+$T$70*S71</f>
        <v>144558188.43605998</v>
      </c>
      <c r="U71" s="92">
        <v>0.21</v>
      </c>
      <c r="V71" s="94">
        <f>+$V$70*U71</f>
        <v>144616034.84999999</v>
      </c>
      <c r="W71" s="93">
        <v>0.21</v>
      </c>
      <c r="X71" s="94">
        <f>+$X$70*W71</f>
        <v>139626781.64767498</v>
      </c>
      <c r="Z71" s="54">
        <v>0.21</v>
      </c>
      <c r="AA71" s="53" t="e">
        <f>+$AA$70*Z71</f>
        <v>#DIV/0!</v>
      </c>
    </row>
    <row r="72" spans="2:30" ht="16.5" customHeight="1" x14ac:dyDescent="0.25">
      <c r="B72" s="191" t="s">
        <v>18</v>
      </c>
      <c r="C72" s="192"/>
      <c r="D72" s="192"/>
      <c r="E72" s="192"/>
      <c r="F72" s="192"/>
      <c r="G72" s="61">
        <v>0.02</v>
      </c>
      <c r="H72" s="53">
        <f>+$H$70*G72</f>
        <v>22239162.774510004</v>
      </c>
      <c r="I72" s="39"/>
      <c r="J72" s="61">
        <v>0.02</v>
      </c>
      <c r="K72" s="53">
        <f>+$K$70*J72</f>
        <v>20779939.667849999</v>
      </c>
      <c r="L72" s="40"/>
      <c r="M72" s="61">
        <v>0.02</v>
      </c>
      <c r="N72" s="94">
        <f>+$N$70*M72</f>
        <v>21522464.699999999</v>
      </c>
      <c r="O72" s="43"/>
      <c r="Q72" s="95">
        <v>0.02</v>
      </c>
      <c r="R72" s="94">
        <f>+$R$70*Q72</f>
        <v>15062196.432725864</v>
      </c>
      <c r="S72" s="95">
        <v>0.02</v>
      </c>
      <c r="T72" s="94">
        <f>+$T$70*S72</f>
        <v>13767446.517719999</v>
      </c>
      <c r="U72" s="95">
        <v>0.02</v>
      </c>
      <c r="V72" s="94">
        <f>+$V$70*U72</f>
        <v>13772955.700000001</v>
      </c>
      <c r="W72" s="61">
        <v>0.02</v>
      </c>
      <c r="X72" s="94">
        <f>+$X$70*W72</f>
        <v>13297788.728349999</v>
      </c>
      <c r="Z72" s="55">
        <v>0.02</v>
      </c>
      <c r="AA72" s="53" t="e">
        <f>+$AA$70*Z72</f>
        <v>#DIV/0!</v>
      </c>
    </row>
    <row r="73" spans="2:30" ht="15.75" customHeight="1" x14ac:dyDescent="0.25">
      <c r="B73" s="191" t="s">
        <v>16</v>
      </c>
      <c r="C73" s="192"/>
      <c r="D73" s="192"/>
      <c r="E73" s="192"/>
      <c r="F73" s="192"/>
      <c r="G73" s="61">
        <v>0.05</v>
      </c>
      <c r="H73" s="53">
        <f>+$H$70*G73</f>
        <v>55597906.936275005</v>
      </c>
      <c r="I73" s="39"/>
      <c r="J73" s="61">
        <v>0.05</v>
      </c>
      <c r="K73" s="53">
        <f>+$K$70*J73</f>
        <v>51949849.169624999</v>
      </c>
      <c r="L73" s="40"/>
      <c r="M73" s="61">
        <v>0.05</v>
      </c>
      <c r="N73" s="94">
        <f>+$N$70*M73</f>
        <v>53806161.75</v>
      </c>
      <c r="O73" s="43"/>
      <c r="Q73" s="95">
        <v>0.05</v>
      </c>
      <c r="R73" s="94">
        <f>+$R$70*Q73</f>
        <v>37655491.081814662</v>
      </c>
      <c r="S73" s="95">
        <v>0.05</v>
      </c>
      <c r="T73" s="94">
        <f>+$T$70*S73</f>
        <v>34418616.294299997</v>
      </c>
      <c r="U73" s="95">
        <v>0.05</v>
      </c>
      <c r="V73" s="94">
        <f>+$V$70*U73</f>
        <v>34432389.25</v>
      </c>
      <c r="W73" s="61">
        <v>0.05</v>
      </c>
      <c r="X73" s="94">
        <f>+$X$70*W73</f>
        <v>33244471.820874996</v>
      </c>
      <c r="Z73" s="55">
        <v>0.05</v>
      </c>
      <c r="AA73" s="53" t="e">
        <f>+$AA$70*Z73</f>
        <v>#DIV/0!</v>
      </c>
    </row>
    <row r="74" spans="2:30" ht="15.6" x14ac:dyDescent="0.25">
      <c r="B74" s="191" t="s">
        <v>19</v>
      </c>
      <c r="C74" s="192"/>
      <c r="D74" s="192"/>
      <c r="E74" s="192"/>
      <c r="F74" s="192"/>
      <c r="G74" s="61" t="s">
        <v>5</v>
      </c>
      <c r="H74" s="53">
        <f>+H73*G74</f>
        <v>10563602.317892252</v>
      </c>
      <c r="I74" s="39"/>
      <c r="J74" s="61" t="s">
        <v>5</v>
      </c>
      <c r="K74" s="53">
        <f>+K73*J74</f>
        <v>9870471.3422287498</v>
      </c>
      <c r="L74" s="40"/>
      <c r="M74" s="61" t="s">
        <v>5</v>
      </c>
      <c r="N74" s="94">
        <f>+N73*M74</f>
        <v>10223170.7325</v>
      </c>
      <c r="O74" s="43"/>
      <c r="Q74" s="95">
        <v>0.19</v>
      </c>
      <c r="R74" s="94">
        <f>+R73*Q74</f>
        <v>7154543.3055447862</v>
      </c>
      <c r="S74" s="95" t="s">
        <v>5</v>
      </c>
      <c r="T74" s="94">
        <f>+T73*S74</f>
        <v>6539537.0959169995</v>
      </c>
      <c r="U74" s="95" t="s">
        <v>5</v>
      </c>
      <c r="V74" s="94">
        <f>+V73*U74</f>
        <v>6542153.9575000005</v>
      </c>
      <c r="W74" s="61" t="s">
        <v>5</v>
      </c>
      <c r="X74" s="94">
        <f>+X73*W74</f>
        <v>6316449.6459662495</v>
      </c>
      <c r="Z74" s="55" t="s">
        <v>5</v>
      </c>
      <c r="AA74" s="53" t="e">
        <f>+AA73*Z74</f>
        <v>#DIV/0!</v>
      </c>
    </row>
    <row r="75" spans="2:30" ht="16.2" thickBot="1" x14ac:dyDescent="0.3">
      <c r="B75" s="219" t="s">
        <v>0</v>
      </c>
      <c r="C75" s="220"/>
      <c r="D75" s="220"/>
      <c r="E75" s="220"/>
      <c r="F75" s="220"/>
      <c r="G75" s="220"/>
      <c r="H75" s="41">
        <f>SUM(H70:H74)</f>
        <v>1433870019.8865323</v>
      </c>
      <c r="I75" s="221" t="s">
        <v>0</v>
      </c>
      <c r="J75" s="221"/>
      <c r="K75" s="41">
        <f>SUM(K70:K74)</f>
        <v>1339786610.0846286</v>
      </c>
      <c r="L75" s="221" t="s">
        <v>0</v>
      </c>
      <c r="M75" s="221"/>
      <c r="N75" s="97">
        <f>SUM(N70:N74)</f>
        <v>1387660911.5325</v>
      </c>
      <c r="O75" s="43"/>
      <c r="Q75" s="96" t="s">
        <v>0</v>
      </c>
      <c r="R75" s="97">
        <f>SUM(R70:R74)</f>
        <v>971135115</v>
      </c>
      <c r="S75" s="96" t="s">
        <v>0</v>
      </c>
      <c r="T75" s="97">
        <f>SUM(T70:T74)</f>
        <v>887656114.2299968</v>
      </c>
      <c r="U75" s="96" t="s">
        <v>0</v>
      </c>
      <c r="V75" s="97">
        <f>SUM(V70:V74)</f>
        <v>888011318.75750005</v>
      </c>
      <c r="W75" s="56" t="s">
        <v>0</v>
      </c>
      <c r="X75" s="97">
        <f>SUM(X70:X74)</f>
        <v>857374928.2603662</v>
      </c>
      <c r="Z75" s="42"/>
      <c r="AA75" s="41" t="e">
        <f>SUM(AA70:AA74)</f>
        <v>#DIV/0!</v>
      </c>
    </row>
    <row r="76" spans="2:30" ht="18" thickBot="1" x14ac:dyDescent="0.3">
      <c r="B76" s="8"/>
      <c r="C76" s="8"/>
      <c r="D76" s="8"/>
      <c r="E76" s="8"/>
      <c r="F76" s="8"/>
      <c r="G76" s="8"/>
      <c r="H76" s="8"/>
      <c r="I76" s="8"/>
      <c r="J76" s="8"/>
      <c r="K76" s="63"/>
      <c r="L76" s="8"/>
      <c r="M76" s="8"/>
      <c r="N76" s="63"/>
      <c r="O76" s="43"/>
      <c r="Q76" s="216" t="str">
        <f>+Q5</f>
        <v>MEDIA GEOMÉTRICA</v>
      </c>
      <c r="R76" s="217"/>
      <c r="S76" s="216" t="str">
        <f>+S5</f>
        <v>MEDIA ARITMÉTICA</v>
      </c>
      <c r="T76" s="217"/>
      <c r="U76" s="216" t="str">
        <f>+U5</f>
        <v>MEDIANA</v>
      </c>
      <c r="V76" s="217"/>
      <c r="W76" s="218" t="str">
        <f>+W5</f>
        <v>MENOR VALOR</v>
      </c>
      <c r="X76" s="215"/>
      <c r="Y76" s="10"/>
      <c r="Z76" s="214" t="str">
        <f>+Z5</f>
        <v>MEDIA ARITMÉTICA</v>
      </c>
      <c r="AA76" s="215"/>
      <c r="AD76" s="52"/>
    </row>
    <row r="77" spans="2:30" x14ac:dyDescent="0.25">
      <c r="B77" s="4"/>
      <c r="C77" s="4"/>
      <c r="D77" s="134"/>
      <c r="E77" s="134"/>
      <c r="F77" s="134"/>
      <c r="G77" s="134"/>
      <c r="H77" s="134"/>
      <c r="I77" s="134"/>
      <c r="J77" s="134"/>
      <c r="K77" s="62"/>
      <c r="N77" s="62"/>
      <c r="O77" s="43"/>
      <c r="Q77" s="190" t="s">
        <v>93</v>
      </c>
      <c r="R77" s="190"/>
      <c r="U77" s="190"/>
      <c r="V77" s="190"/>
    </row>
    <row r="78" spans="2:30" ht="159.75" customHeight="1" x14ac:dyDescent="0.25">
      <c r="B78" s="4"/>
      <c r="C78" s="4"/>
      <c r="D78" s="134"/>
      <c r="E78" s="134"/>
      <c r="F78" s="134"/>
      <c r="G78" s="134"/>
      <c r="H78" s="134"/>
      <c r="I78" s="134"/>
      <c r="J78" s="134"/>
      <c r="O78" s="4"/>
      <c r="Q78" s="193"/>
      <c r="R78" s="193"/>
      <c r="U78" s="194"/>
      <c r="V78" s="194"/>
    </row>
    <row r="79" spans="2:30" x14ac:dyDescent="0.25">
      <c r="B79" s="4"/>
      <c r="C79" s="4"/>
      <c r="D79" s="134"/>
      <c r="E79" s="134"/>
      <c r="F79" s="134"/>
      <c r="G79" s="134"/>
      <c r="H79" s="134"/>
      <c r="I79" s="134"/>
      <c r="J79" s="134"/>
      <c r="O79" s="4"/>
    </row>
    <row r="80" spans="2:30" x14ac:dyDescent="0.25">
      <c r="B80" s="4"/>
      <c r="C80" s="4"/>
      <c r="D80" s="134"/>
      <c r="E80" s="134"/>
      <c r="F80" s="134"/>
      <c r="G80" s="134"/>
      <c r="H80" s="134"/>
      <c r="I80" s="134"/>
      <c r="J80" s="134"/>
      <c r="O80" s="4"/>
    </row>
    <row r="81" spans="2:15" x14ac:dyDescent="0.25">
      <c r="B81" s="4"/>
      <c r="C81" s="4"/>
      <c r="D81" s="134"/>
      <c r="E81" s="134"/>
      <c r="F81" s="134"/>
      <c r="G81" s="134"/>
      <c r="H81" s="134"/>
      <c r="I81" s="134"/>
      <c r="J81" s="134"/>
      <c r="O81" s="4"/>
    </row>
    <row r="82" spans="2:15" x14ac:dyDescent="0.25">
      <c r="B82" s="4"/>
      <c r="C82" s="4"/>
      <c r="D82" s="134"/>
      <c r="E82" s="134"/>
      <c r="F82" s="134"/>
      <c r="G82" s="134"/>
      <c r="H82" s="134"/>
      <c r="I82" s="134"/>
      <c r="J82" s="134"/>
      <c r="O82" s="4"/>
    </row>
    <row r="83" spans="2:15" x14ac:dyDescent="0.25">
      <c r="B83" s="4"/>
      <c r="C83" s="4"/>
      <c r="D83" s="134"/>
      <c r="E83" s="134"/>
      <c r="F83" s="134"/>
      <c r="G83" s="134"/>
      <c r="H83" s="134"/>
      <c r="I83" s="134"/>
      <c r="J83" s="134"/>
      <c r="O83" s="4"/>
    </row>
    <row r="84" spans="2:15" x14ac:dyDescent="0.25">
      <c r="B84" s="4"/>
      <c r="C84" s="4"/>
      <c r="D84" s="134"/>
      <c r="E84" s="134"/>
      <c r="F84" s="134"/>
      <c r="G84" s="134"/>
      <c r="H84" s="134"/>
      <c r="I84" s="134"/>
      <c r="J84" s="134"/>
      <c r="O84" s="4"/>
    </row>
  </sheetData>
  <autoFilter ref="Q6:X78" xr:uid="{EAAE07D8-F3BF-4C10-8503-03C3EAD1FD6A}"/>
  <mergeCells count="36">
    <mergeCell ref="B72:F72"/>
    <mergeCell ref="Z5:AA5"/>
    <mergeCell ref="Z76:AA76"/>
    <mergeCell ref="Q76:R76"/>
    <mergeCell ref="S76:T76"/>
    <mergeCell ref="U76:V76"/>
    <mergeCell ref="W76:X76"/>
    <mergeCell ref="D5:E5"/>
    <mergeCell ref="F5:H5"/>
    <mergeCell ref="B74:F74"/>
    <mergeCell ref="B75:G75"/>
    <mergeCell ref="I75:J75"/>
    <mergeCell ref="L75:M75"/>
    <mergeCell ref="B70:G70"/>
    <mergeCell ref="B71:F71"/>
    <mergeCell ref="B2:C4"/>
    <mergeCell ref="W5:X5"/>
    <mergeCell ref="B5:C5"/>
    <mergeCell ref="I5:K5"/>
    <mergeCell ref="L5:N5"/>
    <mergeCell ref="Q5:R5"/>
    <mergeCell ref="S5:T5"/>
    <mergeCell ref="U5:V5"/>
    <mergeCell ref="D2:R4"/>
    <mergeCell ref="U77:V77"/>
    <mergeCell ref="B73:F73"/>
    <mergeCell ref="D82:J82"/>
    <mergeCell ref="D83:J83"/>
    <mergeCell ref="D84:J84"/>
    <mergeCell ref="D77:J77"/>
    <mergeCell ref="D78:J78"/>
    <mergeCell ref="D79:J79"/>
    <mergeCell ref="D80:J80"/>
    <mergeCell ref="D81:J81"/>
    <mergeCell ref="Q77:R78"/>
    <mergeCell ref="U78:V78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47" fitToWidth="0" orientation="landscape" useFirstPageNumber="1" r:id="rId1"/>
  <headerFooter scaleWithDoc="0">
    <oddFooter xml:space="preserve">&amp;R&amp;8Pagina: &amp;N de &amp;N  
</oddFooter>
  </headerFooter>
  <colBreaks count="2" manualBreakCount="2">
    <brk id="14" max="21" man="1"/>
    <brk id="16" max="2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C49E0-991D-4560-8324-3C76AE7E6C89}">
  <dimension ref="B3:K83"/>
  <sheetViews>
    <sheetView tabSelected="1" zoomScale="80" zoomScaleNormal="80" workbookViewId="0">
      <selection activeCell="C46" sqref="C46:E46"/>
    </sheetView>
  </sheetViews>
  <sheetFormatPr baseColWidth="10" defaultRowHeight="13.2" x14ac:dyDescent="0.25"/>
  <cols>
    <col min="4" max="4" width="16.44140625" customWidth="1"/>
    <col min="5" max="5" width="27.6640625" customWidth="1"/>
    <col min="7" max="7" width="3.44140625" customWidth="1"/>
    <col min="9" max="9" width="6" customWidth="1"/>
    <col min="10" max="10" width="17.109375" customWidth="1"/>
    <col min="11" max="11" width="23.21875" customWidth="1"/>
  </cols>
  <sheetData>
    <row r="3" spans="2:11" ht="15.6" x14ac:dyDescent="0.25">
      <c r="B3" s="184"/>
      <c r="C3" s="184"/>
      <c r="D3" s="184"/>
      <c r="E3" s="185" t="s">
        <v>96</v>
      </c>
      <c r="F3" s="185"/>
      <c r="G3" s="185"/>
      <c r="H3" s="185"/>
      <c r="I3" s="185"/>
      <c r="J3" s="185"/>
      <c r="K3" s="185"/>
    </row>
    <row r="4" spans="2:11" ht="114.45" customHeight="1" x14ac:dyDescent="0.25">
      <c r="B4" s="184"/>
      <c r="C4" s="184"/>
      <c r="D4" s="184"/>
      <c r="E4" s="186" t="s">
        <v>97</v>
      </c>
      <c r="F4" s="186"/>
      <c r="G4" s="186"/>
      <c r="H4" s="186"/>
      <c r="I4" s="186"/>
      <c r="J4" s="186"/>
      <c r="K4" s="186"/>
    </row>
    <row r="5" spans="2:11" ht="26.4" x14ac:dyDescent="0.25">
      <c r="B5" s="187" t="s">
        <v>98</v>
      </c>
      <c r="C5" s="187"/>
      <c r="D5" s="187"/>
      <c r="E5" s="110" t="s">
        <v>99</v>
      </c>
      <c r="F5" s="188" t="s">
        <v>100</v>
      </c>
      <c r="G5" s="188"/>
      <c r="H5" s="188"/>
      <c r="I5" s="188"/>
      <c r="J5" s="188"/>
      <c r="K5" s="110" t="s">
        <v>101</v>
      </c>
    </row>
    <row r="6" spans="2:11" ht="48" customHeight="1" x14ac:dyDescent="0.25">
      <c r="B6" s="189" t="s">
        <v>102</v>
      </c>
      <c r="C6" s="189"/>
      <c r="D6" s="189"/>
      <c r="E6" s="189"/>
      <c r="F6" s="189"/>
      <c r="G6" s="189"/>
      <c r="H6" s="189"/>
      <c r="I6" s="189"/>
      <c r="J6" s="189"/>
      <c r="K6" s="189"/>
    </row>
    <row r="7" spans="2:11" ht="31.2" x14ac:dyDescent="0.25">
      <c r="B7" s="111" t="s">
        <v>3</v>
      </c>
      <c r="C7" s="179" t="s">
        <v>2</v>
      </c>
      <c r="D7" s="179"/>
      <c r="E7" s="179"/>
      <c r="F7" s="179" t="s">
        <v>103</v>
      </c>
      <c r="G7" s="179"/>
      <c r="H7" s="179" t="s">
        <v>14</v>
      </c>
      <c r="I7" s="179"/>
      <c r="J7" s="111" t="s">
        <v>104</v>
      </c>
      <c r="K7" s="111" t="s">
        <v>1</v>
      </c>
    </row>
    <row r="8" spans="2:11" ht="15.6" x14ac:dyDescent="0.25">
      <c r="B8" s="112">
        <v>1</v>
      </c>
      <c r="C8" s="180" t="s">
        <v>26</v>
      </c>
      <c r="D8" s="181"/>
      <c r="E8" s="181"/>
      <c r="F8" s="182"/>
      <c r="G8" s="182"/>
      <c r="H8" s="183"/>
      <c r="I8" s="183"/>
      <c r="J8" s="113"/>
      <c r="K8" s="113"/>
    </row>
    <row r="9" spans="2:11" ht="71.55" customHeight="1" x14ac:dyDescent="0.25">
      <c r="B9" s="114" t="s">
        <v>105</v>
      </c>
      <c r="C9" s="160" t="s">
        <v>27</v>
      </c>
      <c r="D9" s="161"/>
      <c r="E9" s="162"/>
      <c r="F9" s="138" t="s">
        <v>22</v>
      </c>
      <c r="G9" s="139"/>
      <c r="H9" s="140">
        <v>600</v>
      </c>
      <c r="I9" s="141"/>
      <c r="J9" s="133"/>
      <c r="K9" s="133">
        <f>+J9*H9</f>
        <v>0</v>
      </c>
    </row>
    <row r="10" spans="2:11" ht="44.55" customHeight="1" x14ac:dyDescent="0.25">
      <c r="B10" s="114" t="s">
        <v>106</v>
      </c>
      <c r="C10" s="160" t="s">
        <v>28</v>
      </c>
      <c r="D10" s="161"/>
      <c r="E10" s="162"/>
      <c r="F10" s="138" t="s">
        <v>85</v>
      </c>
      <c r="G10" s="139"/>
      <c r="H10" s="140">
        <v>344</v>
      </c>
      <c r="I10" s="141"/>
      <c r="J10" s="133"/>
      <c r="K10" s="133">
        <f t="shared" ref="K10:K52" si="0">+J10*H10</f>
        <v>0</v>
      </c>
    </row>
    <row r="11" spans="2:11" ht="51.45" customHeight="1" x14ac:dyDescent="0.25">
      <c r="B11" s="114" t="s">
        <v>107</v>
      </c>
      <c r="C11" s="160" t="s">
        <v>29</v>
      </c>
      <c r="D11" s="161"/>
      <c r="E11" s="162"/>
      <c r="F11" s="138" t="s">
        <v>22</v>
      </c>
      <c r="G11" s="139"/>
      <c r="H11" s="140">
        <f>22+37+12+4.6</f>
        <v>75.599999999999994</v>
      </c>
      <c r="I11" s="141"/>
      <c r="J11" s="133"/>
      <c r="K11" s="133">
        <f t="shared" si="0"/>
        <v>0</v>
      </c>
    </row>
    <row r="12" spans="2:11" ht="15.6" x14ac:dyDescent="0.25">
      <c r="B12" s="112">
        <v>2</v>
      </c>
      <c r="C12" s="164" t="s">
        <v>30</v>
      </c>
      <c r="D12" s="165"/>
      <c r="E12" s="166"/>
      <c r="F12" s="115"/>
      <c r="G12" s="116"/>
      <c r="H12" s="117"/>
      <c r="I12" s="118"/>
      <c r="J12" s="113"/>
      <c r="K12" s="113"/>
    </row>
    <row r="13" spans="2:11" ht="84" customHeight="1" x14ac:dyDescent="0.25">
      <c r="B13" s="114" t="s">
        <v>108</v>
      </c>
      <c r="C13" s="160" t="s">
        <v>31</v>
      </c>
      <c r="D13" s="161"/>
      <c r="E13" s="162"/>
      <c r="F13" s="138" t="s">
        <v>86</v>
      </c>
      <c r="G13" s="139"/>
      <c r="H13" s="140">
        <f>32*20.6</f>
        <v>659.2</v>
      </c>
      <c r="I13" s="141"/>
      <c r="J13" s="133"/>
      <c r="K13" s="133">
        <f t="shared" si="0"/>
        <v>0</v>
      </c>
    </row>
    <row r="14" spans="2:11" ht="35.549999999999997" customHeight="1" x14ac:dyDescent="0.25">
      <c r="B14" s="114" t="s">
        <v>109</v>
      </c>
      <c r="C14" s="160" t="s">
        <v>32</v>
      </c>
      <c r="D14" s="161"/>
      <c r="E14" s="162"/>
      <c r="F14" s="138" t="s">
        <v>21</v>
      </c>
      <c r="G14" s="139"/>
      <c r="H14" s="140">
        <v>640</v>
      </c>
      <c r="I14" s="141"/>
      <c r="J14" s="133"/>
      <c r="K14" s="133">
        <f t="shared" si="0"/>
        <v>0</v>
      </c>
    </row>
    <row r="15" spans="2:11" ht="24" customHeight="1" x14ac:dyDescent="0.25">
      <c r="B15" s="114" t="s">
        <v>110</v>
      </c>
      <c r="C15" s="160" t="s">
        <v>33</v>
      </c>
      <c r="D15" s="161"/>
      <c r="E15" s="162"/>
      <c r="F15" s="138" t="s">
        <v>22</v>
      </c>
      <c r="G15" s="139"/>
      <c r="H15" s="140">
        <v>1348</v>
      </c>
      <c r="I15" s="141"/>
      <c r="J15" s="133"/>
      <c r="K15" s="133">
        <f t="shared" si="0"/>
        <v>0</v>
      </c>
    </row>
    <row r="16" spans="2:11" ht="41.55" customHeight="1" x14ac:dyDescent="0.25">
      <c r="B16" s="114" t="s">
        <v>111</v>
      </c>
      <c r="C16" s="173" t="s">
        <v>34</v>
      </c>
      <c r="D16" s="174"/>
      <c r="E16" s="175"/>
      <c r="F16" s="138" t="s">
        <v>22</v>
      </c>
      <c r="G16" s="139"/>
      <c r="H16" s="140">
        <v>80</v>
      </c>
      <c r="I16" s="141"/>
      <c r="J16" s="133"/>
      <c r="K16" s="133">
        <f t="shared" si="0"/>
        <v>0</v>
      </c>
    </row>
    <row r="17" spans="2:11" ht="37.049999999999997" customHeight="1" x14ac:dyDescent="0.25">
      <c r="B17" s="114" t="s">
        <v>112</v>
      </c>
      <c r="C17" s="173" t="s">
        <v>35</v>
      </c>
      <c r="D17" s="174"/>
      <c r="E17" s="175"/>
      <c r="F17" s="138" t="s">
        <v>22</v>
      </c>
      <c r="G17" s="139"/>
      <c r="H17" s="140">
        <v>80</v>
      </c>
      <c r="I17" s="141"/>
      <c r="J17" s="133"/>
      <c r="K17" s="133">
        <f t="shared" si="0"/>
        <v>0</v>
      </c>
    </row>
    <row r="18" spans="2:11" ht="34.950000000000003" customHeight="1" x14ac:dyDescent="0.25">
      <c r="B18" s="114" t="s">
        <v>113</v>
      </c>
      <c r="C18" s="173" t="s">
        <v>36</v>
      </c>
      <c r="D18" s="174"/>
      <c r="E18" s="175"/>
      <c r="F18" s="138" t="s">
        <v>22</v>
      </c>
      <c r="G18" s="139"/>
      <c r="H18" s="140">
        <v>1800</v>
      </c>
      <c r="I18" s="141"/>
      <c r="J18" s="133"/>
      <c r="K18" s="133">
        <f t="shared" si="0"/>
        <v>0</v>
      </c>
    </row>
    <row r="19" spans="2:11" ht="50.55" customHeight="1" x14ac:dyDescent="0.25">
      <c r="B19" s="114" t="s">
        <v>114</v>
      </c>
      <c r="C19" s="173" t="s">
        <v>37</v>
      </c>
      <c r="D19" s="174"/>
      <c r="E19" s="175"/>
      <c r="F19" s="138" t="s">
        <v>22</v>
      </c>
      <c r="G19" s="139"/>
      <c r="H19" s="140">
        <v>1348</v>
      </c>
      <c r="I19" s="141"/>
      <c r="J19" s="133"/>
      <c r="K19" s="133">
        <f t="shared" si="0"/>
        <v>0</v>
      </c>
    </row>
    <row r="20" spans="2:11" ht="37.5" customHeight="1" x14ac:dyDescent="0.25">
      <c r="B20" s="114" t="s">
        <v>115</v>
      </c>
      <c r="C20" s="173" t="s">
        <v>38</v>
      </c>
      <c r="D20" s="174"/>
      <c r="E20" s="175"/>
      <c r="F20" s="138" t="s">
        <v>22</v>
      </c>
      <c r="G20" s="139"/>
      <c r="H20" s="140">
        <v>70</v>
      </c>
      <c r="I20" s="141"/>
      <c r="J20" s="133"/>
      <c r="K20" s="133">
        <f t="shared" si="0"/>
        <v>0</v>
      </c>
    </row>
    <row r="21" spans="2:11" ht="81" customHeight="1" x14ac:dyDescent="0.25">
      <c r="B21" s="114" t="s">
        <v>116</v>
      </c>
      <c r="C21" s="173" t="s">
        <v>39</v>
      </c>
      <c r="D21" s="174"/>
      <c r="E21" s="175"/>
      <c r="F21" s="138" t="s">
        <v>22</v>
      </c>
      <c r="G21" s="139"/>
      <c r="H21" s="140">
        <v>70</v>
      </c>
      <c r="I21" s="141"/>
      <c r="J21" s="133"/>
      <c r="K21" s="133">
        <f t="shared" si="0"/>
        <v>0</v>
      </c>
    </row>
    <row r="22" spans="2:11" ht="50.55" customHeight="1" x14ac:dyDescent="0.25">
      <c r="B22" s="114" t="s">
        <v>117</v>
      </c>
      <c r="C22" s="173" t="s">
        <v>40</v>
      </c>
      <c r="D22" s="174"/>
      <c r="E22" s="175"/>
      <c r="F22" s="138" t="s">
        <v>20</v>
      </c>
      <c r="G22" s="139"/>
      <c r="H22" s="140">
        <v>1</v>
      </c>
      <c r="I22" s="141"/>
      <c r="J22" s="133"/>
      <c r="K22" s="133">
        <f t="shared" si="0"/>
        <v>0</v>
      </c>
    </row>
    <row r="23" spans="2:11" ht="52.95" customHeight="1" x14ac:dyDescent="0.25">
      <c r="B23" s="114" t="s">
        <v>118</v>
      </c>
      <c r="C23" s="173" t="s">
        <v>41</v>
      </c>
      <c r="D23" s="174"/>
      <c r="E23" s="175"/>
      <c r="F23" s="138" t="s">
        <v>20</v>
      </c>
      <c r="G23" s="139"/>
      <c r="H23" s="140">
        <v>2</v>
      </c>
      <c r="I23" s="141"/>
      <c r="J23" s="133"/>
      <c r="K23" s="133">
        <f t="shared" si="0"/>
        <v>0</v>
      </c>
    </row>
    <row r="24" spans="2:11" ht="31.5" customHeight="1" x14ac:dyDescent="0.25">
      <c r="B24" s="114" t="s">
        <v>119</v>
      </c>
      <c r="C24" s="173" t="s">
        <v>42</v>
      </c>
      <c r="D24" s="174"/>
      <c r="E24" s="175"/>
      <c r="F24" s="138" t="s">
        <v>22</v>
      </c>
      <c r="G24" s="139"/>
      <c r="H24" s="140">
        <f>2.02*0.18</f>
        <v>0.36359999999999998</v>
      </c>
      <c r="I24" s="141"/>
      <c r="J24" s="133"/>
      <c r="K24" s="133">
        <f t="shared" si="0"/>
        <v>0</v>
      </c>
    </row>
    <row r="25" spans="2:11" ht="49.05" customHeight="1" x14ac:dyDescent="0.25">
      <c r="B25" s="114" t="s">
        <v>120</v>
      </c>
      <c r="C25" s="173" t="s">
        <v>43</v>
      </c>
      <c r="D25" s="174"/>
      <c r="E25" s="175"/>
      <c r="F25" s="138" t="s">
        <v>20</v>
      </c>
      <c r="G25" s="139"/>
      <c r="H25" s="140">
        <v>1</v>
      </c>
      <c r="I25" s="141"/>
      <c r="J25" s="133"/>
      <c r="K25" s="133">
        <f t="shared" si="0"/>
        <v>0</v>
      </c>
    </row>
    <row r="26" spans="2:11" ht="42.45" customHeight="1" x14ac:dyDescent="0.25">
      <c r="B26" s="114" t="s">
        <v>121</v>
      </c>
      <c r="C26" s="173" t="s">
        <v>44</v>
      </c>
      <c r="D26" s="174"/>
      <c r="E26" s="175"/>
      <c r="F26" s="138" t="s">
        <v>20</v>
      </c>
      <c r="G26" s="139"/>
      <c r="H26" s="140">
        <v>1</v>
      </c>
      <c r="I26" s="141"/>
      <c r="J26" s="133"/>
      <c r="K26" s="133">
        <f t="shared" si="0"/>
        <v>0</v>
      </c>
    </row>
    <row r="27" spans="2:11" ht="38.549999999999997" customHeight="1" x14ac:dyDescent="0.25">
      <c r="B27" s="114" t="s">
        <v>122</v>
      </c>
      <c r="C27" s="173" t="s">
        <v>45</v>
      </c>
      <c r="D27" s="174"/>
      <c r="E27" s="175"/>
      <c r="F27" s="138" t="s">
        <v>20</v>
      </c>
      <c r="G27" s="139"/>
      <c r="H27" s="140">
        <v>4</v>
      </c>
      <c r="I27" s="141"/>
      <c r="J27" s="133"/>
      <c r="K27" s="133">
        <f t="shared" si="0"/>
        <v>0</v>
      </c>
    </row>
    <row r="28" spans="2:11" ht="37.5" customHeight="1" x14ac:dyDescent="0.25">
      <c r="B28" s="114" t="s">
        <v>123</v>
      </c>
      <c r="C28" s="173" t="s">
        <v>46</v>
      </c>
      <c r="D28" s="174"/>
      <c r="E28" s="175"/>
      <c r="F28" s="138" t="s">
        <v>20</v>
      </c>
      <c r="G28" s="139"/>
      <c r="H28" s="140">
        <v>4</v>
      </c>
      <c r="I28" s="141"/>
      <c r="J28" s="133"/>
      <c r="K28" s="133">
        <f t="shared" si="0"/>
        <v>0</v>
      </c>
    </row>
    <row r="29" spans="2:11" ht="37.5" customHeight="1" x14ac:dyDescent="0.25">
      <c r="B29" s="114" t="s">
        <v>124</v>
      </c>
      <c r="C29" s="173" t="s">
        <v>47</v>
      </c>
      <c r="D29" s="174"/>
      <c r="E29" s="175"/>
      <c r="F29" s="138" t="s">
        <v>20</v>
      </c>
      <c r="G29" s="139"/>
      <c r="H29" s="140">
        <v>2</v>
      </c>
      <c r="I29" s="141"/>
      <c r="J29" s="133"/>
      <c r="K29" s="133">
        <f t="shared" si="0"/>
        <v>0</v>
      </c>
    </row>
    <row r="30" spans="2:11" ht="36.450000000000003" customHeight="1" x14ac:dyDescent="0.25">
      <c r="B30" s="114" t="s">
        <v>125</v>
      </c>
      <c r="C30" s="173" t="s">
        <v>48</v>
      </c>
      <c r="D30" s="174"/>
      <c r="E30" s="175"/>
      <c r="F30" s="138" t="s">
        <v>20</v>
      </c>
      <c r="G30" s="139"/>
      <c r="H30" s="140">
        <v>3</v>
      </c>
      <c r="I30" s="141"/>
      <c r="J30" s="133"/>
      <c r="K30" s="133">
        <f>J2</f>
        <v>0</v>
      </c>
    </row>
    <row r="31" spans="2:11" ht="40.049999999999997" customHeight="1" x14ac:dyDescent="0.25">
      <c r="B31" s="114" t="s">
        <v>126</v>
      </c>
      <c r="C31" s="173" t="s">
        <v>49</v>
      </c>
      <c r="D31" s="174"/>
      <c r="E31" s="175"/>
      <c r="F31" s="138" t="s">
        <v>20</v>
      </c>
      <c r="G31" s="139"/>
      <c r="H31" s="140">
        <v>3</v>
      </c>
      <c r="I31" s="141"/>
      <c r="J31" s="133"/>
      <c r="K31" s="133">
        <f t="shared" si="0"/>
        <v>0</v>
      </c>
    </row>
    <row r="32" spans="2:11" ht="31.5" customHeight="1" x14ac:dyDescent="0.25">
      <c r="B32" s="114" t="s">
        <v>127</v>
      </c>
      <c r="C32" s="173" t="s">
        <v>50</v>
      </c>
      <c r="D32" s="174"/>
      <c r="E32" s="175"/>
      <c r="F32" s="138" t="s">
        <v>20</v>
      </c>
      <c r="G32" s="139"/>
      <c r="H32" s="140">
        <v>6</v>
      </c>
      <c r="I32" s="141"/>
      <c r="J32" s="133"/>
      <c r="K32" s="133">
        <f t="shared" si="0"/>
        <v>0</v>
      </c>
    </row>
    <row r="33" spans="2:11" ht="37.950000000000003" customHeight="1" x14ac:dyDescent="0.25">
      <c r="B33" s="114" t="s">
        <v>128</v>
      </c>
      <c r="C33" s="173" t="s">
        <v>51</v>
      </c>
      <c r="D33" s="174"/>
      <c r="E33" s="175"/>
      <c r="F33" s="138" t="s">
        <v>20</v>
      </c>
      <c r="G33" s="139"/>
      <c r="H33" s="140">
        <v>6</v>
      </c>
      <c r="I33" s="141"/>
      <c r="J33" s="133"/>
      <c r="K33" s="133">
        <f t="shared" si="0"/>
        <v>0</v>
      </c>
    </row>
    <row r="34" spans="2:11" ht="34.950000000000003" customHeight="1" x14ac:dyDescent="0.25">
      <c r="B34" s="114" t="s">
        <v>129</v>
      </c>
      <c r="C34" s="173" t="s">
        <v>52</v>
      </c>
      <c r="D34" s="174"/>
      <c r="E34" s="175"/>
      <c r="F34" s="138" t="s">
        <v>20</v>
      </c>
      <c r="G34" s="139"/>
      <c r="H34" s="140">
        <v>4</v>
      </c>
      <c r="I34" s="141"/>
      <c r="J34" s="133"/>
      <c r="K34" s="133">
        <f t="shared" si="0"/>
        <v>0</v>
      </c>
    </row>
    <row r="35" spans="2:11" ht="37.5" customHeight="1" x14ac:dyDescent="0.25">
      <c r="B35" s="114" t="s">
        <v>130</v>
      </c>
      <c r="C35" s="173" t="s">
        <v>53</v>
      </c>
      <c r="D35" s="174"/>
      <c r="E35" s="175"/>
      <c r="F35" s="138" t="s">
        <v>20</v>
      </c>
      <c r="G35" s="139"/>
      <c r="H35" s="140">
        <v>1</v>
      </c>
      <c r="I35" s="141"/>
      <c r="J35" s="133"/>
      <c r="K35" s="133">
        <f t="shared" si="0"/>
        <v>0</v>
      </c>
    </row>
    <row r="36" spans="2:11" ht="36.450000000000003" customHeight="1" x14ac:dyDescent="0.25">
      <c r="B36" s="114" t="s">
        <v>131</v>
      </c>
      <c r="C36" s="173" t="s">
        <v>54</v>
      </c>
      <c r="D36" s="174"/>
      <c r="E36" s="175"/>
      <c r="F36" s="138" t="s">
        <v>20</v>
      </c>
      <c r="G36" s="139"/>
      <c r="H36" s="140">
        <v>2</v>
      </c>
      <c r="I36" s="141"/>
      <c r="J36" s="133"/>
      <c r="K36" s="133">
        <f t="shared" si="0"/>
        <v>0</v>
      </c>
    </row>
    <row r="37" spans="2:11" ht="34.5" customHeight="1" x14ac:dyDescent="0.25">
      <c r="B37" s="114" t="s">
        <v>132</v>
      </c>
      <c r="C37" s="173" t="s">
        <v>55</v>
      </c>
      <c r="D37" s="174"/>
      <c r="E37" s="175"/>
      <c r="F37" s="138" t="s">
        <v>20</v>
      </c>
      <c r="G37" s="139"/>
      <c r="H37" s="140">
        <v>2</v>
      </c>
      <c r="I37" s="141"/>
      <c r="J37" s="133"/>
      <c r="K37" s="133">
        <f t="shared" si="0"/>
        <v>0</v>
      </c>
    </row>
    <row r="38" spans="2:11" ht="37.049999999999997" customHeight="1" x14ac:dyDescent="0.25">
      <c r="B38" s="114" t="s">
        <v>133</v>
      </c>
      <c r="C38" s="173" t="s">
        <v>56</v>
      </c>
      <c r="D38" s="174"/>
      <c r="E38" s="175"/>
      <c r="F38" s="138" t="s">
        <v>20</v>
      </c>
      <c r="G38" s="139"/>
      <c r="H38" s="140">
        <v>2</v>
      </c>
      <c r="I38" s="141"/>
      <c r="J38" s="133"/>
      <c r="K38" s="133">
        <f t="shared" si="0"/>
        <v>0</v>
      </c>
    </row>
    <row r="39" spans="2:11" ht="33" customHeight="1" x14ac:dyDescent="0.25">
      <c r="B39" s="114" t="s">
        <v>134</v>
      </c>
      <c r="C39" s="173" t="s">
        <v>57</v>
      </c>
      <c r="D39" s="174"/>
      <c r="E39" s="175"/>
      <c r="F39" s="138" t="s">
        <v>20</v>
      </c>
      <c r="G39" s="139"/>
      <c r="H39" s="140">
        <v>2</v>
      </c>
      <c r="I39" s="141"/>
      <c r="J39" s="133"/>
      <c r="K39" s="133">
        <f t="shared" si="0"/>
        <v>0</v>
      </c>
    </row>
    <row r="40" spans="2:11" ht="38.549999999999997" customHeight="1" x14ac:dyDescent="0.25">
      <c r="B40" s="114" t="s">
        <v>135</v>
      </c>
      <c r="C40" s="173" t="s">
        <v>58</v>
      </c>
      <c r="D40" s="174"/>
      <c r="E40" s="175"/>
      <c r="F40" s="138" t="s">
        <v>20</v>
      </c>
      <c r="G40" s="139"/>
      <c r="H40" s="140">
        <v>2</v>
      </c>
      <c r="I40" s="141"/>
      <c r="J40" s="133"/>
      <c r="K40" s="133">
        <f t="shared" si="0"/>
        <v>0</v>
      </c>
    </row>
    <row r="41" spans="2:11" ht="25.05" customHeight="1" x14ac:dyDescent="0.25">
      <c r="B41" s="114" t="s">
        <v>136</v>
      </c>
      <c r="C41" s="173" t="s">
        <v>59</v>
      </c>
      <c r="D41" s="174"/>
      <c r="E41" s="175"/>
      <c r="F41" s="138" t="s">
        <v>20</v>
      </c>
      <c r="G41" s="139"/>
      <c r="H41" s="140">
        <v>1</v>
      </c>
      <c r="I41" s="141"/>
      <c r="J41" s="133"/>
      <c r="K41" s="133">
        <f t="shared" si="0"/>
        <v>0</v>
      </c>
    </row>
    <row r="42" spans="2:11" ht="15.6" x14ac:dyDescent="0.25">
      <c r="B42" s="112">
        <v>3</v>
      </c>
      <c r="C42" s="176" t="s">
        <v>60</v>
      </c>
      <c r="D42" s="177"/>
      <c r="E42" s="178"/>
      <c r="F42" s="167"/>
      <c r="G42" s="168"/>
      <c r="H42" s="169"/>
      <c r="I42" s="170"/>
      <c r="J42" s="113"/>
      <c r="K42" s="113"/>
    </row>
    <row r="43" spans="2:11" ht="114.45" customHeight="1" x14ac:dyDescent="0.25">
      <c r="B43" s="114" t="s">
        <v>137</v>
      </c>
      <c r="C43" s="173" t="s">
        <v>138</v>
      </c>
      <c r="D43" s="174"/>
      <c r="E43" s="175"/>
      <c r="F43" s="138" t="s">
        <v>20</v>
      </c>
      <c r="G43" s="139"/>
      <c r="H43" s="140">
        <v>1</v>
      </c>
      <c r="I43" s="141"/>
      <c r="J43" s="133"/>
      <c r="K43" s="133">
        <f t="shared" si="0"/>
        <v>0</v>
      </c>
    </row>
    <row r="44" spans="2:11" ht="15.6" x14ac:dyDescent="0.25">
      <c r="B44" s="112">
        <v>4</v>
      </c>
      <c r="C44" s="164" t="s">
        <v>62</v>
      </c>
      <c r="D44" s="171"/>
      <c r="E44" s="172"/>
      <c r="F44" s="115"/>
      <c r="G44" s="116"/>
      <c r="H44" s="117"/>
      <c r="I44" s="118"/>
      <c r="J44" s="113"/>
      <c r="K44" s="113"/>
    </row>
    <row r="45" spans="2:11" ht="52.5" customHeight="1" x14ac:dyDescent="0.25">
      <c r="B45" s="114" t="s">
        <v>174</v>
      </c>
      <c r="C45" s="160" t="s">
        <v>63</v>
      </c>
      <c r="D45" s="161"/>
      <c r="E45" s="162"/>
      <c r="F45" s="138" t="s">
        <v>20</v>
      </c>
      <c r="G45" s="139"/>
      <c r="H45" s="140">
        <v>6</v>
      </c>
      <c r="I45" s="141"/>
      <c r="J45" s="133"/>
      <c r="K45" s="133">
        <f t="shared" si="0"/>
        <v>0</v>
      </c>
    </row>
    <row r="46" spans="2:11" ht="113.55" customHeight="1" x14ac:dyDescent="0.25">
      <c r="B46" s="114" t="s">
        <v>175</v>
      </c>
      <c r="C46" s="160" t="s">
        <v>64</v>
      </c>
      <c r="D46" s="161"/>
      <c r="E46" s="162"/>
      <c r="F46" s="138" t="s">
        <v>20</v>
      </c>
      <c r="G46" s="139"/>
      <c r="H46" s="140">
        <v>7</v>
      </c>
      <c r="I46" s="141"/>
      <c r="J46" s="133"/>
      <c r="K46" s="133">
        <f t="shared" si="0"/>
        <v>0</v>
      </c>
    </row>
    <row r="47" spans="2:11" ht="36" customHeight="1" x14ac:dyDescent="0.25">
      <c r="B47" s="114" t="s">
        <v>139</v>
      </c>
      <c r="C47" s="160" t="s">
        <v>65</v>
      </c>
      <c r="D47" s="161"/>
      <c r="E47" s="162"/>
      <c r="F47" s="138" t="s">
        <v>20</v>
      </c>
      <c r="G47" s="139"/>
      <c r="H47" s="140">
        <v>7</v>
      </c>
      <c r="I47" s="141"/>
      <c r="J47" s="133"/>
      <c r="K47" s="133">
        <f t="shared" si="0"/>
        <v>0</v>
      </c>
    </row>
    <row r="48" spans="2:11" ht="31.05" customHeight="1" x14ac:dyDescent="0.25">
      <c r="B48" s="114" t="s">
        <v>140</v>
      </c>
      <c r="C48" s="160" t="s">
        <v>66</v>
      </c>
      <c r="D48" s="161"/>
      <c r="E48" s="162"/>
      <c r="F48" s="138" t="s">
        <v>20</v>
      </c>
      <c r="G48" s="139"/>
      <c r="H48" s="140">
        <v>8</v>
      </c>
      <c r="I48" s="141"/>
      <c r="J48" s="133"/>
      <c r="K48" s="133">
        <f t="shared" si="0"/>
        <v>0</v>
      </c>
    </row>
    <row r="49" spans="2:11" ht="66.45" customHeight="1" x14ac:dyDescent="0.25">
      <c r="B49" s="114" t="s">
        <v>141</v>
      </c>
      <c r="C49" s="160" t="s">
        <v>67</v>
      </c>
      <c r="D49" s="161"/>
      <c r="E49" s="162"/>
      <c r="F49" s="138" t="s">
        <v>20</v>
      </c>
      <c r="G49" s="139"/>
      <c r="H49" s="140">
        <v>6</v>
      </c>
      <c r="I49" s="141"/>
      <c r="J49" s="133"/>
      <c r="K49" s="133">
        <f t="shared" si="0"/>
        <v>0</v>
      </c>
    </row>
    <row r="50" spans="2:11" ht="49.5" customHeight="1" x14ac:dyDescent="0.25">
      <c r="B50" s="114" t="s">
        <v>142</v>
      </c>
      <c r="C50" s="160" t="s">
        <v>68</v>
      </c>
      <c r="D50" s="161"/>
      <c r="E50" s="162"/>
      <c r="F50" s="138" t="s">
        <v>20</v>
      </c>
      <c r="G50" s="139"/>
      <c r="H50" s="140">
        <v>1</v>
      </c>
      <c r="I50" s="141"/>
      <c r="J50" s="133"/>
      <c r="K50" s="133">
        <f t="shared" si="0"/>
        <v>0</v>
      </c>
    </row>
    <row r="51" spans="2:11" ht="37.049999999999997" customHeight="1" x14ac:dyDescent="0.25">
      <c r="B51" s="114" t="s">
        <v>143</v>
      </c>
      <c r="C51" s="160" t="s">
        <v>69</v>
      </c>
      <c r="D51" s="161"/>
      <c r="E51" s="162"/>
      <c r="F51" s="138" t="s">
        <v>20</v>
      </c>
      <c r="G51" s="139"/>
      <c r="H51" s="140">
        <v>11</v>
      </c>
      <c r="I51" s="141"/>
      <c r="J51" s="133"/>
      <c r="K51" s="133">
        <f t="shared" si="0"/>
        <v>0</v>
      </c>
    </row>
    <row r="52" spans="2:11" ht="53.55" customHeight="1" x14ac:dyDescent="0.25">
      <c r="B52" s="114" t="s">
        <v>144</v>
      </c>
      <c r="C52" s="160" t="s">
        <v>70</v>
      </c>
      <c r="D52" s="161"/>
      <c r="E52" s="162"/>
      <c r="F52" s="138" t="s">
        <v>20</v>
      </c>
      <c r="G52" s="139"/>
      <c r="H52" s="140">
        <v>11</v>
      </c>
      <c r="I52" s="141"/>
      <c r="J52" s="133"/>
      <c r="K52" s="133">
        <f t="shared" si="0"/>
        <v>0</v>
      </c>
    </row>
    <row r="53" spans="2:11" ht="15.6" x14ac:dyDescent="0.25">
      <c r="B53" s="112">
        <v>5</v>
      </c>
      <c r="C53" s="164" t="s">
        <v>71</v>
      </c>
      <c r="D53" s="165"/>
      <c r="E53" s="166"/>
      <c r="F53" s="167"/>
      <c r="G53" s="168"/>
      <c r="H53" s="169"/>
      <c r="I53" s="170"/>
      <c r="J53" s="113"/>
      <c r="K53" s="113"/>
    </row>
    <row r="54" spans="2:11" ht="81.45" customHeight="1" x14ac:dyDescent="0.25">
      <c r="B54" s="119" t="s">
        <v>145</v>
      </c>
      <c r="C54" s="160" t="s">
        <v>72</v>
      </c>
      <c r="D54" s="161"/>
      <c r="E54" s="162"/>
      <c r="F54" s="138" t="s">
        <v>24</v>
      </c>
      <c r="G54" s="139"/>
      <c r="H54" s="163">
        <v>8</v>
      </c>
      <c r="I54" s="163"/>
      <c r="J54" s="132"/>
      <c r="K54" s="133">
        <f t="shared" ref="K54:K68" si="1">+J54*H54</f>
        <v>0</v>
      </c>
    </row>
    <row r="55" spans="2:11" ht="81" customHeight="1" x14ac:dyDescent="0.25">
      <c r="B55" s="119" t="s">
        <v>146</v>
      </c>
      <c r="C55" s="160" t="s">
        <v>73</v>
      </c>
      <c r="D55" s="161"/>
      <c r="E55" s="162"/>
      <c r="F55" s="138" t="s">
        <v>24</v>
      </c>
      <c r="G55" s="139"/>
      <c r="H55" s="163">
        <v>12</v>
      </c>
      <c r="I55" s="163"/>
      <c r="J55" s="133"/>
      <c r="K55" s="133">
        <f t="shared" si="1"/>
        <v>0</v>
      </c>
    </row>
    <row r="56" spans="2:11" ht="15.6" x14ac:dyDescent="0.25">
      <c r="B56" s="120">
        <v>6</v>
      </c>
      <c r="C56" s="157" t="s">
        <v>74</v>
      </c>
      <c r="D56" s="158"/>
      <c r="E56" s="159"/>
      <c r="F56" s="121"/>
      <c r="G56" s="122"/>
      <c r="H56" s="117"/>
      <c r="I56" s="118"/>
      <c r="J56" s="123"/>
      <c r="K56" s="124"/>
    </row>
    <row r="57" spans="2:11" ht="55.05" customHeight="1" x14ac:dyDescent="0.25">
      <c r="B57" s="119" t="s">
        <v>147</v>
      </c>
      <c r="C57" s="135" t="s">
        <v>150</v>
      </c>
      <c r="D57" s="136"/>
      <c r="E57" s="137"/>
      <c r="F57" s="138" t="s">
        <v>22</v>
      </c>
      <c r="G57" s="139"/>
      <c r="H57" s="140">
        <v>308.35000000000002</v>
      </c>
      <c r="I57" s="141"/>
      <c r="J57" s="132"/>
      <c r="K57" s="133">
        <f t="shared" si="1"/>
        <v>0</v>
      </c>
    </row>
    <row r="58" spans="2:11" ht="67.5" customHeight="1" x14ac:dyDescent="0.25">
      <c r="B58" s="119" t="s">
        <v>148</v>
      </c>
      <c r="C58" s="135" t="s">
        <v>75</v>
      </c>
      <c r="D58" s="136"/>
      <c r="E58" s="137"/>
      <c r="F58" s="138" t="s">
        <v>22</v>
      </c>
      <c r="G58" s="139"/>
      <c r="H58" s="140">
        <v>308.35000000000002</v>
      </c>
      <c r="I58" s="141"/>
      <c r="J58" s="132"/>
      <c r="K58" s="133">
        <f t="shared" si="1"/>
        <v>0</v>
      </c>
    </row>
    <row r="59" spans="2:11" ht="36" customHeight="1" x14ac:dyDescent="0.25">
      <c r="B59" s="119" t="s">
        <v>149</v>
      </c>
      <c r="C59" s="135" t="s">
        <v>76</v>
      </c>
      <c r="D59" s="136"/>
      <c r="E59" s="137"/>
      <c r="F59" s="138" t="s">
        <v>20</v>
      </c>
      <c r="G59" s="139"/>
      <c r="H59" s="140">
        <v>1</v>
      </c>
      <c r="I59" s="141"/>
      <c r="J59" s="132"/>
      <c r="K59" s="133">
        <f t="shared" si="1"/>
        <v>0</v>
      </c>
    </row>
    <row r="60" spans="2:11" ht="82.05" customHeight="1" x14ac:dyDescent="0.25">
      <c r="B60" s="119" t="s">
        <v>164</v>
      </c>
      <c r="C60" s="135" t="s">
        <v>77</v>
      </c>
      <c r="D60" s="155"/>
      <c r="E60" s="156"/>
      <c r="F60" s="138" t="s">
        <v>87</v>
      </c>
      <c r="G60" s="139"/>
      <c r="H60" s="140">
        <v>1</v>
      </c>
      <c r="I60" s="141"/>
      <c r="J60" s="132"/>
      <c r="K60" s="133">
        <f t="shared" si="1"/>
        <v>0</v>
      </c>
    </row>
    <row r="61" spans="2:11" ht="81.45" customHeight="1" x14ac:dyDescent="0.25">
      <c r="B61" s="119" t="s">
        <v>165</v>
      </c>
      <c r="C61" s="135" t="s">
        <v>78</v>
      </c>
      <c r="D61" s="136"/>
      <c r="E61" s="137"/>
      <c r="F61" s="138" t="s">
        <v>88</v>
      </c>
      <c r="G61" s="139"/>
      <c r="H61" s="140">
        <v>10</v>
      </c>
      <c r="I61" s="141"/>
      <c r="J61" s="132"/>
      <c r="K61" s="133">
        <f t="shared" si="1"/>
        <v>0</v>
      </c>
    </row>
    <row r="62" spans="2:11" ht="39.450000000000003" customHeight="1" x14ac:dyDescent="0.25">
      <c r="B62" s="119" t="s">
        <v>166</v>
      </c>
      <c r="C62" s="135" t="s">
        <v>79</v>
      </c>
      <c r="D62" s="136"/>
      <c r="E62" s="137"/>
      <c r="F62" s="138" t="s">
        <v>20</v>
      </c>
      <c r="G62" s="139"/>
      <c r="H62" s="140">
        <v>50</v>
      </c>
      <c r="I62" s="141"/>
      <c r="J62" s="132"/>
      <c r="K62" s="133">
        <f t="shared" si="1"/>
        <v>0</v>
      </c>
    </row>
    <row r="63" spans="2:11" ht="45.6" customHeight="1" x14ac:dyDescent="0.25">
      <c r="B63" s="119" t="s">
        <v>167</v>
      </c>
      <c r="C63" s="135" t="s">
        <v>173</v>
      </c>
      <c r="D63" s="136"/>
      <c r="E63" s="137"/>
      <c r="F63" s="138" t="s">
        <v>20</v>
      </c>
      <c r="G63" s="139"/>
      <c r="H63" s="140">
        <v>50</v>
      </c>
      <c r="I63" s="141"/>
      <c r="J63" s="132"/>
      <c r="K63" s="133">
        <f t="shared" si="1"/>
        <v>0</v>
      </c>
    </row>
    <row r="64" spans="2:11" ht="39" customHeight="1" x14ac:dyDescent="0.25">
      <c r="B64" s="119" t="s">
        <v>168</v>
      </c>
      <c r="C64" s="135" t="s">
        <v>81</v>
      </c>
      <c r="D64" s="136"/>
      <c r="E64" s="137"/>
      <c r="F64" s="138" t="s">
        <v>20</v>
      </c>
      <c r="G64" s="139"/>
      <c r="H64" s="140">
        <v>2</v>
      </c>
      <c r="I64" s="141"/>
      <c r="J64" s="132"/>
      <c r="K64" s="133">
        <f t="shared" si="1"/>
        <v>0</v>
      </c>
    </row>
    <row r="65" spans="2:11" ht="206.55" customHeight="1" x14ac:dyDescent="0.25">
      <c r="B65" s="119" t="s">
        <v>169</v>
      </c>
      <c r="C65" s="135" t="s">
        <v>151</v>
      </c>
      <c r="D65" s="136"/>
      <c r="E65" s="137"/>
      <c r="F65" s="138" t="s">
        <v>20</v>
      </c>
      <c r="G65" s="139"/>
      <c r="H65" s="140">
        <v>2</v>
      </c>
      <c r="I65" s="141"/>
      <c r="J65" s="132"/>
      <c r="K65" s="133">
        <f t="shared" si="1"/>
        <v>0</v>
      </c>
    </row>
    <row r="66" spans="2:11" ht="84.45" customHeight="1" x14ac:dyDescent="0.25">
      <c r="B66" s="119" t="s">
        <v>170</v>
      </c>
      <c r="C66" s="135" t="s">
        <v>83</v>
      </c>
      <c r="D66" s="136"/>
      <c r="E66" s="137"/>
      <c r="F66" s="138" t="s">
        <v>20</v>
      </c>
      <c r="G66" s="139"/>
      <c r="H66" s="140">
        <v>1</v>
      </c>
      <c r="I66" s="141"/>
      <c r="J66" s="132"/>
      <c r="K66" s="133">
        <f t="shared" si="1"/>
        <v>0</v>
      </c>
    </row>
    <row r="67" spans="2:11" ht="31.05" customHeight="1" x14ac:dyDescent="0.25">
      <c r="B67" s="119" t="s">
        <v>172</v>
      </c>
      <c r="C67" s="135" t="s">
        <v>23</v>
      </c>
      <c r="D67" s="136"/>
      <c r="E67" s="137"/>
      <c r="F67" s="138" t="s">
        <v>24</v>
      </c>
      <c r="G67" s="139"/>
      <c r="H67" s="140">
        <v>20</v>
      </c>
      <c r="I67" s="141"/>
      <c r="J67" s="132"/>
      <c r="K67" s="133">
        <f t="shared" si="1"/>
        <v>0</v>
      </c>
    </row>
    <row r="68" spans="2:11" ht="141" customHeight="1" x14ac:dyDescent="0.25">
      <c r="B68" s="119">
        <v>7</v>
      </c>
      <c r="C68" s="135" t="s">
        <v>171</v>
      </c>
      <c r="D68" s="136"/>
      <c r="E68" s="137"/>
      <c r="F68" s="152" t="s">
        <v>89</v>
      </c>
      <c r="G68" s="153"/>
      <c r="H68" s="154">
        <v>1</v>
      </c>
      <c r="I68" s="154"/>
      <c r="J68" s="132">
        <v>65001636.119999997</v>
      </c>
      <c r="K68" s="133">
        <f t="shared" si="1"/>
        <v>65001636.119999997</v>
      </c>
    </row>
    <row r="69" spans="2:11" ht="15" x14ac:dyDescent="0.25">
      <c r="B69" s="144" t="s">
        <v>6</v>
      </c>
      <c r="C69" s="145"/>
      <c r="D69" s="145"/>
      <c r="E69" s="145"/>
      <c r="F69" s="145"/>
      <c r="G69" s="145"/>
      <c r="H69" s="145"/>
      <c r="I69" s="145"/>
      <c r="J69" s="146"/>
      <c r="K69" s="125"/>
    </row>
    <row r="70" spans="2:11" ht="15" x14ac:dyDescent="0.25">
      <c r="B70" s="144" t="s">
        <v>152</v>
      </c>
      <c r="C70" s="145"/>
      <c r="D70" s="145"/>
      <c r="E70" s="145"/>
      <c r="F70" s="145"/>
      <c r="G70" s="145"/>
      <c r="H70" s="145"/>
      <c r="I70" s="145"/>
      <c r="J70" s="126">
        <v>0.21</v>
      </c>
      <c r="K70" s="125">
        <v>0</v>
      </c>
    </row>
    <row r="71" spans="2:11" ht="15" x14ac:dyDescent="0.25">
      <c r="B71" s="144" t="s">
        <v>153</v>
      </c>
      <c r="C71" s="145"/>
      <c r="D71" s="145"/>
      <c r="E71" s="145"/>
      <c r="F71" s="145"/>
      <c r="G71" s="145"/>
      <c r="H71" s="145"/>
      <c r="I71" s="145"/>
      <c r="J71" s="126">
        <v>0.02</v>
      </c>
      <c r="K71" s="125">
        <v>0</v>
      </c>
    </row>
    <row r="72" spans="2:11" ht="15" x14ac:dyDescent="0.25">
      <c r="B72" s="144" t="s">
        <v>16</v>
      </c>
      <c r="C72" s="145"/>
      <c r="D72" s="145"/>
      <c r="E72" s="145"/>
      <c r="F72" s="145"/>
      <c r="G72" s="145"/>
      <c r="H72" s="145"/>
      <c r="I72" s="145"/>
      <c r="J72" s="126">
        <v>0.05</v>
      </c>
      <c r="K72" s="125">
        <v>0</v>
      </c>
    </row>
    <row r="73" spans="2:11" ht="15.6" x14ac:dyDescent="0.25">
      <c r="B73" s="147" t="s">
        <v>154</v>
      </c>
      <c r="C73" s="148"/>
      <c r="D73" s="148"/>
      <c r="E73" s="148"/>
      <c r="F73" s="148"/>
      <c r="G73" s="148"/>
      <c r="H73" s="148"/>
      <c r="I73" s="148"/>
      <c r="J73" s="127" t="s">
        <v>5</v>
      </c>
      <c r="K73" s="128">
        <v>0</v>
      </c>
    </row>
    <row r="74" spans="2:11" ht="15.6" x14ac:dyDescent="0.25">
      <c r="B74" s="149" t="s">
        <v>0</v>
      </c>
      <c r="C74" s="150"/>
      <c r="D74" s="150"/>
      <c r="E74" s="150"/>
      <c r="F74" s="150"/>
      <c r="G74" s="150"/>
      <c r="H74" s="150"/>
      <c r="I74" s="150"/>
      <c r="J74" s="151"/>
      <c r="K74" s="128">
        <v>0</v>
      </c>
    </row>
    <row r="75" spans="2:11" x14ac:dyDescent="0.25">
      <c r="B75" s="142" t="s">
        <v>155</v>
      </c>
      <c r="C75" s="142"/>
      <c r="D75" s="142"/>
      <c r="E75" s="142"/>
      <c r="F75" s="142"/>
      <c r="G75" s="142"/>
      <c r="H75" s="142"/>
      <c r="I75" s="142"/>
      <c r="J75" s="142"/>
      <c r="K75" s="142"/>
    </row>
    <row r="76" spans="2:11" x14ac:dyDescent="0.25">
      <c r="B76" s="129"/>
      <c r="C76" s="129"/>
      <c r="D76" s="129"/>
      <c r="E76" s="143" t="s">
        <v>156</v>
      </c>
      <c r="F76" s="143"/>
      <c r="G76" s="143"/>
      <c r="H76" s="143"/>
      <c r="I76" s="143"/>
      <c r="J76" s="143"/>
      <c r="K76" s="130"/>
    </row>
    <row r="77" spans="2:11" x14ac:dyDescent="0.25">
      <c r="B77" s="4"/>
      <c r="C77" s="4"/>
      <c r="D77" s="4"/>
      <c r="E77" s="134" t="s">
        <v>157</v>
      </c>
      <c r="F77" s="134"/>
      <c r="G77" s="134"/>
      <c r="H77" s="134"/>
      <c r="I77" s="134"/>
      <c r="J77" s="134"/>
      <c r="K77" s="131"/>
    </row>
    <row r="78" spans="2:11" x14ac:dyDescent="0.25">
      <c r="B78" s="4"/>
      <c r="C78" s="4"/>
      <c r="D78" s="4"/>
      <c r="E78" s="134" t="s">
        <v>158</v>
      </c>
      <c r="F78" s="134"/>
      <c r="G78" s="134"/>
      <c r="H78" s="134"/>
      <c r="I78" s="134"/>
      <c r="J78" s="134"/>
      <c r="K78" s="131"/>
    </row>
    <row r="79" spans="2:11" x14ac:dyDescent="0.25">
      <c r="B79" s="4"/>
      <c r="C79" s="4"/>
      <c r="D79" s="4"/>
      <c r="E79" s="134" t="s">
        <v>159</v>
      </c>
      <c r="F79" s="134"/>
      <c r="G79" s="134"/>
      <c r="H79" s="134"/>
      <c r="I79" s="134"/>
      <c r="J79" s="134"/>
      <c r="K79" s="131"/>
    </row>
    <row r="80" spans="2:11" x14ac:dyDescent="0.25">
      <c r="B80" s="4"/>
      <c r="C80" s="4"/>
      <c r="D80" s="4"/>
      <c r="E80" s="134" t="s">
        <v>160</v>
      </c>
      <c r="F80" s="134"/>
      <c r="G80" s="134"/>
      <c r="H80" s="134"/>
      <c r="I80" s="134"/>
      <c r="J80" s="134"/>
      <c r="K80" s="131"/>
    </row>
    <row r="81" spans="2:11" x14ac:dyDescent="0.25">
      <c r="B81" s="4"/>
      <c r="C81" s="4"/>
      <c r="D81" s="4"/>
      <c r="E81" s="134" t="s">
        <v>161</v>
      </c>
      <c r="F81" s="134"/>
      <c r="G81" s="134"/>
      <c r="H81" s="134"/>
      <c r="I81" s="134"/>
      <c r="J81" s="134"/>
      <c r="K81" s="131"/>
    </row>
    <row r="82" spans="2:11" x14ac:dyDescent="0.25">
      <c r="B82" s="4"/>
      <c r="C82" s="4"/>
      <c r="D82" s="4"/>
      <c r="E82" s="134" t="s">
        <v>162</v>
      </c>
      <c r="F82" s="134"/>
      <c r="G82" s="134"/>
      <c r="H82" s="134"/>
      <c r="I82" s="134"/>
      <c r="J82" s="134"/>
      <c r="K82" s="131"/>
    </row>
    <row r="83" spans="2:11" x14ac:dyDescent="0.25">
      <c r="B83" s="4"/>
      <c r="C83" s="4"/>
      <c r="D83" s="4"/>
      <c r="E83" s="134" t="s">
        <v>163</v>
      </c>
      <c r="F83" s="134"/>
      <c r="G83" s="134"/>
      <c r="H83" s="134"/>
      <c r="I83" s="134"/>
      <c r="J83" s="134"/>
      <c r="K83" s="131"/>
    </row>
  </sheetData>
  <mergeCells count="201">
    <mergeCell ref="C7:E7"/>
    <mergeCell ref="F7:G7"/>
    <mergeCell ref="H7:I7"/>
    <mergeCell ref="C8:E8"/>
    <mergeCell ref="F8:G8"/>
    <mergeCell ref="H8:I8"/>
    <mergeCell ref="B3:D4"/>
    <mergeCell ref="E3:K3"/>
    <mergeCell ref="E4:K4"/>
    <mergeCell ref="B5:D5"/>
    <mergeCell ref="F5:J5"/>
    <mergeCell ref="B6:K6"/>
    <mergeCell ref="C11:E11"/>
    <mergeCell ref="F11:G11"/>
    <mergeCell ref="H11:I11"/>
    <mergeCell ref="C9:E9"/>
    <mergeCell ref="F9:G9"/>
    <mergeCell ref="H9:I9"/>
    <mergeCell ref="C10:E10"/>
    <mergeCell ref="F10:G10"/>
    <mergeCell ref="H10:I10"/>
    <mergeCell ref="C16:E16"/>
    <mergeCell ref="F16:G16"/>
    <mergeCell ref="H16:I16"/>
    <mergeCell ref="C15:E15"/>
    <mergeCell ref="F15:G15"/>
    <mergeCell ref="H15:I15"/>
    <mergeCell ref="C12:E12"/>
    <mergeCell ref="C13:E13"/>
    <mergeCell ref="F13:G13"/>
    <mergeCell ref="H13:I13"/>
    <mergeCell ref="C14:E14"/>
    <mergeCell ref="F14:G14"/>
    <mergeCell ref="H14:I14"/>
    <mergeCell ref="C19:E19"/>
    <mergeCell ref="F19:G19"/>
    <mergeCell ref="H19:I19"/>
    <mergeCell ref="C20:E20"/>
    <mergeCell ref="F20:G20"/>
    <mergeCell ref="H20:I20"/>
    <mergeCell ref="C17:E17"/>
    <mergeCell ref="F17:G17"/>
    <mergeCell ref="H17:I17"/>
    <mergeCell ref="C18:E18"/>
    <mergeCell ref="F18:G18"/>
    <mergeCell ref="H18:I18"/>
    <mergeCell ref="C23:E23"/>
    <mergeCell ref="F23:G23"/>
    <mergeCell ref="H23:I23"/>
    <mergeCell ref="C24:E24"/>
    <mergeCell ref="F24:G24"/>
    <mergeCell ref="H24:I24"/>
    <mergeCell ref="C21:E21"/>
    <mergeCell ref="F21:G21"/>
    <mergeCell ref="H21:I21"/>
    <mergeCell ref="C22:E22"/>
    <mergeCell ref="F22:G22"/>
    <mergeCell ref="H22:I22"/>
    <mergeCell ref="C27:E27"/>
    <mergeCell ref="F27:G27"/>
    <mergeCell ref="H27:I27"/>
    <mergeCell ref="C28:E28"/>
    <mergeCell ref="F28:G28"/>
    <mergeCell ref="H28:I28"/>
    <mergeCell ref="C25:E25"/>
    <mergeCell ref="F25:G25"/>
    <mergeCell ref="H25:I25"/>
    <mergeCell ref="C26:E26"/>
    <mergeCell ref="F26:G26"/>
    <mergeCell ref="H26:I26"/>
    <mergeCell ref="C31:E31"/>
    <mergeCell ref="F31:G31"/>
    <mergeCell ref="H31:I31"/>
    <mergeCell ref="C32:E32"/>
    <mergeCell ref="F32:G32"/>
    <mergeCell ref="H32:I32"/>
    <mergeCell ref="C29:E29"/>
    <mergeCell ref="F29:G29"/>
    <mergeCell ref="H29:I29"/>
    <mergeCell ref="C30:E30"/>
    <mergeCell ref="F30:G30"/>
    <mergeCell ref="H30:I30"/>
    <mergeCell ref="C35:E35"/>
    <mergeCell ref="F35:G35"/>
    <mergeCell ref="H35:I35"/>
    <mergeCell ref="C36:E36"/>
    <mergeCell ref="F36:G36"/>
    <mergeCell ref="H36:I36"/>
    <mergeCell ref="C33:E33"/>
    <mergeCell ref="F33:G33"/>
    <mergeCell ref="H33:I33"/>
    <mergeCell ref="C34:E34"/>
    <mergeCell ref="F34:G34"/>
    <mergeCell ref="H34:I34"/>
    <mergeCell ref="C39:E39"/>
    <mergeCell ref="F39:G39"/>
    <mergeCell ref="H39:I39"/>
    <mergeCell ref="C40:E40"/>
    <mergeCell ref="F40:G40"/>
    <mergeCell ref="H40:I40"/>
    <mergeCell ref="C37:E37"/>
    <mergeCell ref="F37:G37"/>
    <mergeCell ref="H37:I37"/>
    <mergeCell ref="C38:E38"/>
    <mergeCell ref="F38:G38"/>
    <mergeCell ref="H38:I38"/>
    <mergeCell ref="C45:E45"/>
    <mergeCell ref="F45:G45"/>
    <mergeCell ref="H45:I45"/>
    <mergeCell ref="C44:E44"/>
    <mergeCell ref="C43:E43"/>
    <mergeCell ref="F43:G43"/>
    <mergeCell ref="H43:I43"/>
    <mergeCell ref="C41:E41"/>
    <mergeCell ref="F41:G41"/>
    <mergeCell ref="H41:I41"/>
    <mergeCell ref="C42:E42"/>
    <mergeCell ref="F42:G42"/>
    <mergeCell ref="H42:I42"/>
    <mergeCell ref="C48:E48"/>
    <mergeCell ref="F48:G48"/>
    <mergeCell ref="H48:I48"/>
    <mergeCell ref="C49:E49"/>
    <mergeCell ref="F49:G49"/>
    <mergeCell ref="H49:I49"/>
    <mergeCell ref="C46:E46"/>
    <mergeCell ref="F46:G46"/>
    <mergeCell ref="H46:I46"/>
    <mergeCell ref="C47:E47"/>
    <mergeCell ref="F47:G47"/>
    <mergeCell ref="H47:I47"/>
    <mergeCell ref="C52:E52"/>
    <mergeCell ref="F52:G52"/>
    <mergeCell ref="H52:I52"/>
    <mergeCell ref="C50:E50"/>
    <mergeCell ref="F50:G50"/>
    <mergeCell ref="H50:I50"/>
    <mergeCell ref="C51:E51"/>
    <mergeCell ref="F51:G51"/>
    <mergeCell ref="H51:I51"/>
    <mergeCell ref="C54:E54"/>
    <mergeCell ref="F54:G54"/>
    <mergeCell ref="H54:I54"/>
    <mergeCell ref="C55:E55"/>
    <mergeCell ref="F55:G55"/>
    <mergeCell ref="H55:I55"/>
    <mergeCell ref="C53:E53"/>
    <mergeCell ref="F53:G53"/>
    <mergeCell ref="H53:I53"/>
    <mergeCell ref="C59:E59"/>
    <mergeCell ref="F59:G59"/>
    <mergeCell ref="H59:I59"/>
    <mergeCell ref="C60:E60"/>
    <mergeCell ref="F60:G60"/>
    <mergeCell ref="H60:I60"/>
    <mergeCell ref="C56:E56"/>
    <mergeCell ref="C57:E57"/>
    <mergeCell ref="F57:G57"/>
    <mergeCell ref="H57:I57"/>
    <mergeCell ref="C58:E58"/>
    <mergeCell ref="F58:G58"/>
    <mergeCell ref="H58:I58"/>
    <mergeCell ref="C64:E64"/>
    <mergeCell ref="F64:G64"/>
    <mergeCell ref="H64:I64"/>
    <mergeCell ref="C62:E62"/>
    <mergeCell ref="F62:G62"/>
    <mergeCell ref="H62:I62"/>
    <mergeCell ref="C61:E61"/>
    <mergeCell ref="F61:G61"/>
    <mergeCell ref="H61:I61"/>
    <mergeCell ref="C63:E63"/>
    <mergeCell ref="F63:G63"/>
    <mergeCell ref="H63:I63"/>
    <mergeCell ref="C66:E66"/>
    <mergeCell ref="F66:G66"/>
    <mergeCell ref="H66:I66"/>
    <mergeCell ref="C68:E68"/>
    <mergeCell ref="F68:G68"/>
    <mergeCell ref="H68:I68"/>
    <mergeCell ref="C65:E65"/>
    <mergeCell ref="F65:G65"/>
    <mergeCell ref="H65:I65"/>
    <mergeCell ref="E81:J81"/>
    <mergeCell ref="E82:J82"/>
    <mergeCell ref="E83:J83"/>
    <mergeCell ref="C67:E67"/>
    <mergeCell ref="F67:G67"/>
    <mergeCell ref="H67:I67"/>
    <mergeCell ref="B75:K75"/>
    <mergeCell ref="E76:J76"/>
    <mergeCell ref="E77:J77"/>
    <mergeCell ref="E78:J78"/>
    <mergeCell ref="E79:J79"/>
    <mergeCell ref="E80:J80"/>
    <mergeCell ref="B69:J69"/>
    <mergeCell ref="B70:I70"/>
    <mergeCell ref="B71:I71"/>
    <mergeCell ref="B72:I72"/>
    <mergeCell ref="B73:I73"/>
    <mergeCell ref="B74:J74"/>
  </mergeCells>
  <phoneticPr fontId="2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MEDIDAS DE TENDENCIA UTILIZADA</vt:lpstr>
      <vt:lpstr>FORMATO 7</vt:lpstr>
      <vt:lpstr>'MEDIDAS DE TENDENCIA UTILIZADA'!Área_de_impresión</vt:lpstr>
      <vt:lpstr>'MEDIDAS DE TENDENCIA UTILIZADA'!Títulos_a_imprimir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JULIAN ANDRES GOMEZ RUEDA</cp:lastModifiedBy>
  <cp:lastPrinted>2026-05-12T19:22:21Z</cp:lastPrinted>
  <dcterms:created xsi:type="dcterms:W3CDTF">2001-11-21T18:41:57Z</dcterms:created>
  <dcterms:modified xsi:type="dcterms:W3CDTF">2026-10-19T22:10:53Z</dcterms:modified>
</cp:coreProperties>
</file>