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3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worksheet+xml" PartName="/xl/worksheets/sheet35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34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35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36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" sheetId="1" r:id="rId4"/>
    <sheet state="visible" name="1,1" sheetId="2" r:id="rId5"/>
    <sheet state="visible" name="1,2" sheetId="3" r:id="rId6"/>
    <sheet state="visible" name="1,3" sheetId="4" r:id="rId7"/>
    <sheet state="visible" name="1,4" sheetId="5" r:id="rId8"/>
    <sheet state="visible" name="1.5" sheetId="6" r:id="rId9"/>
    <sheet state="visible" name="1.6" sheetId="7" r:id="rId10"/>
    <sheet state="visible" name="1.7" sheetId="8" r:id="rId11"/>
    <sheet state="visible" name="2.1" sheetId="9" r:id="rId12"/>
    <sheet state="visible" name="2.2" sheetId="10" r:id="rId13"/>
    <sheet state="visible" name="2.3" sheetId="11" r:id="rId14"/>
    <sheet state="visible" name="2.4" sheetId="12" r:id="rId15"/>
    <sheet state="visible" name="3.1" sheetId="13" r:id="rId16"/>
    <sheet state="visible" name="3.2" sheetId="14" r:id="rId17"/>
    <sheet state="visible" name="3.3" sheetId="15" r:id="rId18"/>
    <sheet state="visible" name="3.4" sheetId="16" r:id="rId19"/>
    <sheet state="visible" name="3.5" sheetId="17" r:id="rId20"/>
    <sheet state="visible" name="3.6" sheetId="18" r:id="rId21"/>
    <sheet state="visible" name="3.7" sheetId="19" r:id="rId22"/>
    <sheet state="visible" name="3.8" sheetId="20" r:id="rId23"/>
    <sheet state="visible" name="4.1" sheetId="21" r:id="rId24"/>
    <sheet state="visible" name="4.2" sheetId="22" r:id="rId25"/>
    <sheet state="visible" name="4.3" sheetId="23" r:id="rId26"/>
    <sheet state="visible" name="4.4" sheetId="24" r:id="rId27"/>
    <sheet state="visible" name="4.5" sheetId="25" r:id="rId28"/>
    <sheet state="visible" name="4.6" sheetId="26" r:id="rId29"/>
    <sheet state="visible" name="5.1" sheetId="27" r:id="rId30"/>
    <sheet state="visible" name="5.2" sheetId="28" r:id="rId31"/>
    <sheet state="visible" name="5.3" sheetId="29" r:id="rId32"/>
    <sheet state="visible" name="5.4" sheetId="30" r:id="rId33"/>
    <sheet state="visible" name="5.5" sheetId="31" r:id="rId34"/>
    <sheet state="visible" name="5.6" sheetId="32" r:id="rId35"/>
    <sheet state="visible" name="6.1" sheetId="33" r:id="rId36"/>
    <sheet state="visible" name="6.2" sheetId="34" r:id="rId37"/>
    <sheet state="visible" name="7.1" sheetId="35" r:id="rId38"/>
    <sheet state="visible" name="7.2" sheetId="36" r:id="rId39"/>
  </sheets>
  <definedNames/>
  <calcPr/>
  <extLst>
    <ext uri="GoogleSheetsCustomDataVersion2">
      <go:sheetsCustomData xmlns:go="http://customooxmlschemas.google.com/" r:id="rId40" roundtripDataChecksum="ua6C38rPEMCplPYdyKmq7YRL+VRupI/kFgw0enxMSkY="/>
    </ext>
  </extLst>
</workbook>
</file>

<file path=xl/sharedStrings.xml><?xml version="1.0" encoding="utf-8"?>
<sst xmlns="http://schemas.openxmlformats.org/spreadsheetml/2006/main" count="1798" uniqueCount="183">
  <si>
    <t>PRESUPUESTO BATERIAS SANITARIAS IEM INEM - LUIS DELFÍN INSUASTY</t>
  </si>
  <si>
    <t>DESCRIPCION ITEM</t>
  </si>
  <si>
    <t>ITEM</t>
  </si>
  <si>
    <t>UNIDAD ITEM</t>
  </si>
  <si>
    <t>DESCRIPCIÓN</t>
  </si>
  <si>
    <t>UND</t>
  </si>
  <si>
    <t>CANT.</t>
  </si>
  <si>
    <t>VR. UNITARIO</t>
  </si>
  <si>
    <t>VR. TOTAL</t>
  </si>
  <si>
    <t>BATERIAS SANITARIAS BLOQUE 1 Y 2</t>
  </si>
  <si>
    <t>I</t>
  </si>
  <si>
    <t>PRELIMINARES</t>
  </si>
  <si>
    <t>Localización y replanteo pagado por M2</t>
  </si>
  <si>
    <t>M2</t>
  </si>
  <si>
    <t>I. EQUIPO</t>
  </si>
  <si>
    <t>UNIDAD</t>
  </si>
  <si>
    <t>PRECIO</t>
  </si>
  <si>
    <t>CANTIDAD</t>
  </si>
  <si>
    <t>RENDIMIENTO</t>
  </si>
  <si>
    <t>VALOR PARCIAL</t>
  </si>
  <si>
    <t>Herramiento menor</t>
  </si>
  <si>
    <t>$</t>
  </si>
  <si>
    <t>Tablón de madera</t>
  </si>
  <si>
    <t>DIA</t>
  </si>
  <si>
    <t xml:space="preserve">Demolición de concreto hidráulico </t>
  </si>
  <si>
    <t>M3</t>
  </si>
  <si>
    <t>Demolición de muros en mampostería, incluye cortes con pulidora.</t>
  </si>
  <si>
    <t>Retiro de sanitarios y lavamanos</t>
  </si>
  <si>
    <t>Excavación a mano sin clasificar profundidad menor a 2 m, en seco</t>
  </si>
  <si>
    <t>Compresor neumático</t>
  </si>
  <si>
    <t>Retiro y disposición de material sobrante cargue a mano con pago de escombrera.</t>
  </si>
  <si>
    <t>HORA</t>
  </si>
  <si>
    <t>Escarificación de enchape pisos y paredes</t>
  </si>
  <si>
    <t>Equipo de topografía</t>
  </si>
  <si>
    <t>II</t>
  </si>
  <si>
    <t>CONCRETOS Y  MAPOSTERIA</t>
  </si>
  <si>
    <t>Mesón 0.60 X 0.06 m. malla en acero 3/8 @ 0.17 m. en dos sentidos ccto de 3000 psi incluye enchape</t>
  </si>
  <si>
    <t>ML</t>
  </si>
  <si>
    <t>Cuerpo de andamio tubular 1,5 x 1,5</t>
  </si>
  <si>
    <t>Andén en concreto, espesor 10 cm, resistencia 21 Mpa (3000 PSI)</t>
  </si>
  <si>
    <t>Caja de inspección 0.7 X 0.7 X 0.7 m en mamposteria incluye tapa en concreto con refuerzo</t>
  </si>
  <si>
    <t>SUB-TOTAL</t>
  </si>
  <si>
    <t>Muro en ladrillo común sencillo.</t>
  </si>
  <si>
    <t>III</t>
  </si>
  <si>
    <t>REDES HIDRAULICAS Y SANITARIAS</t>
  </si>
  <si>
    <t>Tubería pvc presión 1/2" rde 21, incluye accesorios, suministro e instalación red.</t>
  </si>
  <si>
    <t>Ml</t>
  </si>
  <si>
    <t>II. MATERIALES</t>
  </si>
  <si>
    <t>Punto hidráulico 1/2", longitud promedio 3m</t>
  </si>
  <si>
    <t>Clavos</t>
  </si>
  <si>
    <t>Red sanitaria PVC de 2"</t>
  </si>
  <si>
    <t>LB</t>
  </si>
  <si>
    <t>Punto sanitario 2" PVC</t>
  </si>
  <si>
    <t>Red sanitaria PVC de 4"</t>
  </si>
  <si>
    <t>Punto sanitario 4" PVC</t>
  </si>
  <si>
    <t>Estacas 40 cm</t>
  </si>
  <si>
    <t>Válvula de cierre 1/2". Incluye caja y accesorios.</t>
  </si>
  <si>
    <t>Red sanitaria PVC de 6"</t>
  </si>
  <si>
    <t>IV</t>
  </si>
  <si>
    <t>ENCHAPES y PAÑETES</t>
  </si>
  <si>
    <t>Losa de concreto rígido, espesor 15cm, Mr=3.8 Mpa</t>
  </si>
  <si>
    <t>III. MANO DE OBRA</t>
  </si>
  <si>
    <t>Cuadrilla 1-1-2</t>
  </si>
  <si>
    <t>Enchape en cerámica nacional tráfico 4, de 30 x 30 cm, incluye suministro e instalación.</t>
  </si>
  <si>
    <t>Enchape en cerámica, de 30 cm x 30 cm, paredes de baños y cocina</t>
  </si>
  <si>
    <t>Espejo para baño pagado en m2, incluye suministro e instalación</t>
  </si>
  <si>
    <t>Cuadrilla 0-1-2</t>
  </si>
  <si>
    <t>Cuadrilla 0-1-4</t>
  </si>
  <si>
    <t>Repello impermeabilizado allanado, espesor 1.5 cm, mezcla 1-4.</t>
  </si>
  <si>
    <t xml:space="preserve">M2 </t>
  </si>
  <si>
    <t>Pintura vinilo tipo 1, 3 manos</t>
  </si>
  <si>
    <t>V</t>
  </si>
  <si>
    <t>APARATOS SANITARIOS</t>
  </si>
  <si>
    <t>Sanitario blanco tipo institucional, incluye suministro e instalación.</t>
  </si>
  <si>
    <t>IV. TRANSPORTES</t>
  </si>
  <si>
    <t>Sanitario blanco tipo institucional para movilidad reducida incluye barras de soporte abatible, incluye suministro e instalación.</t>
  </si>
  <si>
    <t>DISTANCIA</t>
  </si>
  <si>
    <t>Válvula 1/2 Regulación Plástica, incluye suministro e instalación</t>
  </si>
  <si>
    <t>M3-KM</t>
  </si>
  <si>
    <t>TARIFA</t>
  </si>
  <si>
    <t>Orinal, incluye suministro e instalación.</t>
  </si>
  <si>
    <t>División para orinal en lamina galvanizada, con nticorrosivo y esmalte</t>
  </si>
  <si>
    <t>Suministro e instalación de lavamanos línea blanca incluye accesorios y grifería</t>
  </si>
  <si>
    <t>PRECIO UNITARIO COSTO DIRECTO</t>
  </si>
  <si>
    <t>VI</t>
  </si>
  <si>
    <t>CARPINTERIA METALICA</t>
  </si>
  <si>
    <t>Ventana metálica cal 20 instalada, pintada con anticorrosivo y pintura esmalte, vidrio claro 4 mm</t>
  </si>
  <si>
    <t>Puerta para baños en lamina galvanizada, con anticorrosivo y esmalte,incluye cerraduras</t>
  </si>
  <si>
    <t>VII</t>
  </si>
  <si>
    <t>REDES ELECTRICA E ILUMINACIÓN</t>
  </si>
  <si>
    <t>Luminaria tipo led antipolvo 36 W. Incluye clavija y cable encauchetado de 3X14 AWG</t>
  </si>
  <si>
    <t xml:space="preserve">Salida interruptor doble 15 AMP, incluye interruptor y accesorios </t>
  </si>
  <si>
    <t>TOTAL COSTOS DIRECTOS BLOQUE 1-2</t>
  </si>
  <si>
    <t>BLOQUE DE EDUCACION FISICA</t>
  </si>
  <si>
    <t>ENCHAPES Y PAÑETES</t>
  </si>
  <si>
    <t>TOTAL COSTOS DIRECTOS BLOQUE DE EDUCACIÓN FÍSICA</t>
  </si>
  <si>
    <t>BLOQUE DE COMERCIO</t>
  </si>
  <si>
    <t>Cuadrilla 0-1-1</t>
  </si>
  <si>
    <t>Volqueta</t>
  </si>
  <si>
    <t>IV. OTROS</t>
  </si>
  <si>
    <t>Pago escombrera</t>
  </si>
  <si>
    <t>llave de paso 1/2 ", incluye tapa de registro plástica</t>
  </si>
  <si>
    <t>TOTAL COSTOS DIRECTOS BLOQUE DE COMERCIO</t>
  </si>
  <si>
    <t>TOTAL COSTOS DIRECTOS</t>
  </si>
  <si>
    <t>AUI 20%</t>
  </si>
  <si>
    <t>COSTO TOTAL</t>
  </si>
  <si>
    <t>Mezcladora trompo 1 bulto</t>
  </si>
  <si>
    <t>Material concreto D 1:2:3 + 5% desperdicio</t>
  </si>
  <si>
    <t>Alambre de amarre</t>
  </si>
  <si>
    <t>KG</t>
  </si>
  <si>
    <t xml:space="preserve">Formaleta de meson, 1X0.6m espesor de 0.1 </t>
  </si>
  <si>
    <t>Estacas 40cm</t>
  </si>
  <si>
    <t>Acero 3/8"</t>
  </si>
  <si>
    <t>Ceramica</t>
  </si>
  <si>
    <t>Pegante para ceramica</t>
  </si>
  <si>
    <t>Tabla común 25cm x 260 cm</t>
  </si>
  <si>
    <t>Cuadrilla 1-0-8</t>
  </si>
  <si>
    <t>Material concreto E 1:3:5 + 5% desperdicio</t>
  </si>
  <si>
    <t>Material mortero 1-4 + 5% desperdicio</t>
  </si>
  <si>
    <t>Material mortero 1-3 + 5% desperdicio</t>
  </si>
  <si>
    <t>Ladrillo común 6 x 12 x 25</t>
  </si>
  <si>
    <t>Malla electrosoldada 4 mm de 15x15 cm</t>
  </si>
  <si>
    <t>Material concreto D 1:2:3 + 5% desperdicio f'c</t>
  </si>
  <si>
    <t>Cuadrilla 1-0-2</t>
  </si>
  <si>
    <t>Limpiador tubería pvc 1/128</t>
  </si>
  <si>
    <t>Soldadura química pvc 1/128</t>
  </si>
  <si>
    <t>Accesorio pvc 1/2"</t>
  </si>
  <si>
    <t>Tuberia pvc 1/2" rde 13.5</t>
  </si>
  <si>
    <t>Tuberia sanitaria 2"</t>
  </si>
  <si>
    <t>Accesorio sanitario 2"</t>
  </si>
  <si>
    <t>Tuberia pvc 4" sanitaria</t>
  </si>
  <si>
    <t>Accesorio pvc 4"</t>
  </si>
  <si>
    <t>Valvula de cierre de 1/2"</t>
  </si>
  <si>
    <t>Caja de registro</t>
  </si>
  <si>
    <t xml:space="preserve">Tuberia pvc 6" </t>
  </si>
  <si>
    <t>Accesorio pvc 6"</t>
  </si>
  <si>
    <t>Regla vibratoria</t>
  </si>
  <si>
    <t>Vibrador de concreto 1000 RPM</t>
  </si>
  <si>
    <t xml:space="preserve"> Cortadora de disco cto rígido</t>
  </si>
  <si>
    <t>Masilla carburante 6mm</t>
  </si>
  <si>
    <t>GAL</t>
  </si>
  <si>
    <t xml:space="preserve">Material concreto C 1:2:2.5+ 5% desperdicio f' </t>
  </si>
  <si>
    <t>Tabla común 25cm x 260cm</t>
  </si>
  <si>
    <t>Acero 3/4"</t>
  </si>
  <si>
    <t>Acero 1/2"</t>
  </si>
  <si>
    <t>Sellasil soporte cordon respaldo</t>
  </si>
  <si>
    <t>Céramica de 30x30 trafico 4 antideslizante</t>
  </si>
  <si>
    <t>Antisol blanco</t>
  </si>
  <si>
    <t>Canastilla soporte refuerzo pavimento</t>
  </si>
  <si>
    <t>Cuadrilla 1-1-12</t>
  </si>
  <si>
    <t xml:space="preserve">Céramica de 30x30 </t>
  </si>
  <si>
    <t>Espejo para baño de 4 mm de espesor</t>
  </si>
  <si>
    <t xml:space="preserve">Accesorios de fijación </t>
  </si>
  <si>
    <t>Silicona neutra para espejo</t>
  </si>
  <si>
    <t>Impermeabilizante integral para morteros y concretos</t>
  </si>
  <si>
    <t>Agua</t>
  </si>
  <si>
    <t>LT</t>
  </si>
  <si>
    <t>Rodillo felpa</t>
  </si>
  <si>
    <t>Cinta de enmascarar L=25m</t>
  </si>
  <si>
    <t>Brocha mona 4"</t>
  </si>
  <si>
    <t>Pintura vinilo tipo 1</t>
  </si>
  <si>
    <t>Pegante para cerámica</t>
  </si>
  <si>
    <t>Sanitario blanco tipo institucional</t>
  </si>
  <si>
    <t>Oficial</t>
  </si>
  <si>
    <t>Sanitario blanco tipo institucional movilidad reducida</t>
  </si>
  <si>
    <t>Barra de soporte abatible para baño accesible</t>
  </si>
  <si>
    <t>Pintura anticorrosiva</t>
  </si>
  <si>
    <t>División en lamina galvanizada para baños</t>
  </si>
  <si>
    <t>Pintura esmalte</t>
  </si>
  <si>
    <t xml:space="preserve">Orinal blanco tipo institucional </t>
  </si>
  <si>
    <t xml:space="preserve"> Lavamanos blanco tipo institucional con griferia</t>
  </si>
  <si>
    <t>Ventana metálica cal 20</t>
  </si>
  <si>
    <t>Puerta en lamina galvanizada incluye cerraduras</t>
  </si>
  <si>
    <t>Vidrio 4 mm transparente</t>
  </si>
  <si>
    <t>Silicona para vidrio</t>
  </si>
  <si>
    <t>Clavija</t>
  </si>
  <si>
    <t>Cable cobre encauchetado 3x14 AWG</t>
  </si>
  <si>
    <t>Luminaria tipo LED antipolvo 36 W</t>
  </si>
  <si>
    <t>Alambre de cobre THHN No. 12</t>
  </si>
  <si>
    <t>Caja 2x4 plastica</t>
  </si>
  <si>
    <t>Accesorio coduit de 1/2"</t>
  </si>
  <si>
    <t>Interruptor doble</t>
  </si>
  <si>
    <t>Tubería PVC conduit 1/2"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</si>
</sst>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&quot;$&quot;\ * #,##0.00_-;\-&quot;$&quot;\ * #,##0.00_-;_-&quot;$&quot;\ * &quot;-&quot;??_-;_-@"/>
    <numFmt numFmtId="165" formatCode="0.000"/>
    <numFmt numFmtId="166" formatCode="_ * #,##0.00_ ;_ * \-#,##0.00_ ;_ * &quot;-&quot;??_ ;_ @_ "/>
    <numFmt numFmtId="167" formatCode="&quot;$&quot;\ #,##0.00;[Red]\-&quot;$&quot;\ #,##0.00"/>
  </numFmts>
  <fonts count="14">
    <font>
      <sz val="11.0"/>
      <color theme="1"/>
      <name val="Calibri"/>
      <scheme val="minor"/>
    </font>
    <font>
      <sz val="11.0"/>
      <color theme="1"/>
      <name val="Aptos Narrow"/>
    </font>
    <font>
      <sz val="9.0"/>
      <color theme="1"/>
      <name val="Century Gothic"/>
    </font>
    <font>
      <b/>
      <sz val="12.0"/>
      <color theme="1"/>
      <name val="Arial Narrow"/>
    </font>
    <font/>
    <font>
      <b/>
      <sz val="9.0"/>
      <color theme="1"/>
      <name val="Century Gothic"/>
    </font>
    <font>
      <b/>
      <sz val="11.0"/>
      <color theme="1"/>
      <name val="Arial Narrow"/>
    </font>
    <font>
      <sz val="11.0"/>
      <color theme="1"/>
      <name val="Calibri"/>
    </font>
    <font>
      <sz val="11.0"/>
      <color theme="1"/>
      <name val="Arial Narrow"/>
    </font>
    <font>
      <sz val="11.0"/>
      <color theme="1"/>
      <name val="Century Gothic"/>
    </font>
    <font>
      <b/>
      <sz val="8.0"/>
      <color theme="1"/>
      <name val="Century Gothic"/>
    </font>
    <font>
      <sz val="10.0"/>
      <color theme="1"/>
      <name val="Open Sans"/>
    </font>
    <font>
      <sz val="12.0"/>
      <color theme="1"/>
      <name val="Arial Narrow"/>
    </font>
    <font>
      <color theme="1"/>
      <name val="Calibri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FD965"/>
        <bgColor rgb="FFFFD965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C5E0B3"/>
        <bgColor rgb="FFC5E0B3"/>
      </patternFill>
    </fill>
  </fills>
  <borders count="12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shrinkToFit="0" vertical="top" wrapText="1"/>
    </xf>
    <xf borderId="2" fillId="2" fontId="3" numFmtId="0" xfId="0" applyAlignment="1" applyBorder="1" applyFill="1" applyFont="1">
      <alignment horizontal="center"/>
    </xf>
    <xf borderId="1" fillId="0" fontId="4" numFmtId="0" xfId="0" applyBorder="1" applyFont="1"/>
    <xf borderId="1" fillId="0" fontId="5" numFmtId="0" xfId="0" applyAlignment="1" applyBorder="1" applyFont="1">
      <alignment horizontal="center" vertical="top"/>
    </xf>
    <xf borderId="3" fillId="0" fontId="4" numFmtId="0" xfId="0" applyBorder="1" applyFont="1"/>
    <xf borderId="2" fillId="0" fontId="5" numFmtId="0" xfId="0" applyAlignment="1" applyBorder="1" applyFont="1">
      <alignment horizontal="center"/>
    </xf>
    <xf borderId="4" fillId="3" fontId="6" numFmtId="0" xfId="0" applyAlignment="1" applyBorder="1" applyFill="1" applyFont="1">
      <alignment horizontal="center" shrinkToFit="0" wrapText="1"/>
    </xf>
    <xf borderId="5" fillId="0" fontId="5" numFmtId="0" xfId="0" applyAlignment="1" applyBorder="1" applyFont="1">
      <alignment horizontal="center"/>
    </xf>
    <xf borderId="6" fillId="3" fontId="6" numFmtId="0" xfId="0" applyAlignment="1" applyBorder="1" applyFill="1" applyFont="1">
      <alignment horizontal="center" shrinkToFit="0" wrapText="1"/>
    </xf>
    <xf borderId="0" fillId="0" fontId="7" numFmtId="0" xfId="0" applyAlignment="1" applyFont="1">
      <alignment horizontal="center"/>
    </xf>
    <xf borderId="7" fillId="4" fontId="6" numFmtId="0" xfId="0" applyBorder="1" applyFill="1" applyFont="1"/>
    <xf borderId="8" fillId="4" fontId="8" numFmtId="0" xfId="0" applyBorder="1" applyFill="1" applyFont="1"/>
    <xf borderId="9" fillId="4" fontId="8" numFmtId="0" xfId="0" applyBorder="1" applyFill="1" applyFont="1"/>
    <xf borderId="5" fillId="4" fontId="8" numFmtId="0" xfId="0" applyBorder="1" applyFill="1" applyFont="1"/>
    <xf borderId="5" fillId="4" fontId="8" numFmtId="0" xfId="0" applyAlignment="1" applyBorder="1" applyFill="1" applyFont="1">
      <alignment horizontal="center"/>
    </xf>
    <xf borderId="2" fillId="0" fontId="2" numFmtId="0" xfId="0" applyAlignment="1" applyBorder="1" applyFont="1">
      <alignment horizontal="left" shrinkToFit="0" vertical="center" wrapText="1"/>
    </xf>
    <xf borderId="5" fillId="5" fontId="6" numFmtId="0" xfId="0" applyBorder="1" applyFill="1" applyFont="1"/>
    <xf borderId="5" fillId="5" fontId="6" numFmtId="0" xfId="0" applyAlignment="1" applyBorder="1" applyFill="1" applyFont="1">
      <alignment horizontal="center"/>
    </xf>
    <xf borderId="5" fillId="0" fontId="8" numFmtId="0" xfId="0" applyAlignment="1" applyBorder="1" applyFont="1">
      <alignment shrinkToFit="0" wrapText="1"/>
    </xf>
    <xf borderId="5" fillId="0" fontId="2" numFmtId="0" xfId="0" applyAlignment="1" applyBorder="1" applyFont="1">
      <alignment horizontal="center" vertical="center"/>
    </xf>
    <xf borderId="0" fillId="0" fontId="5" numFmtId="0" xfId="0" applyAlignment="1" applyFont="1">
      <alignment horizontal="center"/>
    </xf>
    <xf borderId="5" fillId="0" fontId="8" numFmtId="0" xfId="0" applyAlignment="1" applyBorder="1" applyFont="1">
      <alignment vertical="center"/>
    </xf>
    <xf borderId="0" fillId="0" fontId="2" numFmtId="0" xfId="0" applyFont="1"/>
    <xf borderId="5" fillId="0" fontId="8" numFmtId="0" xfId="0" applyAlignment="1" applyBorder="1" applyFont="1">
      <alignment horizontal="center" vertical="center"/>
    </xf>
    <xf borderId="5" fillId="0" fontId="5" numFmtId="0" xfId="0" applyBorder="1" applyFont="1"/>
    <xf borderId="0" fillId="0" fontId="9" numFmtId="0" xfId="0" applyAlignment="1" applyFont="1">
      <alignment horizontal="center"/>
    </xf>
    <xf borderId="0" fillId="0" fontId="9" numFmtId="0" xfId="0" applyFont="1"/>
    <xf borderId="2" fillId="0" fontId="10" numFmtId="0" xfId="0" applyAlignment="1" applyBorder="1" applyFont="1">
      <alignment vertical="center"/>
    </xf>
    <xf borderId="3" fillId="0" fontId="10" numFmtId="0" xfId="0" applyAlignment="1" applyBorder="1" applyFont="1">
      <alignment horizontal="center" vertical="center"/>
    </xf>
    <xf borderId="5" fillId="0" fontId="10" numFmtId="0" xfId="0" applyAlignment="1" applyBorder="1" applyFont="1">
      <alignment horizontal="center" vertical="center"/>
    </xf>
    <xf borderId="5" fillId="0" fontId="2" numFmtId="2" xfId="0" applyBorder="1" applyFont="1" applyNumberFormat="1"/>
    <xf borderId="5" fillId="0" fontId="2" numFmtId="2" xfId="0" applyAlignment="1" applyBorder="1" applyFont="1" applyNumberFormat="1">
      <alignment horizontal="center"/>
    </xf>
    <xf borderId="5" fillId="0" fontId="8" numFmtId="164" xfId="0" applyAlignment="1" applyBorder="1" applyFont="1" applyNumberFormat="1">
      <alignment shrinkToFit="0" wrapText="1"/>
    </xf>
    <xf borderId="5" fillId="0" fontId="2" numFmtId="164" xfId="0" applyBorder="1" applyFont="1" applyNumberFormat="1"/>
    <xf borderId="5" fillId="0" fontId="8" numFmtId="0" xfId="0" applyAlignment="1" applyBorder="1" applyFont="1">
      <alignment shrinkToFit="0" vertical="center" wrapText="1"/>
    </xf>
    <xf borderId="5" fillId="0" fontId="2" numFmtId="164" xfId="0" applyAlignment="1" applyBorder="1" applyFont="1" applyNumberFormat="1">
      <alignment horizontal="right"/>
    </xf>
    <xf borderId="5" fillId="0" fontId="2" numFmtId="0" xfId="0" applyAlignment="1" applyBorder="1" applyFont="1">
      <alignment horizontal="left"/>
    </xf>
    <xf borderId="0" fillId="0" fontId="7" numFmtId="164" xfId="0" applyFont="1" applyNumberFormat="1"/>
    <xf borderId="0" fillId="0" fontId="11" numFmtId="0" xfId="0" applyFont="1"/>
    <xf borderId="5" fillId="0" fontId="2" numFmtId="164" xfId="0" applyAlignment="1" applyBorder="1" applyFont="1" applyNumberFormat="1">
      <alignment horizontal="left"/>
    </xf>
    <xf borderId="5" fillId="0" fontId="2" numFmtId="0" xfId="0" applyBorder="1" applyFont="1"/>
    <xf borderId="3" fillId="0" fontId="2" numFmtId="0" xfId="0" applyAlignment="1" applyBorder="1" applyFont="1">
      <alignment horizontal="center"/>
    </xf>
    <xf borderId="5" fillId="0" fontId="5" numFmtId="164" xfId="0" applyAlignment="1" applyBorder="1" applyFont="1" applyNumberFormat="1">
      <alignment horizontal="right"/>
    </xf>
    <xf borderId="3" fillId="0" fontId="5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 vertical="center"/>
    </xf>
    <xf borderId="5" fillId="0" fontId="2" numFmtId="0" xfId="0" applyAlignment="1" applyBorder="1" applyFont="1">
      <alignment shrinkToFit="0" wrapText="1"/>
    </xf>
    <xf borderId="5" fillId="0" fontId="2" numFmtId="165" xfId="0" applyBorder="1" applyFont="1" applyNumberFormat="1"/>
    <xf borderId="5" fillId="0" fontId="8" numFmtId="0" xfId="0" applyAlignment="1" applyBorder="1" applyFont="1">
      <alignment horizontal="center" shrinkToFit="0" vertical="center" wrapText="1"/>
    </xf>
    <xf borderId="5" fillId="0" fontId="5" numFmtId="164" xfId="0" applyBorder="1" applyFont="1" applyNumberFormat="1"/>
    <xf borderId="5" fillId="0" fontId="5" numFmtId="164" xfId="0" applyAlignment="1" applyBorder="1" applyFont="1" applyNumberFormat="1">
      <alignment horizontal="left" vertical="center"/>
    </xf>
    <xf borderId="10" fillId="0" fontId="5" numFmtId="0" xfId="0" applyBorder="1" applyFont="1"/>
    <xf borderId="11" fillId="0" fontId="5" numFmtId="0" xfId="0" applyBorder="1" applyFont="1"/>
    <xf borderId="5" fillId="0" fontId="5" numFmtId="0" xfId="0" applyAlignment="1" applyBorder="1" applyFont="1">
      <alignment vertical="center"/>
    </xf>
    <xf borderId="5" fillId="0" fontId="5" numFmtId="0" xfId="0" applyAlignment="1" applyBorder="1" applyFont="1">
      <alignment horizontal="left" vertical="center"/>
    </xf>
    <xf borderId="5" fillId="0" fontId="2" numFmtId="0" xfId="0" applyAlignment="1" applyBorder="1" applyFont="1">
      <alignment horizontal="center"/>
    </xf>
    <xf borderId="5" fillId="0" fontId="5" numFmtId="164" xfId="0" applyAlignment="1" applyBorder="1" applyFont="1" applyNumberFormat="1">
      <alignment horizontal="center"/>
    </xf>
    <xf borderId="1" fillId="0" fontId="5" numFmtId="0" xfId="0" applyAlignment="1" applyBorder="1" applyFont="1">
      <alignment horizontal="center"/>
    </xf>
    <xf borderId="2" fillId="2" fontId="6" numFmtId="0" xfId="0" applyAlignment="1" applyBorder="1" applyFill="1" applyFont="1">
      <alignment horizontal="center"/>
    </xf>
    <xf borderId="5" fillId="0" fontId="6" numFmtId="164" xfId="0" applyAlignment="1" applyBorder="1" applyFont="1" applyNumberFormat="1">
      <alignment horizontal="center"/>
    </xf>
    <xf borderId="5" fillId="0" fontId="12" numFmtId="0" xfId="0" applyAlignment="1" applyBorder="1" applyFont="1">
      <alignment vertical="center"/>
    </xf>
    <xf borderId="5" fillId="0" fontId="12" numFmtId="0" xfId="0" applyAlignment="1" applyBorder="1" applyFont="1">
      <alignment shrinkToFit="0" vertical="center" wrapText="1"/>
    </xf>
    <xf borderId="5" fillId="0" fontId="12" numFmtId="0" xfId="0" applyAlignment="1" applyBorder="1" applyFont="1">
      <alignment horizontal="center" vertical="center"/>
    </xf>
    <xf borderId="5" fillId="0" fontId="12" numFmtId="166" xfId="0" applyAlignment="1" applyBorder="1" applyFont="1" applyNumberFormat="1">
      <alignment horizontal="center" vertical="center"/>
    </xf>
    <xf borderId="5" fillId="0" fontId="2" numFmtId="2" xfId="0" applyAlignment="1" applyBorder="1" applyFont="1" applyNumberFormat="1">
      <alignment readingOrder="0"/>
    </xf>
    <xf borderId="5" fillId="0" fontId="12" numFmtId="0" xfId="0" applyAlignment="1" applyBorder="1" applyFont="1">
      <alignment horizontal="center" shrinkToFit="0" vertical="center" wrapText="1"/>
    </xf>
    <xf borderId="5" fillId="0" fontId="2" numFmtId="0" xfId="0" applyAlignment="1" applyBorder="1" applyFont="1">
      <alignment horizontal="left" readingOrder="0"/>
    </xf>
    <xf borderId="5" fillId="0" fontId="2" numFmtId="164" xfId="0" applyAlignment="1" applyBorder="1" applyFont="1" applyNumberFormat="1">
      <alignment readingOrder="0"/>
    </xf>
    <xf borderId="10" fillId="0" fontId="5" numFmtId="0" xfId="0" applyAlignment="1" applyBorder="1" applyFont="1">
      <alignment readingOrder="0"/>
    </xf>
    <xf borderId="5" fillId="0" fontId="8" numFmtId="164" xfId="0" applyAlignment="1" applyBorder="1" applyFont="1" applyNumberFormat="1">
      <alignment horizontal="center"/>
    </xf>
    <xf borderId="5" fillId="0" fontId="12" numFmtId="167" xfId="0" applyAlignment="1" applyBorder="1" applyFont="1" applyNumberFormat="1">
      <alignment horizontal="center" shrinkToFit="0" vertical="center" wrapText="1"/>
    </xf>
    <xf borderId="2" fillId="0" fontId="6" numFmtId="0" xfId="0" applyAlignment="1" applyBorder="1" applyFont="1">
      <alignment horizontal="center"/>
    </xf>
    <xf borderId="2" fillId="6" fontId="3" numFmtId="0" xfId="0" applyAlignment="1" applyBorder="1" applyFill="1" applyFont="1">
      <alignment horizontal="center"/>
    </xf>
    <xf borderId="5" fillId="0" fontId="3" numFmtId="164" xfId="0" applyAlignment="1" applyBorder="1" applyFont="1" applyNumberFormat="1">
      <alignment horizontal="center"/>
    </xf>
    <xf borderId="5" fillId="0" fontId="2" numFmtId="2" xfId="0" applyAlignment="1" applyBorder="1" applyFont="1" applyNumberFormat="1">
      <alignment horizontal="center" readingOrder="0"/>
    </xf>
    <xf borderId="5" fillId="0" fontId="2" numFmtId="0" xfId="0" applyAlignment="1" applyBorder="1" applyFont="1">
      <alignment readingOrder="0" shrinkToFit="0" wrapText="1"/>
    </xf>
    <xf borderId="5" fillId="0" fontId="2" numFmtId="0" xfId="0" applyAlignment="1" applyBorder="1" applyFont="1">
      <alignment readingOrder="0"/>
    </xf>
    <xf borderId="5" fillId="0" fontId="2" numFmtId="165" xfId="0" applyAlignment="1" applyBorder="1" applyFont="1" applyNumberFormat="1">
      <alignment readingOrder="0"/>
    </xf>
    <xf borderId="0" fillId="0" fontId="13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customschemas.google.com/relationships/workbookmetadata" Target="metadata"/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33" Type="http://schemas.openxmlformats.org/officeDocument/2006/relationships/worksheet" Target="worksheets/sheet30.xml"/><Relationship Id="rId10" Type="http://schemas.openxmlformats.org/officeDocument/2006/relationships/worksheet" Target="worksheets/sheet7.xml"/><Relationship Id="rId32" Type="http://schemas.openxmlformats.org/officeDocument/2006/relationships/worksheet" Target="worksheets/sheet29.xml"/><Relationship Id="rId13" Type="http://schemas.openxmlformats.org/officeDocument/2006/relationships/worksheet" Target="worksheets/sheet10.xml"/><Relationship Id="rId35" Type="http://schemas.openxmlformats.org/officeDocument/2006/relationships/worksheet" Target="worksheets/sheet32.xml"/><Relationship Id="rId12" Type="http://schemas.openxmlformats.org/officeDocument/2006/relationships/worksheet" Target="worksheets/sheet9.xml"/><Relationship Id="rId34" Type="http://schemas.openxmlformats.org/officeDocument/2006/relationships/worksheet" Target="worksheets/sheet31.xml"/><Relationship Id="rId15" Type="http://schemas.openxmlformats.org/officeDocument/2006/relationships/worksheet" Target="worksheets/sheet12.xml"/><Relationship Id="rId37" Type="http://schemas.openxmlformats.org/officeDocument/2006/relationships/worksheet" Target="worksheets/sheet34.xml"/><Relationship Id="rId14" Type="http://schemas.openxmlformats.org/officeDocument/2006/relationships/worksheet" Target="worksheets/sheet11.xml"/><Relationship Id="rId36" Type="http://schemas.openxmlformats.org/officeDocument/2006/relationships/worksheet" Target="worksheets/sheet33.xml"/><Relationship Id="rId17" Type="http://schemas.openxmlformats.org/officeDocument/2006/relationships/worksheet" Target="worksheets/sheet14.xml"/><Relationship Id="rId39" Type="http://schemas.openxmlformats.org/officeDocument/2006/relationships/worksheet" Target="worksheets/sheet36.xml"/><Relationship Id="rId16" Type="http://schemas.openxmlformats.org/officeDocument/2006/relationships/worksheet" Target="worksheets/sheet13.xml"/><Relationship Id="rId38" Type="http://schemas.openxmlformats.org/officeDocument/2006/relationships/worksheet" Target="worksheets/sheet35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6.0"/>
    <col customWidth="1" min="3" max="3" width="46.29"/>
    <col customWidth="1" min="4" max="5" width="9.14"/>
    <col customWidth="1" min="6" max="6" width="16.71"/>
    <col customWidth="1" min="7" max="7" width="18.29"/>
    <col customWidth="1" min="8" max="8" width="9.14"/>
  </cols>
  <sheetData>
    <row r="2">
      <c r="A2" s="1"/>
      <c r="B2" s="3" t="s">
        <v>0</v>
      </c>
      <c r="C2" s="4"/>
      <c r="D2" s="4"/>
      <c r="E2" s="4"/>
      <c r="F2" s="4"/>
      <c r="G2" s="6"/>
    </row>
    <row r="3">
      <c r="A3" s="1"/>
      <c r="B3" s="8" t="s">
        <v>2</v>
      </c>
      <c r="C3" s="8" t="s">
        <v>4</v>
      </c>
      <c r="D3" s="8" t="s">
        <v>5</v>
      </c>
      <c r="E3" s="8" t="s">
        <v>6</v>
      </c>
      <c r="F3" s="10" t="s">
        <v>7</v>
      </c>
      <c r="G3" s="10" t="s">
        <v>8</v>
      </c>
      <c r="H3" s="11"/>
    </row>
    <row r="4">
      <c r="A4" s="1"/>
      <c r="B4" s="12" t="s">
        <v>9</v>
      </c>
      <c r="C4" s="13"/>
      <c r="D4" s="13"/>
      <c r="E4" s="14"/>
      <c r="F4" s="15"/>
      <c r="G4" s="16"/>
      <c r="H4" s="11"/>
    </row>
    <row r="5">
      <c r="A5" s="1"/>
      <c r="B5" s="18" t="s">
        <v>10</v>
      </c>
      <c r="C5" s="18" t="s">
        <v>11</v>
      </c>
      <c r="D5" s="18"/>
      <c r="E5" s="18"/>
      <c r="F5" s="18"/>
      <c r="G5" s="19"/>
      <c r="H5" s="11"/>
    </row>
    <row r="6">
      <c r="A6" s="1"/>
      <c r="B6" s="20">
        <v>1.1</v>
      </c>
      <c r="C6" s="23" t="s">
        <v>12</v>
      </c>
      <c r="D6" s="25" t="s">
        <v>13</v>
      </c>
      <c r="E6" s="25">
        <v>113.9</v>
      </c>
      <c r="F6" s="34">
        <f>+'1,1'!F42</f>
        <v>946.0033333</v>
      </c>
      <c r="G6" s="34">
        <f t="shared" ref="G6:G12" si="1">F6*E6</f>
        <v>107749.7797</v>
      </c>
      <c r="H6" s="11"/>
    </row>
    <row r="7">
      <c r="A7" s="1"/>
      <c r="B7" s="20">
        <v>1.2</v>
      </c>
      <c r="C7" s="36" t="s">
        <v>24</v>
      </c>
      <c r="D7" s="25" t="s">
        <v>25</v>
      </c>
      <c r="E7" s="25">
        <v>40.78</v>
      </c>
      <c r="F7" s="34">
        <v>181873.0</v>
      </c>
      <c r="G7" s="34">
        <f t="shared" si="1"/>
        <v>7416780.94</v>
      </c>
      <c r="H7" s="11"/>
    </row>
    <row r="8">
      <c r="A8" s="1"/>
      <c r="B8" s="20">
        <v>1.3</v>
      </c>
      <c r="C8" s="36" t="s">
        <v>26</v>
      </c>
      <c r="D8" s="25" t="s">
        <v>25</v>
      </c>
      <c r="E8" s="25">
        <v>20.77</v>
      </c>
      <c r="F8" s="34">
        <v>143566.67</v>
      </c>
      <c r="G8" s="34">
        <f t="shared" si="1"/>
        <v>2981879.736</v>
      </c>
      <c r="H8" s="11"/>
    </row>
    <row r="9">
      <c r="A9" s="1"/>
      <c r="B9" s="20">
        <v>1.4</v>
      </c>
      <c r="C9" s="36" t="s">
        <v>27</v>
      </c>
      <c r="D9" s="25" t="s">
        <v>5</v>
      </c>
      <c r="E9" s="25">
        <v>18.0</v>
      </c>
      <c r="F9" s="34">
        <v>14803.33</v>
      </c>
      <c r="G9" s="34">
        <f t="shared" si="1"/>
        <v>266459.94</v>
      </c>
      <c r="H9" s="11"/>
    </row>
    <row r="10">
      <c r="A10" s="1"/>
      <c r="B10" s="20">
        <v>1.5</v>
      </c>
      <c r="C10" s="36" t="s">
        <v>28</v>
      </c>
      <c r="D10" s="25" t="s">
        <v>25</v>
      </c>
      <c r="E10" s="25">
        <v>24.75</v>
      </c>
      <c r="F10" s="34">
        <v>26130.0</v>
      </c>
      <c r="G10" s="34">
        <f t="shared" si="1"/>
        <v>646717.5</v>
      </c>
      <c r="H10" s="11"/>
    </row>
    <row r="11">
      <c r="A11" s="1"/>
      <c r="B11" s="20">
        <v>1.6</v>
      </c>
      <c r="C11" s="36" t="s">
        <v>30</v>
      </c>
      <c r="D11" s="25" t="s">
        <v>25</v>
      </c>
      <c r="E11" s="25">
        <v>86.46</v>
      </c>
      <c r="F11" s="34">
        <v>36130.0</v>
      </c>
      <c r="G11" s="34">
        <f t="shared" si="1"/>
        <v>3123799.8</v>
      </c>
      <c r="H11" s="11"/>
    </row>
    <row r="12">
      <c r="A12" s="1"/>
      <c r="B12" s="20">
        <v>1.7</v>
      </c>
      <c r="C12" s="36" t="s">
        <v>32</v>
      </c>
      <c r="D12" s="25" t="s">
        <v>13</v>
      </c>
      <c r="E12" s="25">
        <v>81.0</v>
      </c>
      <c r="F12" s="34">
        <v>18071.333333333332</v>
      </c>
      <c r="G12" s="34">
        <f t="shared" si="1"/>
        <v>1463778</v>
      </c>
      <c r="H12" s="11"/>
    </row>
    <row r="13">
      <c r="A13" s="1"/>
      <c r="B13" s="18" t="s">
        <v>34</v>
      </c>
      <c r="C13" s="18" t="s">
        <v>35</v>
      </c>
      <c r="D13" s="18"/>
      <c r="E13" s="18"/>
      <c r="F13" s="18"/>
      <c r="G13" s="19"/>
      <c r="H13" s="11"/>
    </row>
    <row r="14">
      <c r="A14" s="1"/>
      <c r="B14" s="23">
        <v>2.1</v>
      </c>
      <c r="C14" s="36" t="s">
        <v>36</v>
      </c>
      <c r="D14" s="25" t="s">
        <v>37</v>
      </c>
      <c r="E14" s="25">
        <v>19.0</v>
      </c>
      <c r="F14" s="34">
        <v>132408.66666666666</v>
      </c>
      <c r="G14" s="34">
        <f t="shared" ref="G14:G17" si="2">F14*E14</f>
        <v>2515764.667</v>
      </c>
      <c r="H14" s="11"/>
    </row>
    <row r="15">
      <c r="A15" s="1"/>
      <c r="B15" s="23">
        <v>2.2</v>
      </c>
      <c r="C15" s="36" t="s">
        <v>39</v>
      </c>
      <c r="D15" s="25" t="s">
        <v>13</v>
      </c>
      <c r="E15" s="25">
        <v>64.0</v>
      </c>
      <c r="F15" s="34">
        <v>83575.5</v>
      </c>
      <c r="G15" s="34">
        <f t="shared" si="2"/>
        <v>5348832</v>
      </c>
      <c r="H15" s="11"/>
    </row>
    <row r="16">
      <c r="A16" s="1"/>
      <c r="B16" s="23">
        <v>2.3</v>
      </c>
      <c r="C16" s="36" t="s">
        <v>40</v>
      </c>
      <c r="D16" s="25" t="s">
        <v>5</v>
      </c>
      <c r="E16" s="25">
        <v>4.0</v>
      </c>
      <c r="F16" s="34">
        <v>767793.56</v>
      </c>
      <c r="G16" s="34">
        <f t="shared" si="2"/>
        <v>3071174.24</v>
      </c>
      <c r="H16" s="11"/>
    </row>
    <row r="17" ht="15.75" customHeight="1">
      <c r="A17" s="1"/>
      <c r="B17" s="23">
        <v>2.4</v>
      </c>
      <c r="C17" s="36" t="s">
        <v>42</v>
      </c>
      <c r="D17" s="25" t="s">
        <v>13</v>
      </c>
      <c r="E17" s="25">
        <v>194.33</v>
      </c>
      <c r="F17" s="34">
        <v>128308.66666666667</v>
      </c>
      <c r="G17" s="34">
        <f t="shared" si="2"/>
        <v>24934223.19</v>
      </c>
      <c r="H17" s="11"/>
    </row>
    <row r="18" ht="15.75" customHeight="1">
      <c r="A18" s="1"/>
      <c r="B18" s="18" t="s">
        <v>43</v>
      </c>
      <c r="C18" s="18" t="s">
        <v>44</v>
      </c>
      <c r="D18" s="18"/>
      <c r="E18" s="18"/>
      <c r="F18" s="18"/>
      <c r="G18" s="19"/>
      <c r="H18" s="11"/>
    </row>
    <row r="19">
      <c r="A19" s="1"/>
      <c r="B19" s="23">
        <v>3.1</v>
      </c>
      <c r="C19" s="36" t="s">
        <v>45</v>
      </c>
      <c r="D19" s="25" t="s">
        <v>46</v>
      </c>
      <c r="E19" s="25">
        <v>90.0</v>
      </c>
      <c r="F19" s="34">
        <v>8593.333333333334</v>
      </c>
      <c r="G19" s="34">
        <f t="shared" ref="G19:G26" si="3">F19*E19</f>
        <v>773400</v>
      </c>
      <c r="H19" s="11"/>
    </row>
    <row r="20" ht="15.75" customHeight="1">
      <c r="A20" s="1"/>
      <c r="B20" s="23">
        <v>3.2</v>
      </c>
      <c r="C20" s="36" t="s">
        <v>48</v>
      </c>
      <c r="D20" s="25" t="s">
        <v>5</v>
      </c>
      <c r="E20" s="25">
        <v>43.0</v>
      </c>
      <c r="F20" s="34">
        <v>57408.333333333336</v>
      </c>
      <c r="G20" s="34">
        <f t="shared" si="3"/>
        <v>2468558.333</v>
      </c>
      <c r="H20" s="11"/>
    </row>
    <row r="21" ht="15.75" customHeight="1">
      <c r="A21" s="1"/>
      <c r="B21" s="23">
        <v>3.3</v>
      </c>
      <c r="C21" s="36" t="s">
        <v>50</v>
      </c>
      <c r="D21" s="25" t="s">
        <v>37</v>
      </c>
      <c r="E21" s="25">
        <v>40.0</v>
      </c>
      <c r="F21" s="34">
        <v>36198.333333333336</v>
      </c>
      <c r="G21" s="34">
        <f t="shared" si="3"/>
        <v>1447933.333</v>
      </c>
      <c r="H21" s="11"/>
    </row>
    <row r="22" ht="15.75" customHeight="1">
      <c r="A22" s="1"/>
      <c r="B22" s="23">
        <v>3.4</v>
      </c>
      <c r="C22" s="36" t="s">
        <v>52</v>
      </c>
      <c r="D22" s="25" t="s">
        <v>5</v>
      </c>
      <c r="E22" s="25">
        <v>26.0</v>
      </c>
      <c r="F22" s="34">
        <v>36198.333333333336</v>
      </c>
      <c r="G22" s="34">
        <f t="shared" si="3"/>
        <v>941156.6667</v>
      </c>
      <c r="H22" s="11"/>
    </row>
    <row r="23" ht="15.75" customHeight="1">
      <c r="A23" s="1"/>
      <c r="B23" s="23">
        <v>3.5</v>
      </c>
      <c r="C23" s="36" t="s">
        <v>53</v>
      </c>
      <c r="D23" s="25" t="s">
        <v>37</v>
      </c>
      <c r="E23" s="25">
        <v>100.0</v>
      </c>
      <c r="F23" s="34">
        <v>51523.666666666664</v>
      </c>
      <c r="G23" s="34">
        <f t="shared" si="3"/>
        <v>5152366.667</v>
      </c>
      <c r="H23" s="11"/>
    </row>
    <row r="24" ht="15.75" customHeight="1">
      <c r="A24" s="1"/>
      <c r="B24" s="23">
        <v>3.6</v>
      </c>
      <c r="C24" s="36" t="s">
        <v>54</v>
      </c>
      <c r="D24" s="25" t="s">
        <v>5</v>
      </c>
      <c r="E24" s="25">
        <v>28.0</v>
      </c>
      <c r="F24" s="34">
        <v>94990.66666666667</v>
      </c>
      <c r="G24" s="34">
        <f t="shared" si="3"/>
        <v>2659738.667</v>
      </c>
      <c r="H24" s="11"/>
    </row>
    <row r="25" ht="15.75" customHeight="1">
      <c r="A25" s="1"/>
      <c r="B25" s="23">
        <v>3.7</v>
      </c>
      <c r="C25" s="36" t="s">
        <v>56</v>
      </c>
      <c r="D25" s="25" t="s">
        <v>5</v>
      </c>
      <c r="E25" s="25">
        <v>7.0</v>
      </c>
      <c r="F25" s="34">
        <v>34466.333333333336</v>
      </c>
      <c r="G25" s="34">
        <f t="shared" si="3"/>
        <v>241264.3333</v>
      </c>
      <c r="H25" s="11"/>
    </row>
    <row r="26" ht="15.75" customHeight="1">
      <c r="A26" s="1"/>
      <c r="B26" s="23">
        <v>3.8</v>
      </c>
      <c r="C26" s="36" t="s">
        <v>57</v>
      </c>
      <c r="D26" s="25" t="s">
        <v>37</v>
      </c>
      <c r="E26" s="25">
        <v>110.0</v>
      </c>
      <c r="F26" s="34">
        <v>141992.0</v>
      </c>
      <c r="G26" s="34">
        <f t="shared" si="3"/>
        <v>15619120</v>
      </c>
      <c r="H26" s="11"/>
    </row>
    <row r="27" ht="15.75" customHeight="1">
      <c r="A27" s="1"/>
      <c r="B27" s="18" t="s">
        <v>58</v>
      </c>
      <c r="C27" s="18" t="s">
        <v>59</v>
      </c>
      <c r="D27" s="18"/>
      <c r="E27" s="18"/>
      <c r="F27" s="18"/>
      <c r="G27" s="19"/>
      <c r="H27" s="11"/>
    </row>
    <row r="28" ht="15.75" customHeight="1">
      <c r="A28" s="1"/>
      <c r="B28" s="23">
        <v>4.1</v>
      </c>
      <c r="C28" s="36" t="s">
        <v>60</v>
      </c>
      <c r="D28" s="49" t="s">
        <v>13</v>
      </c>
      <c r="E28" s="49">
        <v>116.85</v>
      </c>
      <c r="F28" s="34">
        <v>145130.37</v>
      </c>
      <c r="G28" s="34">
        <f t="shared" ref="G28:G33" si="4">F28*E28</f>
        <v>16958483.73</v>
      </c>
      <c r="H28" s="11"/>
    </row>
    <row r="29" ht="15.75" customHeight="1">
      <c r="A29" s="1"/>
      <c r="B29" s="23">
        <v>4.2</v>
      </c>
      <c r="C29" s="36" t="s">
        <v>63</v>
      </c>
      <c r="D29" s="25" t="s">
        <v>13</v>
      </c>
      <c r="E29" s="25">
        <v>116.85</v>
      </c>
      <c r="F29" s="34">
        <v>86520.66666666667</v>
      </c>
      <c r="G29" s="34">
        <f t="shared" si="4"/>
        <v>10109939.9</v>
      </c>
      <c r="H29" s="11"/>
    </row>
    <row r="30" ht="15.75" customHeight="1">
      <c r="A30" s="1"/>
      <c r="B30" s="23">
        <v>4.3</v>
      </c>
      <c r="C30" s="36" t="s">
        <v>64</v>
      </c>
      <c r="D30" s="25" t="s">
        <v>13</v>
      </c>
      <c r="E30" s="25">
        <v>205.2</v>
      </c>
      <c r="F30" s="34">
        <v>98144.33333333333</v>
      </c>
      <c r="G30" s="34">
        <f t="shared" si="4"/>
        <v>20139217.2</v>
      </c>
      <c r="H30" s="11"/>
    </row>
    <row r="31" ht="15.75" customHeight="1">
      <c r="A31" s="1"/>
      <c r="B31" s="23">
        <v>4.4</v>
      </c>
      <c r="C31" s="36" t="s">
        <v>65</v>
      </c>
      <c r="D31" s="25" t="s">
        <v>13</v>
      </c>
      <c r="E31" s="25">
        <v>27.6</v>
      </c>
      <c r="F31" s="34">
        <v>139265.33333333334</v>
      </c>
      <c r="G31" s="34">
        <f t="shared" si="4"/>
        <v>3843723.2</v>
      </c>
      <c r="H31" s="11"/>
    </row>
    <row r="32" ht="15.75" customHeight="1">
      <c r="A32" s="1"/>
      <c r="B32" s="23">
        <v>4.5</v>
      </c>
      <c r="C32" s="36" t="s">
        <v>68</v>
      </c>
      <c r="D32" s="25" t="s">
        <v>69</v>
      </c>
      <c r="E32" s="25">
        <v>345.6</v>
      </c>
      <c r="F32" s="34">
        <v>27239.333333333332</v>
      </c>
      <c r="G32" s="34">
        <f t="shared" si="4"/>
        <v>9413913.6</v>
      </c>
      <c r="H32" s="11"/>
    </row>
    <row r="33" ht="15.75" customHeight="1">
      <c r="A33" s="1"/>
      <c r="B33" s="23">
        <v>4.6</v>
      </c>
      <c r="C33" s="36" t="s">
        <v>70</v>
      </c>
      <c r="D33" s="25" t="s">
        <v>13</v>
      </c>
      <c r="E33" s="25">
        <v>578.73</v>
      </c>
      <c r="F33" s="34">
        <v>17088.0</v>
      </c>
      <c r="G33" s="34">
        <f t="shared" si="4"/>
        <v>9889338.24</v>
      </c>
      <c r="H33" s="11"/>
    </row>
    <row r="34" ht="15.75" customHeight="1">
      <c r="A34" s="1"/>
      <c r="B34" s="18" t="s">
        <v>71</v>
      </c>
      <c r="C34" s="18" t="s">
        <v>72</v>
      </c>
      <c r="D34" s="18"/>
      <c r="E34" s="18"/>
      <c r="F34" s="18"/>
      <c r="G34" s="19"/>
      <c r="H34" s="11"/>
    </row>
    <row r="35" ht="15.75" customHeight="1">
      <c r="A35" s="1"/>
      <c r="B35" s="23">
        <v>5.1</v>
      </c>
      <c r="C35" s="36" t="s">
        <v>73</v>
      </c>
      <c r="D35" s="25" t="s">
        <v>5</v>
      </c>
      <c r="E35" s="25">
        <v>14.0</v>
      </c>
      <c r="F35" s="34">
        <v>345637.3333333333</v>
      </c>
      <c r="G35" s="34">
        <f t="shared" ref="G35:G40" si="5">F35*E35</f>
        <v>4838922.667</v>
      </c>
      <c r="H35" s="11"/>
    </row>
    <row r="36" ht="15.75" customHeight="1">
      <c r="A36" s="1"/>
      <c r="B36" s="23">
        <v>5.2</v>
      </c>
      <c r="C36" s="36" t="s">
        <v>75</v>
      </c>
      <c r="D36" s="25" t="s">
        <v>5</v>
      </c>
      <c r="E36" s="25">
        <v>1.0</v>
      </c>
      <c r="F36" s="34">
        <v>662887.3333333334</v>
      </c>
      <c r="G36" s="34">
        <f t="shared" si="5"/>
        <v>662887.3333</v>
      </c>
      <c r="H36" s="11"/>
    </row>
    <row r="37" ht="15.75" customHeight="1">
      <c r="A37" s="1"/>
      <c r="B37" s="23">
        <v>5.3</v>
      </c>
      <c r="C37" s="36" t="s">
        <v>77</v>
      </c>
      <c r="D37" s="25" t="s">
        <v>5</v>
      </c>
      <c r="E37" s="25">
        <v>15.0</v>
      </c>
      <c r="F37" s="34">
        <v>26295.666666666668</v>
      </c>
      <c r="G37" s="34">
        <f t="shared" si="5"/>
        <v>394435</v>
      </c>
      <c r="H37" s="11"/>
    </row>
    <row r="38" ht="15.75" customHeight="1">
      <c r="A38" s="1"/>
      <c r="B38" s="23">
        <v>5.4</v>
      </c>
      <c r="C38" s="36" t="s">
        <v>80</v>
      </c>
      <c r="D38" s="25" t="s">
        <v>5</v>
      </c>
      <c r="E38" s="25">
        <v>6.0</v>
      </c>
      <c r="F38" s="34">
        <v>338517.3333333333</v>
      </c>
      <c r="G38" s="34">
        <f t="shared" si="5"/>
        <v>2031104</v>
      </c>
      <c r="H38" s="11"/>
    </row>
    <row r="39" ht="15.75" customHeight="1">
      <c r="A39" s="1"/>
      <c r="B39" s="23">
        <v>5.5</v>
      </c>
      <c r="C39" s="36" t="s">
        <v>81</v>
      </c>
      <c r="D39" s="25" t="s">
        <v>13</v>
      </c>
      <c r="E39" s="25">
        <v>2.4</v>
      </c>
      <c r="F39" s="34">
        <v>489136.6666666667</v>
      </c>
      <c r="G39" s="34">
        <f t="shared" si="5"/>
        <v>1173928</v>
      </c>
      <c r="H39" s="11"/>
    </row>
    <row r="40" ht="15.75" customHeight="1">
      <c r="A40" s="1"/>
      <c r="B40" s="23">
        <v>5.6</v>
      </c>
      <c r="C40" s="36" t="s">
        <v>82</v>
      </c>
      <c r="D40" s="25" t="s">
        <v>5</v>
      </c>
      <c r="E40" s="25">
        <v>19.0</v>
      </c>
      <c r="F40" s="34">
        <v>235265.33333333334</v>
      </c>
      <c r="G40" s="34">
        <f t="shared" si="5"/>
        <v>4470041.333</v>
      </c>
      <c r="H40" s="11"/>
    </row>
    <row r="41" ht="15.75" customHeight="1">
      <c r="A41" s="1"/>
      <c r="B41" s="18" t="s">
        <v>84</v>
      </c>
      <c r="C41" s="18" t="s">
        <v>85</v>
      </c>
      <c r="D41" s="18"/>
      <c r="E41" s="18"/>
      <c r="F41" s="18"/>
      <c r="G41" s="19"/>
      <c r="H41" s="11"/>
    </row>
    <row r="42" ht="15.75" customHeight="1">
      <c r="A42" s="1"/>
      <c r="B42" s="23">
        <v>6.1</v>
      </c>
      <c r="C42" s="36" t="s">
        <v>86</v>
      </c>
      <c r="D42" s="25" t="s">
        <v>13</v>
      </c>
      <c r="E42" s="25">
        <v>6.0</v>
      </c>
      <c r="F42" s="34">
        <v>157622.75</v>
      </c>
      <c r="G42" s="34">
        <f t="shared" ref="G42:G43" si="6">F42*E42</f>
        <v>945736.5</v>
      </c>
      <c r="H42" s="11"/>
    </row>
    <row r="43" ht="15.75" customHeight="1">
      <c r="A43" s="1"/>
      <c r="B43" s="23">
        <v>6.2</v>
      </c>
      <c r="C43" s="36" t="s">
        <v>87</v>
      </c>
      <c r="D43" s="25" t="s">
        <v>13</v>
      </c>
      <c r="E43" s="25">
        <v>31.12</v>
      </c>
      <c r="F43" s="34">
        <v>490547.0</v>
      </c>
      <c r="G43" s="34">
        <f t="shared" si="6"/>
        <v>15265822.64</v>
      </c>
      <c r="H43" s="11"/>
    </row>
    <row r="44" ht="15.75" customHeight="1">
      <c r="A44" s="1"/>
      <c r="B44" s="18" t="s">
        <v>88</v>
      </c>
      <c r="C44" s="18" t="s">
        <v>89</v>
      </c>
      <c r="D44" s="18"/>
      <c r="E44" s="18"/>
      <c r="F44" s="18"/>
      <c r="G44" s="19"/>
      <c r="H44" s="11"/>
    </row>
    <row r="45" ht="15.75" customHeight="1">
      <c r="A45" s="1"/>
      <c r="B45" s="23">
        <v>7.1</v>
      </c>
      <c r="C45" s="36" t="s">
        <v>90</v>
      </c>
      <c r="D45" s="25" t="s">
        <v>5</v>
      </c>
      <c r="E45" s="25">
        <v>18.0</v>
      </c>
      <c r="F45" s="34">
        <v>103605.0</v>
      </c>
      <c r="G45" s="34">
        <f t="shared" ref="G45:G46" si="7">F45*E45</f>
        <v>1864890</v>
      </c>
      <c r="H45" s="11"/>
    </row>
    <row r="46" ht="15.75" customHeight="1">
      <c r="A46" s="1"/>
      <c r="B46" s="23">
        <v>7.2</v>
      </c>
      <c r="C46" s="36" t="s">
        <v>91</v>
      </c>
      <c r="D46" s="25" t="s">
        <v>5</v>
      </c>
      <c r="E46" s="25">
        <v>6.0</v>
      </c>
      <c r="F46" s="34">
        <v>111260.0</v>
      </c>
      <c r="G46" s="34">
        <f t="shared" si="7"/>
        <v>667560</v>
      </c>
      <c r="H46" s="11"/>
    </row>
    <row r="47" ht="15.75" customHeight="1">
      <c r="A47" s="1"/>
      <c r="B47" s="59" t="s">
        <v>92</v>
      </c>
      <c r="C47" s="4"/>
      <c r="D47" s="4"/>
      <c r="E47" s="4"/>
      <c r="F47" s="6"/>
      <c r="G47" s="60">
        <f>+SUM(G6:G46)</f>
        <v>183850641.1</v>
      </c>
      <c r="H47" s="11"/>
    </row>
    <row r="48" ht="15.75" customHeight="1">
      <c r="B48" s="12" t="s">
        <v>93</v>
      </c>
      <c r="C48" s="13"/>
      <c r="D48" s="13"/>
      <c r="E48" s="14"/>
      <c r="F48" s="15"/>
      <c r="G48" s="16"/>
      <c r="H48" s="11"/>
    </row>
    <row r="49" ht="15.75" customHeight="1">
      <c r="B49" s="18" t="s">
        <v>10</v>
      </c>
      <c r="C49" s="18" t="s">
        <v>11</v>
      </c>
      <c r="D49" s="18"/>
      <c r="E49" s="18"/>
      <c r="F49" s="18"/>
      <c r="G49" s="19"/>
      <c r="H49" s="11"/>
    </row>
    <row r="50" ht="15.75" customHeight="1">
      <c r="B50" s="61">
        <v>1.1</v>
      </c>
      <c r="C50" s="62" t="str">
        <f t="shared" ref="C50:C56" si="8">+C6</f>
        <v>Localización y replanteo pagado por M2</v>
      </c>
      <c r="D50" s="63" t="s">
        <v>13</v>
      </c>
      <c r="E50" s="63">
        <v>34.89</v>
      </c>
      <c r="F50" s="34">
        <v>946.0</v>
      </c>
      <c r="G50" s="34">
        <f t="shared" ref="G50:G56" si="9">F50*E50</f>
        <v>33005.94</v>
      </c>
      <c r="H50" s="11"/>
    </row>
    <row r="51" ht="15.75" customHeight="1">
      <c r="B51" s="61">
        <v>1.2</v>
      </c>
      <c r="C51" s="62" t="str">
        <f t="shared" si="8"/>
        <v>Demolición de concreto hidráulico </v>
      </c>
      <c r="D51" s="63" t="s">
        <v>25</v>
      </c>
      <c r="E51" s="63">
        <v>34.89</v>
      </c>
      <c r="F51" s="34">
        <v>181873.0</v>
      </c>
      <c r="G51" s="34">
        <f t="shared" si="9"/>
        <v>6345548.97</v>
      </c>
      <c r="H51" s="11"/>
    </row>
    <row r="52" ht="15.75" customHeight="1">
      <c r="B52" s="61">
        <v>1.3</v>
      </c>
      <c r="C52" s="62" t="str">
        <f t="shared" si="8"/>
        <v>Demolición de muros en mampostería, incluye cortes con pulidora.</v>
      </c>
      <c r="D52" s="63" t="s">
        <v>25</v>
      </c>
      <c r="E52" s="63">
        <v>7.92</v>
      </c>
      <c r="F52" s="34">
        <v>143566.67</v>
      </c>
      <c r="G52" s="34">
        <f t="shared" si="9"/>
        <v>1137048.026</v>
      </c>
      <c r="H52" s="11"/>
    </row>
    <row r="53" ht="15.75" customHeight="1">
      <c r="B53" s="61">
        <v>1.4</v>
      </c>
      <c r="C53" s="62" t="str">
        <f t="shared" si="8"/>
        <v>Retiro de sanitarios y lavamanos</v>
      </c>
      <c r="D53" s="63" t="s">
        <v>5</v>
      </c>
      <c r="E53" s="63">
        <v>14.0</v>
      </c>
      <c r="F53" s="34">
        <v>14803.333333333334</v>
      </c>
      <c r="G53" s="34">
        <f t="shared" si="9"/>
        <v>207246.6667</v>
      </c>
      <c r="H53" s="11"/>
    </row>
    <row r="54" ht="15.75" customHeight="1">
      <c r="B54" s="61">
        <v>1.5</v>
      </c>
      <c r="C54" s="62" t="str">
        <f t="shared" si="8"/>
        <v>Excavación a mano sin clasificar profundidad menor a 2 m, en seco</v>
      </c>
      <c r="D54" s="63" t="s">
        <v>25</v>
      </c>
      <c r="E54" s="63">
        <v>5.78</v>
      </c>
      <c r="F54" s="34">
        <v>26130.0</v>
      </c>
      <c r="G54" s="34">
        <f t="shared" si="9"/>
        <v>151031.4</v>
      </c>
      <c r="H54" s="11"/>
    </row>
    <row r="55" ht="15.75" customHeight="1">
      <c r="B55" s="61">
        <v>1.6</v>
      </c>
      <c r="C55" s="62" t="str">
        <f t="shared" si="8"/>
        <v>Retiro y disposición de material sobrante cargue a mano con pago de escombrera.</v>
      </c>
      <c r="D55" s="63" t="s">
        <v>25</v>
      </c>
      <c r="E55" s="63">
        <v>48.68</v>
      </c>
      <c r="F55" s="34">
        <v>36130.0</v>
      </c>
      <c r="G55" s="34">
        <f t="shared" si="9"/>
        <v>1758808.4</v>
      </c>
      <c r="H55" s="11"/>
    </row>
    <row r="56" ht="15.75" customHeight="1">
      <c r="B56" s="61">
        <v>1.7</v>
      </c>
      <c r="C56" s="62" t="str">
        <f t="shared" si="8"/>
        <v>Escarificación de enchape pisos y paredes</v>
      </c>
      <c r="D56" s="63" t="s">
        <v>13</v>
      </c>
      <c r="E56" s="63">
        <v>48.02</v>
      </c>
      <c r="F56" s="34">
        <v>18071.333333333332</v>
      </c>
      <c r="G56" s="34">
        <f t="shared" si="9"/>
        <v>867785.4267</v>
      </c>
      <c r="H56" s="11"/>
    </row>
    <row r="57" ht="15.75" customHeight="1">
      <c r="B57" s="18" t="s">
        <v>34</v>
      </c>
      <c r="C57" s="18" t="s">
        <v>35</v>
      </c>
      <c r="D57" s="18"/>
      <c r="E57" s="18"/>
      <c r="F57" s="18"/>
      <c r="G57" s="19"/>
      <c r="H57" s="11"/>
    </row>
    <row r="58" ht="15.75" customHeight="1">
      <c r="B58" s="61">
        <v>2.1</v>
      </c>
      <c r="C58" s="62" t="str">
        <f>+C14</f>
        <v>Mesón 0.60 X 0.06 m. malla en acero 3/8 @ 0.17 m. en dos sentidos ccto de 3000 psi incluye enchape</v>
      </c>
      <c r="D58" s="63" t="s">
        <v>37</v>
      </c>
      <c r="E58" s="63">
        <v>6.72</v>
      </c>
      <c r="F58" s="34">
        <v>132408.66666666666</v>
      </c>
      <c r="G58" s="34">
        <f t="shared" ref="G58:G59" si="10">F58*E58</f>
        <v>889786.24</v>
      </c>
      <c r="H58" s="11"/>
    </row>
    <row r="59" ht="15.75" customHeight="1">
      <c r="B59" s="61">
        <v>2.2</v>
      </c>
      <c r="C59" s="62" t="str">
        <f>+C17</f>
        <v>Muro en ladrillo común sencillo.</v>
      </c>
      <c r="D59" s="63" t="s">
        <v>13</v>
      </c>
      <c r="E59" s="63">
        <v>21.0</v>
      </c>
      <c r="F59" s="34">
        <v>128308.66666666667</v>
      </c>
      <c r="G59" s="34">
        <f t="shared" si="10"/>
        <v>2694482</v>
      </c>
      <c r="H59" s="11"/>
    </row>
    <row r="60" ht="15.75" customHeight="1">
      <c r="B60" s="18" t="s">
        <v>43</v>
      </c>
      <c r="C60" s="18" t="s">
        <v>44</v>
      </c>
      <c r="D60" s="18"/>
      <c r="E60" s="18"/>
      <c r="F60" s="18"/>
      <c r="G60" s="19"/>
      <c r="H60" s="11"/>
    </row>
    <row r="61" ht="15.75" customHeight="1">
      <c r="B61" s="61">
        <v>3.1</v>
      </c>
      <c r="C61" s="62" t="str">
        <f t="shared" ref="C61:C67" si="11">+C19</f>
        <v>Tubería pvc presión 1/2" rde 21, incluye accesorios, suministro e instalación red.</v>
      </c>
      <c r="D61" s="63" t="s">
        <v>46</v>
      </c>
      <c r="E61" s="63">
        <v>23.0</v>
      </c>
      <c r="F61" s="34">
        <v>8593.333333333334</v>
      </c>
      <c r="G61" s="34">
        <f t="shared" ref="G61:G67" si="12">F61*E61</f>
        <v>197646.6667</v>
      </c>
      <c r="H61" s="11"/>
    </row>
    <row r="62" ht="15.75" customHeight="1">
      <c r="B62" s="61">
        <v>3.2</v>
      </c>
      <c r="C62" s="62" t="str">
        <f t="shared" si="11"/>
        <v>Punto hidráulico 1/2", longitud promedio 3m</v>
      </c>
      <c r="D62" s="63" t="s">
        <v>5</v>
      </c>
      <c r="E62" s="63">
        <v>15.0</v>
      </c>
      <c r="F62" s="34">
        <v>57408.333333333336</v>
      </c>
      <c r="G62" s="34">
        <f t="shared" si="12"/>
        <v>861125</v>
      </c>
      <c r="H62" s="11"/>
    </row>
    <row r="63" ht="15.75" customHeight="1">
      <c r="B63" s="61">
        <v>3.3</v>
      </c>
      <c r="C63" s="62" t="str">
        <f t="shared" si="11"/>
        <v>Red sanitaria PVC de 2"</v>
      </c>
      <c r="D63" s="63" t="s">
        <v>37</v>
      </c>
      <c r="E63" s="63">
        <v>13.0</v>
      </c>
      <c r="F63" s="34">
        <v>36198.333333333336</v>
      </c>
      <c r="G63" s="34">
        <f t="shared" si="12"/>
        <v>470578.3333</v>
      </c>
      <c r="H63" s="11"/>
    </row>
    <row r="64" ht="15.75" customHeight="1">
      <c r="B64" s="61">
        <v>3.4</v>
      </c>
      <c r="C64" s="62" t="str">
        <f t="shared" si="11"/>
        <v>Punto sanitario 2" PVC</v>
      </c>
      <c r="D64" s="63" t="s">
        <v>5</v>
      </c>
      <c r="E64" s="63">
        <v>9.0</v>
      </c>
      <c r="F64" s="34">
        <v>36198.333333333336</v>
      </c>
      <c r="G64" s="34">
        <f t="shared" si="12"/>
        <v>325785</v>
      </c>
      <c r="H64" s="11"/>
    </row>
    <row r="65" ht="15.75" customHeight="1">
      <c r="B65" s="61">
        <v>3.5</v>
      </c>
      <c r="C65" s="62" t="str">
        <f t="shared" si="11"/>
        <v>Red sanitaria PVC de 4"</v>
      </c>
      <c r="D65" s="63" t="s">
        <v>37</v>
      </c>
      <c r="E65" s="63">
        <v>40.28</v>
      </c>
      <c r="F65" s="34">
        <v>51523.666666666664</v>
      </c>
      <c r="G65" s="34">
        <f t="shared" si="12"/>
        <v>2075373.293</v>
      </c>
      <c r="H65" s="11"/>
    </row>
    <row r="66" ht="15.75" customHeight="1">
      <c r="B66" s="61">
        <v>3.6</v>
      </c>
      <c r="C66" s="62" t="str">
        <f t="shared" si="11"/>
        <v>Punto sanitario 4" PVC</v>
      </c>
      <c r="D66" s="63" t="s">
        <v>5</v>
      </c>
      <c r="E66" s="63">
        <v>6.0</v>
      </c>
      <c r="F66" s="34">
        <v>94990.66666666667</v>
      </c>
      <c r="G66" s="34">
        <f t="shared" si="12"/>
        <v>569944</v>
      </c>
      <c r="H66" s="11"/>
    </row>
    <row r="67" ht="15.75" customHeight="1">
      <c r="B67" s="61">
        <v>3.7</v>
      </c>
      <c r="C67" s="62" t="str">
        <f t="shared" si="11"/>
        <v>Válvula de cierre 1/2". Incluye caja y accesorios.</v>
      </c>
      <c r="D67" s="63" t="s">
        <v>5</v>
      </c>
      <c r="E67" s="63">
        <v>2.0</v>
      </c>
      <c r="F67" s="34">
        <v>34466.333333333336</v>
      </c>
      <c r="G67" s="34">
        <f t="shared" si="12"/>
        <v>68932.66667</v>
      </c>
      <c r="H67" s="11"/>
    </row>
    <row r="68" ht="15.75" customHeight="1">
      <c r="B68" s="18" t="s">
        <v>58</v>
      </c>
      <c r="C68" s="18" t="s">
        <v>94</v>
      </c>
      <c r="D68" s="18"/>
      <c r="E68" s="18"/>
      <c r="F68" s="18"/>
      <c r="G68" s="19"/>
      <c r="H68" s="11"/>
    </row>
    <row r="69" ht="15.75" customHeight="1">
      <c r="B69" s="61">
        <v>4.1</v>
      </c>
      <c r="C69" s="62" t="str">
        <f t="shared" ref="C69:C74" si="13">+C28</f>
        <v>Losa de concreto rígido, espesor 15cm, Mr=3.8 Mpa</v>
      </c>
      <c r="D69" s="63" t="s">
        <v>13</v>
      </c>
      <c r="E69" s="63">
        <v>34.89</v>
      </c>
      <c r="F69" s="34">
        <v>145130.37</v>
      </c>
      <c r="G69" s="34">
        <f t="shared" ref="G69:G74" si="14">F69*E69</f>
        <v>5063598.609</v>
      </c>
      <c r="H69" s="11"/>
    </row>
    <row r="70" ht="15.75" customHeight="1">
      <c r="B70" s="61">
        <v>4.2</v>
      </c>
      <c r="C70" s="62" t="str">
        <f t="shared" si="13"/>
        <v>Enchape en cerámica nacional tráfico 4, de 30 x 30 cm, incluye suministro e instalación.</v>
      </c>
      <c r="D70" s="63" t="s">
        <v>13</v>
      </c>
      <c r="E70" s="63">
        <v>34.89</v>
      </c>
      <c r="F70" s="34">
        <v>86520.66666666667</v>
      </c>
      <c r="G70" s="34">
        <f t="shared" si="14"/>
        <v>3018706.06</v>
      </c>
      <c r="H70" s="11"/>
    </row>
    <row r="71" ht="15.75" customHeight="1">
      <c r="B71" s="61">
        <v>4.3</v>
      </c>
      <c r="C71" s="62" t="str">
        <f t="shared" si="13"/>
        <v>Enchape en cerámica, de 30 cm x 30 cm, paredes de baños y cocina</v>
      </c>
      <c r="D71" s="63" t="s">
        <v>13</v>
      </c>
      <c r="E71" s="63">
        <v>46.0</v>
      </c>
      <c r="F71" s="34">
        <v>98144.33333333333</v>
      </c>
      <c r="G71" s="34">
        <f t="shared" si="14"/>
        <v>4514639.333</v>
      </c>
      <c r="H71" s="11"/>
    </row>
    <row r="72" ht="15.75" customHeight="1">
      <c r="B72" s="61">
        <v>4.4</v>
      </c>
      <c r="C72" s="62" t="str">
        <f t="shared" si="13"/>
        <v>Espejo para baño pagado en m2, incluye suministro e instalación</v>
      </c>
      <c r="D72" s="63" t="s">
        <v>13</v>
      </c>
      <c r="E72" s="63">
        <v>8.06</v>
      </c>
      <c r="F72" s="34">
        <v>139265.33333333334</v>
      </c>
      <c r="G72" s="34">
        <f t="shared" si="14"/>
        <v>1122478.587</v>
      </c>
      <c r="H72" s="11"/>
    </row>
    <row r="73" ht="15.75" customHeight="1">
      <c r="B73" s="61">
        <v>4.5</v>
      </c>
      <c r="C73" s="62" t="str">
        <f t="shared" si="13"/>
        <v>Repello impermeabilizado allanado, espesor 1.5 cm, mezcla 1-4.</v>
      </c>
      <c r="D73" s="63" t="s">
        <v>69</v>
      </c>
      <c r="E73" s="63">
        <v>134.69</v>
      </c>
      <c r="F73" s="34">
        <v>27239.333333333332</v>
      </c>
      <c r="G73" s="34">
        <f t="shared" si="14"/>
        <v>3668865.807</v>
      </c>
      <c r="H73" s="11"/>
    </row>
    <row r="74" ht="15.75" customHeight="1">
      <c r="B74" s="61">
        <v>4.6</v>
      </c>
      <c r="C74" s="62" t="str">
        <f t="shared" si="13"/>
        <v>Pintura vinilo tipo 1, 3 manos</v>
      </c>
      <c r="D74" s="63" t="s">
        <v>13</v>
      </c>
      <c r="E74" s="63">
        <v>184.69</v>
      </c>
      <c r="F74" s="34">
        <v>17088.0</v>
      </c>
      <c r="G74" s="34">
        <f t="shared" si="14"/>
        <v>3155982.72</v>
      </c>
      <c r="H74" s="11"/>
    </row>
    <row r="75" ht="15.75" customHeight="1">
      <c r="B75" s="18" t="s">
        <v>71</v>
      </c>
      <c r="C75" s="18" t="s">
        <v>72</v>
      </c>
      <c r="D75" s="18"/>
      <c r="E75" s="18"/>
      <c r="F75" s="18"/>
      <c r="G75" s="19"/>
      <c r="H75" s="11"/>
    </row>
    <row r="76" ht="15.75" customHeight="1">
      <c r="B76" s="61">
        <v>5.1</v>
      </c>
      <c r="C76" s="62" t="str">
        <f>+C35</f>
        <v>Sanitario blanco tipo institucional, incluye suministro e instalación.</v>
      </c>
      <c r="D76" s="63" t="s">
        <v>5</v>
      </c>
      <c r="E76" s="63">
        <v>6.0</v>
      </c>
      <c r="F76" s="34">
        <v>345637.3333333333</v>
      </c>
      <c r="G76" s="34">
        <f t="shared" ref="G76:G80" si="15">F76*E76</f>
        <v>2073824</v>
      </c>
      <c r="H76" s="11"/>
    </row>
    <row r="77" ht="15.75" customHeight="1">
      <c r="B77" s="61">
        <v>5.2</v>
      </c>
      <c r="C77" s="62" t="str">
        <f t="shared" ref="C77:C80" si="16">+C37</f>
        <v>Válvula 1/2 Regulación Plástica, incluye suministro e instalación</v>
      </c>
      <c r="D77" s="63" t="s">
        <v>5</v>
      </c>
      <c r="E77" s="63">
        <v>6.0</v>
      </c>
      <c r="F77" s="34">
        <v>26295.666666666668</v>
      </c>
      <c r="G77" s="34">
        <f t="shared" si="15"/>
        <v>157774</v>
      </c>
      <c r="H77" s="11"/>
    </row>
    <row r="78" ht="15.75" customHeight="1">
      <c r="B78" s="61">
        <v>5.3</v>
      </c>
      <c r="C78" s="62" t="str">
        <f t="shared" si="16"/>
        <v>Orinal, incluye suministro e instalación.</v>
      </c>
      <c r="D78" s="63" t="s">
        <v>5</v>
      </c>
      <c r="E78" s="63">
        <v>2.0</v>
      </c>
      <c r="F78" s="34">
        <v>338517.3333333333</v>
      </c>
      <c r="G78" s="34">
        <f t="shared" si="15"/>
        <v>677034.6667</v>
      </c>
      <c r="H78" s="11"/>
    </row>
    <row r="79" ht="15.75" customHeight="1">
      <c r="B79" s="61">
        <v>5.4</v>
      </c>
      <c r="C79" s="62" t="str">
        <f t="shared" si="16"/>
        <v>División para orinal en lamina galvanizada, con nticorrosivo y esmalte</v>
      </c>
      <c r="D79" s="63" t="s">
        <v>13</v>
      </c>
      <c r="E79" s="63">
        <v>0.6</v>
      </c>
      <c r="F79" s="34">
        <v>489136.6666666667</v>
      </c>
      <c r="G79" s="34">
        <f t="shared" si="15"/>
        <v>293482</v>
      </c>
      <c r="H79" s="11"/>
    </row>
    <row r="80" ht="15.75" customHeight="1">
      <c r="B80" s="61">
        <v>5.5</v>
      </c>
      <c r="C80" s="62" t="str">
        <f t="shared" si="16"/>
        <v>Suministro e instalación de lavamanos línea blanca incluye accesorios y grifería</v>
      </c>
      <c r="D80" s="63" t="s">
        <v>5</v>
      </c>
      <c r="E80" s="63">
        <v>7.0</v>
      </c>
      <c r="F80" s="34">
        <v>235265.33333333334</v>
      </c>
      <c r="G80" s="34">
        <f t="shared" si="15"/>
        <v>1646857.333</v>
      </c>
      <c r="H80" s="11"/>
    </row>
    <row r="81" ht="15.75" customHeight="1">
      <c r="B81" s="18" t="s">
        <v>84</v>
      </c>
      <c r="C81" s="18" t="s">
        <v>85</v>
      </c>
      <c r="D81" s="18"/>
      <c r="E81" s="18"/>
      <c r="F81" s="18"/>
      <c r="G81" s="19"/>
      <c r="H81" s="11"/>
    </row>
    <row r="82" ht="15.75" customHeight="1">
      <c r="B82" s="61">
        <v>6.1</v>
      </c>
      <c r="C82" s="62" t="str">
        <f t="shared" ref="C82:C83" si="17">+C42</f>
        <v>Ventana metálica cal 20 instalada, pintada con anticorrosivo y pintura esmalte, vidrio claro 4 mm</v>
      </c>
      <c r="D82" s="63" t="s">
        <v>13</v>
      </c>
      <c r="E82" s="63">
        <v>4.0</v>
      </c>
      <c r="F82" s="34">
        <v>157622.75</v>
      </c>
      <c r="G82" s="34">
        <f t="shared" ref="G82:G83" si="18">F82*E82</f>
        <v>630491</v>
      </c>
      <c r="H82" s="11"/>
    </row>
    <row r="83" ht="15.75" customHeight="1">
      <c r="B83" s="61">
        <v>6.2</v>
      </c>
      <c r="C83" s="62" t="str">
        <f t="shared" si="17"/>
        <v>Puerta para baños en lamina galvanizada, con anticorrosivo y esmalte,incluye cerraduras</v>
      </c>
      <c r="D83" s="63" t="s">
        <v>13</v>
      </c>
      <c r="E83" s="63">
        <v>7.56</v>
      </c>
      <c r="F83" s="34">
        <v>490547.0</v>
      </c>
      <c r="G83" s="34">
        <f t="shared" si="18"/>
        <v>3708535.32</v>
      </c>
      <c r="H83" s="11"/>
    </row>
    <row r="84" ht="15.75" customHeight="1">
      <c r="B84" s="18" t="s">
        <v>88</v>
      </c>
      <c r="C84" s="18" t="s">
        <v>89</v>
      </c>
      <c r="D84" s="18"/>
      <c r="E84" s="18"/>
      <c r="F84" s="18"/>
      <c r="G84" s="19"/>
      <c r="H84" s="11"/>
    </row>
    <row r="85" ht="15.75" customHeight="1">
      <c r="B85" s="61">
        <v>7.1</v>
      </c>
      <c r="C85" s="62" t="str">
        <f t="shared" ref="C85:C86" si="19">+C45</f>
        <v>Luminaria tipo led antipolvo 36 W. Incluye clavija y cable encauchetado de 3X14 AWG</v>
      </c>
      <c r="D85" s="63" t="s">
        <v>5</v>
      </c>
      <c r="E85" s="63">
        <v>4.0</v>
      </c>
      <c r="F85" s="34">
        <v>103605.0</v>
      </c>
      <c r="G85" s="34">
        <f t="shared" ref="G85:G86" si="20">F85*E85</f>
        <v>414420</v>
      </c>
      <c r="H85" s="11"/>
    </row>
    <row r="86" ht="15.75" customHeight="1">
      <c r="B86" s="61">
        <v>7.2</v>
      </c>
      <c r="C86" s="62" t="str">
        <f t="shared" si="19"/>
        <v>Salida interruptor doble 15 AMP, incluye interruptor y accesorios </v>
      </c>
      <c r="D86" s="63" t="s">
        <v>5</v>
      </c>
      <c r="E86" s="63">
        <v>2.0</v>
      </c>
      <c r="F86" s="34">
        <v>111260.0</v>
      </c>
      <c r="G86" s="34">
        <f t="shared" si="20"/>
        <v>222520</v>
      </c>
      <c r="H86" s="11"/>
    </row>
    <row r="87" ht="15.75" customHeight="1">
      <c r="B87" s="59" t="s">
        <v>95</v>
      </c>
      <c r="C87" s="4"/>
      <c r="D87" s="4"/>
      <c r="E87" s="4"/>
      <c r="F87" s="6"/>
      <c r="G87" s="60">
        <f>+SUM(G50:G86)</f>
        <v>49023337.47</v>
      </c>
      <c r="H87" s="11"/>
    </row>
    <row r="88" ht="15.75" customHeight="1">
      <c r="B88" s="12" t="s">
        <v>96</v>
      </c>
      <c r="C88" s="13"/>
      <c r="D88" s="13"/>
      <c r="E88" s="14"/>
      <c r="F88" s="15"/>
      <c r="G88" s="16"/>
      <c r="H88" s="11"/>
    </row>
    <row r="89" ht="15.75" customHeight="1">
      <c r="B89" s="18" t="s">
        <v>10</v>
      </c>
      <c r="C89" s="18" t="s">
        <v>11</v>
      </c>
      <c r="D89" s="18"/>
      <c r="E89" s="18"/>
      <c r="F89" s="18"/>
      <c r="G89" s="19"/>
      <c r="H89" s="11"/>
    </row>
    <row r="90" ht="15.75" customHeight="1">
      <c r="B90" s="61">
        <v>1.1</v>
      </c>
      <c r="C90" s="62" t="str">
        <f t="shared" ref="C90:C92" si="21">+C6</f>
        <v>Localización y replanteo pagado por M2</v>
      </c>
      <c r="D90" s="63" t="s">
        <v>13</v>
      </c>
      <c r="E90" s="64">
        <v>23.0</v>
      </c>
      <c r="F90" s="34">
        <v>946.0</v>
      </c>
      <c r="G90" s="34">
        <f t="shared" ref="G90:G95" si="22">F90*E90</f>
        <v>21758</v>
      </c>
      <c r="H90" s="11"/>
    </row>
    <row r="91" ht="15.75" customHeight="1">
      <c r="B91" s="61">
        <v>1.2</v>
      </c>
      <c r="C91" s="62" t="str">
        <f t="shared" si="21"/>
        <v>Demolición de concreto hidráulico </v>
      </c>
      <c r="D91" s="63" t="s">
        <v>25</v>
      </c>
      <c r="E91" s="64">
        <f>E90*0.2</f>
        <v>4.6</v>
      </c>
      <c r="F91" s="34">
        <v>181873.0</v>
      </c>
      <c r="G91" s="34">
        <f t="shared" si="22"/>
        <v>836615.8</v>
      </c>
      <c r="H91" s="11"/>
    </row>
    <row r="92" ht="15.75" customHeight="1">
      <c r="B92" s="61">
        <v>1.3</v>
      </c>
      <c r="C92" s="62" t="str">
        <f t="shared" si="21"/>
        <v>Demolición de muros en mampostería, incluye cortes con pulidora.</v>
      </c>
      <c r="D92" s="63" t="s">
        <v>25</v>
      </c>
      <c r="E92" s="64">
        <v>4.3</v>
      </c>
      <c r="F92" s="34">
        <v>143566.67</v>
      </c>
      <c r="G92" s="34">
        <f t="shared" si="22"/>
        <v>617336.681</v>
      </c>
      <c r="H92" s="11"/>
    </row>
    <row r="93" ht="15.75" customHeight="1">
      <c r="B93" s="61">
        <v>1.5</v>
      </c>
      <c r="C93" s="62" t="str">
        <f t="shared" ref="C93:C95" si="23">+C10</f>
        <v>Excavación a mano sin clasificar profundidad menor a 2 m, en seco</v>
      </c>
      <c r="D93" s="63" t="s">
        <v>25</v>
      </c>
      <c r="E93" s="64">
        <v>10.0</v>
      </c>
      <c r="F93" s="34">
        <v>26130.0</v>
      </c>
      <c r="G93" s="34">
        <f t="shared" si="22"/>
        <v>261300</v>
      </c>
      <c r="H93" s="11"/>
    </row>
    <row r="94" ht="15.75" customHeight="1">
      <c r="B94" s="61">
        <v>1.6</v>
      </c>
      <c r="C94" s="62" t="str">
        <f t="shared" si="23"/>
        <v>Retiro y disposición de material sobrante cargue a mano con pago de escombrera.</v>
      </c>
      <c r="D94" s="63" t="s">
        <v>25</v>
      </c>
      <c r="E94" s="64">
        <f>E91+E92+E93</f>
        <v>18.9</v>
      </c>
      <c r="F94" s="34">
        <v>36130.0</v>
      </c>
      <c r="G94" s="34">
        <f t="shared" si="22"/>
        <v>682857</v>
      </c>
      <c r="H94" s="11"/>
    </row>
    <row r="95" ht="15.75" customHeight="1">
      <c r="B95" s="61">
        <v>1.7</v>
      </c>
      <c r="C95" s="62" t="str">
        <f t="shared" si="23"/>
        <v>Escarificación de enchape pisos y paredes</v>
      </c>
      <c r="D95" s="63" t="s">
        <v>13</v>
      </c>
      <c r="E95" s="64">
        <v>87.0</v>
      </c>
      <c r="F95" s="34">
        <v>18071.333333333332</v>
      </c>
      <c r="G95" s="34">
        <f t="shared" si="22"/>
        <v>1572206</v>
      </c>
      <c r="H95" s="11"/>
    </row>
    <row r="96" ht="15.75" customHeight="1">
      <c r="B96" s="18" t="s">
        <v>34</v>
      </c>
      <c r="C96" s="18" t="s">
        <v>35</v>
      </c>
      <c r="D96" s="18"/>
      <c r="E96" s="18"/>
      <c r="F96" s="18"/>
      <c r="G96" s="18"/>
      <c r="H96" s="11"/>
    </row>
    <row r="97" ht="15.75" customHeight="1">
      <c r="B97" s="61">
        <v>2.1</v>
      </c>
      <c r="C97" s="62" t="str">
        <f>+C14</f>
        <v>Mesón 0.60 X 0.06 m. malla en acero 3/8 @ 0.17 m. en dos sentidos ccto de 3000 psi incluye enchape</v>
      </c>
      <c r="D97" s="63" t="s">
        <v>37</v>
      </c>
      <c r="E97" s="64">
        <v>6.0</v>
      </c>
      <c r="F97" s="34">
        <v>132408.66666666666</v>
      </c>
      <c r="G97" s="34">
        <f t="shared" ref="G97:G98" si="24">F97*E97</f>
        <v>794452</v>
      </c>
      <c r="H97" s="11"/>
    </row>
    <row r="98" ht="15.75" customHeight="1">
      <c r="B98" s="61">
        <v>2.2</v>
      </c>
      <c r="C98" s="62" t="str">
        <f>+C17</f>
        <v>Muro en ladrillo común sencillo.</v>
      </c>
      <c r="D98" s="63" t="s">
        <v>13</v>
      </c>
      <c r="E98" s="64">
        <v>25.0</v>
      </c>
      <c r="F98" s="34">
        <v>128308.66666666667</v>
      </c>
      <c r="G98" s="34">
        <f t="shared" si="24"/>
        <v>3207716.667</v>
      </c>
      <c r="H98" s="11"/>
    </row>
    <row r="99" ht="15.75" customHeight="1">
      <c r="B99" s="18" t="s">
        <v>43</v>
      </c>
      <c r="C99" s="18" t="s">
        <v>44</v>
      </c>
      <c r="D99" s="18"/>
      <c r="E99" s="18"/>
      <c r="F99" s="18"/>
      <c r="G99" s="18"/>
      <c r="H99" s="11"/>
    </row>
    <row r="100" ht="15.75" customHeight="1">
      <c r="B100" s="61">
        <v>3.1</v>
      </c>
      <c r="C100" s="62" t="str">
        <f t="shared" ref="C100:C106" si="25">+C19</f>
        <v>Tubería pvc presión 1/2" rde 21, incluye accesorios, suministro e instalación red.</v>
      </c>
      <c r="D100" s="63" t="s">
        <v>46</v>
      </c>
      <c r="E100" s="66">
        <v>35.0</v>
      </c>
      <c r="F100" s="34">
        <v>8593.333333333334</v>
      </c>
      <c r="G100" s="34">
        <f t="shared" ref="G100:G106" si="26">F100*E100</f>
        <v>300766.6667</v>
      </c>
      <c r="H100" s="11"/>
    </row>
    <row r="101" ht="15.75" customHeight="1">
      <c r="B101" s="61">
        <v>3.2</v>
      </c>
      <c r="C101" s="62" t="str">
        <f t="shared" si="25"/>
        <v>Punto hidráulico 1/2", longitud promedio 3m</v>
      </c>
      <c r="D101" s="63" t="s">
        <v>5</v>
      </c>
      <c r="E101" s="66">
        <v>11.0</v>
      </c>
      <c r="F101" s="34">
        <v>57408.333333333336</v>
      </c>
      <c r="G101" s="34">
        <f t="shared" si="26"/>
        <v>631491.6667</v>
      </c>
      <c r="H101" s="11"/>
    </row>
    <row r="102" ht="15.75" customHeight="1">
      <c r="B102" s="61">
        <v>3.3</v>
      </c>
      <c r="C102" s="62" t="str">
        <f t="shared" si="25"/>
        <v>Red sanitaria PVC de 2"</v>
      </c>
      <c r="D102" s="63" t="s">
        <v>37</v>
      </c>
      <c r="E102" s="66">
        <v>7.0</v>
      </c>
      <c r="F102" s="34">
        <v>36198.333333333336</v>
      </c>
      <c r="G102" s="34">
        <f t="shared" si="26"/>
        <v>253388.3333</v>
      </c>
      <c r="H102" s="11"/>
    </row>
    <row r="103" ht="15.75" customHeight="1">
      <c r="B103" s="61">
        <v>3.4</v>
      </c>
      <c r="C103" s="62" t="str">
        <f t="shared" si="25"/>
        <v>Punto sanitario 2" PVC</v>
      </c>
      <c r="D103" s="63" t="s">
        <v>5</v>
      </c>
      <c r="E103" s="66">
        <v>8.0</v>
      </c>
      <c r="F103" s="34">
        <v>36198.333333333336</v>
      </c>
      <c r="G103" s="34">
        <f t="shared" si="26"/>
        <v>289586.6667</v>
      </c>
      <c r="H103" s="11"/>
    </row>
    <row r="104" ht="15.75" customHeight="1">
      <c r="B104" s="61">
        <v>3.5</v>
      </c>
      <c r="C104" s="62" t="str">
        <f t="shared" si="25"/>
        <v>Red sanitaria PVC de 4"</v>
      </c>
      <c r="D104" s="63" t="s">
        <v>37</v>
      </c>
      <c r="E104" s="66">
        <v>11.0</v>
      </c>
      <c r="F104" s="34">
        <v>51523.666666666664</v>
      </c>
      <c r="G104" s="34">
        <f t="shared" si="26"/>
        <v>566760.3333</v>
      </c>
      <c r="H104" s="11"/>
    </row>
    <row r="105" ht="15.75" customHeight="1">
      <c r="B105" s="61">
        <v>3.6</v>
      </c>
      <c r="C105" s="62" t="str">
        <f t="shared" si="25"/>
        <v>Punto sanitario 4" PVC</v>
      </c>
      <c r="D105" s="63" t="s">
        <v>5</v>
      </c>
      <c r="E105" s="66">
        <v>7.0</v>
      </c>
      <c r="F105" s="34">
        <v>94990.66666666667</v>
      </c>
      <c r="G105" s="34">
        <f t="shared" si="26"/>
        <v>664934.6667</v>
      </c>
      <c r="H105" s="11"/>
    </row>
    <row r="106" ht="15.75" customHeight="1">
      <c r="B106" s="61">
        <v>3.7</v>
      </c>
      <c r="C106" s="62" t="str">
        <f t="shared" si="25"/>
        <v>Válvula de cierre 1/2". Incluye caja y accesorios.</v>
      </c>
      <c r="D106" s="63" t="s">
        <v>5</v>
      </c>
      <c r="E106" s="63">
        <v>1.0</v>
      </c>
      <c r="F106" s="34">
        <v>34466.333333333336</v>
      </c>
      <c r="G106" s="34">
        <f t="shared" si="26"/>
        <v>34466.33333</v>
      </c>
      <c r="H106" s="11"/>
    </row>
    <row r="107" ht="15.75" customHeight="1">
      <c r="B107" s="18" t="s">
        <v>58</v>
      </c>
      <c r="C107" s="18" t="s">
        <v>94</v>
      </c>
      <c r="D107" s="18"/>
      <c r="E107" s="18"/>
      <c r="F107" s="18"/>
      <c r="G107" s="18"/>
      <c r="H107" s="11"/>
    </row>
    <row r="108" ht="15.75" customHeight="1">
      <c r="B108" s="61">
        <v>4.1</v>
      </c>
      <c r="C108" s="62" t="str">
        <f>+C69</f>
        <v>Losa de concreto rígido, espesor 15cm, Mr=3.8 Mpa</v>
      </c>
      <c r="D108" s="63" t="s">
        <v>13</v>
      </c>
      <c r="E108" s="66">
        <v>23.0</v>
      </c>
      <c r="F108" s="34">
        <v>145130.37</v>
      </c>
      <c r="G108" s="34">
        <f t="shared" ref="G108:G113" si="27">F108*E108</f>
        <v>3337998.51</v>
      </c>
      <c r="H108" s="11"/>
    </row>
    <row r="109" ht="15.75" customHeight="1">
      <c r="B109" s="61">
        <v>4.2</v>
      </c>
      <c r="C109" s="62" t="str">
        <f t="shared" ref="C109:C113" si="28">+C29</f>
        <v>Enchape en cerámica nacional tráfico 4, de 30 x 30 cm, incluye suministro e instalación.</v>
      </c>
      <c r="D109" s="63" t="s">
        <v>13</v>
      </c>
      <c r="E109" s="66">
        <v>23.0</v>
      </c>
      <c r="F109" s="34">
        <v>86520.66666666667</v>
      </c>
      <c r="G109" s="34">
        <f t="shared" si="27"/>
        <v>1989975.333</v>
      </c>
      <c r="H109" s="11"/>
    </row>
    <row r="110" ht="15.75" customHeight="1">
      <c r="B110" s="61">
        <v>4.3</v>
      </c>
      <c r="C110" s="62" t="str">
        <f t="shared" si="28"/>
        <v>Enchape en cerámica, de 30 cm x 30 cm, paredes de baños y cocina</v>
      </c>
      <c r="D110" s="63" t="s">
        <v>13</v>
      </c>
      <c r="E110" s="66">
        <v>67.0</v>
      </c>
      <c r="F110" s="34">
        <v>98144.33333333333</v>
      </c>
      <c r="G110" s="34">
        <f t="shared" si="27"/>
        <v>6575670.333</v>
      </c>
      <c r="H110" s="11"/>
    </row>
    <row r="111" ht="15.75" customHeight="1">
      <c r="B111" s="61">
        <v>4.4</v>
      </c>
      <c r="C111" s="62" t="str">
        <f t="shared" si="28"/>
        <v>Espejo para baño pagado en m2, incluye suministro e instalación</v>
      </c>
      <c r="D111" s="63" t="s">
        <v>13</v>
      </c>
      <c r="E111" s="66">
        <v>7.0</v>
      </c>
      <c r="F111" s="34">
        <v>139265.33333333334</v>
      </c>
      <c r="G111" s="34">
        <f t="shared" si="27"/>
        <v>974857.3333</v>
      </c>
      <c r="H111" s="11"/>
    </row>
    <row r="112" ht="15.75" customHeight="1">
      <c r="B112" s="61">
        <v>4.5</v>
      </c>
      <c r="C112" s="62" t="str">
        <f t="shared" si="28"/>
        <v>Repello impermeabilizado allanado, espesor 1.5 cm, mezcla 1-4.</v>
      </c>
      <c r="D112" s="63" t="s">
        <v>69</v>
      </c>
      <c r="E112" s="66">
        <v>67.0</v>
      </c>
      <c r="F112" s="34">
        <v>27239.333333333332</v>
      </c>
      <c r="G112" s="70">
        <f t="shared" si="27"/>
        <v>1825035.333</v>
      </c>
      <c r="H112" s="11"/>
    </row>
    <row r="113" ht="15.75" customHeight="1">
      <c r="B113" s="61">
        <v>4.6</v>
      </c>
      <c r="C113" s="62" t="str">
        <f t="shared" si="28"/>
        <v>Pintura vinilo tipo 1, 3 manos</v>
      </c>
      <c r="D113" s="63" t="s">
        <v>13</v>
      </c>
      <c r="E113" s="66">
        <v>80.0</v>
      </c>
      <c r="F113" s="34">
        <v>17088.0</v>
      </c>
      <c r="G113" s="70">
        <f t="shared" si="27"/>
        <v>1367040</v>
      </c>
      <c r="H113" s="11"/>
    </row>
    <row r="114" ht="15.75" customHeight="1">
      <c r="B114" s="18" t="s">
        <v>71</v>
      </c>
      <c r="C114" s="18" t="s">
        <v>72</v>
      </c>
      <c r="D114" s="18"/>
      <c r="E114" s="18"/>
      <c r="F114" s="18"/>
      <c r="G114" s="19"/>
      <c r="H114" s="11"/>
    </row>
    <row r="115" ht="15.75" customHeight="1">
      <c r="B115" s="61">
        <v>5.1</v>
      </c>
      <c r="C115" s="62" t="str">
        <f>+C35</f>
        <v>Sanitario blanco tipo institucional, incluye suministro e instalación.</v>
      </c>
      <c r="D115" s="63" t="s">
        <v>5</v>
      </c>
      <c r="E115" s="64">
        <v>5.0</v>
      </c>
      <c r="F115" s="34">
        <v>345637.3333333333</v>
      </c>
      <c r="G115" s="34">
        <f t="shared" ref="G115:G121" si="29">F115*E115</f>
        <v>1728186.667</v>
      </c>
      <c r="H115" s="11"/>
    </row>
    <row r="116" ht="15.75" customHeight="1">
      <c r="B116" s="61">
        <v>5.2</v>
      </c>
      <c r="C116" s="62" t="str">
        <f t="shared" ref="C116:C119" si="30">+C37</f>
        <v>Válvula 1/2 Regulación Plástica, incluye suministro e instalación</v>
      </c>
      <c r="D116" s="63" t="s">
        <v>5</v>
      </c>
      <c r="E116" s="64">
        <v>5.0</v>
      </c>
      <c r="F116" s="34">
        <v>26295.666666666668</v>
      </c>
      <c r="G116" s="34">
        <f t="shared" si="29"/>
        <v>131478.3333</v>
      </c>
      <c r="H116" s="11"/>
    </row>
    <row r="117" ht="15.75" customHeight="1">
      <c r="B117" s="61">
        <v>5.3</v>
      </c>
      <c r="C117" s="62" t="str">
        <f t="shared" si="30"/>
        <v>Orinal, incluye suministro e instalación.</v>
      </c>
      <c r="D117" s="63" t="s">
        <v>5</v>
      </c>
      <c r="E117" s="64">
        <v>2.0</v>
      </c>
      <c r="F117" s="34">
        <v>338517.3333333333</v>
      </c>
      <c r="G117" s="34">
        <f t="shared" si="29"/>
        <v>677034.6667</v>
      </c>
      <c r="H117" s="11"/>
    </row>
    <row r="118" ht="15.75" customHeight="1">
      <c r="B118" s="61">
        <v>5.4</v>
      </c>
      <c r="C118" s="62" t="str">
        <f t="shared" si="30"/>
        <v>División para orinal en lamina galvanizada, con nticorrosivo y esmalte</v>
      </c>
      <c r="D118" s="63" t="s">
        <v>13</v>
      </c>
      <c r="E118" s="63">
        <v>1.35</v>
      </c>
      <c r="F118" s="34">
        <v>489136.6666666667</v>
      </c>
      <c r="G118" s="34">
        <f t="shared" si="29"/>
        <v>660334.5</v>
      </c>
      <c r="H118" s="11"/>
    </row>
    <row r="119" ht="15.75" customHeight="1">
      <c r="B119" s="61">
        <v>5.5</v>
      </c>
      <c r="C119" s="62" t="str">
        <f t="shared" si="30"/>
        <v>Suministro e instalación de lavamanos línea blanca incluye accesorios y grifería</v>
      </c>
      <c r="D119" s="63" t="s">
        <v>5</v>
      </c>
      <c r="E119" s="64">
        <v>4.0</v>
      </c>
      <c r="F119" s="34">
        <v>235265.33333333334</v>
      </c>
      <c r="G119" s="34">
        <f t="shared" si="29"/>
        <v>941061.3333</v>
      </c>
      <c r="H119" s="11"/>
    </row>
    <row r="120" ht="15.75" customHeight="1">
      <c r="B120" s="61">
        <v>5.6</v>
      </c>
      <c r="C120" s="62" t="str">
        <f>+C16</f>
        <v>Caja de inspección 0.7 X 0.7 X 0.7 m en mamposteria incluye tapa en concreto con refuerzo</v>
      </c>
      <c r="D120" s="63" t="s">
        <v>5</v>
      </c>
      <c r="E120" s="66">
        <v>1.0</v>
      </c>
      <c r="F120" s="34">
        <v>767793.56</v>
      </c>
      <c r="G120" s="34">
        <f t="shared" si="29"/>
        <v>767793.56</v>
      </c>
      <c r="H120" s="11"/>
    </row>
    <row r="121" ht="15.75" customHeight="1">
      <c r="B121" s="61">
        <v>5.7</v>
      </c>
      <c r="C121" s="62" t="s">
        <v>101</v>
      </c>
      <c r="D121" s="63" t="s">
        <v>5</v>
      </c>
      <c r="E121" s="66">
        <v>2.0</v>
      </c>
      <c r="F121" s="34">
        <v>24139.0</v>
      </c>
      <c r="G121" s="34">
        <f t="shared" si="29"/>
        <v>48278</v>
      </c>
      <c r="H121" s="11"/>
    </row>
    <row r="122" ht="15.75" customHeight="1">
      <c r="B122" s="18" t="s">
        <v>84</v>
      </c>
      <c r="C122" s="18" t="s">
        <v>85</v>
      </c>
      <c r="D122" s="18"/>
      <c r="E122" s="18"/>
      <c r="F122" s="18"/>
      <c r="G122" s="19"/>
      <c r="H122" s="11"/>
    </row>
    <row r="123" ht="15.75" customHeight="1">
      <c r="B123" s="61">
        <v>6.1</v>
      </c>
      <c r="C123" s="62" t="str">
        <f>+C43</f>
        <v>Puerta para baños en lamina galvanizada, con anticorrosivo y esmalte,incluye cerraduras</v>
      </c>
      <c r="D123" s="71" t="s">
        <v>13</v>
      </c>
      <c r="E123" s="64">
        <v>6.0</v>
      </c>
      <c r="F123" s="34">
        <v>490547.0</v>
      </c>
      <c r="G123" s="34">
        <f>F123*E123</f>
        <v>2943282</v>
      </c>
      <c r="H123" s="11"/>
    </row>
    <row r="124" ht="15.75" customHeight="1">
      <c r="B124" s="18" t="s">
        <v>88</v>
      </c>
      <c r="C124" s="18" t="s">
        <v>89</v>
      </c>
      <c r="D124" s="18"/>
      <c r="E124" s="18"/>
      <c r="F124" s="18"/>
      <c r="G124" s="19"/>
      <c r="H124" s="11"/>
    </row>
    <row r="125" ht="15.75" customHeight="1">
      <c r="B125" s="61">
        <v>7.1</v>
      </c>
      <c r="C125" s="62" t="str">
        <f t="shared" ref="C125:C126" si="31">+C45</f>
        <v>Luminaria tipo led antipolvo 36 W. Incluye clavija y cable encauchetado de 3X14 AWG</v>
      </c>
      <c r="D125" s="63" t="s">
        <v>5</v>
      </c>
      <c r="E125" s="63">
        <v>4.0</v>
      </c>
      <c r="F125" s="34">
        <v>103605.0</v>
      </c>
      <c r="G125" s="34">
        <f t="shared" ref="G125:G126" si="32">F125*E125</f>
        <v>414420</v>
      </c>
      <c r="H125" s="11"/>
    </row>
    <row r="126" ht="15.75" customHeight="1">
      <c r="B126" s="61">
        <v>7.2</v>
      </c>
      <c r="C126" s="62" t="str">
        <f t="shared" si="31"/>
        <v>Salida interruptor doble 15 AMP, incluye interruptor y accesorios </v>
      </c>
      <c r="D126" s="63" t="s">
        <v>5</v>
      </c>
      <c r="E126" s="63">
        <v>2.0</v>
      </c>
      <c r="F126" s="34">
        <v>111260.0</v>
      </c>
      <c r="G126" s="34">
        <f t="shared" si="32"/>
        <v>222520</v>
      </c>
      <c r="H126" s="11"/>
    </row>
    <row r="127" ht="15.75" customHeight="1">
      <c r="B127" s="59" t="s">
        <v>102</v>
      </c>
      <c r="C127" s="4"/>
      <c r="D127" s="4"/>
      <c r="E127" s="4"/>
      <c r="F127" s="6"/>
      <c r="G127" s="60">
        <f>+SUM(G90:G126)</f>
        <v>35340602.72</v>
      </c>
      <c r="H127" s="11"/>
    </row>
    <row r="128" ht="15.75" customHeight="1">
      <c r="B128" s="72" t="s">
        <v>103</v>
      </c>
      <c r="C128" s="4"/>
      <c r="D128" s="4"/>
      <c r="E128" s="4"/>
      <c r="F128" s="6"/>
      <c r="G128" s="70">
        <f>+G47+G87+G127</f>
        <v>268214581.3</v>
      </c>
      <c r="H128" s="11"/>
    </row>
    <row r="129" ht="15.75" customHeight="1">
      <c r="B129" s="72" t="s">
        <v>104</v>
      </c>
      <c r="C129" s="4"/>
      <c r="D129" s="4"/>
      <c r="E129" s="4"/>
      <c r="F129" s="6"/>
      <c r="G129" s="70">
        <f>G128*20%</f>
        <v>53642916.27</v>
      </c>
      <c r="H129" s="11"/>
    </row>
    <row r="130" ht="15.75" customHeight="1">
      <c r="B130" s="73" t="s">
        <v>105</v>
      </c>
      <c r="C130" s="4"/>
      <c r="D130" s="4"/>
      <c r="E130" s="4"/>
      <c r="F130" s="6"/>
      <c r="G130" s="74">
        <f>G128+G129</f>
        <v>321857497.6</v>
      </c>
      <c r="H130" s="11"/>
    </row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2:G2"/>
    <mergeCell ref="B47:F47"/>
    <mergeCell ref="B87:F87"/>
    <mergeCell ref="B127:F127"/>
    <mergeCell ref="B128:F128"/>
    <mergeCell ref="B129:F129"/>
    <mergeCell ref="B130:F13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29"/>
    <col customWidth="1" min="2" max="5" width="10.71"/>
    <col customWidth="1" min="6" max="6" width="13.71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+PRESUPUESTO!C6</f>
        <v>Localización y replanteo pagado por M2</v>
      </c>
      <c r="B3" s="4"/>
      <c r="C3" s="4"/>
      <c r="D3" s="4"/>
      <c r="E3" s="6"/>
      <c r="F3" s="21" t="str">
        <f>+PRESUPUESTO!D6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32">
        <f>88-13.13</f>
        <v>74.87</v>
      </c>
      <c r="E7" s="32">
        <v>1.0</v>
      </c>
      <c r="F7" s="37">
        <f t="shared" ref="F7:F8" si="1">+C7*D7/E7</f>
        <v>74.87</v>
      </c>
      <c r="G7" s="39"/>
    </row>
    <row r="8" ht="14.25" customHeight="1">
      <c r="A8" s="38" t="s">
        <v>33</v>
      </c>
      <c r="B8" s="33" t="s">
        <v>31</v>
      </c>
      <c r="C8" s="35">
        <v>10000.0</v>
      </c>
      <c r="D8" s="32">
        <v>1.0</v>
      </c>
      <c r="E8" s="32">
        <v>120.0</v>
      </c>
      <c r="F8" s="37">
        <f t="shared" si="1"/>
        <v>83.33333333</v>
      </c>
    </row>
    <row r="9" ht="14.25" customHeight="1">
      <c r="A9" s="38"/>
      <c r="B9" s="40"/>
      <c r="C9" s="38"/>
      <c r="D9" s="38"/>
      <c r="E9" s="38"/>
      <c r="F9" s="41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42"/>
      <c r="B11" s="43"/>
      <c r="C11" s="38"/>
      <c r="D11" s="38"/>
      <c r="E11" s="38"/>
      <c r="F11" s="41"/>
    </row>
    <row r="12" ht="14.25" customHeight="1">
      <c r="A12" s="28"/>
      <c r="B12" s="27"/>
      <c r="C12" s="28"/>
      <c r="D12" s="28"/>
      <c r="E12" s="9" t="s">
        <v>41</v>
      </c>
      <c r="F12" s="44">
        <f>+SUM(F7:F11)</f>
        <v>158.2033333</v>
      </c>
    </row>
    <row r="13" ht="14.25" customHeight="1">
      <c r="A13" s="26" t="s">
        <v>47</v>
      </c>
      <c r="B13" s="27"/>
      <c r="C13" s="28"/>
      <c r="D13" s="28"/>
      <c r="E13" s="28"/>
      <c r="F13" s="28"/>
    </row>
    <row r="14" ht="14.25" customHeight="1">
      <c r="A14" s="29" t="s">
        <v>4</v>
      </c>
      <c r="B14" s="45" t="s">
        <v>15</v>
      </c>
      <c r="C14" s="46" t="s">
        <v>16</v>
      </c>
      <c r="D14" s="46" t="s">
        <v>17</v>
      </c>
      <c r="E14" s="46" t="s">
        <v>18</v>
      </c>
      <c r="F14" s="46" t="s">
        <v>19</v>
      </c>
    </row>
    <row r="15" ht="14.25" customHeight="1">
      <c r="A15" s="47" t="s">
        <v>49</v>
      </c>
      <c r="B15" s="33" t="s">
        <v>51</v>
      </c>
      <c r="C15" s="35">
        <v>8000.0</v>
      </c>
      <c r="D15" s="32">
        <v>0.01</v>
      </c>
      <c r="E15" s="32">
        <v>1.0</v>
      </c>
      <c r="F15" s="37">
        <f t="shared" ref="F15:F16" si="2">+C15*D15/E15</f>
        <v>80</v>
      </c>
    </row>
    <row r="16" ht="14.25" customHeight="1">
      <c r="A16" s="42" t="s">
        <v>55</v>
      </c>
      <c r="B16" s="33" t="s">
        <v>5</v>
      </c>
      <c r="C16" s="35">
        <v>1400.0</v>
      </c>
      <c r="D16" s="48">
        <v>0.002</v>
      </c>
      <c r="E16" s="32">
        <v>1.0</v>
      </c>
      <c r="F16" s="37">
        <f t="shared" si="2"/>
        <v>2.8</v>
      </c>
    </row>
    <row r="17" ht="14.25" customHeight="1">
      <c r="A17" s="42"/>
      <c r="B17" s="33"/>
      <c r="C17" s="32"/>
      <c r="D17" s="32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42"/>
      <c r="B20" s="33"/>
      <c r="C20" s="32"/>
      <c r="D20" s="32"/>
      <c r="E20" s="32"/>
      <c r="F20" s="37"/>
    </row>
    <row r="21" ht="14.25" customHeight="1">
      <c r="A21" s="28"/>
      <c r="B21" s="27"/>
      <c r="C21" s="28"/>
      <c r="D21" s="28"/>
      <c r="E21" s="9" t="s">
        <v>41</v>
      </c>
      <c r="F21" s="50">
        <f>+SUM(F15:F20)</f>
        <v>82.8</v>
      </c>
    </row>
    <row r="22" ht="14.25" customHeight="1">
      <c r="A22" s="26" t="s">
        <v>61</v>
      </c>
      <c r="B22" s="27"/>
      <c r="C22" s="28"/>
      <c r="D22" s="28"/>
      <c r="E22" s="28"/>
      <c r="F22" s="28"/>
    </row>
    <row r="23" ht="14.25" customHeight="1">
      <c r="A23" s="29" t="s">
        <v>4</v>
      </c>
      <c r="B23" s="45" t="s">
        <v>15</v>
      </c>
      <c r="C23" s="46" t="s">
        <v>16</v>
      </c>
      <c r="D23" s="46" t="s">
        <v>17</v>
      </c>
      <c r="E23" s="46" t="s">
        <v>18</v>
      </c>
      <c r="F23" s="46" t="s">
        <v>19</v>
      </c>
    </row>
    <row r="24" ht="14.25" customHeight="1">
      <c r="A24" s="38" t="s">
        <v>62</v>
      </c>
      <c r="B24" s="33" t="s">
        <v>31</v>
      </c>
      <c r="C24" s="35">
        <v>84600.0</v>
      </c>
      <c r="D24" s="32">
        <v>1.0</v>
      </c>
      <c r="E24" s="32">
        <v>120.0</v>
      </c>
      <c r="F24" s="37">
        <f>+C24*D24/E24</f>
        <v>705</v>
      </c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42"/>
      <c r="B29" s="43"/>
      <c r="C29" s="38"/>
      <c r="D29" s="38"/>
      <c r="E29" s="38"/>
      <c r="F29" s="41"/>
    </row>
    <row r="30" ht="14.25" customHeight="1">
      <c r="A30" s="28"/>
      <c r="B30" s="27"/>
      <c r="C30" s="28"/>
      <c r="D30" s="28"/>
      <c r="E30" s="9" t="s">
        <v>41</v>
      </c>
      <c r="F30" s="44">
        <f>+SUM(F24:F29)</f>
        <v>705</v>
      </c>
    </row>
    <row r="31" ht="14.25" customHeight="1">
      <c r="A31" s="52" t="s">
        <v>74</v>
      </c>
      <c r="B31" s="53"/>
      <c r="C31" s="53"/>
      <c r="D31" s="53"/>
      <c r="E31" s="53"/>
      <c r="F31" s="53"/>
    </row>
    <row r="32" ht="14.25" customHeight="1">
      <c r="A32" s="54" t="s">
        <v>4</v>
      </c>
      <c r="B32" s="46" t="s">
        <v>17</v>
      </c>
      <c r="C32" s="46" t="s">
        <v>76</v>
      </c>
      <c r="D32" s="46" t="s">
        <v>78</v>
      </c>
      <c r="E32" s="46" t="s">
        <v>79</v>
      </c>
      <c r="F32" s="46" t="s">
        <v>19</v>
      </c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54"/>
      <c r="B38" s="56"/>
      <c r="C38" s="38"/>
      <c r="D38" s="38"/>
      <c r="E38" s="38"/>
      <c r="F38" s="41"/>
    </row>
    <row r="39" ht="14.25" customHeight="1">
      <c r="A39" s="28"/>
      <c r="B39" s="27"/>
      <c r="C39" s="28"/>
      <c r="D39" s="28"/>
      <c r="E39" s="9" t="s">
        <v>41</v>
      </c>
      <c r="F39" s="57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28"/>
      <c r="B41" s="27"/>
      <c r="C41" s="28"/>
      <c r="D41" s="28"/>
      <c r="E41" s="22"/>
      <c r="F41" s="22"/>
    </row>
    <row r="42" ht="14.25" customHeight="1">
      <c r="A42" s="58" t="s">
        <v>83</v>
      </c>
      <c r="B42" s="4"/>
      <c r="C42" s="4"/>
      <c r="D42" s="4"/>
      <c r="E42" s="6"/>
      <c r="F42" s="44">
        <f>+F12+F21+F30+F39</f>
        <v>946.0033333</v>
      </c>
    </row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2:E42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29"/>
    <col customWidth="1" min="2" max="4" width="10.71"/>
    <col customWidth="1" min="5" max="5" width="13.29"/>
    <col customWidth="1" min="6" max="6" width="14.57"/>
    <col customWidth="1" min="7" max="7" width="12.71"/>
    <col customWidth="1" min="8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+PRESUPUESTO!C7</f>
        <v>Demolición de concreto hidráulico </v>
      </c>
      <c r="B3" s="4"/>
      <c r="C3" s="4"/>
      <c r="D3" s="4"/>
      <c r="E3" s="6"/>
      <c r="F3" s="21" t="str">
        <f>+PRESUPUESTO!D7</f>
        <v>M3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32">
        <v>3618.75</v>
      </c>
      <c r="E7" s="32">
        <v>1.0</v>
      </c>
      <c r="F7" s="37">
        <f t="shared" ref="F7:F8" si="1">+C7*D7/E7</f>
        <v>3618.75</v>
      </c>
    </row>
    <row r="8" ht="14.25" customHeight="1">
      <c r="A8" s="38" t="s">
        <v>29</v>
      </c>
      <c r="B8" s="33" t="s">
        <v>31</v>
      </c>
      <c r="C8" s="35">
        <v>84703.4</v>
      </c>
      <c r="D8" s="32">
        <v>1.0</v>
      </c>
      <c r="E8" s="32">
        <v>0.8</v>
      </c>
      <c r="F8" s="37">
        <f t="shared" si="1"/>
        <v>105879.25</v>
      </c>
    </row>
    <row r="9" ht="14.25" customHeight="1">
      <c r="A9" s="38"/>
      <c r="B9" s="40"/>
      <c r="C9" s="38"/>
      <c r="D9" s="38"/>
      <c r="E9" s="38"/>
      <c r="F9" s="41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42"/>
      <c r="B11" s="43"/>
      <c r="C11" s="38"/>
      <c r="D11" s="38"/>
      <c r="E11" s="38"/>
      <c r="F11" s="41"/>
    </row>
    <row r="12" ht="14.25" customHeight="1">
      <c r="A12" s="28"/>
      <c r="B12" s="27"/>
      <c r="C12" s="28"/>
      <c r="D12" s="28"/>
      <c r="E12" s="9" t="s">
        <v>41</v>
      </c>
      <c r="F12" s="44">
        <f>+SUM(F7:F11)</f>
        <v>109498</v>
      </c>
    </row>
    <row r="13" ht="14.25" customHeight="1">
      <c r="A13" s="26" t="s">
        <v>47</v>
      </c>
      <c r="B13" s="27"/>
      <c r="C13" s="28"/>
      <c r="D13" s="28"/>
      <c r="E13" s="28"/>
      <c r="F13" s="28"/>
    </row>
    <row r="14" ht="14.25" customHeight="1">
      <c r="A14" s="29" t="s">
        <v>4</v>
      </c>
      <c r="B14" s="45" t="s">
        <v>15</v>
      </c>
      <c r="C14" s="46" t="s">
        <v>16</v>
      </c>
      <c r="D14" s="46" t="s">
        <v>17</v>
      </c>
      <c r="E14" s="46" t="s">
        <v>18</v>
      </c>
      <c r="F14" s="46" t="s">
        <v>19</v>
      </c>
    </row>
    <row r="15" ht="14.25" customHeight="1">
      <c r="A15" s="47"/>
      <c r="B15" s="33"/>
      <c r="C15" s="35"/>
      <c r="D15" s="32"/>
      <c r="E15" s="32"/>
      <c r="F15" s="37"/>
    </row>
    <row r="16" ht="14.25" customHeight="1">
      <c r="A16" s="42"/>
      <c r="B16" s="33"/>
      <c r="C16" s="35"/>
      <c r="D16" s="48"/>
      <c r="E16" s="32"/>
      <c r="F16" s="37"/>
    </row>
    <row r="17" ht="14.25" customHeight="1">
      <c r="A17" s="42"/>
      <c r="B17" s="33"/>
      <c r="C17" s="32"/>
      <c r="D17" s="32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42"/>
      <c r="B20" s="33"/>
      <c r="C20" s="32"/>
      <c r="D20" s="32"/>
      <c r="E20" s="32"/>
      <c r="F20" s="37"/>
    </row>
    <row r="21" ht="14.25" customHeight="1">
      <c r="A21" s="28"/>
      <c r="B21" s="27"/>
      <c r="C21" s="28"/>
      <c r="D21" s="28"/>
      <c r="E21" s="9" t="s">
        <v>41</v>
      </c>
      <c r="F21" s="50">
        <f>+SUM(F15:F20)</f>
        <v>0</v>
      </c>
    </row>
    <row r="22" ht="14.25" customHeight="1">
      <c r="A22" s="26" t="s">
        <v>61</v>
      </c>
      <c r="B22" s="27"/>
      <c r="C22" s="28"/>
      <c r="D22" s="28"/>
      <c r="E22" s="28"/>
      <c r="F22" s="28"/>
    </row>
    <row r="23" ht="14.25" customHeight="1">
      <c r="A23" s="29" t="s">
        <v>4</v>
      </c>
      <c r="B23" s="45" t="s">
        <v>15</v>
      </c>
      <c r="C23" s="46" t="s">
        <v>16</v>
      </c>
      <c r="D23" s="46" t="s">
        <v>17</v>
      </c>
      <c r="E23" s="46" t="s">
        <v>18</v>
      </c>
      <c r="F23" s="46" t="s">
        <v>19</v>
      </c>
    </row>
    <row r="24" ht="14.25" customHeight="1">
      <c r="A24" s="38" t="s">
        <v>66</v>
      </c>
      <c r="B24" s="33" t="s">
        <v>31</v>
      </c>
      <c r="C24" s="35">
        <v>57900.0</v>
      </c>
      <c r="D24" s="32">
        <v>1.0</v>
      </c>
      <c r="E24" s="32">
        <v>0.8</v>
      </c>
      <c r="F24" s="37">
        <f>+C24*D24/E24</f>
        <v>72375</v>
      </c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42"/>
      <c r="B29" s="43"/>
      <c r="C29" s="38"/>
      <c r="D29" s="38"/>
      <c r="E29" s="38"/>
      <c r="F29" s="41"/>
    </row>
    <row r="30" ht="14.25" customHeight="1">
      <c r="A30" s="28"/>
      <c r="B30" s="27"/>
      <c r="C30" s="28"/>
      <c r="D30" s="28"/>
      <c r="E30" s="9" t="s">
        <v>41</v>
      </c>
      <c r="F30" s="44">
        <f>+SUM(F24:F29)</f>
        <v>72375</v>
      </c>
    </row>
    <row r="31" ht="14.25" customHeight="1">
      <c r="A31" s="52" t="s">
        <v>74</v>
      </c>
      <c r="B31" s="53"/>
      <c r="C31" s="53"/>
      <c r="D31" s="53"/>
      <c r="E31" s="53"/>
      <c r="F31" s="53"/>
    </row>
    <row r="32" ht="14.25" customHeight="1">
      <c r="A32" s="54" t="s">
        <v>4</v>
      </c>
      <c r="B32" s="46" t="s">
        <v>17</v>
      </c>
      <c r="C32" s="46" t="s">
        <v>76</v>
      </c>
      <c r="D32" s="46" t="s">
        <v>78</v>
      </c>
      <c r="E32" s="46" t="s">
        <v>79</v>
      </c>
      <c r="F32" s="46" t="s">
        <v>19</v>
      </c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54"/>
      <c r="B38" s="56"/>
      <c r="C38" s="38"/>
      <c r="D38" s="38"/>
      <c r="E38" s="38"/>
      <c r="F38" s="41"/>
    </row>
    <row r="39" ht="14.25" customHeight="1">
      <c r="A39" s="28"/>
      <c r="B39" s="27"/>
      <c r="C39" s="28"/>
      <c r="D39" s="28"/>
      <c r="E39" s="9" t="s">
        <v>41</v>
      </c>
      <c r="F39" s="57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28"/>
      <c r="B41" s="27"/>
      <c r="C41" s="28"/>
      <c r="D41" s="28"/>
      <c r="E41" s="22"/>
      <c r="F41" s="22"/>
      <c r="G41" s="39"/>
    </row>
    <row r="42" ht="14.25" customHeight="1">
      <c r="A42" s="58" t="s">
        <v>83</v>
      </c>
      <c r="B42" s="4"/>
      <c r="C42" s="4"/>
      <c r="D42" s="4"/>
      <c r="E42" s="6"/>
      <c r="F42" s="44">
        <f>+F12+F21+F30+F39</f>
        <v>181873</v>
      </c>
    </row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2:E42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29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+PRESUPUESTO!C8</f>
        <v>Demolición de muros en mampostería, incluye cortes con pulidora.</v>
      </c>
      <c r="B3" s="4"/>
      <c r="C3" s="4"/>
      <c r="D3" s="4"/>
      <c r="E3" s="6"/>
      <c r="F3" s="21" t="str">
        <f>+PRESUPUESTO!D8</f>
        <v>M3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22</v>
      </c>
      <c r="B7" s="33" t="s">
        <v>23</v>
      </c>
      <c r="C7" s="35">
        <v>3600.0</v>
      </c>
      <c r="D7" s="32">
        <v>1.0</v>
      </c>
      <c r="E7" s="32">
        <v>0.75</v>
      </c>
      <c r="F7" s="37">
        <f t="shared" ref="F7:F9" si="1">+C7*D7/E7</f>
        <v>4800</v>
      </c>
    </row>
    <row r="8" ht="14.25" customHeight="1">
      <c r="A8" s="32" t="s">
        <v>20</v>
      </c>
      <c r="B8" s="33" t="s">
        <v>21</v>
      </c>
      <c r="C8" s="35">
        <v>1.0</v>
      </c>
      <c r="D8" s="32">
        <v>6233.34</v>
      </c>
      <c r="E8" s="32">
        <v>1.0</v>
      </c>
      <c r="F8" s="37">
        <f t="shared" si="1"/>
        <v>6233.34</v>
      </c>
    </row>
    <row r="9" ht="14.25" customHeight="1">
      <c r="A9" s="38" t="s">
        <v>38</v>
      </c>
      <c r="B9" s="33" t="s">
        <v>23</v>
      </c>
      <c r="C9" s="35">
        <v>5900.0</v>
      </c>
      <c r="D9" s="32">
        <v>1.0</v>
      </c>
      <c r="E9" s="32">
        <v>0.75</v>
      </c>
      <c r="F9" s="37">
        <f t="shared" si="1"/>
        <v>7866.666667</v>
      </c>
    </row>
    <row r="10" ht="14.25" customHeight="1">
      <c r="A10" s="38"/>
      <c r="B10" s="40"/>
      <c r="C10" s="38"/>
      <c r="D10" s="38"/>
      <c r="E10" s="38"/>
      <c r="F10" s="41"/>
    </row>
    <row r="11" ht="14.25" customHeight="1">
      <c r="A11" s="42"/>
      <c r="B11" s="43"/>
      <c r="C11" s="38"/>
      <c r="D11" s="38"/>
      <c r="E11" s="38"/>
      <c r="F11" s="41"/>
    </row>
    <row r="12" ht="14.25" customHeight="1">
      <c r="A12" s="42"/>
      <c r="B12" s="43"/>
      <c r="C12" s="38"/>
      <c r="D12" s="38"/>
      <c r="E12" s="38"/>
      <c r="F12" s="41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18900.00667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47"/>
      <c r="B16" s="33"/>
      <c r="C16" s="35"/>
      <c r="D16" s="32"/>
      <c r="E16" s="32"/>
      <c r="F16" s="37"/>
    </row>
    <row r="17" ht="14.25" customHeight="1">
      <c r="A17" s="42"/>
      <c r="B17" s="33"/>
      <c r="C17" s="35"/>
      <c r="D17" s="48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42"/>
      <c r="B20" s="33"/>
      <c r="C20" s="32"/>
      <c r="D20" s="32"/>
      <c r="E20" s="32"/>
      <c r="F20" s="37"/>
    </row>
    <row r="21" ht="14.25" customHeight="1">
      <c r="A21" s="42"/>
      <c r="B21" s="33"/>
      <c r="C21" s="32"/>
      <c r="D21" s="32"/>
      <c r="E21" s="32"/>
      <c r="F21" s="37"/>
    </row>
    <row r="22" ht="14.25" customHeight="1">
      <c r="A22" s="28"/>
      <c r="B22" s="27"/>
      <c r="C22" s="28"/>
      <c r="D22" s="28"/>
      <c r="E22" s="9" t="s">
        <v>41</v>
      </c>
      <c r="F22" s="50">
        <f>+SUM(F16:F21)</f>
        <v>0</v>
      </c>
    </row>
    <row r="23" ht="14.25" customHeight="1">
      <c r="A23" s="26" t="s">
        <v>61</v>
      </c>
      <c r="B23" s="27"/>
      <c r="C23" s="28"/>
      <c r="D23" s="28"/>
      <c r="E23" s="28"/>
      <c r="F23" s="28"/>
    </row>
    <row r="24" ht="14.25" customHeight="1">
      <c r="A24" s="29" t="s">
        <v>4</v>
      </c>
      <c r="B24" s="45" t="s">
        <v>15</v>
      </c>
      <c r="C24" s="46" t="s">
        <v>16</v>
      </c>
      <c r="D24" s="46" t="s">
        <v>17</v>
      </c>
      <c r="E24" s="46" t="s">
        <v>18</v>
      </c>
      <c r="F24" s="46" t="s">
        <v>19</v>
      </c>
    </row>
    <row r="25" ht="14.25" customHeight="1">
      <c r="A25" s="38" t="s">
        <v>67</v>
      </c>
      <c r="B25" s="33" t="s">
        <v>31</v>
      </c>
      <c r="C25" s="35">
        <v>93500.0</v>
      </c>
      <c r="D25" s="32">
        <v>1.0</v>
      </c>
      <c r="E25" s="32">
        <v>0.75</v>
      </c>
      <c r="F25" s="37">
        <f>+C25*D25/E25</f>
        <v>124666.6667</v>
      </c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4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28"/>
      <c r="B31" s="27"/>
      <c r="C31" s="28"/>
      <c r="D31" s="28"/>
      <c r="E31" s="9" t="s">
        <v>41</v>
      </c>
      <c r="F31" s="44">
        <f>+SUM(F25:F30)</f>
        <v>124666.6667</v>
      </c>
    </row>
    <row r="32" ht="14.25" customHeight="1">
      <c r="A32" s="52" t="s">
        <v>74</v>
      </c>
      <c r="B32" s="53"/>
      <c r="C32" s="53"/>
      <c r="D32" s="53"/>
      <c r="E32" s="53"/>
      <c r="F32" s="53"/>
    </row>
    <row r="33" ht="14.25" customHeight="1">
      <c r="A33" s="54" t="s">
        <v>4</v>
      </c>
      <c r="B33" s="46" t="s">
        <v>17</v>
      </c>
      <c r="C33" s="46" t="s">
        <v>76</v>
      </c>
      <c r="D33" s="46" t="s">
        <v>78</v>
      </c>
      <c r="E33" s="46" t="s">
        <v>79</v>
      </c>
      <c r="F33" s="46" t="s">
        <v>19</v>
      </c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56"/>
      <c r="C38" s="38"/>
      <c r="D38" s="38"/>
      <c r="E38" s="38"/>
      <c r="F38" s="4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28"/>
      <c r="B40" s="27"/>
      <c r="C40" s="28"/>
      <c r="D40" s="28"/>
      <c r="E40" s="9" t="s">
        <v>41</v>
      </c>
      <c r="F40" s="57"/>
    </row>
    <row r="41" ht="14.25" customHeight="1">
      <c r="A41" s="28"/>
      <c r="B41" s="27"/>
      <c r="C41" s="28"/>
      <c r="D41" s="28"/>
      <c r="E41" s="22"/>
      <c r="F41" s="22"/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58" t="s">
        <v>83</v>
      </c>
      <c r="B43" s="4"/>
      <c r="C43" s="4"/>
      <c r="D43" s="4"/>
      <c r="E43" s="6"/>
      <c r="F43" s="44">
        <f>+F13+F22+F31+F40</f>
        <v>143566.6733</v>
      </c>
    </row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3:E4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+PRESUPUESTO!C9</f>
        <v>Retiro de sanitarios y lavamanos</v>
      </c>
      <c r="B3" s="4"/>
      <c r="C3" s="4"/>
      <c r="D3" s="4"/>
      <c r="E3" s="6"/>
      <c r="F3" s="21" t="str">
        <f>+PRESUPUESTO!D9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32">
        <v>1156.0</v>
      </c>
      <c r="E7" s="32">
        <v>1.0</v>
      </c>
      <c r="F7" s="37">
        <f>+C7*D7/E7</f>
        <v>1156</v>
      </c>
    </row>
    <row r="8" ht="14.25" customHeight="1">
      <c r="A8" s="38"/>
      <c r="B8" s="40"/>
      <c r="C8" s="38"/>
      <c r="D8" s="38"/>
      <c r="E8" s="38"/>
      <c r="F8" s="41"/>
    </row>
    <row r="9" ht="14.25" customHeight="1">
      <c r="A9" s="42"/>
      <c r="B9" s="43"/>
      <c r="C9" s="38"/>
      <c r="D9" s="38"/>
      <c r="E9" s="38"/>
      <c r="F9" s="41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1156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47"/>
      <c r="B14" s="33"/>
      <c r="C14" s="35"/>
      <c r="D14" s="32"/>
      <c r="E14" s="32"/>
      <c r="F14" s="37"/>
    </row>
    <row r="15" ht="14.25" customHeight="1">
      <c r="A15" s="42"/>
      <c r="B15" s="33"/>
      <c r="C15" s="35"/>
      <c r="D15" s="48"/>
      <c r="E15" s="32"/>
      <c r="F15" s="37"/>
    </row>
    <row r="16" ht="14.25" customHeight="1">
      <c r="A16" s="42"/>
      <c r="B16" s="33"/>
      <c r="C16" s="32"/>
      <c r="D16" s="32"/>
      <c r="E16" s="32"/>
      <c r="F16" s="37"/>
    </row>
    <row r="17" ht="14.25" customHeight="1">
      <c r="A17" s="42"/>
      <c r="B17" s="33"/>
      <c r="C17" s="32"/>
      <c r="D17" s="32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28"/>
      <c r="B20" s="27"/>
      <c r="C20" s="28"/>
      <c r="D20" s="28"/>
      <c r="E20" s="9" t="s">
        <v>41</v>
      </c>
      <c r="F20" s="50">
        <f>+SUM(F14:F19)</f>
        <v>0</v>
      </c>
    </row>
    <row r="21" ht="14.25" customHeight="1">
      <c r="A21" s="26" t="s">
        <v>61</v>
      </c>
      <c r="B21" s="27"/>
      <c r="C21" s="28"/>
      <c r="D21" s="28"/>
      <c r="E21" s="28"/>
      <c r="F21" s="28"/>
    </row>
    <row r="22" ht="14.25" customHeight="1">
      <c r="A22" s="29" t="s">
        <v>4</v>
      </c>
      <c r="B22" s="45" t="s">
        <v>15</v>
      </c>
      <c r="C22" s="46" t="s">
        <v>16</v>
      </c>
      <c r="D22" s="46" t="s">
        <v>17</v>
      </c>
      <c r="E22" s="46" t="s">
        <v>18</v>
      </c>
      <c r="F22" s="46" t="s">
        <v>19</v>
      </c>
    </row>
    <row r="23" ht="14.25" customHeight="1">
      <c r="A23" s="38" t="s">
        <v>97</v>
      </c>
      <c r="B23" s="33" t="s">
        <v>31</v>
      </c>
      <c r="C23" s="35">
        <v>40000.0</v>
      </c>
      <c r="D23" s="32">
        <v>1.0</v>
      </c>
      <c r="E23" s="32">
        <v>2.9309762344006036</v>
      </c>
      <c r="F23" s="37">
        <f>+C23*D23/E23</f>
        <v>13647.33004</v>
      </c>
    </row>
    <row r="24" ht="14.25" customHeight="1">
      <c r="A24" s="42"/>
      <c r="B24" s="43"/>
      <c r="C24" s="38"/>
      <c r="D24" s="38"/>
      <c r="E24" s="38"/>
      <c r="F24" s="51"/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4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28"/>
      <c r="B29" s="27"/>
      <c r="C29" s="28"/>
      <c r="D29" s="28"/>
      <c r="E29" s="9" t="s">
        <v>41</v>
      </c>
      <c r="F29" s="44">
        <f>+SUM(F23:F28)</f>
        <v>13647.33004</v>
      </c>
    </row>
    <row r="30" ht="14.25" customHeight="1">
      <c r="A30" s="52" t="s">
        <v>74</v>
      </c>
      <c r="B30" s="53"/>
      <c r="C30" s="53"/>
      <c r="D30" s="53"/>
      <c r="E30" s="53"/>
      <c r="F30" s="53"/>
    </row>
    <row r="31" ht="14.25" customHeight="1">
      <c r="A31" s="54" t="s">
        <v>4</v>
      </c>
      <c r="B31" s="46" t="s">
        <v>17</v>
      </c>
      <c r="C31" s="46" t="s">
        <v>76</v>
      </c>
      <c r="D31" s="46" t="s">
        <v>78</v>
      </c>
      <c r="E31" s="46" t="s">
        <v>79</v>
      </c>
      <c r="F31" s="46" t="s">
        <v>19</v>
      </c>
    </row>
    <row r="32" ht="14.25" customHeight="1">
      <c r="A32" s="54"/>
      <c r="B32" s="46"/>
      <c r="C32" s="55"/>
      <c r="D32" s="55"/>
      <c r="E32" s="55"/>
      <c r="F32" s="51"/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56"/>
      <c r="C36" s="38"/>
      <c r="D36" s="38"/>
      <c r="E36" s="38"/>
      <c r="F36" s="4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28"/>
      <c r="B38" s="27"/>
      <c r="C38" s="28"/>
      <c r="D38" s="28"/>
      <c r="E38" s="9" t="s">
        <v>41</v>
      </c>
      <c r="F38" s="57"/>
    </row>
    <row r="39" ht="14.25" customHeight="1">
      <c r="A39" s="28"/>
      <c r="B39" s="27"/>
      <c r="C39" s="28"/>
      <c r="D39" s="28"/>
      <c r="E39" s="22"/>
      <c r="F39" s="22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58" t="s">
        <v>83</v>
      </c>
      <c r="B41" s="4"/>
      <c r="C41" s="4"/>
      <c r="D41" s="4"/>
      <c r="E41" s="6"/>
      <c r="F41" s="44">
        <f>+F11+F20+F29+F38</f>
        <v>14803.33004</v>
      </c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1:E41"/>
  </mergeCells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PRESUPUESTO!C10</f>
        <v>Excavación a mano sin clasificar profundidad menor a 2 m, en seco</v>
      </c>
      <c r="B3" s="4"/>
      <c r="C3" s="4"/>
      <c r="D3" s="4"/>
      <c r="E3" s="6"/>
      <c r="F3" s="21" t="str">
        <f>PRESUPUESTO!D10</f>
        <v>M3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1335.71</v>
      </c>
      <c r="E7" s="32">
        <v>1.0</v>
      </c>
      <c r="F7" s="37">
        <f>+C7*D7/E7</f>
        <v>1335.71</v>
      </c>
    </row>
    <row r="8" ht="14.25" customHeight="1">
      <c r="A8" s="38"/>
      <c r="B8" s="40"/>
      <c r="C8" s="38"/>
      <c r="D8" s="38"/>
      <c r="E8" s="38"/>
      <c r="F8" s="41"/>
    </row>
    <row r="9" ht="14.25" customHeight="1">
      <c r="A9" s="42"/>
      <c r="B9" s="43"/>
      <c r="C9" s="38"/>
      <c r="D9" s="38"/>
      <c r="E9" s="38"/>
      <c r="F9" s="41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1335.71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47"/>
      <c r="B14" s="33"/>
      <c r="C14" s="35"/>
      <c r="D14" s="32"/>
      <c r="E14" s="32"/>
      <c r="F14" s="37"/>
    </row>
    <row r="15" ht="14.25" customHeight="1">
      <c r="A15" s="42"/>
      <c r="B15" s="33"/>
      <c r="C15" s="35"/>
      <c r="D15" s="48"/>
      <c r="E15" s="32"/>
      <c r="F15" s="37"/>
    </row>
    <row r="16" ht="14.25" customHeight="1">
      <c r="A16" s="42"/>
      <c r="B16" s="33"/>
      <c r="C16" s="32"/>
      <c r="D16" s="32"/>
      <c r="E16" s="32"/>
      <c r="F16" s="37"/>
    </row>
    <row r="17" ht="14.25" customHeight="1">
      <c r="A17" s="42"/>
      <c r="B17" s="33"/>
      <c r="C17" s="32"/>
      <c r="D17" s="32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28"/>
      <c r="B20" s="27"/>
      <c r="C20" s="28"/>
      <c r="D20" s="28"/>
      <c r="E20" s="9" t="s">
        <v>41</v>
      </c>
      <c r="F20" s="50">
        <f>+SUM(F14:F19)</f>
        <v>0</v>
      </c>
    </row>
    <row r="21" ht="14.25" customHeight="1">
      <c r="A21" s="26" t="s">
        <v>61</v>
      </c>
      <c r="B21" s="27"/>
      <c r="C21" s="28"/>
      <c r="D21" s="28"/>
      <c r="E21" s="28"/>
      <c r="F21" s="28"/>
    </row>
    <row r="22" ht="14.25" customHeight="1">
      <c r="A22" s="29" t="s">
        <v>4</v>
      </c>
      <c r="B22" s="45" t="s">
        <v>15</v>
      </c>
      <c r="C22" s="46" t="s">
        <v>16</v>
      </c>
      <c r="D22" s="46" t="s">
        <v>17</v>
      </c>
      <c r="E22" s="46" t="s">
        <v>18</v>
      </c>
      <c r="F22" s="46" t="s">
        <v>19</v>
      </c>
    </row>
    <row r="23" ht="14.25" customHeight="1">
      <c r="A23" s="67" t="s">
        <v>67</v>
      </c>
      <c r="B23" s="33" t="s">
        <v>31</v>
      </c>
      <c r="C23" s="68">
        <v>93500.0</v>
      </c>
      <c r="D23" s="32">
        <v>1.0</v>
      </c>
      <c r="E23" s="65">
        <v>3.77102953924416</v>
      </c>
      <c r="F23" s="37">
        <f>+C23*D23/E23</f>
        <v>24794.29</v>
      </c>
    </row>
    <row r="24" ht="14.25" customHeight="1">
      <c r="A24" s="42"/>
      <c r="B24" s="43"/>
      <c r="C24" s="38"/>
      <c r="D24" s="38"/>
      <c r="E24" s="38"/>
      <c r="F24" s="51"/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4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28"/>
      <c r="B29" s="27"/>
      <c r="C29" s="28"/>
      <c r="D29" s="28"/>
      <c r="E29" s="9" t="s">
        <v>41</v>
      </c>
      <c r="F29" s="44">
        <f>+SUM(F23:F28)</f>
        <v>24794.29</v>
      </c>
    </row>
    <row r="30" ht="14.25" customHeight="1">
      <c r="A30" s="52" t="s">
        <v>74</v>
      </c>
      <c r="B30" s="53"/>
      <c r="C30" s="53"/>
      <c r="D30" s="53"/>
      <c r="E30" s="53"/>
      <c r="F30" s="53"/>
    </row>
    <row r="31" ht="14.25" customHeight="1">
      <c r="A31" s="54" t="s">
        <v>4</v>
      </c>
      <c r="B31" s="46" t="s">
        <v>17</v>
      </c>
      <c r="C31" s="46" t="s">
        <v>76</v>
      </c>
      <c r="D31" s="46" t="s">
        <v>78</v>
      </c>
      <c r="E31" s="46" t="s">
        <v>79</v>
      </c>
      <c r="F31" s="46" t="s">
        <v>19</v>
      </c>
    </row>
    <row r="32" ht="14.25" customHeight="1">
      <c r="A32" s="54"/>
      <c r="B32" s="46"/>
      <c r="C32" s="55"/>
      <c r="D32" s="55"/>
      <c r="E32" s="55"/>
      <c r="F32" s="51"/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56"/>
      <c r="C36" s="38"/>
      <c r="D36" s="38"/>
      <c r="E36" s="38"/>
      <c r="F36" s="4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28"/>
      <c r="B38" s="27"/>
      <c r="C38" s="28"/>
      <c r="D38" s="28"/>
      <c r="E38" s="9" t="s">
        <v>41</v>
      </c>
      <c r="F38" s="57"/>
    </row>
    <row r="39" ht="14.25" customHeight="1">
      <c r="A39" s="28"/>
      <c r="B39" s="27"/>
      <c r="C39" s="28"/>
      <c r="D39" s="28"/>
      <c r="E39" s="22"/>
      <c r="F39" s="22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58" t="s">
        <v>83</v>
      </c>
      <c r="B41" s="4"/>
      <c r="C41" s="4"/>
      <c r="D41" s="4"/>
      <c r="E41" s="6"/>
      <c r="F41" s="44">
        <f>+F11+F20+F29+F38</f>
        <v>26130</v>
      </c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1:E41"/>
  </mergeCells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PRESUPUESTO!C11</f>
        <v>Retiro y disposición de material sobrante cargue a mano con pago de escombrera.</v>
      </c>
      <c r="B3" s="4"/>
      <c r="C3" s="4"/>
      <c r="D3" s="4"/>
      <c r="E3" s="6"/>
      <c r="F3" s="21" t="str">
        <f>PRESUPUESTO!D11</f>
        <v>M3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779.17-355.84</f>
        <v>423.33</v>
      </c>
      <c r="E7" s="32">
        <v>1.0</v>
      </c>
      <c r="F7" s="37">
        <f t="shared" ref="F7:F8" si="1">+C7*D7/E7</f>
        <v>423.33</v>
      </c>
    </row>
    <row r="8" ht="14.25" customHeight="1">
      <c r="A8" s="67" t="s">
        <v>98</v>
      </c>
      <c r="B8" s="33" t="s">
        <v>31</v>
      </c>
      <c r="C8" s="35">
        <v>67700.0</v>
      </c>
      <c r="D8" s="65">
        <v>1.0</v>
      </c>
      <c r="E8" s="32">
        <v>6.0</v>
      </c>
      <c r="F8" s="37">
        <f t="shared" si="1"/>
        <v>11283.33333</v>
      </c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11706.66333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47"/>
      <c r="B14" s="33"/>
      <c r="C14" s="35"/>
      <c r="D14" s="32"/>
      <c r="E14" s="32"/>
      <c r="F14" s="37"/>
    </row>
    <row r="15" ht="14.25" customHeight="1">
      <c r="A15" s="42"/>
      <c r="B15" s="33"/>
      <c r="C15" s="35"/>
      <c r="D15" s="48"/>
      <c r="E15" s="32"/>
      <c r="F15" s="37"/>
    </row>
    <row r="16" ht="14.25" customHeight="1">
      <c r="A16" s="42"/>
      <c r="B16" s="33"/>
      <c r="C16" s="32"/>
      <c r="D16" s="32"/>
      <c r="E16" s="32"/>
      <c r="F16" s="37"/>
    </row>
    <row r="17" ht="14.25" customHeight="1">
      <c r="A17" s="42"/>
      <c r="B17" s="33"/>
      <c r="C17" s="32"/>
      <c r="D17" s="32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28"/>
      <c r="B20" s="27"/>
      <c r="C20" s="28"/>
      <c r="D20" s="28"/>
      <c r="E20" s="9" t="s">
        <v>41</v>
      </c>
      <c r="F20" s="50">
        <f>+SUM(F14:F19)</f>
        <v>0</v>
      </c>
    </row>
    <row r="21" ht="14.25" customHeight="1">
      <c r="A21" s="26" t="s">
        <v>61</v>
      </c>
      <c r="B21" s="27"/>
      <c r="C21" s="28"/>
      <c r="D21" s="28"/>
      <c r="E21" s="28"/>
      <c r="F21" s="28"/>
    </row>
    <row r="22" ht="14.25" customHeight="1">
      <c r="A22" s="29" t="s">
        <v>4</v>
      </c>
      <c r="B22" s="45" t="s">
        <v>15</v>
      </c>
      <c r="C22" s="46" t="s">
        <v>16</v>
      </c>
      <c r="D22" s="46" t="s">
        <v>17</v>
      </c>
      <c r="E22" s="46" t="s">
        <v>18</v>
      </c>
      <c r="F22" s="46" t="s">
        <v>19</v>
      </c>
    </row>
    <row r="23" ht="14.25" customHeight="1">
      <c r="A23" s="67" t="s">
        <v>67</v>
      </c>
      <c r="B23" s="33" t="s">
        <v>31</v>
      </c>
      <c r="C23" s="68">
        <v>93500.0</v>
      </c>
      <c r="D23" s="32">
        <v>1.0</v>
      </c>
      <c r="E23" s="65">
        <v>6.0</v>
      </c>
      <c r="F23" s="37">
        <f>+C23*D23/E23</f>
        <v>15583.33333</v>
      </c>
    </row>
    <row r="24" ht="14.25" customHeight="1">
      <c r="A24" s="42"/>
      <c r="B24" s="43"/>
      <c r="C24" s="38"/>
      <c r="D24" s="38"/>
      <c r="E24" s="38"/>
      <c r="F24" s="51"/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4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28"/>
      <c r="B29" s="27"/>
      <c r="C29" s="28"/>
      <c r="D29" s="28"/>
      <c r="E29" s="9" t="s">
        <v>41</v>
      </c>
      <c r="F29" s="44">
        <f>+SUM(F23:F28)</f>
        <v>15583.33333</v>
      </c>
    </row>
    <row r="30" ht="14.25" customHeight="1">
      <c r="A30" s="69" t="s">
        <v>99</v>
      </c>
      <c r="B30" s="53"/>
      <c r="C30" s="53"/>
      <c r="D30" s="53"/>
      <c r="E30" s="53"/>
      <c r="F30" s="53"/>
    </row>
    <row r="31" ht="14.25" customHeight="1">
      <c r="A31" s="54" t="s">
        <v>4</v>
      </c>
      <c r="B31" s="45" t="s">
        <v>15</v>
      </c>
      <c r="C31" s="46" t="s">
        <v>16</v>
      </c>
      <c r="D31" s="46" t="s">
        <v>17</v>
      </c>
      <c r="E31" s="46" t="s">
        <v>18</v>
      </c>
      <c r="F31" s="46" t="s">
        <v>19</v>
      </c>
    </row>
    <row r="32" ht="14.25" customHeight="1">
      <c r="A32" s="67" t="s">
        <v>100</v>
      </c>
      <c r="B32" s="33" t="s">
        <v>25</v>
      </c>
      <c r="C32" s="68">
        <v>6800.0</v>
      </c>
      <c r="D32" s="32">
        <v>1.3</v>
      </c>
      <c r="E32" s="65">
        <v>1.0</v>
      </c>
      <c r="F32" s="37">
        <f>+C32*D32/E32</f>
        <v>8840</v>
      </c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56"/>
      <c r="C36" s="38"/>
      <c r="D36" s="38"/>
      <c r="E36" s="38"/>
      <c r="F36" s="4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28"/>
      <c r="B38" s="27"/>
      <c r="C38" s="28"/>
      <c r="D38" s="28"/>
      <c r="E38" s="9" t="s">
        <v>41</v>
      </c>
      <c r="F38" s="44">
        <f>+SUM(F32:F37)</f>
        <v>8840</v>
      </c>
    </row>
    <row r="39" ht="14.25" customHeight="1">
      <c r="A39" s="28"/>
      <c r="B39" s="27"/>
      <c r="C39" s="28"/>
      <c r="D39" s="28"/>
      <c r="E39" s="22"/>
      <c r="F39" s="22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58" t="s">
        <v>83</v>
      </c>
      <c r="B41" s="4"/>
      <c r="C41" s="4"/>
      <c r="D41" s="4"/>
      <c r="E41" s="6"/>
      <c r="F41" s="44">
        <f>+F11+F20+F29+F38</f>
        <v>36129.99667</v>
      </c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1:E41"/>
  </mergeCells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PRESUPUESTO!C12</f>
        <v>Escarificación de enchape pisos y paredes</v>
      </c>
      <c r="B3" s="4"/>
      <c r="C3" s="4"/>
      <c r="D3" s="4"/>
      <c r="E3" s="6"/>
      <c r="F3" s="21" t="str">
        <f>PRESUPUESTO!D12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423.33+648</f>
        <v>1071.33</v>
      </c>
      <c r="E7" s="32">
        <v>1.0</v>
      </c>
      <c r="F7" s="37">
        <f>+C7*D7/E7</f>
        <v>1071.33</v>
      </c>
    </row>
    <row r="8" ht="14.25" customHeight="1">
      <c r="A8" s="67"/>
      <c r="B8" s="33"/>
      <c r="C8" s="35"/>
      <c r="D8" s="65"/>
      <c r="E8" s="32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1071.33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47"/>
      <c r="B14" s="33"/>
      <c r="C14" s="35"/>
      <c r="D14" s="32"/>
      <c r="E14" s="32"/>
      <c r="F14" s="37"/>
    </row>
    <row r="15" ht="14.25" customHeight="1">
      <c r="A15" s="42"/>
      <c r="B15" s="33"/>
      <c r="C15" s="35"/>
      <c r="D15" s="48"/>
      <c r="E15" s="32"/>
      <c r="F15" s="37"/>
    </row>
    <row r="16" ht="14.25" customHeight="1">
      <c r="A16" s="42"/>
      <c r="B16" s="33"/>
      <c r="C16" s="32"/>
      <c r="D16" s="32"/>
      <c r="E16" s="32"/>
      <c r="F16" s="37"/>
    </row>
    <row r="17" ht="14.25" customHeight="1">
      <c r="A17" s="42"/>
      <c r="B17" s="33"/>
      <c r="C17" s="32"/>
      <c r="D17" s="32"/>
      <c r="E17" s="32"/>
      <c r="F17" s="37"/>
    </row>
    <row r="18" ht="14.25" customHeight="1">
      <c r="A18" s="42"/>
      <c r="B18" s="33"/>
      <c r="C18" s="32"/>
      <c r="D18" s="32"/>
      <c r="E18" s="32"/>
      <c r="F18" s="37"/>
    </row>
    <row r="19" ht="14.25" customHeight="1">
      <c r="A19" s="42"/>
      <c r="B19" s="33"/>
      <c r="C19" s="32"/>
      <c r="D19" s="32"/>
      <c r="E19" s="32"/>
      <c r="F19" s="37"/>
    </row>
    <row r="20" ht="14.25" customHeight="1">
      <c r="A20" s="28"/>
      <c r="B20" s="27"/>
      <c r="C20" s="28"/>
      <c r="D20" s="28"/>
      <c r="E20" s="9" t="s">
        <v>41</v>
      </c>
      <c r="F20" s="50">
        <f>+SUM(F14:F19)</f>
        <v>0</v>
      </c>
    </row>
    <row r="21" ht="14.25" customHeight="1">
      <c r="A21" s="26" t="s">
        <v>61</v>
      </c>
      <c r="B21" s="27"/>
      <c r="C21" s="28"/>
      <c r="D21" s="28"/>
      <c r="E21" s="28"/>
      <c r="F21" s="28"/>
    </row>
    <row r="22" ht="14.25" customHeight="1">
      <c r="A22" s="29" t="s">
        <v>4</v>
      </c>
      <c r="B22" s="45" t="s">
        <v>15</v>
      </c>
      <c r="C22" s="46" t="s">
        <v>16</v>
      </c>
      <c r="D22" s="46" t="s">
        <v>17</v>
      </c>
      <c r="E22" s="46" t="s">
        <v>18</v>
      </c>
      <c r="F22" s="46" t="s">
        <v>19</v>
      </c>
    </row>
    <row r="23" ht="14.25" customHeight="1">
      <c r="A23" s="67" t="s">
        <v>67</v>
      </c>
      <c r="B23" s="33" t="s">
        <v>31</v>
      </c>
      <c r="C23" s="68">
        <v>93500.0</v>
      </c>
      <c r="D23" s="32">
        <v>1.0</v>
      </c>
      <c r="E23" s="65">
        <v>5.5</v>
      </c>
      <c r="F23" s="37">
        <f>+C23*D23/E23</f>
        <v>17000</v>
      </c>
    </row>
    <row r="24" ht="14.25" customHeight="1">
      <c r="A24" s="42"/>
      <c r="B24" s="43"/>
      <c r="C24" s="38"/>
      <c r="D24" s="38"/>
      <c r="E24" s="38"/>
      <c r="F24" s="51"/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4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28"/>
      <c r="B29" s="27"/>
      <c r="C29" s="28"/>
      <c r="D29" s="28"/>
      <c r="E29" s="9" t="s">
        <v>41</v>
      </c>
      <c r="F29" s="44">
        <f>+SUM(F23:F28)</f>
        <v>17000</v>
      </c>
    </row>
    <row r="30" ht="14.25" customHeight="1">
      <c r="A30" s="69" t="s">
        <v>99</v>
      </c>
      <c r="B30" s="53"/>
      <c r="C30" s="53"/>
      <c r="D30" s="53"/>
      <c r="E30" s="53"/>
      <c r="F30" s="53"/>
    </row>
    <row r="31" ht="14.25" customHeight="1">
      <c r="A31" s="54" t="s">
        <v>4</v>
      </c>
      <c r="B31" s="45" t="s">
        <v>15</v>
      </c>
      <c r="C31" s="46" t="s">
        <v>16</v>
      </c>
      <c r="D31" s="46" t="s">
        <v>17</v>
      </c>
      <c r="E31" s="46" t="s">
        <v>18</v>
      </c>
      <c r="F31" s="46" t="s">
        <v>19</v>
      </c>
    </row>
    <row r="32" ht="14.25" customHeight="1">
      <c r="A32" s="67"/>
      <c r="B32" s="33"/>
      <c r="C32" s="68"/>
      <c r="D32" s="32"/>
      <c r="E32" s="65"/>
      <c r="F32" s="37"/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56"/>
      <c r="C36" s="38"/>
      <c r="D36" s="38"/>
      <c r="E36" s="38"/>
      <c r="F36" s="4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28"/>
      <c r="B38" s="27"/>
      <c r="C38" s="28"/>
      <c r="D38" s="28"/>
      <c r="E38" s="9" t="s">
        <v>41</v>
      </c>
      <c r="F38" s="44">
        <f>+SUM(F32:F37)</f>
        <v>0</v>
      </c>
    </row>
    <row r="39" ht="14.25" customHeight="1">
      <c r="A39" s="28"/>
      <c r="B39" s="27"/>
      <c r="C39" s="28"/>
      <c r="D39" s="28"/>
      <c r="E39" s="22"/>
      <c r="F39" s="22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58" t="s">
        <v>83</v>
      </c>
      <c r="B41" s="4"/>
      <c r="C41" s="4"/>
      <c r="D41" s="4"/>
      <c r="E41" s="6"/>
      <c r="F41" s="44">
        <f>+F11+F20+F29+F38</f>
        <v>18071.33</v>
      </c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1:E41"/>
  </mergeCells>
  <printOptions/>
  <pageMargins bottom="0.75" footer="0.0" header="0.0" left="0.7" right="0.7" top="0.75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PRESUPUESTO!C14</f>
        <v>Mesón 0.60 X 0.06 m. malla en acero 3/8 @ 0.17 m. en dos sentidos ccto de 3000 psi incluye enchape</v>
      </c>
      <c r="B3" s="4"/>
      <c r="C3" s="4"/>
      <c r="D3" s="4"/>
      <c r="E3" s="6"/>
      <c r="F3" s="21" t="str">
        <f>PRESUPUESTO!D14</f>
        <v>ML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1158-204.33</f>
        <v>953.67</v>
      </c>
      <c r="E7" s="32">
        <v>1.0</v>
      </c>
      <c r="F7" s="37">
        <f t="shared" ref="F7:F8" si="1">+C7*D7/E7</f>
        <v>953.67</v>
      </c>
    </row>
    <row r="8" ht="14.25" customHeight="1">
      <c r="A8" s="67" t="s">
        <v>106</v>
      </c>
      <c r="B8" s="75" t="s">
        <v>31</v>
      </c>
      <c r="C8" s="68">
        <v>11400.0</v>
      </c>
      <c r="D8" s="65">
        <v>0.25</v>
      </c>
      <c r="E8" s="65">
        <v>1.0</v>
      </c>
      <c r="F8" s="37">
        <f t="shared" si="1"/>
        <v>2850</v>
      </c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3803.67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107</v>
      </c>
      <c r="B14" s="75" t="s">
        <v>25</v>
      </c>
      <c r="C14" s="68">
        <v>565250.0</v>
      </c>
      <c r="D14" s="65">
        <v>0.06</v>
      </c>
      <c r="E14" s="65">
        <v>1.0</v>
      </c>
      <c r="F14" s="37">
        <f t="shared" ref="F14:F19" si="2">+C14*D14/E14</f>
        <v>33915</v>
      </c>
    </row>
    <row r="15" ht="14.25" customHeight="1">
      <c r="A15" s="77" t="s">
        <v>108</v>
      </c>
      <c r="B15" s="75" t="s">
        <v>109</v>
      </c>
      <c r="C15" s="68">
        <v>8000.0</v>
      </c>
      <c r="D15" s="78">
        <v>0.1</v>
      </c>
      <c r="E15" s="65">
        <v>1.0</v>
      </c>
      <c r="F15" s="37">
        <f t="shared" si="2"/>
        <v>800</v>
      </c>
    </row>
    <row r="16" ht="14.25" customHeight="1">
      <c r="A16" s="77" t="s">
        <v>110</v>
      </c>
      <c r="B16" s="75" t="s">
        <v>13</v>
      </c>
      <c r="C16" s="68">
        <v>40000.0</v>
      </c>
      <c r="D16" s="78">
        <v>0.76</v>
      </c>
      <c r="E16" s="65">
        <v>2.0</v>
      </c>
      <c r="F16" s="37">
        <f t="shared" si="2"/>
        <v>15200</v>
      </c>
    </row>
    <row r="17" ht="14.25" customHeight="1">
      <c r="A17" s="77" t="s">
        <v>112</v>
      </c>
      <c r="B17" s="75" t="s">
        <v>109</v>
      </c>
      <c r="C17" s="68">
        <v>6000.0</v>
      </c>
      <c r="D17" s="78">
        <v>3.0</v>
      </c>
      <c r="E17" s="65">
        <v>1.0</v>
      </c>
      <c r="F17" s="37">
        <f t="shared" si="2"/>
        <v>18000</v>
      </c>
    </row>
    <row r="18" ht="14.25" customHeight="1">
      <c r="A18" s="77" t="s">
        <v>113</v>
      </c>
      <c r="B18" s="75" t="s">
        <v>13</v>
      </c>
      <c r="C18" s="68">
        <v>42000.0</v>
      </c>
      <c r="D18" s="78">
        <v>0.715</v>
      </c>
      <c r="E18" s="65">
        <v>1.0</v>
      </c>
      <c r="F18" s="37">
        <f t="shared" si="2"/>
        <v>30030</v>
      </c>
    </row>
    <row r="19" ht="14.25" customHeight="1">
      <c r="A19" s="77" t="s">
        <v>114</v>
      </c>
      <c r="B19" s="75" t="s">
        <v>109</v>
      </c>
      <c r="C19" s="68">
        <v>2500.0</v>
      </c>
      <c r="D19" s="78">
        <v>3.0</v>
      </c>
      <c r="E19" s="65">
        <v>1.0</v>
      </c>
      <c r="F19" s="37">
        <f t="shared" si="2"/>
        <v>7500</v>
      </c>
    </row>
    <row r="20" ht="14.25" customHeight="1">
      <c r="A20" s="28"/>
      <c r="B20" s="27"/>
      <c r="C20" s="28"/>
      <c r="D20" s="28"/>
      <c r="E20" s="9" t="s">
        <v>41</v>
      </c>
      <c r="F20" s="50">
        <f>+SUM(F14:F19)</f>
        <v>105445</v>
      </c>
    </row>
    <row r="21" ht="14.25" customHeight="1">
      <c r="A21" s="26" t="s">
        <v>61</v>
      </c>
      <c r="B21" s="27"/>
      <c r="C21" s="28"/>
      <c r="D21" s="28"/>
      <c r="E21" s="28"/>
      <c r="F21" s="28"/>
    </row>
    <row r="22" ht="14.25" customHeight="1">
      <c r="A22" s="29" t="s">
        <v>4</v>
      </c>
      <c r="B22" s="45" t="s">
        <v>15</v>
      </c>
      <c r="C22" s="46" t="s">
        <v>16</v>
      </c>
      <c r="D22" s="46" t="s">
        <v>17</v>
      </c>
      <c r="E22" s="46" t="s">
        <v>18</v>
      </c>
      <c r="F22" s="46" t="s">
        <v>19</v>
      </c>
    </row>
    <row r="23" ht="14.25" customHeight="1">
      <c r="A23" s="67" t="s">
        <v>66</v>
      </c>
      <c r="B23" s="33" t="s">
        <v>31</v>
      </c>
      <c r="C23" s="68">
        <v>57900.0</v>
      </c>
      <c r="D23" s="32">
        <v>1.0</v>
      </c>
      <c r="E23" s="65">
        <v>2.5</v>
      </c>
      <c r="F23" s="37">
        <f>+C23*D23/E23</f>
        <v>23160</v>
      </c>
    </row>
    <row r="24" ht="14.25" customHeight="1">
      <c r="A24" s="42"/>
      <c r="B24" s="43"/>
      <c r="C24" s="38"/>
      <c r="D24" s="38"/>
      <c r="E24" s="38"/>
      <c r="F24" s="51"/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4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28"/>
      <c r="B29" s="27"/>
      <c r="C29" s="28"/>
      <c r="D29" s="28"/>
      <c r="E29" s="9" t="s">
        <v>41</v>
      </c>
      <c r="F29" s="44">
        <f>+SUM(F23:F28)</f>
        <v>23160</v>
      </c>
    </row>
    <row r="30" ht="14.25" customHeight="1">
      <c r="A30" s="69" t="s">
        <v>99</v>
      </c>
      <c r="B30" s="53"/>
      <c r="C30" s="53"/>
      <c r="D30" s="53"/>
      <c r="E30" s="53"/>
      <c r="F30" s="53"/>
    </row>
    <row r="31" ht="14.25" customHeight="1">
      <c r="A31" s="54" t="s">
        <v>4</v>
      </c>
      <c r="B31" s="45" t="s">
        <v>15</v>
      </c>
      <c r="C31" s="46" t="s">
        <v>16</v>
      </c>
      <c r="D31" s="46" t="s">
        <v>17</v>
      </c>
      <c r="E31" s="46" t="s">
        <v>18</v>
      </c>
      <c r="F31" s="46" t="s">
        <v>19</v>
      </c>
    </row>
    <row r="32" ht="14.25" customHeight="1">
      <c r="A32" s="67"/>
      <c r="B32" s="33"/>
      <c r="C32" s="68"/>
      <c r="D32" s="32"/>
      <c r="E32" s="65"/>
      <c r="F32" s="37"/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56"/>
      <c r="C36" s="38"/>
      <c r="D36" s="38"/>
      <c r="E36" s="38"/>
      <c r="F36" s="4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28"/>
      <c r="B38" s="27"/>
      <c r="C38" s="28"/>
      <c r="D38" s="28"/>
      <c r="E38" s="9" t="s">
        <v>41</v>
      </c>
      <c r="F38" s="44">
        <f>+SUM(F32:F37)</f>
        <v>0</v>
      </c>
    </row>
    <row r="39" ht="14.25" customHeight="1">
      <c r="A39" s="28"/>
      <c r="B39" s="27"/>
      <c r="C39" s="28"/>
      <c r="D39" s="28"/>
      <c r="E39" s="22"/>
      <c r="F39" s="22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58" t="s">
        <v>83</v>
      </c>
      <c r="B41" s="4"/>
      <c r="C41" s="4"/>
      <c r="D41" s="4"/>
      <c r="E41" s="6"/>
      <c r="F41" s="44">
        <f>+F11+F20+F29+F38</f>
        <v>132408.67</v>
      </c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1:E41"/>
  </mergeCells>
  <printOptions/>
  <pageMargins bottom="0.75" footer="0.0" header="0.0" left="0.7" right="0.7" top="0.75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PRESUPUESTO!C15</f>
        <v>Andén en concreto, espesor 10 cm, resistencia 21 Mpa (3000 PSI)</v>
      </c>
      <c r="B3" s="4"/>
      <c r="C3" s="4"/>
      <c r="D3" s="4"/>
      <c r="E3" s="6"/>
      <c r="F3" s="21" t="str">
        <f>PRESUPUESTO!D15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845.5</v>
      </c>
      <c r="E7" s="32">
        <v>1.0</v>
      </c>
      <c r="F7" s="37">
        <f t="shared" ref="F7:F8" si="1">+C7*D7/E7</f>
        <v>845.5</v>
      </c>
    </row>
    <row r="8" ht="14.25" customHeight="1">
      <c r="A8" s="67" t="s">
        <v>106</v>
      </c>
      <c r="B8" s="75" t="s">
        <v>31</v>
      </c>
      <c r="C8" s="68">
        <v>11400.0</v>
      </c>
      <c r="D8" s="65">
        <v>1.0</v>
      </c>
      <c r="E8" s="65">
        <v>10.0</v>
      </c>
      <c r="F8" s="37">
        <f t="shared" si="1"/>
        <v>1140</v>
      </c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1985.5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107</v>
      </c>
      <c r="B14" s="75" t="s">
        <v>25</v>
      </c>
      <c r="C14" s="68">
        <v>565250.0</v>
      </c>
      <c r="D14" s="65">
        <v>0.1</v>
      </c>
      <c r="E14" s="65">
        <v>1.0</v>
      </c>
      <c r="F14" s="37">
        <f t="shared" ref="F14:F17" si="2">+C14*D14/E14</f>
        <v>56525</v>
      </c>
    </row>
    <row r="15" ht="14.25" customHeight="1">
      <c r="A15" s="77" t="s">
        <v>111</v>
      </c>
      <c r="B15" s="75" t="s">
        <v>5</v>
      </c>
      <c r="C15" s="68">
        <v>1400.0</v>
      </c>
      <c r="D15" s="78">
        <v>2.0</v>
      </c>
      <c r="E15" s="65">
        <v>1.0</v>
      </c>
      <c r="F15" s="37">
        <f t="shared" si="2"/>
        <v>2800</v>
      </c>
    </row>
    <row r="16" ht="14.25" customHeight="1">
      <c r="A16" s="77" t="s">
        <v>49</v>
      </c>
      <c r="B16" s="75" t="s">
        <v>51</v>
      </c>
      <c r="C16" s="68">
        <v>9300.0</v>
      </c>
      <c r="D16" s="78">
        <v>0.1</v>
      </c>
      <c r="E16" s="65">
        <v>1.0</v>
      </c>
      <c r="F16" s="37">
        <f t="shared" si="2"/>
        <v>930</v>
      </c>
    </row>
    <row r="17" ht="14.25" customHeight="1">
      <c r="A17" s="77" t="s">
        <v>115</v>
      </c>
      <c r="B17" s="75" t="s">
        <v>5</v>
      </c>
      <c r="C17" s="68">
        <v>17700.0</v>
      </c>
      <c r="D17" s="78">
        <v>1.0</v>
      </c>
      <c r="E17" s="65">
        <v>4.0</v>
      </c>
      <c r="F17" s="37">
        <f t="shared" si="2"/>
        <v>4425</v>
      </c>
    </row>
    <row r="18" ht="14.25" customHeight="1">
      <c r="A18" s="77"/>
      <c r="B18" s="75"/>
      <c r="C18" s="68"/>
      <c r="D18" s="78"/>
      <c r="E18" s="65"/>
      <c r="F18" s="37"/>
    </row>
    <row r="19" ht="14.25" customHeight="1">
      <c r="A19" s="77"/>
      <c r="B19" s="75"/>
      <c r="C19" s="68"/>
      <c r="D19" s="78"/>
      <c r="E19" s="65"/>
      <c r="F19" s="37"/>
    </row>
    <row r="20" ht="14.25" customHeight="1">
      <c r="A20" s="28"/>
      <c r="B20" s="27"/>
      <c r="C20" s="28"/>
      <c r="D20" s="28"/>
      <c r="E20" s="9" t="s">
        <v>41</v>
      </c>
      <c r="F20" s="50">
        <f>+SUM(F14:F19)</f>
        <v>64680</v>
      </c>
    </row>
    <row r="21" ht="14.25" customHeight="1">
      <c r="A21" s="26" t="s">
        <v>61</v>
      </c>
      <c r="B21" s="27"/>
      <c r="C21" s="28"/>
      <c r="D21" s="28"/>
      <c r="E21" s="28"/>
      <c r="F21" s="28"/>
    </row>
    <row r="22" ht="14.25" customHeight="1">
      <c r="A22" s="29" t="s">
        <v>4</v>
      </c>
      <c r="B22" s="45" t="s">
        <v>15</v>
      </c>
      <c r="C22" s="46" t="s">
        <v>16</v>
      </c>
      <c r="D22" s="46" t="s">
        <v>17</v>
      </c>
      <c r="E22" s="46" t="s">
        <v>18</v>
      </c>
      <c r="F22" s="46" t="s">
        <v>19</v>
      </c>
    </row>
    <row r="23" ht="14.25" customHeight="1">
      <c r="A23" s="67" t="s">
        <v>116</v>
      </c>
      <c r="B23" s="33" t="s">
        <v>31</v>
      </c>
      <c r="C23" s="68">
        <v>169100.0</v>
      </c>
      <c r="D23" s="32">
        <v>1.0</v>
      </c>
      <c r="E23" s="65">
        <v>10.0</v>
      </c>
      <c r="F23" s="37">
        <f>+C23*D23/E23</f>
        <v>16910</v>
      </c>
    </row>
    <row r="24" ht="14.25" customHeight="1">
      <c r="A24" s="42"/>
      <c r="B24" s="43"/>
      <c r="C24" s="38"/>
      <c r="D24" s="38"/>
      <c r="E24" s="38"/>
      <c r="F24" s="51"/>
    </row>
    <row r="25" ht="14.25" customHeight="1">
      <c r="A25" s="42"/>
      <c r="B25" s="43"/>
      <c r="C25" s="38"/>
      <c r="D25" s="38"/>
      <c r="E25" s="38"/>
      <c r="F25" s="51"/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41"/>
    </row>
    <row r="28" ht="14.25" customHeight="1">
      <c r="A28" s="42"/>
      <c r="B28" s="43"/>
      <c r="C28" s="38"/>
      <c r="D28" s="38"/>
      <c r="E28" s="38"/>
      <c r="F28" s="41"/>
    </row>
    <row r="29" ht="14.25" customHeight="1">
      <c r="A29" s="28"/>
      <c r="B29" s="27"/>
      <c r="C29" s="28"/>
      <c r="D29" s="28"/>
      <c r="E29" s="9" t="s">
        <v>41</v>
      </c>
      <c r="F29" s="44">
        <f>+SUM(F23:F28)</f>
        <v>16910</v>
      </c>
    </row>
    <row r="30" ht="14.25" customHeight="1">
      <c r="A30" s="69" t="s">
        <v>99</v>
      </c>
      <c r="B30" s="53"/>
      <c r="C30" s="53"/>
      <c r="D30" s="53"/>
      <c r="E30" s="53"/>
      <c r="F30" s="53"/>
    </row>
    <row r="31" ht="14.25" customHeight="1">
      <c r="A31" s="54" t="s">
        <v>4</v>
      </c>
      <c r="B31" s="45" t="s">
        <v>15</v>
      </c>
      <c r="C31" s="46" t="s">
        <v>16</v>
      </c>
      <c r="D31" s="46" t="s">
        <v>17</v>
      </c>
      <c r="E31" s="46" t="s">
        <v>18</v>
      </c>
      <c r="F31" s="46" t="s">
        <v>19</v>
      </c>
    </row>
    <row r="32" ht="14.25" customHeight="1">
      <c r="A32" s="67"/>
      <c r="B32" s="33"/>
      <c r="C32" s="68"/>
      <c r="D32" s="32"/>
      <c r="E32" s="65"/>
      <c r="F32" s="37"/>
    </row>
    <row r="33" ht="14.25" customHeight="1">
      <c r="A33" s="54"/>
      <c r="B33" s="46"/>
      <c r="C33" s="55"/>
      <c r="D33" s="55"/>
      <c r="E33" s="55"/>
      <c r="F33" s="51"/>
    </row>
    <row r="34" ht="14.25" customHeight="1">
      <c r="A34" s="54"/>
      <c r="B34" s="46"/>
      <c r="C34" s="55"/>
      <c r="D34" s="55"/>
      <c r="E34" s="55"/>
      <c r="F34" s="51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56"/>
      <c r="C36" s="38"/>
      <c r="D36" s="38"/>
      <c r="E36" s="38"/>
      <c r="F36" s="41"/>
    </row>
    <row r="37" ht="14.25" customHeight="1">
      <c r="A37" s="54"/>
      <c r="B37" s="56"/>
      <c r="C37" s="38"/>
      <c r="D37" s="38"/>
      <c r="E37" s="38"/>
      <c r="F37" s="41"/>
    </row>
    <row r="38" ht="14.25" customHeight="1">
      <c r="A38" s="28"/>
      <c r="B38" s="27"/>
      <c r="C38" s="28"/>
      <c r="D38" s="28"/>
      <c r="E38" s="9" t="s">
        <v>41</v>
      </c>
      <c r="F38" s="44">
        <f>+SUM(F32:F37)</f>
        <v>0</v>
      </c>
    </row>
    <row r="39" ht="14.25" customHeight="1">
      <c r="A39" s="28"/>
      <c r="B39" s="27"/>
      <c r="C39" s="28"/>
      <c r="D39" s="28"/>
      <c r="E39" s="22"/>
      <c r="F39" s="22"/>
    </row>
    <row r="40" ht="14.25" customHeight="1">
      <c r="A40" s="28"/>
      <c r="B40" s="27"/>
      <c r="C40" s="28"/>
      <c r="D40" s="28"/>
      <c r="E40" s="22"/>
      <c r="F40" s="22"/>
    </row>
    <row r="41" ht="14.25" customHeight="1">
      <c r="A41" s="58" t="s">
        <v>83</v>
      </c>
      <c r="B41" s="4"/>
      <c r="C41" s="4"/>
      <c r="D41" s="4"/>
      <c r="E41" s="6"/>
      <c r="F41" s="44">
        <f>+F11+F20+F29+F38</f>
        <v>83575.5</v>
      </c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2:E2"/>
    <mergeCell ref="A3:E3"/>
    <mergeCell ref="A41:E41"/>
  </mergeCells>
  <printOptions/>
  <pageMargins bottom="0.75" footer="0.0" header="0.0" left="0.7" right="0.7" top="0.75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PRESUPUESTO!C16</f>
        <v>Caja de inspección 0.7 X 0.7 X 0.7 m en mamposteria incluye tapa en concreto con refuerzo</v>
      </c>
      <c r="B3" s="4"/>
      <c r="C3" s="4"/>
      <c r="D3" s="4"/>
      <c r="E3" s="6"/>
      <c r="F3" s="21" t="str">
        <f>PRESUPUESTO!D16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12460.0</v>
      </c>
      <c r="E7" s="32">
        <v>1.0</v>
      </c>
      <c r="F7" s="37">
        <f>+C7*D7/E7</f>
        <v>12460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12460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117</v>
      </c>
      <c r="B14" s="75" t="s">
        <v>25</v>
      </c>
      <c r="C14" s="68">
        <v>479540.0</v>
      </c>
      <c r="D14" s="65">
        <v>0.073</v>
      </c>
      <c r="E14" s="65">
        <v>1.0</v>
      </c>
      <c r="F14" s="37">
        <f t="shared" ref="F14:F21" si="1">+C14*D14/E14</f>
        <v>35006.42</v>
      </c>
    </row>
    <row r="15" ht="14.25" customHeight="1">
      <c r="A15" s="76" t="s">
        <v>112</v>
      </c>
      <c r="B15" s="75" t="s">
        <v>109</v>
      </c>
      <c r="C15" s="68">
        <v>6000.0</v>
      </c>
      <c r="D15" s="65">
        <v>10.87</v>
      </c>
      <c r="E15" s="65">
        <v>1.0</v>
      </c>
      <c r="F15" s="37">
        <f t="shared" si="1"/>
        <v>65220</v>
      </c>
    </row>
    <row r="16" ht="14.25" customHeight="1">
      <c r="A16" s="76" t="s">
        <v>108</v>
      </c>
      <c r="B16" s="75" t="s">
        <v>109</v>
      </c>
      <c r="C16" s="68">
        <v>9100.0</v>
      </c>
      <c r="D16" s="65">
        <v>0.2</v>
      </c>
      <c r="E16" s="65">
        <v>1.0</v>
      </c>
      <c r="F16" s="37">
        <f t="shared" si="1"/>
        <v>1820</v>
      </c>
    </row>
    <row r="17" ht="14.25" customHeight="1">
      <c r="A17" s="76" t="s">
        <v>118</v>
      </c>
      <c r="B17" s="75" t="s">
        <v>25</v>
      </c>
      <c r="C17" s="68">
        <v>554660.0</v>
      </c>
      <c r="D17" s="65">
        <v>0.049</v>
      </c>
      <c r="E17" s="65">
        <v>1.0</v>
      </c>
      <c r="F17" s="37">
        <f t="shared" si="1"/>
        <v>27178.34</v>
      </c>
    </row>
    <row r="18" ht="14.25" customHeight="1">
      <c r="A18" s="76" t="s">
        <v>119</v>
      </c>
      <c r="B18" s="75" t="s">
        <v>25</v>
      </c>
      <c r="C18" s="68">
        <v>679480.0</v>
      </c>
      <c r="D18" s="65">
        <v>0.06</v>
      </c>
      <c r="E18" s="65">
        <v>1.0</v>
      </c>
      <c r="F18" s="37">
        <f t="shared" si="1"/>
        <v>40768.8</v>
      </c>
    </row>
    <row r="19" ht="14.25" customHeight="1">
      <c r="A19" s="76" t="s">
        <v>120</v>
      </c>
      <c r="B19" s="75" t="s">
        <v>5</v>
      </c>
      <c r="C19" s="68">
        <v>1600.0</v>
      </c>
      <c r="D19" s="65">
        <v>126.0</v>
      </c>
      <c r="E19" s="65">
        <v>1.0</v>
      </c>
      <c r="F19" s="37">
        <f t="shared" si="1"/>
        <v>201600</v>
      </c>
    </row>
    <row r="20" ht="14.25" customHeight="1">
      <c r="A20" s="76" t="s">
        <v>121</v>
      </c>
      <c r="B20" s="75" t="s">
        <v>13</v>
      </c>
      <c r="C20" s="68">
        <v>9700.0</v>
      </c>
      <c r="D20" s="65">
        <v>1.05</v>
      </c>
      <c r="E20" s="65">
        <v>1.0</v>
      </c>
      <c r="F20" s="37">
        <f t="shared" si="1"/>
        <v>10185</v>
      </c>
    </row>
    <row r="21" ht="14.25" customHeight="1">
      <c r="A21" s="76" t="s">
        <v>122</v>
      </c>
      <c r="B21" s="75" t="s">
        <v>25</v>
      </c>
      <c r="C21" s="68">
        <v>565250.0</v>
      </c>
      <c r="D21" s="65">
        <v>0.22</v>
      </c>
      <c r="E21" s="65">
        <v>1.0</v>
      </c>
      <c r="F21" s="37">
        <f t="shared" si="1"/>
        <v>124355</v>
      </c>
    </row>
    <row r="22" ht="14.25" customHeight="1">
      <c r="A22" s="28"/>
      <c r="B22" s="27"/>
      <c r="C22" s="28"/>
      <c r="D22" s="28"/>
      <c r="E22" s="9" t="s">
        <v>41</v>
      </c>
      <c r="F22" s="50">
        <f>+SUM(F14:F21)</f>
        <v>506133.56</v>
      </c>
    </row>
    <row r="23" ht="14.25" customHeight="1">
      <c r="A23" s="26" t="s">
        <v>61</v>
      </c>
      <c r="B23" s="27"/>
      <c r="C23" s="28"/>
      <c r="D23" s="28"/>
      <c r="E23" s="28"/>
      <c r="F23" s="28"/>
    </row>
    <row r="24" ht="14.25" customHeight="1">
      <c r="A24" s="29" t="s">
        <v>4</v>
      </c>
      <c r="B24" s="45" t="s">
        <v>15</v>
      </c>
      <c r="C24" s="46" t="s">
        <v>16</v>
      </c>
      <c r="D24" s="46" t="s">
        <v>17</v>
      </c>
      <c r="E24" s="46" t="s">
        <v>18</v>
      </c>
      <c r="F24" s="46" t="s">
        <v>19</v>
      </c>
    </row>
    <row r="25" ht="14.25" customHeight="1">
      <c r="A25" s="67" t="s">
        <v>123</v>
      </c>
      <c r="B25" s="33" t="s">
        <v>31</v>
      </c>
      <c r="C25" s="68">
        <v>62300.0</v>
      </c>
      <c r="D25" s="65">
        <v>4.0</v>
      </c>
      <c r="E25" s="65">
        <v>1.0</v>
      </c>
      <c r="F25" s="37">
        <f>+C25*D25/E25</f>
        <v>249200</v>
      </c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4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28"/>
      <c r="B31" s="27"/>
      <c r="C31" s="28"/>
      <c r="D31" s="28"/>
      <c r="E31" s="9" t="s">
        <v>41</v>
      </c>
      <c r="F31" s="44">
        <f>+SUM(F25:F30)</f>
        <v>249200</v>
      </c>
    </row>
    <row r="32" ht="14.25" customHeight="1">
      <c r="A32" s="69" t="s">
        <v>99</v>
      </c>
      <c r="B32" s="53"/>
      <c r="C32" s="53"/>
      <c r="D32" s="53"/>
      <c r="E32" s="53"/>
      <c r="F32" s="53"/>
    </row>
    <row r="33" ht="14.25" customHeight="1">
      <c r="A33" s="54" t="s">
        <v>4</v>
      </c>
      <c r="B33" s="45" t="s">
        <v>15</v>
      </c>
      <c r="C33" s="46" t="s">
        <v>16</v>
      </c>
      <c r="D33" s="46" t="s">
        <v>17</v>
      </c>
      <c r="E33" s="46" t="s">
        <v>18</v>
      </c>
      <c r="F33" s="46" t="s">
        <v>19</v>
      </c>
    </row>
    <row r="34" ht="14.25" customHeight="1">
      <c r="A34" s="67"/>
      <c r="B34" s="33"/>
      <c r="C34" s="68"/>
      <c r="D34" s="32"/>
      <c r="E34" s="65"/>
      <c r="F34" s="37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56"/>
      <c r="C38" s="38"/>
      <c r="D38" s="38"/>
      <c r="E38" s="38"/>
      <c r="F38" s="4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28"/>
      <c r="B40" s="27"/>
      <c r="C40" s="28"/>
      <c r="D40" s="28"/>
      <c r="E40" s="9" t="s">
        <v>41</v>
      </c>
      <c r="F40" s="44">
        <f>+SUM(F34:F39)</f>
        <v>0</v>
      </c>
    </row>
    <row r="41" ht="14.25" customHeight="1">
      <c r="A41" s="28"/>
      <c r="B41" s="27"/>
      <c r="C41" s="28"/>
      <c r="D41" s="28"/>
      <c r="E41" s="22"/>
      <c r="F41" s="22"/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58" t="s">
        <v>83</v>
      </c>
      <c r="B43" s="4"/>
      <c r="C43" s="4"/>
      <c r="D43" s="4"/>
      <c r="E43" s="6"/>
      <c r="F43" s="44">
        <f>+F11+F22+F31+F40</f>
        <v>767793.56</v>
      </c>
    </row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3">
    <mergeCell ref="A2:E2"/>
    <mergeCell ref="A3:E3"/>
    <mergeCell ref="A43:E43"/>
  </mergeCells>
  <printOptions/>
  <pageMargins bottom="0.75" footer="0.0" header="0.0" left="0.7" right="0.7" top="0.75"/>
  <pageSetup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PRESUPUESTO!C17</f>
        <v>Muro en ladrillo común sencillo.</v>
      </c>
      <c r="B3" s="4"/>
      <c r="C3" s="4"/>
      <c r="D3" s="4"/>
      <c r="E3" s="6"/>
      <c r="F3" s="21" t="str">
        <f>PRESUPUESTO!D17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1336.67-1.13</f>
        <v>1335.54</v>
      </c>
      <c r="E7" s="32">
        <v>1.0</v>
      </c>
      <c r="F7" s="37">
        <f>+C7*D7/E7</f>
        <v>1335.54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1335.54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118</v>
      </c>
      <c r="B14" s="75" t="s">
        <v>25</v>
      </c>
      <c r="C14" s="68">
        <v>554660.0</v>
      </c>
      <c r="D14" s="65">
        <v>0.03</v>
      </c>
      <c r="E14" s="65">
        <v>1.0</v>
      </c>
      <c r="F14" s="37">
        <f t="shared" ref="F14:F15" si="1">+C14*D14/E14</f>
        <v>16639.8</v>
      </c>
    </row>
    <row r="15" ht="14.25" customHeight="1">
      <c r="A15" s="76" t="s">
        <v>120</v>
      </c>
      <c r="B15" s="75" t="s">
        <v>5</v>
      </c>
      <c r="C15" s="68">
        <v>1520.0</v>
      </c>
      <c r="D15" s="65">
        <v>55.0</v>
      </c>
      <c r="E15" s="65">
        <v>1.0</v>
      </c>
      <c r="F15" s="37">
        <f t="shared" si="1"/>
        <v>83600</v>
      </c>
    </row>
    <row r="16" ht="14.25" customHeight="1">
      <c r="A16" s="76"/>
      <c r="B16" s="75"/>
      <c r="C16" s="68"/>
      <c r="D16" s="65"/>
      <c r="E16" s="65"/>
      <c r="F16" s="37"/>
    </row>
    <row r="17" ht="14.25" customHeight="1">
      <c r="A17" s="76"/>
      <c r="B17" s="75"/>
      <c r="C17" s="68"/>
      <c r="D17" s="65"/>
      <c r="E17" s="65"/>
      <c r="F17" s="37"/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28"/>
      <c r="B22" s="27"/>
      <c r="C22" s="28"/>
      <c r="D22" s="28"/>
      <c r="E22" s="9" t="s">
        <v>41</v>
      </c>
      <c r="F22" s="50">
        <f>+SUM(F14:F21)</f>
        <v>100239.8</v>
      </c>
    </row>
    <row r="23" ht="14.25" customHeight="1">
      <c r="A23" s="26" t="s">
        <v>61</v>
      </c>
      <c r="B23" s="27"/>
      <c r="C23" s="28"/>
      <c r="D23" s="28"/>
      <c r="E23" s="28"/>
      <c r="F23" s="28"/>
    </row>
    <row r="24" ht="14.25" customHeight="1">
      <c r="A24" s="29" t="s">
        <v>4</v>
      </c>
      <c r="B24" s="45" t="s">
        <v>15</v>
      </c>
      <c r="C24" s="46" t="s">
        <v>16</v>
      </c>
      <c r="D24" s="46" t="s">
        <v>17</v>
      </c>
      <c r="E24" s="46" t="s">
        <v>18</v>
      </c>
      <c r="F24" s="46" t="s">
        <v>19</v>
      </c>
    </row>
    <row r="25" ht="14.25" customHeight="1">
      <c r="A25" s="67" t="s">
        <v>97</v>
      </c>
      <c r="B25" s="33" t="s">
        <v>31</v>
      </c>
      <c r="C25" s="68">
        <v>40100.0</v>
      </c>
      <c r="D25" s="65">
        <v>1.0</v>
      </c>
      <c r="E25" s="65">
        <v>1.5</v>
      </c>
      <c r="F25" s="37">
        <f>+C25*D25/E25</f>
        <v>26733.33333</v>
      </c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4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28"/>
      <c r="B31" s="27"/>
      <c r="C31" s="28"/>
      <c r="D31" s="28"/>
      <c r="E31" s="9" t="s">
        <v>41</v>
      </c>
      <c r="F31" s="44">
        <f>+SUM(F25:F30)</f>
        <v>26733.33333</v>
      </c>
    </row>
    <row r="32" ht="14.25" customHeight="1">
      <c r="A32" s="69" t="s">
        <v>99</v>
      </c>
      <c r="B32" s="53"/>
      <c r="C32" s="53"/>
      <c r="D32" s="53"/>
      <c r="E32" s="53"/>
      <c r="F32" s="53"/>
    </row>
    <row r="33" ht="14.25" customHeight="1">
      <c r="A33" s="54" t="s">
        <v>4</v>
      </c>
      <c r="B33" s="45" t="s">
        <v>15</v>
      </c>
      <c r="C33" s="46" t="s">
        <v>16</v>
      </c>
      <c r="D33" s="46" t="s">
        <v>17</v>
      </c>
      <c r="E33" s="46" t="s">
        <v>18</v>
      </c>
      <c r="F33" s="46" t="s">
        <v>19</v>
      </c>
    </row>
    <row r="34" ht="14.25" customHeight="1">
      <c r="A34" s="67"/>
      <c r="B34" s="33"/>
      <c r="C34" s="68"/>
      <c r="D34" s="32"/>
      <c r="E34" s="65"/>
      <c r="F34" s="37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56"/>
      <c r="C38" s="38"/>
      <c r="D38" s="38"/>
      <c r="E38" s="38"/>
      <c r="F38" s="4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28"/>
      <c r="B40" s="27"/>
      <c r="C40" s="28"/>
      <c r="D40" s="28"/>
      <c r="E40" s="9" t="s">
        <v>41</v>
      </c>
      <c r="F40" s="44">
        <f>+SUM(F34:F39)</f>
        <v>0</v>
      </c>
    </row>
    <row r="41" ht="14.25" customHeight="1">
      <c r="A41" s="28"/>
      <c r="B41" s="27"/>
      <c r="C41" s="28"/>
      <c r="D41" s="28"/>
      <c r="E41" s="22"/>
      <c r="F41" s="22"/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58" t="s">
        <v>83</v>
      </c>
      <c r="B43" s="4"/>
      <c r="C43" s="4"/>
      <c r="D43" s="4"/>
      <c r="E43" s="6"/>
      <c r="F43" s="44">
        <f>+F11+F22+F31+F40</f>
        <v>128308.6733</v>
      </c>
    </row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3">
    <mergeCell ref="A2:E2"/>
    <mergeCell ref="A3:E3"/>
    <mergeCell ref="A43:E43"/>
  </mergeCells>
  <printOptions/>
  <pageMargins bottom="0.75" footer="0.0" header="0.0" left="0.7" right="0.7" top="0.75"/>
  <pageSetup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PRESUPUESTO!C19</f>
        <v>Tubería pvc presión 1/2" rde 21, incluye accesorios, suministro e instalación red.</v>
      </c>
      <c r="B3" s="4"/>
      <c r="C3" s="4"/>
      <c r="D3" s="4"/>
      <c r="E3" s="6"/>
      <c r="F3" s="21" t="str">
        <f>PRESUPUESTO!D19</f>
        <v>Ml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167.08+16.63</f>
        <v>183.71</v>
      </c>
      <c r="E7" s="32">
        <v>1.0</v>
      </c>
      <c r="F7" s="37">
        <f>+C7*D7/E7</f>
        <v>183.71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183.71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124</v>
      </c>
      <c r="B14" s="75" t="s">
        <v>5</v>
      </c>
      <c r="C14" s="68">
        <v>4500.0</v>
      </c>
      <c r="D14" s="65">
        <v>1.0</v>
      </c>
      <c r="E14" s="65">
        <v>4.0</v>
      </c>
      <c r="F14" s="37">
        <f t="shared" ref="F14:F17" si="1">+C14*D14/E14</f>
        <v>1125</v>
      </c>
    </row>
    <row r="15" ht="14.25" customHeight="1">
      <c r="A15" s="76" t="s">
        <v>125</v>
      </c>
      <c r="B15" s="75" t="s">
        <v>5</v>
      </c>
      <c r="C15" s="68">
        <v>7200.0</v>
      </c>
      <c r="D15" s="65">
        <v>1.0</v>
      </c>
      <c r="E15" s="65">
        <v>4.0</v>
      </c>
      <c r="F15" s="37">
        <f t="shared" si="1"/>
        <v>1800</v>
      </c>
    </row>
    <row r="16" ht="14.25" customHeight="1">
      <c r="A16" s="76" t="s">
        <v>126</v>
      </c>
      <c r="B16" s="75" t="s">
        <v>5</v>
      </c>
      <c r="C16" s="68">
        <v>900.0</v>
      </c>
      <c r="D16" s="65">
        <v>1.0</v>
      </c>
      <c r="E16" s="65">
        <v>1.0</v>
      </c>
      <c r="F16" s="37">
        <f t="shared" si="1"/>
        <v>900</v>
      </c>
    </row>
    <row r="17" ht="14.25" customHeight="1">
      <c r="A17" s="76" t="s">
        <v>127</v>
      </c>
      <c r="B17" s="75" t="s">
        <v>37</v>
      </c>
      <c r="C17" s="68">
        <v>1500.0</v>
      </c>
      <c r="D17" s="65">
        <v>1.0</v>
      </c>
      <c r="E17" s="65">
        <v>1.0</v>
      </c>
      <c r="F17" s="37">
        <f t="shared" si="1"/>
        <v>1500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28"/>
      <c r="B22" s="27"/>
      <c r="C22" s="28"/>
      <c r="D22" s="28"/>
      <c r="E22" s="9" t="s">
        <v>41</v>
      </c>
      <c r="F22" s="50">
        <f>+SUM(F14:F21)</f>
        <v>5325</v>
      </c>
    </row>
    <row r="23" ht="14.25" customHeight="1">
      <c r="A23" s="26" t="s">
        <v>61</v>
      </c>
      <c r="B23" s="27"/>
      <c r="C23" s="28"/>
      <c r="D23" s="28"/>
      <c r="E23" s="28"/>
      <c r="F23" s="28"/>
    </row>
    <row r="24" ht="14.25" customHeight="1">
      <c r="A24" s="29" t="s">
        <v>4</v>
      </c>
      <c r="B24" s="45" t="s">
        <v>15</v>
      </c>
      <c r="C24" s="46" t="s">
        <v>16</v>
      </c>
      <c r="D24" s="46" t="s">
        <v>17</v>
      </c>
      <c r="E24" s="46" t="s">
        <v>18</v>
      </c>
      <c r="F24" s="46" t="s">
        <v>19</v>
      </c>
    </row>
    <row r="25" ht="14.25" customHeight="1">
      <c r="A25" s="67" t="s">
        <v>97</v>
      </c>
      <c r="B25" s="33" t="s">
        <v>31</v>
      </c>
      <c r="C25" s="68">
        <v>40100.0</v>
      </c>
      <c r="D25" s="65">
        <v>1.0</v>
      </c>
      <c r="E25" s="65">
        <v>13.0</v>
      </c>
      <c r="F25" s="37">
        <f>+C25*D25/E25</f>
        <v>3084.615385</v>
      </c>
    </row>
    <row r="26" ht="14.25" customHeight="1">
      <c r="A26" s="42"/>
      <c r="B26" s="43"/>
      <c r="C26" s="38"/>
      <c r="D26" s="38"/>
      <c r="E26" s="38"/>
      <c r="F26" s="51"/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4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28"/>
      <c r="B31" s="27"/>
      <c r="C31" s="28"/>
      <c r="D31" s="28"/>
      <c r="E31" s="9" t="s">
        <v>41</v>
      </c>
      <c r="F31" s="44">
        <f>+SUM(F25:F30)</f>
        <v>3084.615385</v>
      </c>
    </row>
    <row r="32" ht="14.25" customHeight="1">
      <c r="A32" s="69" t="s">
        <v>99</v>
      </c>
      <c r="B32" s="53"/>
      <c r="C32" s="53"/>
      <c r="D32" s="53"/>
      <c r="E32" s="53"/>
      <c r="F32" s="53"/>
    </row>
    <row r="33" ht="14.25" customHeight="1">
      <c r="A33" s="54" t="s">
        <v>4</v>
      </c>
      <c r="B33" s="45" t="s">
        <v>15</v>
      </c>
      <c r="C33" s="46" t="s">
        <v>16</v>
      </c>
      <c r="D33" s="46" t="s">
        <v>17</v>
      </c>
      <c r="E33" s="46" t="s">
        <v>18</v>
      </c>
      <c r="F33" s="46" t="s">
        <v>19</v>
      </c>
    </row>
    <row r="34" ht="14.25" customHeight="1">
      <c r="A34" s="67"/>
      <c r="B34" s="33"/>
      <c r="C34" s="68"/>
      <c r="D34" s="32"/>
      <c r="E34" s="65"/>
      <c r="F34" s="37"/>
    </row>
    <row r="35" ht="14.25" customHeight="1">
      <c r="A35" s="54"/>
      <c r="B35" s="46"/>
      <c r="C35" s="55"/>
      <c r="D35" s="55"/>
      <c r="E35" s="55"/>
      <c r="F35" s="51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56"/>
      <c r="C38" s="38"/>
      <c r="D38" s="38"/>
      <c r="E38" s="38"/>
      <c r="F38" s="4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28"/>
      <c r="B40" s="27"/>
      <c r="C40" s="28"/>
      <c r="D40" s="28"/>
      <c r="E40" s="9" t="s">
        <v>41</v>
      </c>
      <c r="F40" s="44">
        <f>+SUM(F34:F39)</f>
        <v>0</v>
      </c>
    </row>
    <row r="41" ht="14.25" customHeight="1">
      <c r="A41" s="28"/>
      <c r="B41" s="27"/>
      <c r="C41" s="28"/>
      <c r="D41" s="28"/>
      <c r="E41" s="22"/>
      <c r="F41" s="22"/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58" t="s">
        <v>83</v>
      </c>
      <c r="B43" s="4"/>
      <c r="C43" s="4"/>
      <c r="D43" s="4"/>
      <c r="E43" s="6"/>
      <c r="F43" s="44">
        <f>+F11+F22+F31+F40</f>
        <v>8593.325385</v>
      </c>
    </row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3">
    <mergeCell ref="A2:E2"/>
    <mergeCell ref="A3:E3"/>
    <mergeCell ref="A43:E43"/>
  </mergeCells>
  <printOptions/>
  <pageMargins bottom="0.75" footer="0.0" header="0.0" left="0.7" right="0.7" top="0.75"/>
  <pageSetup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PRESUPUESTO!C20</f>
        <v>Punto hidráulico 1/2", longitud promedio 3m</v>
      </c>
      <c r="B3" s="4"/>
      <c r="C3" s="4"/>
      <c r="D3" s="4"/>
      <c r="E3" s="6"/>
      <c r="F3" s="21" t="str">
        <f>PRESUPUESTO!D20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2406-415.7</f>
        <v>1990.3</v>
      </c>
      <c r="E7" s="32">
        <v>1.0</v>
      </c>
      <c r="F7" s="37">
        <f>+C7*D7/E7</f>
        <v>1990.3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1990.3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118</v>
      </c>
      <c r="B14" s="75" t="s">
        <v>25</v>
      </c>
      <c r="C14" s="68">
        <v>554660.0</v>
      </c>
      <c r="D14" s="65">
        <v>0.01</v>
      </c>
      <c r="E14" s="65">
        <v>1.0</v>
      </c>
      <c r="F14" s="37">
        <f t="shared" ref="F14:F18" si="1">+C14*D14/E14</f>
        <v>5546.6</v>
      </c>
    </row>
    <row r="15" ht="14.25" customHeight="1">
      <c r="A15" s="76" t="s">
        <v>125</v>
      </c>
      <c r="B15" s="75" t="s">
        <v>5</v>
      </c>
      <c r="C15" s="68">
        <v>7200.0</v>
      </c>
      <c r="D15" s="65">
        <v>1.0</v>
      </c>
      <c r="E15" s="65">
        <v>7.0</v>
      </c>
      <c r="F15" s="37">
        <f t="shared" si="1"/>
        <v>1028.571429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1.0</v>
      </c>
      <c r="E16" s="65">
        <v>7.0</v>
      </c>
      <c r="F16" s="37">
        <f t="shared" si="1"/>
        <v>642.8571429</v>
      </c>
    </row>
    <row r="17" ht="14.25" customHeight="1">
      <c r="A17" s="76" t="s">
        <v>126</v>
      </c>
      <c r="B17" s="75" t="s">
        <v>5</v>
      </c>
      <c r="C17" s="68">
        <v>900.0</v>
      </c>
      <c r="D17" s="65">
        <v>4.0</v>
      </c>
      <c r="E17" s="65">
        <v>1.0</v>
      </c>
      <c r="F17" s="37">
        <f t="shared" si="1"/>
        <v>3600</v>
      </c>
    </row>
    <row r="18" ht="14.25" customHeight="1">
      <c r="A18" s="76" t="s">
        <v>127</v>
      </c>
      <c r="B18" s="75" t="s">
        <v>37</v>
      </c>
      <c r="C18" s="68">
        <v>1500.0</v>
      </c>
      <c r="D18" s="65">
        <v>3.0</v>
      </c>
      <c r="E18" s="65">
        <v>1.0</v>
      </c>
      <c r="F18" s="37">
        <f t="shared" si="1"/>
        <v>4500</v>
      </c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15318.02857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1.0</v>
      </c>
      <c r="F26" s="37">
        <f>+C26*D26/E26</f>
        <v>40100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40100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57408.32857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PRESUPUESTO!C21</f>
        <v>Red sanitaria PVC de 2"</v>
      </c>
      <c r="B3" s="4"/>
      <c r="C3" s="4"/>
      <c r="D3" s="4"/>
      <c r="E3" s="6"/>
      <c r="F3" s="21" t="str">
        <f>PRESUPUESTO!D21</f>
        <v>ML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965+222.58</f>
        <v>1187.58</v>
      </c>
      <c r="E7" s="32">
        <v>1.0</v>
      </c>
      <c r="F7" s="37">
        <f>+C7*D7/E7</f>
        <v>1187.58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1187.58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125</v>
      </c>
      <c r="B14" s="75" t="s">
        <v>5</v>
      </c>
      <c r="C14" s="68">
        <v>7200.0</v>
      </c>
      <c r="D14" s="65">
        <v>1.0</v>
      </c>
      <c r="E14" s="65">
        <v>3.0</v>
      </c>
      <c r="F14" s="37">
        <f t="shared" ref="F14:F17" si="1">+C14*D14/E14</f>
        <v>2400</v>
      </c>
    </row>
    <row r="15" ht="14.25" customHeight="1">
      <c r="A15" s="76" t="s">
        <v>128</v>
      </c>
      <c r="B15" s="75" t="s">
        <v>37</v>
      </c>
      <c r="C15" s="68">
        <v>8500.0</v>
      </c>
      <c r="D15" s="65">
        <v>1.0</v>
      </c>
      <c r="E15" s="65">
        <v>1.0</v>
      </c>
      <c r="F15" s="37">
        <f t="shared" si="1"/>
        <v>8500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1.0</v>
      </c>
      <c r="E16" s="65">
        <v>3.0</v>
      </c>
      <c r="F16" s="37">
        <f t="shared" si="1"/>
        <v>1500</v>
      </c>
    </row>
    <row r="17" ht="14.25" customHeight="1">
      <c r="A17" s="76" t="s">
        <v>129</v>
      </c>
      <c r="B17" s="75" t="s">
        <v>5</v>
      </c>
      <c r="C17" s="68">
        <v>5900.0</v>
      </c>
      <c r="D17" s="65">
        <v>2.0</v>
      </c>
      <c r="E17" s="65">
        <v>3.0</v>
      </c>
      <c r="F17" s="37">
        <f t="shared" si="1"/>
        <v>3933.333333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16333.33333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66</v>
      </c>
      <c r="B26" s="33" t="s">
        <v>31</v>
      </c>
      <c r="C26" s="68">
        <v>57900.0</v>
      </c>
      <c r="D26" s="65">
        <v>1.0</v>
      </c>
      <c r="E26" s="65">
        <v>3.1</v>
      </c>
      <c r="F26" s="37">
        <f>+C26*D26/E26</f>
        <v>18677.41935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18677.41935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36198.33269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PRESUPUESTO!C22</f>
        <v>Punto sanitario 2" PVC</v>
      </c>
      <c r="B3" s="4"/>
      <c r="C3" s="4"/>
      <c r="D3" s="4"/>
      <c r="E3" s="6"/>
      <c r="F3" s="21" t="str">
        <f>PRESUPUESTO!D22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965+222.58</f>
        <v>1187.58</v>
      </c>
      <c r="E7" s="32">
        <v>1.0</v>
      </c>
      <c r="F7" s="37">
        <f>+C7*D7/E7</f>
        <v>1187.58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1187.58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125</v>
      </c>
      <c r="B14" s="75" t="s">
        <v>5</v>
      </c>
      <c r="C14" s="68">
        <v>7200.0</v>
      </c>
      <c r="D14" s="65">
        <v>1.0</v>
      </c>
      <c r="E14" s="65">
        <v>3.0</v>
      </c>
      <c r="F14" s="37">
        <f t="shared" ref="F14:F17" si="1">+C14*D14/E14</f>
        <v>2400</v>
      </c>
    </row>
    <row r="15" ht="14.25" customHeight="1">
      <c r="A15" s="76" t="s">
        <v>128</v>
      </c>
      <c r="B15" s="75" t="s">
        <v>37</v>
      </c>
      <c r="C15" s="68">
        <v>8500.0</v>
      </c>
      <c r="D15" s="65">
        <v>1.0</v>
      </c>
      <c r="E15" s="65">
        <v>1.0</v>
      </c>
      <c r="F15" s="37">
        <f t="shared" si="1"/>
        <v>8500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1.0</v>
      </c>
      <c r="E16" s="65">
        <v>3.0</v>
      </c>
      <c r="F16" s="37">
        <f t="shared" si="1"/>
        <v>1500</v>
      </c>
    </row>
    <row r="17" ht="14.25" customHeight="1">
      <c r="A17" s="76" t="s">
        <v>129</v>
      </c>
      <c r="B17" s="75" t="s">
        <v>5</v>
      </c>
      <c r="C17" s="68">
        <v>5900.0</v>
      </c>
      <c r="D17" s="65">
        <v>2.0</v>
      </c>
      <c r="E17" s="65">
        <v>3.0</v>
      </c>
      <c r="F17" s="37">
        <f t="shared" si="1"/>
        <v>3933.333333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16333.33333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66</v>
      </c>
      <c r="B26" s="33" t="s">
        <v>31</v>
      </c>
      <c r="C26" s="68">
        <v>57900.0</v>
      </c>
      <c r="D26" s="65">
        <v>1.0</v>
      </c>
      <c r="E26" s="65">
        <v>3.1</v>
      </c>
      <c r="F26" s="37">
        <f>+C26*D26/E26</f>
        <v>18677.41935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18677.41935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36198.33269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PRESUPUESTO!C23</f>
        <v>Red sanitaria PVC de 4"</v>
      </c>
      <c r="B3" s="4"/>
      <c r="C3" s="4"/>
      <c r="D3" s="4"/>
      <c r="E3" s="6"/>
      <c r="F3" s="21" t="str">
        <f>PRESUPUESTO!D23</f>
        <v>ML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965+313.22</f>
        <v>1278.22</v>
      </c>
      <c r="E7" s="32">
        <v>1.0</v>
      </c>
      <c r="F7" s="37">
        <f>+C7*D7/E7</f>
        <v>1278.22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1278.22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125</v>
      </c>
      <c r="B14" s="75" t="s">
        <v>5</v>
      </c>
      <c r="C14" s="68">
        <v>7200.0</v>
      </c>
      <c r="D14" s="65">
        <v>2.0</v>
      </c>
      <c r="E14" s="65">
        <v>3.0</v>
      </c>
      <c r="F14" s="37">
        <f t="shared" ref="F14:F17" si="1">+C14*D14/E14</f>
        <v>4800</v>
      </c>
    </row>
    <row r="15" ht="14.25" customHeight="1">
      <c r="A15" s="76" t="s">
        <v>130</v>
      </c>
      <c r="B15" s="75" t="s">
        <v>37</v>
      </c>
      <c r="C15" s="68">
        <v>16900.0</v>
      </c>
      <c r="D15" s="65">
        <v>1.0</v>
      </c>
      <c r="E15" s="65">
        <v>1.0</v>
      </c>
      <c r="F15" s="37">
        <f t="shared" si="1"/>
        <v>16900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2.0</v>
      </c>
      <c r="E16" s="65">
        <v>3.0</v>
      </c>
      <c r="F16" s="37">
        <f t="shared" si="1"/>
        <v>3000</v>
      </c>
    </row>
    <row r="17" ht="14.25" customHeight="1">
      <c r="A17" s="76" t="s">
        <v>131</v>
      </c>
      <c r="B17" s="75" t="s">
        <v>5</v>
      </c>
      <c r="C17" s="68">
        <v>12000.0</v>
      </c>
      <c r="D17" s="65">
        <v>2.0</v>
      </c>
      <c r="E17" s="65">
        <v>3.0</v>
      </c>
      <c r="F17" s="37">
        <f t="shared" si="1"/>
        <v>8000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32700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66</v>
      </c>
      <c r="B26" s="33" t="s">
        <v>31</v>
      </c>
      <c r="C26" s="68">
        <v>57900.0</v>
      </c>
      <c r="D26" s="65">
        <v>1.0</v>
      </c>
      <c r="E26" s="65">
        <v>3.3</v>
      </c>
      <c r="F26" s="37">
        <f>+C26*D26/E26</f>
        <v>17545.45455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17545.45455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51523.67455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PRESUPUESTO!C24</f>
        <v>Punto sanitario 4" PVC</v>
      </c>
      <c r="B3" s="4"/>
      <c r="C3" s="4"/>
      <c r="D3" s="4"/>
      <c r="E3" s="6"/>
      <c r="F3" s="21" t="str">
        <f>PRESUPUESTO!D24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2055.13+1613.04</f>
        <v>3668.17</v>
      </c>
      <c r="E7" s="32">
        <v>1.0</v>
      </c>
      <c r="F7" s="37">
        <f>+C7*D7/E7</f>
        <v>3668.17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3668.17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125</v>
      </c>
      <c r="B14" s="75" t="s">
        <v>5</v>
      </c>
      <c r="C14" s="68">
        <v>7200.0</v>
      </c>
      <c r="D14" s="65">
        <v>2.0</v>
      </c>
      <c r="E14" s="65">
        <v>3.0</v>
      </c>
      <c r="F14" s="37">
        <f t="shared" ref="F14:F17" si="1">+C14*D14/E14</f>
        <v>4800</v>
      </c>
    </row>
    <row r="15" ht="14.25" customHeight="1">
      <c r="A15" s="76" t="s">
        <v>130</v>
      </c>
      <c r="B15" s="75" t="s">
        <v>37</v>
      </c>
      <c r="C15" s="68">
        <v>16900.0</v>
      </c>
      <c r="D15" s="65">
        <v>1.8</v>
      </c>
      <c r="E15" s="65">
        <v>1.0</v>
      </c>
      <c r="F15" s="37">
        <f t="shared" si="1"/>
        <v>30420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2.0</v>
      </c>
      <c r="E16" s="65">
        <v>3.0</v>
      </c>
      <c r="F16" s="37">
        <f t="shared" si="1"/>
        <v>3000</v>
      </c>
    </row>
    <row r="17" ht="14.25" customHeight="1">
      <c r="A17" s="76" t="s">
        <v>131</v>
      </c>
      <c r="B17" s="75" t="s">
        <v>5</v>
      </c>
      <c r="C17" s="68">
        <v>12000.0</v>
      </c>
      <c r="D17" s="65">
        <v>2.0</v>
      </c>
      <c r="E17" s="65">
        <v>2.0</v>
      </c>
      <c r="F17" s="37">
        <f t="shared" si="1"/>
        <v>12000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50220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2.05</v>
      </c>
      <c r="E26" s="65">
        <v>2.0</v>
      </c>
      <c r="F26" s="37">
        <f>+C26*D26/E26</f>
        <v>41102.5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41102.5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94990.67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PRESUPUESTO!C25</f>
        <v>Válvula de cierre 1/2". Incluye caja y accesorios.</v>
      </c>
      <c r="B3" s="4"/>
      <c r="C3" s="4"/>
      <c r="D3" s="4"/>
      <c r="E3" s="6"/>
      <c r="F3" s="21" t="str">
        <f>PRESUPUESTO!D25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1581+628.19</f>
        <v>2209.19</v>
      </c>
      <c r="E7" s="32">
        <v>1.0</v>
      </c>
      <c r="F7" s="37">
        <f>+C7*D7/E7</f>
        <v>2209.19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2209.19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132</v>
      </c>
      <c r="B14" s="75" t="s">
        <v>5</v>
      </c>
      <c r="C14" s="68">
        <v>6900.0</v>
      </c>
      <c r="D14" s="65">
        <v>1.0</v>
      </c>
      <c r="E14" s="65">
        <v>1.0</v>
      </c>
      <c r="F14" s="37">
        <f t="shared" ref="F14:F15" si="1">+C14*D14/E14</f>
        <v>6900</v>
      </c>
    </row>
    <row r="15" ht="14.25" customHeight="1">
      <c r="A15" s="76" t="s">
        <v>133</v>
      </c>
      <c r="B15" s="75" t="s">
        <v>5</v>
      </c>
      <c r="C15" s="68">
        <v>13900.0</v>
      </c>
      <c r="D15" s="65">
        <v>1.0</v>
      </c>
      <c r="E15" s="65">
        <v>1.0</v>
      </c>
      <c r="F15" s="37">
        <f t="shared" si="1"/>
        <v>13900</v>
      </c>
    </row>
    <row r="16" ht="14.25" customHeight="1">
      <c r="A16" s="76"/>
      <c r="B16" s="75"/>
      <c r="C16" s="68"/>
      <c r="D16" s="65"/>
      <c r="E16" s="65"/>
      <c r="F16" s="37"/>
    </row>
    <row r="17" ht="14.25" customHeight="1">
      <c r="A17" s="76"/>
      <c r="B17" s="75"/>
      <c r="C17" s="68"/>
      <c r="D17" s="65"/>
      <c r="E17" s="65"/>
      <c r="F17" s="37"/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20800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3.5</v>
      </c>
      <c r="F26" s="37">
        <f>+C26*D26/E26</f>
        <v>11457.14286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11457.14286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34466.33286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PRESUPUESTO!C26</f>
        <v>Red sanitaria PVC de 6"</v>
      </c>
      <c r="B3" s="4"/>
      <c r="C3" s="4"/>
      <c r="D3" s="4"/>
      <c r="E3" s="6"/>
      <c r="F3" s="21" t="str">
        <f>PRESUPUESTO!D26</f>
        <v>ML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965.0</v>
      </c>
      <c r="E7" s="32">
        <v>1.0</v>
      </c>
      <c r="F7" s="37">
        <f>+C7*D7/E7</f>
        <v>965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965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125</v>
      </c>
      <c r="B14" s="75" t="s">
        <v>5</v>
      </c>
      <c r="C14" s="68">
        <v>7200.0</v>
      </c>
      <c r="D14" s="65">
        <v>2.0</v>
      </c>
      <c r="E14" s="65">
        <v>3.0</v>
      </c>
      <c r="F14" s="37">
        <f t="shared" ref="F14:F17" si="1">+C14*D14/E14</f>
        <v>4800</v>
      </c>
    </row>
    <row r="15" ht="14.25" customHeight="1">
      <c r="A15" s="76" t="s">
        <v>134</v>
      </c>
      <c r="B15" s="75" t="s">
        <v>37</v>
      </c>
      <c r="C15" s="68">
        <f>37900+4827</f>
        <v>42727</v>
      </c>
      <c r="D15" s="65">
        <v>1.0</v>
      </c>
      <c r="E15" s="65">
        <v>1.0</v>
      </c>
      <c r="F15" s="37">
        <f t="shared" si="1"/>
        <v>42727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2.0</v>
      </c>
      <c r="E16" s="65">
        <v>3.0</v>
      </c>
      <c r="F16" s="37">
        <f t="shared" si="1"/>
        <v>3000</v>
      </c>
    </row>
    <row r="17" ht="14.25" customHeight="1">
      <c r="A17" s="76" t="s">
        <v>135</v>
      </c>
      <c r="B17" s="75" t="s">
        <v>5</v>
      </c>
      <c r="C17" s="68">
        <v>106800.0</v>
      </c>
      <c r="D17" s="65">
        <v>2.0</v>
      </c>
      <c r="E17" s="65">
        <v>3.0</v>
      </c>
      <c r="F17" s="37">
        <f t="shared" si="1"/>
        <v>71200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121727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66</v>
      </c>
      <c r="B26" s="33" t="s">
        <v>31</v>
      </c>
      <c r="C26" s="68">
        <v>57900.0</v>
      </c>
      <c r="D26" s="65">
        <v>1.0</v>
      </c>
      <c r="E26" s="65">
        <v>3.0</v>
      </c>
      <c r="F26" s="37">
        <f>+C26*D26/E26</f>
        <v>19300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19300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141992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PRESUPUESTO!C28</f>
        <v>Losa de concreto rígido, espesor 15cm, Mr=3.8 Mpa</v>
      </c>
      <c r="B3" s="4"/>
      <c r="C3" s="4"/>
      <c r="D3" s="4"/>
      <c r="E3" s="6"/>
      <c r="F3" s="21" t="str">
        <f>PRESUPUESTO!D28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1582.78</v>
      </c>
      <c r="E7" s="32">
        <v>1.0</v>
      </c>
      <c r="F7" s="37">
        <f t="shared" ref="F7:F11" si="1">+C7*D7/E7</f>
        <v>1582.78</v>
      </c>
    </row>
    <row r="8" ht="14.25" customHeight="1">
      <c r="A8" s="67" t="s">
        <v>136</v>
      </c>
      <c r="B8" s="33" t="s">
        <v>31</v>
      </c>
      <c r="C8" s="35">
        <v>10100.0</v>
      </c>
      <c r="D8" s="65">
        <v>1.0</v>
      </c>
      <c r="E8" s="65">
        <v>9.0</v>
      </c>
      <c r="F8" s="37">
        <f t="shared" si="1"/>
        <v>1122.222222</v>
      </c>
    </row>
    <row r="9" ht="14.25" customHeight="1">
      <c r="A9" s="67" t="s">
        <v>137</v>
      </c>
      <c r="B9" s="33" t="s">
        <v>31</v>
      </c>
      <c r="C9" s="35">
        <v>11500.0</v>
      </c>
      <c r="D9" s="65">
        <v>1.0</v>
      </c>
      <c r="E9" s="65">
        <v>9.0</v>
      </c>
      <c r="F9" s="37">
        <f t="shared" si="1"/>
        <v>1277.777778</v>
      </c>
    </row>
    <row r="10" ht="14.25" customHeight="1">
      <c r="A10" s="67" t="s">
        <v>106</v>
      </c>
      <c r="B10" s="33" t="s">
        <v>31</v>
      </c>
      <c r="C10" s="35">
        <v>11400.0</v>
      </c>
      <c r="D10" s="65">
        <v>1.0</v>
      </c>
      <c r="E10" s="65">
        <v>9.0</v>
      </c>
      <c r="F10" s="37">
        <f t="shared" si="1"/>
        <v>1266.666667</v>
      </c>
    </row>
    <row r="11" ht="14.25" customHeight="1">
      <c r="A11" s="77" t="s">
        <v>138</v>
      </c>
      <c r="B11" s="33" t="s">
        <v>31</v>
      </c>
      <c r="C11" s="35">
        <v>40500.0</v>
      </c>
      <c r="D11" s="65">
        <v>0.33</v>
      </c>
      <c r="E11" s="65">
        <v>11.25</v>
      </c>
      <c r="F11" s="37">
        <f t="shared" si="1"/>
        <v>1188</v>
      </c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6437.446667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139</v>
      </c>
      <c r="B16" s="75" t="s">
        <v>140</v>
      </c>
      <c r="C16" s="68">
        <v>564500.0</v>
      </c>
      <c r="D16" s="65">
        <v>0.05</v>
      </c>
      <c r="E16" s="65">
        <v>11.25</v>
      </c>
      <c r="F16" s="37">
        <f t="shared" ref="F16:F25" si="2">+C16*D16/E16</f>
        <v>2508.888889</v>
      </c>
    </row>
    <row r="17" ht="14.25" customHeight="1">
      <c r="A17" s="76" t="s">
        <v>141</v>
      </c>
      <c r="B17" s="75" t="s">
        <v>25</v>
      </c>
      <c r="C17" s="68">
        <v>589970.0</v>
      </c>
      <c r="D17" s="65">
        <v>0.15</v>
      </c>
      <c r="E17" s="65">
        <v>1.0</v>
      </c>
      <c r="F17" s="37">
        <f t="shared" si="2"/>
        <v>88495.5</v>
      </c>
    </row>
    <row r="18" ht="14.25" customHeight="1">
      <c r="A18" s="76" t="s">
        <v>111</v>
      </c>
      <c r="B18" s="75" t="s">
        <v>5</v>
      </c>
      <c r="C18" s="68">
        <v>1400.0</v>
      </c>
      <c r="D18" s="65">
        <v>11.0</v>
      </c>
      <c r="E18" s="65">
        <v>11.25</v>
      </c>
      <c r="F18" s="37">
        <f t="shared" si="2"/>
        <v>1368.888889</v>
      </c>
    </row>
    <row r="19" ht="14.25" customHeight="1">
      <c r="A19" s="76" t="s">
        <v>142</v>
      </c>
      <c r="B19" s="75" t="s">
        <v>5</v>
      </c>
      <c r="C19" s="68">
        <v>17700.0</v>
      </c>
      <c r="D19" s="65">
        <v>2.2</v>
      </c>
      <c r="E19" s="65">
        <v>11.25</v>
      </c>
      <c r="F19" s="37">
        <f t="shared" si="2"/>
        <v>3461.333333</v>
      </c>
    </row>
    <row r="20" ht="14.25" customHeight="1">
      <c r="A20" s="76" t="s">
        <v>143</v>
      </c>
      <c r="B20" s="75" t="s">
        <v>109</v>
      </c>
      <c r="C20" s="68">
        <v>5500.0</v>
      </c>
      <c r="D20" s="65">
        <v>5.96</v>
      </c>
      <c r="E20" s="65">
        <v>11.25</v>
      </c>
      <c r="F20" s="37">
        <f t="shared" si="2"/>
        <v>2913.777778</v>
      </c>
    </row>
    <row r="21" ht="14.25" customHeight="1">
      <c r="A21" s="76" t="s">
        <v>144</v>
      </c>
      <c r="B21" s="75" t="s">
        <v>109</v>
      </c>
      <c r="C21" s="68">
        <v>5300.0</v>
      </c>
      <c r="D21" s="65">
        <v>1.28</v>
      </c>
      <c r="E21" s="65">
        <v>11.25</v>
      </c>
      <c r="F21" s="37">
        <f t="shared" si="2"/>
        <v>603.0222222</v>
      </c>
    </row>
    <row r="22" ht="14.25" customHeight="1">
      <c r="A22" s="76" t="s">
        <v>145</v>
      </c>
      <c r="B22" s="75" t="s">
        <v>37</v>
      </c>
      <c r="C22" s="68">
        <v>1400.0</v>
      </c>
      <c r="D22" s="65">
        <v>4.88</v>
      </c>
      <c r="E22" s="65">
        <v>11.25</v>
      </c>
      <c r="F22" s="37">
        <f t="shared" si="2"/>
        <v>607.2888889</v>
      </c>
    </row>
    <row r="23" ht="14.25" customHeight="1">
      <c r="A23" s="76" t="s">
        <v>147</v>
      </c>
      <c r="B23" s="75" t="s">
        <v>109</v>
      </c>
      <c r="C23" s="68">
        <v>14600.0</v>
      </c>
      <c r="D23" s="65">
        <v>2.25</v>
      </c>
      <c r="E23" s="65">
        <v>11.25</v>
      </c>
      <c r="F23" s="37">
        <f t="shared" si="2"/>
        <v>2920</v>
      </c>
    </row>
    <row r="24" ht="14.25" customHeight="1">
      <c r="A24" s="76" t="s">
        <v>148</v>
      </c>
      <c r="B24" s="75" t="s">
        <v>37</v>
      </c>
      <c r="C24" s="68">
        <v>14200.0</v>
      </c>
      <c r="D24" s="65">
        <v>3.0</v>
      </c>
      <c r="E24" s="65">
        <v>11.25</v>
      </c>
      <c r="F24" s="37">
        <f t="shared" si="2"/>
        <v>3786.666667</v>
      </c>
    </row>
    <row r="25" ht="14.25" customHeight="1">
      <c r="A25" s="76" t="s">
        <v>49</v>
      </c>
      <c r="B25" s="75" t="s">
        <v>51</v>
      </c>
      <c r="C25" s="68">
        <v>9300.0</v>
      </c>
      <c r="D25" s="65">
        <v>0.45</v>
      </c>
      <c r="E25" s="65">
        <v>11.25</v>
      </c>
      <c r="F25" s="37">
        <f t="shared" si="2"/>
        <v>372</v>
      </c>
    </row>
    <row r="26" ht="14.25" customHeight="1">
      <c r="A26" s="76"/>
      <c r="B26" s="75"/>
      <c r="C26" s="68"/>
      <c r="D26" s="65"/>
      <c r="E26" s="65"/>
      <c r="F26" s="37"/>
    </row>
    <row r="27" ht="14.25" customHeight="1">
      <c r="A27" s="28"/>
      <c r="B27" s="27"/>
      <c r="C27" s="28"/>
      <c r="D27" s="28"/>
      <c r="E27" s="9" t="s">
        <v>41</v>
      </c>
      <c r="F27" s="50">
        <f>+SUM(F16:F26)</f>
        <v>107037.3667</v>
      </c>
    </row>
    <row r="28" ht="14.25" customHeight="1">
      <c r="A28" s="26" t="s">
        <v>61</v>
      </c>
      <c r="B28" s="27"/>
      <c r="C28" s="28"/>
      <c r="D28" s="28"/>
      <c r="E28" s="28"/>
      <c r="F28" s="28"/>
    </row>
    <row r="29" ht="14.25" customHeight="1">
      <c r="A29" s="29" t="s">
        <v>4</v>
      </c>
      <c r="B29" s="45" t="s">
        <v>15</v>
      </c>
      <c r="C29" s="46" t="s">
        <v>16</v>
      </c>
      <c r="D29" s="46" t="s">
        <v>17</v>
      </c>
      <c r="E29" s="46" t="s">
        <v>18</v>
      </c>
      <c r="F29" s="46" t="s">
        <v>19</v>
      </c>
    </row>
    <row r="30" ht="14.25" customHeight="1">
      <c r="A30" s="67" t="s">
        <v>149</v>
      </c>
      <c r="B30" s="33" t="s">
        <v>31</v>
      </c>
      <c r="C30" s="68">
        <v>284900.0</v>
      </c>
      <c r="D30" s="65">
        <v>1.0</v>
      </c>
      <c r="E30" s="65">
        <v>9.0</v>
      </c>
      <c r="F30" s="37">
        <f>+C30*D30/E30</f>
        <v>31655.55556</v>
      </c>
    </row>
    <row r="31" ht="14.25" customHeight="1">
      <c r="A31" s="42"/>
      <c r="B31" s="43"/>
      <c r="C31" s="38"/>
      <c r="D31" s="38"/>
      <c r="E31" s="38"/>
      <c r="F31" s="51"/>
    </row>
    <row r="32" ht="14.25" customHeight="1">
      <c r="A32" s="42"/>
      <c r="B32" s="43"/>
      <c r="C32" s="38"/>
      <c r="D32" s="38"/>
      <c r="E32" s="38"/>
      <c r="F32" s="51"/>
    </row>
    <row r="33" ht="14.25" customHeight="1">
      <c r="A33" s="42"/>
      <c r="B33" s="43"/>
      <c r="C33" s="38"/>
      <c r="D33" s="38"/>
      <c r="E33" s="38"/>
      <c r="F33" s="51"/>
    </row>
    <row r="34" ht="14.25" customHeight="1">
      <c r="A34" s="42"/>
      <c r="B34" s="43"/>
      <c r="C34" s="38"/>
      <c r="D34" s="38"/>
      <c r="E34" s="38"/>
      <c r="F34" s="41"/>
    </row>
    <row r="35" ht="14.25" customHeight="1">
      <c r="A35" s="42"/>
      <c r="B35" s="43"/>
      <c r="C35" s="38"/>
      <c r="D35" s="38"/>
      <c r="E35" s="38"/>
      <c r="F35" s="41"/>
    </row>
    <row r="36" ht="14.25" customHeight="1">
      <c r="A36" s="28"/>
      <c r="B36" s="27"/>
      <c r="C36" s="28"/>
      <c r="D36" s="28"/>
      <c r="E36" s="9" t="s">
        <v>41</v>
      </c>
      <c r="F36" s="44">
        <f>+SUM(F30:F35)</f>
        <v>31655.55556</v>
      </c>
    </row>
    <row r="37" ht="14.25" customHeight="1">
      <c r="A37" s="69" t="s">
        <v>99</v>
      </c>
      <c r="B37" s="53"/>
      <c r="C37" s="53"/>
      <c r="D37" s="53"/>
      <c r="E37" s="53"/>
      <c r="F37" s="53"/>
    </row>
    <row r="38" ht="14.25" customHeight="1">
      <c r="A38" s="54" t="s">
        <v>4</v>
      </c>
      <c r="B38" s="45" t="s">
        <v>15</v>
      </c>
      <c r="C38" s="46" t="s">
        <v>16</v>
      </c>
      <c r="D38" s="46" t="s">
        <v>17</v>
      </c>
      <c r="E38" s="46" t="s">
        <v>18</v>
      </c>
      <c r="F38" s="46" t="s">
        <v>19</v>
      </c>
    </row>
    <row r="39" ht="14.25" customHeight="1">
      <c r="A39" s="67"/>
      <c r="B39" s="33"/>
      <c r="C39" s="68"/>
      <c r="D39" s="32"/>
      <c r="E39" s="65"/>
      <c r="F39" s="37"/>
    </row>
    <row r="40" ht="14.25" customHeight="1">
      <c r="A40" s="54"/>
      <c r="B40" s="46"/>
      <c r="C40" s="55"/>
      <c r="D40" s="55"/>
      <c r="E40" s="55"/>
      <c r="F40" s="51"/>
    </row>
    <row r="41" ht="14.25" customHeight="1">
      <c r="A41" s="54"/>
      <c r="B41" s="46"/>
      <c r="C41" s="55"/>
      <c r="D41" s="55"/>
      <c r="E41" s="55"/>
      <c r="F41" s="51"/>
    </row>
    <row r="42" ht="14.25" customHeight="1">
      <c r="A42" s="54"/>
      <c r="B42" s="46"/>
      <c r="C42" s="55"/>
      <c r="D42" s="55"/>
      <c r="E42" s="55"/>
      <c r="F42" s="51"/>
    </row>
    <row r="43" ht="14.25" customHeight="1">
      <c r="A43" s="54"/>
      <c r="B43" s="56"/>
      <c r="C43" s="38"/>
      <c r="D43" s="38"/>
      <c r="E43" s="38"/>
      <c r="F43" s="41"/>
    </row>
    <row r="44" ht="14.25" customHeight="1">
      <c r="A44" s="54"/>
      <c r="B44" s="56"/>
      <c r="C44" s="38"/>
      <c r="D44" s="38"/>
      <c r="E44" s="38"/>
      <c r="F44" s="41"/>
    </row>
    <row r="45" ht="14.25" customHeight="1">
      <c r="A45" s="28"/>
      <c r="B45" s="27"/>
      <c r="C45" s="28"/>
      <c r="D45" s="28"/>
      <c r="E45" s="9" t="s">
        <v>41</v>
      </c>
      <c r="F45" s="44">
        <f>+SUM(F39:F44)</f>
        <v>0</v>
      </c>
    </row>
    <row r="46" ht="14.25" customHeight="1">
      <c r="A46" s="28"/>
      <c r="B46" s="27"/>
      <c r="C46" s="28"/>
      <c r="D46" s="28"/>
      <c r="E46" s="22"/>
      <c r="F46" s="22"/>
    </row>
    <row r="47" ht="14.25" customHeight="1">
      <c r="A47" s="28"/>
      <c r="B47" s="27"/>
      <c r="C47" s="28"/>
      <c r="D47" s="28"/>
      <c r="E47" s="22"/>
      <c r="F47" s="22"/>
    </row>
    <row r="48" ht="14.25" customHeight="1">
      <c r="A48" s="58" t="s">
        <v>83</v>
      </c>
      <c r="B48" s="4"/>
      <c r="C48" s="4"/>
      <c r="D48" s="4"/>
      <c r="E48" s="6"/>
      <c r="F48" s="44">
        <f>+F13+F27+F36+F45</f>
        <v>145130.3689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</sheetData>
  <mergeCells count="3">
    <mergeCell ref="A2:E2"/>
    <mergeCell ref="A3:E3"/>
    <mergeCell ref="A48:E48"/>
  </mergeCells>
  <printOptions/>
  <pageMargins bottom="0.75" footer="0.0" header="0.0" left="0.7" right="0.7" top="0.75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PRESUPUESTO!C29</f>
        <v>Enchape en cerámica nacional tráfico 4, de 30 x 30 cm, incluye suministro e instalación.</v>
      </c>
      <c r="B3" s="4"/>
      <c r="C3" s="4"/>
      <c r="D3" s="4"/>
      <c r="E3" s="6"/>
      <c r="F3" s="21" t="str">
        <f>PRESUPUESTO!D29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1002.5</v>
      </c>
      <c r="E7" s="32">
        <v>1.0</v>
      </c>
      <c r="F7" s="37">
        <f>+C7*D7/E7</f>
        <v>1002.5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1002.5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114</v>
      </c>
      <c r="B16" s="75" t="s">
        <v>109</v>
      </c>
      <c r="C16" s="68">
        <v>2500.0</v>
      </c>
      <c r="D16" s="65">
        <v>4.0</v>
      </c>
      <c r="E16" s="65">
        <v>1.0</v>
      </c>
      <c r="F16" s="37">
        <f t="shared" ref="F16:F17" si="1">+C16*D16/E16</f>
        <v>10000</v>
      </c>
    </row>
    <row r="17" ht="14.25" customHeight="1">
      <c r="A17" s="76" t="s">
        <v>146</v>
      </c>
      <c r="B17" s="75" t="s">
        <v>13</v>
      </c>
      <c r="C17" s="68">
        <f>58800-3331.83</f>
        <v>55468.17</v>
      </c>
      <c r="D17" s="65">
        <v>1.0</v>
      </c>
      <c r="E17" s="65">
        <v>1.0</v>
      </c>
      <c r="F17" s="37">
        <f t="shared" si="1"/>
        <v>55468.17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65468.17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2.0</v>
      </c>
      <c r="F26" s="37">
        <f>+C26*D26/E26</f>
        <v>20050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20050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86520.67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PRESUPUESTO!C30</f>
        <v>Enchape en cerámica, de 30 cm x 30 cm, paredes de baños y cocina</v>
      </c>
      <c r="B3" s="4"/>
      <c r="C3" s="4"/>
      <c r="D3" s="4"/>
      <c r="E3" s="6"/>
      <c r="F3" s="21" t="str">
        <f>PRESUPUESTO!D30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1822.73-80.45</f>
        <v>1742.28</v>
      </c>
      <c r="E7" s="32">
        <v>1.0</v>
      </c>
      <c r="F7" s="37">
        <f>+C7*D7/E7</f>
        <v>1742.28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1742.28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114</v>
      </c>
      <c r="B16" s="75" t="s">
        <v>109</v>
      </c>
      <c r="C16" s="68">
        <v>2500.0</v>
      </c>
      <c r="D16" s="65">
        <v>3.0</v>
      </c>
      <c r="E16" s="65">
        <v>1.0</v>
      </c>
      <c r="F16" s="37">
        <f t="shared" ref="F16:F17" si="1">+C16*D16/E16</f>
        <v>7500</v>
      </c>
    </row>
    <row r="17" ht="14.25" customHeight="1">
      <c r="A17" s="76" t="s">
        <v>150</v>
      </c>
      <c r="B17" s="75" t="s">
        <v>13</v>
      </c>
      <c r="C17" s="68">
        <f>53900-3950</f>
        <v>49950</v>
      </c>
      <c r="D17" s="65">
        <v>1.05</v>
      </c>
      <c r="E17" s="65">
        <v>1.0</v>
      </c>
      <c r="F17" s="37">
        <f t="shared" si="1"/>
        <v>52447.5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59947.5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1.1</v>
      </c>
      <c r="F26" s="37">
        <f>+C26*D26/E26</f>
        <v>36454.54545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36454.54545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98144.32545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PRESUPUESTO!C31</f>
        <v>Espejo para baño pagado en m2, incluye suministro e instalación</v>
      </c>
      <c r="B3" s="4"/>
      <c r="C3" s="4"/>
      <c r="D3" s="4"/>
      <c r="E3" s="6"/>
      <c r="F3" s="21" t="str">
        <f>PRESUPUESTO!D31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966+1116</f>
        <v>2082</v>
      </c>
      <c r="E7" s="32">
        <v>1.0</v>
      </c>
      <c r="F7" s="37">
        <f>+C7*D7/E7</f>
        <v>2082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2082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151</v>
      </c>
      <c r="B16" s="75" t="s">
        <v>13</v>
      </c>
      <c r="C16" s="68">
        <v>120000.0</v>
      </c>
      <c r="D16" s="65">
        <v>1.0</v>
      </c>
      <c r="E16" s="65">
        <v>1.0</v>
      </c>
      <c r="F16" s="37">
        <f t="shared" ref="F16:F18" si="1">+C16*D16/E16</f>
        <v>120000</v>
      </c>
    </row>
    <row r="17" ht="14.25" customHeight="1">
      <c r="A17" s="76" t="s">
        <v>152</v>
      </c>
      <c r="B17" s="75" t="s">
        <v>13</v>
      </c>
      <c r="C17" s="68">
        <v>8000.0</v>
      </c>
      <c r="D17" s="65">
        <v>1.0</v>
      </c>
      <c r="E17" s="65">
        <v>1.0</v>
      </c>
      <c r="F17" s="37">
        <f t="shared" si="1"/>
        <v>8000</v>
      </c>
    </row>
    <row r="18" ht="14.25" customHeight="1">
      <c r="A18" s="76" t="s">
        <v>153</v>
      </c>
      <c r="B18" s="75" t="s">
        <v>13</v>
      </c>
      <c r="C18" s="68">
        <v>25000.0</v>
      </c>
      <c r="D18" s="65">
        <v>0.1</v>
      </c>
      <c r="E18" s="65">
        <v>1.0</v>
      </c>
      <c r="F18" s="37">
        <f t="shared" si="1"/>
        <v>2500</v>
      </c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130500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6.0</v>
      </c>
      <c r="F26" s="37">
        <f>+C26*D26/E26</f>
        <v>6683.333333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6683.333333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139265.3333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PRESUPUESTO!C32</f>
        <v>Repello impermeabilizado allanado, espesor 1.5 cm, mezcla 1-4.</v>
      </c>
      <c r="B3" s="4"/>
      <c r="C3" s="4"/>
      <c r="D3" s="4"/>
      <c r="E3" s="6"/>
      <c r="F3" s="21" t="str">
        <f>PRESUPUESTO!D32</f>
        <v>M2 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965+236.01</f>
        <v>1201.01</v>
      </c>
      <c r="E7" s="32">
        <v>1.0</v>
      </c>
      <c r="F7" s="37">
        <f>+C7*D7/E7</f>
        <v>1201.01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1201.01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118</v>
      </c>
      <c r="B16" s="75" t="s">
        <v>25</v>
      </c>
      <c r="C16" s="68">
        <v>554660.0</v>
      </c>
      <c r="D16" s="65">
        <v>0.02</v>
      </c>
      <c r="E16" s="65">
        <v>1.0</v>
      </c>
      <c r="F16" s="37">
        <f t="shared" ref="F16:F17" si="1">+C16*D16/E16</f>
        <v>11093.2</v>
      </c>
    </row>
    <row r="17" ht="14.25" customHeight="1">
      <c r="A17" s="76" t="s">
        <v>154</v>
      </c>
      <c r="B17" s="75" t="s">
        <v>109</v>
      </c>
      <c r="C17" s="68">
        <v>18500.0</v>
      </c>
      <c r="D17" s="65">
        <v>0.08</v>
      </c>
      <c r="E17" s="65">
        <v>1.0</v>
      </c>
      <c r="F17" s="37">
        <f t="shared" si="1"/>
        <v>1480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12573.2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66</v>
      </c>
      <c r="B26" s="33" t="s">
        <v>31</v>
      </c>
      <c r="C26" s="68">
        <v>57900.0</v>
      </c>
      <c r="D26" s="65">
        <v>1.0</v>
      </c>
      <c r="E26" s="65">
        <v>4.3</v>
      </c>
      <c r="F26" s="37">
        <f>+C26*D26/E26</f>
        <v>13465.11628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13465.11628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27239.32628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PRESUPUESTO!C33</f>
        <v>Pintura vinilo tipo 1, 3 manos</v>
      </c>
      <c r="B3" s="4"/>
      <c r="C3" s="4"/>
      <c r="D3" s="4"/>
      <c r="E3" s="6"/>
      <c r="F3" s="21" t="str">
        <f>PRESUPUESTO!D33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668.33+7</f>
        <v>675.33</v>
      </c>
      <c r="E7" s="32">
        <v>1.0</v>
      </c>
      <c r="F7" s="37">
        <f>+C7*D7/E7</f>
        <v>675.33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675.33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155</v>
      </c>
      <c r="B16" s="75" t="s">
        <v>156</v>
      </c>
      <c r="C16" s="68">
        <v>400.0</v>
      </c>
      <c r="D16" s="65">
        <v>0.02</v>
      </c>
      <c r="E16" s="65">
        <v>1.0</v>
      </c>
      <c r="F16" s="37">
        <f t="shared" ref="F16:F20" si="1">+C16*D16/E16</f>
        <v>8</v>
      </c>
    </row>
    <row r="17" ht="14.25" customHeight="1">
      <c r="A17" s="76" t="s">
        <v>157</v>
      </c>
      <c r="B17" s="75" t="s">
        <v>5</v>
      </c>
      <c r="C17" s="68">
        <v>9700.0</v>
      </c>
      <c r="D17" s="65">
        <v>1.0</v>
      </c>
      <c r="E17" s="65">
        <v>50.0</v>
      </c>
      <c r="F17" s="37">
        <f t="shared" si="1"/>
        <v>194</v>
      </c>
    </row>
    <row r="18" ht="14.25" customHeight="1">
      <c r="A18" s="76" t="s">
        <v>158</v>
      </c>
      <c r="B18" s="75" t="s">
        <v>5</v>
      </c>
      <c r="C18" s="68">
        <v>3800.0</v>
      </c>
      <c r="D18" s="65">
        <v>1.0</v>
      </c>
      <c r="E18" s="65">
        <v>200.0</v>
      </c>
      <c r="F18" s="37">
        <f t="shared" si="1"/>
        <v>19</v>
      </c>
    </row>
    <row r="19" ht="14.25" customHeight="1">
      <c r="A19" s="76" t="s">
        <v>159</v>
      </c>
      <c r="B19" s="75" t="s">
        <v>5</v>
      </c>
      <c r="C19" s="68">
        <v>8500.0</v>
      </c>
      <c r="D19" s="65">
        <v>1.0</v>
      </c>
      <c r="E19" s="65">
        <v>100.0</v>
      </c>
      <c r="F19" s="37">
        <f t="shared" si="1"/>
        <v>85</v>
      </c>
    </row>
    <row r="20" ht="14.25" customHeight="1">
      <c r="A20" s="76" t="s">
        <v>160</v>
      </c>
      <c r="B20" s="75" t="s">
        <v>140</v>
      </c>
      <c r="C20" s="68">
        <v>54800.0</v>
      </c>
      <c r="D20" s="65">
        <v>1.0</v>
      </c>
      <c r="E20" s="65">
        <v>20.0</v>
      </c>
      <c r="F20" s="37">
        <f t="shared" si="1"/>
        <v>2740</v>
      </c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3046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3.0</v>
      </c>
      <c r="F26" s="37">
        <f>+C26*D26/E26</f>
        <v>13366.66667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13366.66667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17087.99667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PRESUPUESTO!C35</f>
        <v>Sanitario blanco tipo institucional, incluye suministro e instalación.</v>
      </c>
      <c r="B3" s="4"/>
      <c r="C3" s="4"/>
      <c r="D3" s="4"/>
      <c r="E3" s="6"/>
      <c r="F3" s="21" t="str">
        <f>PRESUPUESTO!D35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2230.0</v>
      </c>
      <c r="E7" s="32">
        <v>1.0</v>
      </c>
      <c r="F7" s="37">
        <f>+C7*D7/E7</f>
        <v>2230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2230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161</v>
      </c>
      <c r="B16" s="75" t="s">
        <v>109</v>
      </c>
      <c r="C16" s="68">
        <v>2500.0</v>
      </c>
      <c r="D16" s="65">
        <v>2.0</v>
      </c>
      <c r="E16" s="65">
        <v>1.0</v>
      </c>
      <c r="F16" s="37">
        <f t="shared" ref="F16:F17" si="1">+C16*D16/E16</f>
        <v>5000</v>
      </c>
    </row>
    <row r="17" ht="14.25" customHeight="1">
      <c r="A17" s="76" t="s">
        <v>162</v>
      </c>
      <c r="B17" s="75" t="s">
        <v>5</v>
      </c>
      <c r="C17" s="68">
        <f>296100-2292.67</f>
        <v>293807.33</v>
      </c>
      <c r="D17" s="65">
        <v>1.0</v>
      </c>
      <c r="E17" s="65">
        <v>1.0</v>
      </c>
      <c r="F17" s="37">
        <f t="shared" si="1"/>
        <v>293807.33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298807.33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163</v>
      </c>
      <c r="B26" s="33" t="s">
        <v>31</v>
      </c>
      <c r="C26" s="68">
        <v>22300.0</v>
      </c>
      <c r="D26" s="65">
        <v>2.0</v>
      </c>
      <c r="E26" s="65">
        <v>1.0</v>
      </c>
      <c r="F26" s="37">
        <f>+C26*D26/E26</f>
        <v>44600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44600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345637.33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PRESUPUESTO!C36</f>
        <v>Sanitario blanco tipo institucional para movilidad reducida incluye barras de soporte abatible, incluye suministro e instalación.</v>
      </c>
      <c r="B3" s="4"/>
      <c r="C3" s="4"/>
      <c r="D3" s="4"/>
      <c r="E3" s="6"/>
      <c r="F3" s="21" t="str">
        <f>PRESUPUESTO!D36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2230.0</v>
      </c>
      <c r="E7" s="32">
        <v>1.0</v>
      </c>
      <c r="F7" s="37">
        <f>+C7*D7/E7</f>
        <v>2230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2230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161</v>
      </c>
      <c r="B16" s="75" t="s">
        <v>109</v>
      </c>
      <c r="C16" s="68">
        <v>2500.0</v>
      </c>
      <c r="D16" s="65">
        <v>2.0</v>
      </c>
      <c r="E16" s="65">
        <v>1.0</v>
      </c>
      <c r="F16" s="37">
        <f t="shared" ref="F16:F18" si="1">+C16*D16/E16</f>
        <v>5000</v>
      </c>
    </row>
    <row r="17" ht="14.25" customHeight="1">
      <c r="A17" s="76" t="s">
        <v>164</v>
      </c>
      <c r="B17" s="75" t="s">
        <v>5</v>
      </c>
      <c r="C17" s="68">
        <v>391057.33</v>
      </c>
      <c r="D17" s="65">
        <v>1.0</v>
      </c>
      <c r="E17" s="65">
        <v>1.0</v>
      </c>
      <c r="F17" s="37">
        <f t="shared" si="1"/>
        <v>391057.33</v>
      </c>
    </row>
    <row r="18" ht="14.25" customHeight="1">
      <c r="A18" s="76" t="s">
        <v>165</v>
      </c>
      <c r="B18" s="75" t="s">
        <v>5</v>
      </c>
      <c r="C18" s="68">
        <v>220000.0</v>
      </c>
      <c r="D18" s="65">
        <v>1.0</v>
      </c>
      <c r="E18" s="65">
        <v>1.0</v>
      </c>
      <c r="F18" s="37">
        <f t="shared" si="1"/>
        <v>220000</v>
      </c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616057.33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163</v>
      </c>
      <c r="B26" s="33" t="s">
        <v>31</v>
      </c>
      <c r="C26" s="68">
        <v>22300.0</v>
      </c>
      <c r="D26" s="65">
        <v>2.0</v>
      </c>
      <c r="E26" s="65">
        <v>1.0</v>
      </c>
      <c r="F26" s="37">
        <f>+C26*D26/E26</f>
        <v>44600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44600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662887.33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PRESUPUESTO!C37</f>
        <v>Válvula 1/2 Regulación Plástica, incluye suministro e instalación</v>
      </c>
      <c r="B3" s="4"/>
      <c r="C3" s="4"/>
      <c r="D3" s="4"/>
      <c r="E3" s="6"/>
      <c r="F3" s="21" t="str">
        <f>PRESUPUESTO!D36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f>2230.73+28.19</f>
        <v>2258.92</v>
      </c>
      <c r="E7" s="32">
        <v>1.0</v>
      </c>
      <c r="F7" s="37">
        <f>+C7*D7/E7</f>
        <v>2258.92</v>
      </c>
    </row>
    <row r="8" ht="14.25" customHeight="1">
      <c r="A8" s="67"/>
      <c r="B8" s="75"/>
      <c r="C8" s="68"/>
      <c r="D8" s="65"/>
      <c r="E8" s="65"/>
      <c r="F8" s="37"/>
    </row>
    <row r="9" ht="14.25" customHeight="1">
      <c r="A9" s="42"/>
      <c r="B9" s="43"/>
      <c r="C9" s="38"/>
      <c r="D9" s="38"/>
      <c r="E9" s="38"/>
      <c r="F9" s="37"/>
    </row>
    <row r="10" ht="14.25" customHeight="1">
      <c r="A10" s="42"/>
      <c r="B10" s="43"/>
      <c r="C10" s="38"/>
      <c r="D10" s="38"/>
      <c r="E10" s="38"/>
      <c r="F10" s="41"/>
    </row>
    <row r="11" ht="14.25" customHeight="1">
      <c r="A11" s="28"/>
      <c r="B11" s="27"/>
      <c r="C11" s="28"/>
      <c r="D11" s="28"/>
      <c r="E11" s="9" t="s">
        <v>41</v>
      </c>
      <c r="F11" s="44">
        <f>+SUM(F7:F10)</f>
        <v>2258.92</v>
      </c>
    </row>
    <row r="12" ht="14.25" customHeight="1">
      <c r="A12" s="26" t="s">
        <v>47</v>
      </c>
      <c r="B12" s="27"/>
      <c r="C12" s="28"/>
      <c r="D12" s="28"/>
      <c r="E12" s="28"/>
      <c r="F12" s="28"/>
    </row>
    <row r="13" ht="14.25" customHeight="1">
      <c r="A13" s="29" t="s">
        <v>4</v>
      </c>
      <c r="B13" s="45" t="s">
        <v>15</v>
      </c>
      <c r="C13" s="46" t="s">
        <v>16</v>
      </c>
      <c r="D13" s="46" t="s">
        <v>17</v>
      </c>
      <c r="E13" s="46" t="s">
        <v>18</v>
      </c>
      <c r="F13" s="46" t="s">
        <v>19</v>
      </c>
    </row>
    <row r="14" ht="14.25" customHeight="1">
      <c r="A14" s="76" t="s">
        <v>132</v>
      </c>
      <c r="B14" s="75" t="s">
        <v>5</v>
      </c>
      <c r="C14" s="68">
        <v>6900.0</v>
      </c>
      <c r="D14" s="65">
        <v>1.0</v>
      </c>
      <c r="E14" s="65">
        <v>1.0</v>
      </c>
      <c r="F14" s="37">
        <f>+C14*D14/E14</f>
        <v>6900</v>
      </c>
    </row>
    <row r="15" ht="14.25" customHeight="1">
      <c r="A15" s="76"/>
      <c r="B15" s="75"/>
      <c r="C15" s="68"/>
      <c r="D15" s="65"/>
      <c r="E15" s="65"/>
      <c r="F15" s="37"/>
    </row>
    <row r="16" ht="14.25" customHeight="1">
      <c r="A16" s="76"/>
      <c r="B16" s="75"/>
      <c r="C16" s="68"/>
      <c r="D16" s="65"/>
      <c r="E16" s="65"/>
      <c r="F16" s="37"/>
    </row>
    <row r="17" ht="14.25" customHeight="1">
      <c r="A17" s="76"/>
      <c r="B17" s="75"/>
      <c r="C17" s="68"/>
      <c r="D17" s="65"/>
      <c r="E17" s="65"/>
      <c r="F17" s="37"/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+SUM(F14:F22)</f>
        <v>6900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2.34</v>
      </c>
      <c r="F26" s="37">
        <f>+C26*D26/E26</f>
        <v>17136.75214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17136.75214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+F11+F23+F32+F41</f>
        <v>26295.67214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PRESUPUESTO!C38</f>
        <v>Orinal, incluye suministro e instalación.</v>
      </c>
      <c r="B3" s="4"/>
      <c r="C3" s="4"/>
      <c r="D3" s="4"/>
      <c r="E3" s="6"/>
      <c r="F3" s="21" t="str">
        <f>PRESUPUESTO!D38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2230.0</v>
      </c>
      <c r="E7" s="32">
        <v>1.0</v>
      </c>
      <c r="F7" s="37">
        <f>+C7*D7/E7</f>
        <v>2230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2230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161</v>
      </c>
      <c r="B16" s="75" t="s">
        <v>109</v>
      </c>
      <c r="C16" s="68">
        <v>2500.0</v>
      </c>
      <c r="D16" s="65">
        <v>1.0</v>
      </c>
      <c r="E16" s="65">
        <v>1.0</v>
      </c>
      <c r="F16" s="37">
        <f t="shared" ref="F16:F17" si="1">+C16*D16/E16</f>
        <v>2500</v>
      </c>
    </row>
    <row r="17" ht="14.25" customHeight="1">
      <c r="A17" s="76" t="s">
        <v>169</v>
      </c>
      <c r="B17" s="75" t="s">
        <v>5</v>
      </c>
      <c r="C17" s="68">
        <f>290000-812.67</f>
        <v>289187.33</v>
      </c>
      <c r="D17" s="65">
        <v>1.0</v>
      </c>
      <c r="E17" s="65">
        <v>1.0</v>
      </c>
      <c r="F17" s="37">
        <f t="shared" si="1"/>
        <v>289187.33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291687.33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163</v>
      </c>
      <c r="B26" s="33" t="s">
        <v>31</v>
      </c>
      <c r="C26" s="68">
        <v>22300.0</v>
      </c>
      <c r="D26" s="65">
        <v>2.0</v>
      </c>
      <c r="E26" s="65">
        <v>1.0</v>
      </c>
      <c r="F26" s="37">
        <f>+C26*D26/E26</f>
        <v>44600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44600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338517.33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PRESUPUESTO!C39</f>
        <v>División para orinal en lamina galvanizada, con nticorrosivo y esmalte</v>
      </c>
      <c r="B3" s="4"/>
      <c r="C3" s="4"/>
      <c r="D3" s="4"/>
      <c r="E3" s="6"/>
      <c r="F3" s="21" t="str">
        <f>PRESUPUESTO!D39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3115.0</v>
      </c>
      <c r="E7" s="32">
        <v>1.0</v>
      </c>
      <c r="F7" s="37">
        <f>+C7*D7/E7</f>
        <v>3115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3115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166</v>
      </c>
      <c r="B16" s="75" t="s">
        <v>140</v>
      </c>
      <c r="C16" s="68">
        <v>83200.0</v>
      </c>
      <c r="D16" s="65">
        <v>1.0</v>
      </c>
      <c r="E16" s="65">
        <v>20.0</v>
      </c>
      <c r="F16" s="37">
        <f t="shared" ref="F16:F18" si="1">+C16*D16/E16</f>
        <v>4160</v>
      </c>
    </row>
    <row r="17" ht="14.25" customHeight="1">
      <c r="A17" s="76" t="s">
        <v>167</v>
      </c>
      <c r="B17" s="75" t="s">
        <v>13</v>
      </c>
      <c r="C17" s="68">
        <f>417900-2708.33</f>
        <v>415191.67</v>
      </c>
      <c r="D17" s="65">
        <v>1.0</v>
      </c>
      <c r="E17" s="65">
        <v>1.0</v>
      </c>
      <c r="F17" s="37">
        <f t="shared" si="1"/>
        <v>415191.67</v>
      </c>
    </row>
    <row r="18" ht="14.25" customHeight="1">
      <c r="A18" s="76" t="s">
        <v>168</v>
      </c>
      <c r="B18" s="75" t="s">
        <v>140</v>
      </c>
      <c r="C18" s="68">
        <v>87400.0</v>
      </c>
      <c r="D18" s="65">
        <v>1.0</v>
      </c>
      <c r="E18" s="65">
        <v>20.0</v>
      </c>
      <c r="F18" s="37">
        <f t="shared" si="1"/>
        <v>4370</v>
      </c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423721.67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123</v>
      </c>
      <c r="B26" s="33" t="s">
        <v>31</v>
      </c>
      <c r="C26" s="68">
        <v>62300.0</v>
      </c>
      <c r="D26" s="65">
        <v>1.0</v>
      </c>
      <c r="E26" s="65">
        <v>1.0</v>
      </c>
      <c r="F26" s="37">
        <f>+C26*D26/E26</f>
        <v>62300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62300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489136.67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PRESUPUESTO!C40</f>
        <v>Suministro e instalación de lavamanos línea blanca incluye accesorios y grifería</v>
      </c>
      <c r="B3" s="4"/>
      <c r="C3" s="4"/>
      <c r="D3" s="4"/>
      <c r="E3" s="6"/>
      <c r="F3" s="21" t="str">
        <f>PRESUPUESTO!D40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2230.0</v>
      </c>
      <c r="E7" s="32">
        <v>1.0</v>
      </c>
      <c r="F7" s="37">
        <f>+C7*D7/E7</f>
        <v>2230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2230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114</v>
      </c>
      <c r="B16" s="75" t="s">
        <v>109</v>
      </c>
      <c r="C16" s="68">
        <v>2500.0</v>
      </c>
      <c r="D16" s="65">
        <v>2.0</v>
      </c>
      <c r="E16" s="65">
        <v>1.0</v>
      </c>
      <c r="F16" s="37">
        <f t="shared" ref="F16:F17" si="1">+C16*D16/E16</f>
        <v>5000</v>
      </c>
    </row>
    <row r="17" ht="14.25" customHeight="1">
      <c r="A17" s="76" t="s">
        <v>170</v>
      </c>
      <c r="B17" s="75" t="s">
        <v>5</v>
      </c>
      <c r="C17" s="68">
        <f>161700+21735.33</f>
        <v>183435.33</v>
      </c>
      <c r="D17" s="65">
        <v>1.0</v>
      </c>
      <c r="E17" s="65">
        <v>1.0</v>
      </c>
      <c r="F17" s="37">
        <f t="shared" si="1"/>
        <v>183435.33</v>
      </c>
    </row>
    <row r="18" ht="14.25" customHeight="1">
      <c r="A18" s="76"/>
      <c r="B18" s="75"/>
      <c r="C18" s="68"/>
      <c r="D18" s="65"/>
      <c r="E18" s="65"/>
      <c r="F18" s="37"/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188435.33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163</v>
      </c>
      <c r="B26" s="33" t="s">
        <v>31</v>
      </c>
      <c r="C26" s="68">
        <v>22300.0</v>
      </c>
      <c r="D26" s="65">
        <v>2.0</v>
      </c>
      <c r="E26" s="65">
        <v>1.0</v>
      </c>
      <c r="F26" s="37">
        <f>+C26*D26/E26</f>
        <v>44600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44600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235265.33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PRESUPUESTO!C42</f>
        <v>Ventana metálica cal 20 instalada, pintada con anticorrosivo y pintura esmalte, vidrio claro 4 mm</v>
      </c>
      <c r="B3" s="4"/>
      <c r="C3" s="4"/>
      <c r="D3" s="4"/>
      <c r="E3" s="6"/>
      <c r="F3" s="21" t="str">
        <f>PRESUPUESTO!D42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723.75</v>
      </c>
      <c r="E7" s="32">
        <v>1.0</v>
      </c>
      <c r="F7" s="37">
        <f>+C7*D7/E7</f>
        <v>723.75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723.75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166</v>
      </c>
      <c r="B16" s="75" t="s">
        <v>140</v>
      </c>
      <c r="C16" s="68">
        <v>83200.0</v>
      </c>
      <c r="D16" s="65">
        <v>1.0</v>
      </c>
      <c r="E16" s="65">
        <v>25.0</v>
      </c>
      <c r="F16" s="37">
        <f t="shared" ref="F16:F20" si="1">+C16*D16/E16</f>
        <v>3328</v>
      </c>
    </row>
    <row r="17" ht="14.25" customHeight="1">
      <c r="A17" s="76" t="s">
        <v>171</v>
      </c>
      <c r="B17" s="75" t="s">
        <v>13</v>
      </c>
      <c r="C17" s="68">
        <v>94400.0</v>
      </c>
      <c r="D17" s="65">
        <v>1.0</v>
      </c>
      <c r="E17" s="65">
        <v>1.0</v>
      </c>
      <c r="F17" s="37">
        <f t="shared" si="1"/>
        <v>94400</v>
      </c>
    </row>
    <row r="18" ht="14.25" customHeight="1">
      <c r="A18" s="76" t="s">
        <v>168</v>
      </c>
      <c r="B18" s="75" t="s">
        <v>140</v>
      </c>
      <c r="C18" s="68">
        <v>87400.0</v>
      </c>
      <c r="D18" s="65">
        <v>1.0</v>
      </c>
      <c r="E18" s="65">
        <v>25.0</v>
      </c>
      <c r="F18" s="37">
        <f t="shared" si="1"/>
        <v>3496</v>
      </c>
    </row>
    <row r="19" ht="14.25" customHeight="1">
      <c r="A19" s="76" t="s">
        <v>173</v>
      </c>
      <c r="B19" s="75" t="s">
        <v>13</v>
      </c>
      <c r="C19" s="68">
        <v>37100.0</v>
      </c>
      <c r="D19" s="65">
        <v>1.0</v>
      </c>
      <c r="E19" s="65">
        <v>1.0</v>
      </c>
      <c r="F19" s="37">
        <f t="shared" si="1"/>
        <v>37100</v>
      </c>
    </row>
    <row r="20" ht="14.25" customHeight="1">
      <c r="A20" s="76" t="s">
        <v>174</v>
      </c>
      <c r="B20" s="75" t="s">
        <v>5</v>
      </c>
      <c r="C20" s="68">
        <v>20500.0</v>
      </c>
      <c r="D20" s="65">
        <v>1.0</v>
      </c>
      <c r="E20" s="65">
        <v>5.0</v>
      </c>
      <c r="F20" s="37">
        <f t="shared" si="1"/>
        <v>4100</v>
      </c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142424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66</v>
      </c>
      <c r="B26" s="33" t="s">
        <v>31</v>
      </c>
      <c r="C26" s="68">
        <v>57900.0</v>
      </c>
      <c r="D26" s="65">
        <v>1.0</v>
      </c>
      <c r="E26" s="65">
        <v>4.0</v>
      </c>
      <c r="F26" s="37">
        <f>+C26*D26/E26</f>
        <v>14475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14475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157622.75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PRESUPUESTO!C43</f>
        <v>Puerta para baños en lamina galvanizada, con anticorrosivo y esmalte,incluye cerraduras</v>
      </c>
      <c r="B3" s="4"/>
      <c r="C3" s="4"/>
      <c r="D3" s="4"/>
      <c r="E3" s="6"/>
      <c r="F3" s="21" t="str">
        <f>PRESUPUESTO!D43</f>
        <v>M2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3115.0</v>
      </c>
      <c r="E7" s="32">
        <v>1.0</v>
      </c>
      <c r="F7" s="37">
        <f>+C7*D7/E7</f>
        <v>3115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3115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166</v>
      </c>
      <c r="B16" s="75" t="s">
        <v>140</v>
      </c>
      <c r="C16" s="68">
        <v>83200.0</v>
      </c>
      <c r="D16" s="65">
        <v>1.0</v>
      </c>
      <c r="E16" s="65">
        <v>20.0</v>
      </c>
      <c r="F16" s="37">
        <f t="shared" ref="F16:F18" si="1">+C16*D16/E16</f>
        <v>4160</v>
      </c>
    </row>
    <row r="17" ht="14.25" customHeight="1">
      <c r="A17" s="76" t="s">
        <v>172</v>
      </c>
      <c r="B17" s="75" t="s">
        <v>13</v>
      </c>
      <c r="C17" s="68">
        <f>417900-1298</f>
        <v>416602</v>
      </c>
      <c r="D17" s="65">
        <v>1.0</v>
      </c>
      <c r="E17" s="65">
        <v>1.0</v>
      </c>
      <c r="F17" s="37">
        <f t="shared" si="1"/>
        <v>416602</v>
      </c>
    </row>
    <row r="18" ht="14.25" customHeight="1">
      <c r="A18" s="76" t="s">
        <v>168</v>
      </c>
      <c r="B18" s="75" t="s">
        <v>140</v>
      </c>
      <c r="C18" s="68">
        <v>87400.0</v>
      </c>
      <c r="D18" s="65">
        <v>1.0</v>
      </c>
      <c r="E18" s="65">
        <v>20.0</v>
      </c>
      <c r="F18" s="37">
        <f t="shared" si="1"/>
        <v>4370</v>
      </c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425132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123</v>
      </c>
      <c r="B26" s="33" t="s">
        <v>31</v>
      </c>
      <c r="C26" s="68">
        <v>62300.0</v>
      </c>
      <c r="D26" s="65">
        <v>1.0</v>
      </c>
      <c r="E26" s="65">
        <v>1.0</v>
      </c>
      <c r="F26" s="37">
        <f>+C26*D26/E26</f>
        <v>62300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62300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490547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PRESUPUESTO!C45</f>
        <v>Luminaria tipo led antipolvo 36 W. Incluye clavija y cable encauchetado de 3X14 AWG</v>
      </c>
      <c r="B3" s="4"/>
      <c r="C3" s="4"/>
      <c r="D3" s="4"/>
      <c r="E3" s="6"/>
      <c r="F3" s="21" t="str">
        <f>PRESUPUESTO!D45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2005.0</v>
      </c>
      <c r="E7" s="32">
        <v>1.0</v>
      </c>
      <c r="F7" s="37">
        <f>+C7*D7/E7</f>
        <v>2005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2005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175</v>
      </c>
      <c r="B16" s="75" t="s">
        <v>5</v>
      </c>
      <c r="C16" s="68">
        <v>5100.0</v>
      </c>
      <c r="D16" s="65">
        <v>1.0</v>
      </c>
      <c r="E16" s="65">
        <v>1.0</v>
      </c>
      <c r="F16" s="37">
        <f t="shared" ref="F16:F18" si="1">+C16*D16/E16</f>
        <v>5100</v>
      </c>
    </row>
    <row r="17" ht="14.25" customHeight="1">
      <c r="A17" s="76" t="s">
        <v>176</v>
      </c>
      <c r="B17" s="75" t="s">
        <v>37</v>
      </c>
      <c r="C17" s="68">
        <v>7600.0</v>
      </c>
      <c r="D17" s="65">
        <v>1.5</v>
      </c>
      <c r="E17" s="65">
        <v>1.0</v>
      </c>
      <c r="F17" s="37">
        <f t="shared" si="1"/>
        <v>11400</v>
      </c>
    </row>
    <row r="18" ht="14.25" customHeight="1">
      <c r="A18" s="76" t="s">
        <v>177</v>
      </c>
      <c r="B18" s="75" t="s">
        <v>5</v>
      </c>
      <c r="C18" s="68">
        <v>45000.0</v>
      </c>
      <c r="D18" s="65">
        <v>1.0</v>
      </c>
      <c r="E18" s="65">
        <v>1.0</v>
      </c>
      <c r="F18" s="37">
        <f t="shared" si="1"/>
        <v>45000</v>
      </c>
    </row>
    <row r="19" ht="14.25" customHeight="1">
      <c r="A19" s="76"/>
      <c r="B19" s="75"/>
      <c r="C19" s="68"/>
      <c r="D19" s="65"/>
      <c r="E19" s="65"/>
      <c r="F19" s="37"/>
    </row>
    <row r="20" ht="14.25" customHeight="1">
      <c r="A20" s="76"/>
      <c r="B20" s="75"/>
      <c r="C20" s="68"/>
      <c r="D20" s="65"/>
      <c r="E20" s="65"/>
      <c r="F20" s="37"/>
    </row>
    <row r="21" ht="14.25" customHeight="1">
      <c r="A21" s="76"/>
      <c r="B21" s="75"/>
      <c r="C21" s="68"/>
      <c r="D21" s="65"/>
      <c r="E21" s="65"/>
      <c r="F21" s="37"/>
    </row>
    <row r="22" ht="14.25" customHeight="1">
      <c r="A22" s="76"/>
      <c r="B22" s="75"/>
      <c r="C22" s="68"/>
      <c r="D22" s="65"/>
      <c r="E22" s="65"/>
      <c r="F22" s="37"/>
    </row>
    <row r="23" ht="14.25" customHeight="1">
      <c r="A23" s="28"/>
      <c r="B23" s="27"/>
      <c r="C23" s="28"/>
      <c r="D23" s="28"/>
      <c r="E23" s="9" t="s">
        <v>41</v>
      </c>
      <c r="F23" s="50">
        <f>+SUM(F16:F22)</f>
        <v>61500</v>
      </c>
    </row>
    <row r="24" ht="14.25" customHeight="1">
      <c r="A24" s="26" t="s">
        <v>61</v>
      </c>
      <c r="B24" s="27"/>
      <c r="C24" s="28"/>
      <c r="D24" s="28"/>
      <c r="E24" s="28"/>
      <c r="F24" s="28"/>
    </row>
    <row r="25" ht="14.25" customHeight="1">
      <c r="A25" s="29" t="s">
        <v>4</v>
      </c>
      <c r="B25" s="45" t="s">
        <v>15</v>
      </c>
      <c r="C25" s="46" t="s">
        <v>16</v>
      </c>
      <c r="D25" s="46" t="s">
        <v>17</v>
      </c>
      <c r="E25" s="46" t="s">
        <v>18</v>
      </c>
      <c r="F25" s="46" t="s">
        <v>19</v>
      </c>
    </row>
    <row r="26" ht="14.25" customHeight="1">
      <c r="A26" s="67" t="s">
        <v>97</v>
      </c>
      <c r="B26" s="33" t="s">
        <v>31</v>
      </c>
      <c r="C26" s="68">
        <v>40100.0</v>
      </c>
      <c r="D26" s="65">
        <v>1.0</v>
      </c>
      <c r="E26" s="65">
        <v>1.0</v>
      </c>
      <c r="F26" s="37">
        <f>+C26*D26/E26</f>
        <v>40100</v>
      </c>
    </row>
    <row r="27" ht="14.25" customHeight="1">
      <c r="A27" s="42"/>
      <c r="B27" s="43"/>
      <c r="C27" s="38"/>
      <c r="D27" s="38"/>
      <c r="E27" s="38"/>
      <c r="F27" s="51"/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4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28"/>
      <c r="B32" s="27"/>
      <c r="C32" s="28"/>
      <c r="D32" s="28"/>
      <c r="E32" s="9" t="s">
        <v>41</v>
      </c>
      <c r="F32" s="44">
        <f>+SUM(F26:F31)</f>
        <v>40100</v>
      </c>
    </row>
    <row r="33" ht="14.25" customHeight="1">
      <c r="A33" s="69" t="s">
        <v>99</v>
      </c>
      <c r="B33" s="53"/>
      <c r="C33" s="53"/>
      <c r="D33" s="53"/>
      <c r="E33" s="53"/>
      <c r="F33" s="53"/>
    </row>
    <row r="34" ht="14.25" customHeight="1">
      <c r="A34" s="54" t="s">
        <v>4</v>
      </c>
      <c r="B34" s="45" t="s">
        <v>15</v>
      </c>
      <c r="C34" s="46" t="s">
        <v>16</v>
      </c>
      <c r="D34" s="46" t="s">
        <v>17</v>
      </c>
      <c r="E34" s="46" t="s">
        <v>18</v>
      </c>
      <c r="F34" s="46" t="s">
        <v>19</v>
      </c>
    </row>
    <row r="35" ht="14.25" customHeight="1">
      <c r="A35" s="67"/>
      <c r="B35" s="33"/>
      <c r="C35" s="68"/>
      <c r="D35" s="32"/>
      <c r="E35" s="65"/>
      <c r="F35" s="37"/>
    </row>
    <row r="36" ht="14.25" customHeight="1">
      <c r="A36" s="54"/>
      <c r="B36" s="46"/>
      <c r="C36" s="55"/>
      <c r="D36" s="55"/>
      <c r="E36" s="55"/>
      <c r="F36" s="51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56"/>
      <c r="C39" s="38"/>
      <c r="D39" s="38"/>
      <c r="E39" s="38"/>
      <c r="F39" s="4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28"/>
      <c r="B41" s="27"/>
      <c r="C41" s="28"/>
      <c r="D41" s="28"/>
      <c r="E41" s="9" t="s">
        <v>41</v>
      </c>
      <c r="F41" s="44">
        <f>+SUM(F35:F40)</f>
        <v>0</v>
      </c>
    </row>
    <row r="42" ht="14.25" customHeight="1">
      <c r="A42" s="28"/>
      <c r="B42" s="27"/>
      <c r="C42" s="28"/>
      <c r="D42" s="28"/>
      <c r="E42" s="22"/>
      <c r="F42" s="22"/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58" t="s">
        <v>83</v>
      </c>
      <c r="B44" s="4"/>
      <c r="C44" s="4"/>
      <c r="D44" s="4"/>
      <c r="E44" s="6"/>
      <c r="F44" s="44">
        <f>+F13+F23+F32+F41</f>
        <v>103605</v>
      </c>
      <c r="H44" s="79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3">
    <mergeCell ref="A2:E2"/>
    <mergeCell ref="A3:E3"/>
    <mergeCell ref="A44:E44"/>
  </mergeCells>
  <printOptions/>
  <pageMargins bottom="0.75" footer="0.0" header="0.0" left="0.7" right="0.7" top="0.75"/>
  <pageSetup orientation="portrait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71"/>
    <col customWidth="1" min="2" max="2" width="10.71"/>
    <col customWidth="1" min="3" max="3" width="12.29"/>
    <col customWidth="1" min="4" max="4" width="10.71"/>
    <col customWidth="1" min="5" max="5" width="13.29"/>
    <col customWidth="1" min="6" max="6" width="14.57"/>
    <col customWidth="1" min="7" max="26" width="10.71"/>
  </cols>
  <sheetData>
    <row r="1" ht="14.25" customHeight="1">
      <c r="A1" s="2"/>
      <c r="B1" s="2"/>
      <c r="C1" s="2"/>
      <c r="D1" s="2"/>
      <c r="E1" s="2"/>
      <c r="F1" s="5"/>
    </row>
    <row r="2" ht="14.25" customHeight="1">
      <c r="A2" s="7" t="s">
        <v>1</v>
      </c>
      <c r="B2" s="4"/>
      <c r="C2" s="4"/>
      <c r="D2" s="4"/>
      <c r="E2" s="6"/>
      <c r="F2" s="9" t="s">
        <v>3</v>
      </c>
    </row>
    <row r="3" ht="14.25" customHeight="1">
      <c r="A3" s="17" t="str">
        <f>PRESUPUESTO!C46</f>
        <v>Salida interruptor doble 15 AMP, incluye interruptor y accesorios </v>
      </c>
      <c r="B3" s="4"/>
      <c r="C3" s="4"/>
      <c r="D3" s="4"/>
      <c r="E3" s="6"/>
      <c r="F3" s="21" t="str">
        <f>PRESUPUESTO!D46</f>
        <v>UND</v>
      </c>
    </row>
    <row r="4" ht="14.25" customHeight="1">
      <c r="A4" s="22"/>
      <c r="B4" s="22"/>
      <c r="C4" s="22"/>
      <c r="D4" s="22"/>
      <c r="E4" s="22"/>
      <c r="F4" s="24"/>
    </row>
    <row r="5" ht="14.25" customHeight="1">
      <c r="A5" s="26" t="s">
        <v>14</v>
      </c>
      <c r="B5" s="27"/>
      <c r="C5" s="28"/>
      <c r="D5" s="28"/>
      <c r="E5" s="28"/>
      <c r="F5" s="28"/>
    </row>
    <row r="6" ht="14.25" customHeight="1">
      <c r="A6" s="29" t="s">
        <v>4</v>
      </c>
      <c r="B6" s="30" t="s">
        <v>15</v>
      </c>
      <c r="C6" s="31" t="s">
        <v>16</v>
      </c>
      <c r="D6" s="31" t="s">
        <v>17</v>
      </c>
      <c r="E6" s="31" t="s">
        <v>18</v>
      </c>
      <c r="F6" s="31" t="s">
        <v>19</v>
      </c>
    </row>
    <row r="7" ht="14.25" customHeight="1">
      <c r="A7" s="32" t="s">
        <v>20</v>
      </c>
      <c r="B7" s="33" t="s">
        <v>21</v>
      </c>
      <c r="C7" s="35">
        <v>1.0</v>
      </c>
      <c r="D7" s="65">
        <v>2005.0</v>
      </c>
      <c r="E7" s="32">
        <v>1.0</v>
      </c>
      <c r="F7" s="37">
        <f>+C7*D7/E7</f>
        <v>2005</v>
      </c>
    </row>
    <row r="8" ht="14.25" customHeight="1">
      <c r="A8" s="67"/>
      <c r="B8" s="33"/>
      <c r="C8" s="35"/>
      <c r="D8" s="65"/>
      <c r="E8" s="65"/>
      <c r="F8" s="37"/>
    </row>
    <row r="9" ht="14.25" customHeight="1">
      <c r="A9" s="67"/>
      <c r="B9" s="33"/>
      <c r="C9" s="35"/>
      <c r="D9" s="65"/>
      <c r="E9" s="65"/>
      <c r="F9" s="37"/>
    </row>
    <row r="10" ht="14.25" customHeight="1">
      <c r="A10" s="67"/>
      <c r="B10" s="33"/>
      <c r="C10" s="35"/>
      <c r="D10" s="65"/>
      <c r="E10" s="65"/>
      <c r="F10" s="37"/>
    </row>
    <row r="11" ht="14.25" customHeight="1">
      <c r="A11" s="77"/>
      <c r="B11" s="33"/>
      <c r="C11" s="35"/>
      <c r="D11" s="65"/>
      <c r="E11" s="65"/>
      <c r="F11" s="37"/>
    </row>
    <row r="12" ht="14.25" customHeight="1">
      <c r="A12" s="42"/>
      <c r="B12" s="33"/>
      <c r="C12" s="35"/>
      <c r="D12" s="65"/>
      <c r="E12" s="32"/>
      <c r="F12" s="37"/>
    </row>
    <row r="13" ht="14.25" customHeight="1">
      <c r="A13" s="28"/>
      <c r="B13" s="27"/>
      <c r="C13" s="28"/>
      <c r="D13" s="28"/>
      <c r="E13" s="9" t="s">
        <v>41</v>
      </c>
      <c r="F13" s="44">
        <f>+SUM(F7:F12)</f>
        <v>2005</v>
      </c>
    </row>
    <row r="14" ht="14.25" customHeight="1">
      <c r="A14" s="26" t="s">
        <v>47</v>
      </c>
      <c r="B14" s="27"/>
      <c r="C14" s="28"/>
      <c r="D14" s="28"/>
      <c r="E14" s="28"/>
      <c r="F14" s="28"/>
    </row>
    <row r="15" ht="14.25" customHeight="1">
      <c r="A15" s="29" t="s">
        <v>4</v>
      </c>
      <c r="B15" s="45" t="s">
        <v>15</v>
      </c>
      <c r="C15" s="46" t="s">
        <v>16</v>
      </c>
      <c r="D15" s="46" t="s">
        <v>17</v>
      </c>
      <c r="E15" s="46" t="s">
        <v>18</v>
      </c>
      <c r="F15" s="46" t="s">
        <v>19</v>
      </c>
    </row>
    <row r="16" ht="14.25" customHeight="1">
      <c r="A16" s="76" t="s">
        <v>124</v>
      </c>
      <c r="B16" s="75" t="s">
        <v>5</v>
      </c>
      <c r="C16" s="68">
        <v>4500.0</v>
      </c>
      <c r="D16" s="65">
        <v>1.0</v>
      </c>
      <c r="E16" s="65">
        <v>7.0</v>
      </c>
      <c r="F16" s="37">
        <f t="shared" ref="F16:F23" si="1">+C16*D16/E16</f>
        <v>642.8571429</v>
      </c>
    </row>
    <row r="17" ht="14.25" customHeight="1">
      <c r="A17" s="76" t="s">
        <v>119</v>
      </c>
      <c r="B17" s="75" t="s">
        <v>25</v>
      </c>
      <c r="C17" s="68">
        <v>679480.0</v>
      </c>
      <c r="D17" s="65">
        <v>0.004</v>
      </c>
      <c r="E17" s="65">
        <v>1.0</v>
      </c>
      <c r="F17" s="37">
        <f t="shared" si="1"/>
        <v>2717.92</v>
      </c>
    </row>
    <row r="18" ht="14.25" customHeight="1">
      <c r="A18" s="76" t="s">
        <v>125</v>
      </c>
      <c r="B18" s="75" t="s">
        <v>5</v>
      </c>
      <c r="C18" s="68">
        <v>7200.0</v>
      </c>
      <c r="D18" s="65">
        <v>1.0</v>
      </c>
      <c r="E18" s="65">
        <v>7.0</v>
      </c>
      <c r="F18" s="37">
        <f t="shared" si="1"/>
        <v>1028.571429</v>
      </c>
    </row>
    <row r="19" ht="14.25" customHeight="1">
      <c r="A19" s="76" t="s">
        <v>178</v>
      </c>
      <c r="B19" s="75" t="s">
        <v>37</v>
      </c>
      <c r="C19" s="68">
        <v>2600.0</v>
      </c>
      <c r="D19" s="65">
        <v>13.5</v>
      </c>
      <c r="E19" s="65">
        <v>1.0</v>
      </c>
      <c r="F19" s="37">
        <f t="shared" si="1"/>
        <v>35100</v>
      </c>
    </row>
    <row r="20" ht="14.25" customHeight="1">
      <c r="A20" s="76" t="s">
        <v>179</v>
      </c>
      <c r="B20" s="75" t="s">
        <v>5</v>
      </c>
      <c r="C20" s="68">
        <v>3100.0</v>
      </c>
      <c r="D20" s="65">
        <v>1.0</v>
      </c>
      <c r="E20" s="65">
        <v>1.0</v>
      </c>
      <c r="F20" s="37">
        <f t="shared" si="1"/>
        <v>3100</v>
      </c>
    </row>
    <row r="21" ht="14.25" customHeight="1">
      <c r="A21" s="76" t="s">
        <v>180</v>
      </c>
      <c r="B21" s="75" t="s">
        <v>5</v>
      </c>
      <c r="C21" s="68">
        <v>1600.0</v>
      </c>
      <c r="D21" s="65">
        <v>1.0</v>
      </c>
      <c r="E21" s="65">
        <v>1.0</v>
      </c>
      <c r="F21" s="37">
        <f t="shared" si="1"/>
        <v>1600</v>
      </c>
    </row>
    <row r="22" ht="14.25" customHeight="1">
      <c r="A22" s="76" t="s">
        <v>181</v>
      </c>
      <c r="B22" s="75" t="s">
        <v>5</v>
      </c>
      <c r="C22" s="68">
        <f>13800-534.35</f>
        <v>13265.65</v>
      </c>
      <c r="D22" s="65">
        <v>1.0</v>
      </c>
      <c r="E22" s="65">
        <v>1.0</v>
      </c>
      <c r="F22" s="37">
        <f t="shared" si="1"/>
        <v>13265.65</v>
      </c>
    </row>
    <row r="23" ht="14.25" customHeight="1">
      <c r="A23" s="76" t="s">
        <v>182</v>
      </c>
      <c r="B23" s="75" t="s">
        <v>37</v>
      </c>
      <c r="C23" s="68">
        <v>2600.0</v>
      </c>
      <c r="D23" s="65">
        <v>4.5</v>
      </c>
      <c r="E23" s="65">
        <v>1.0</v>
      </c>
      <c r="F23" s="37">
        <f t="shared" si="1"/>
        <v>11700</v>
      </c>
    </row>
    <row r="24" ht="14.25" customHeight="1">
      <c r="A24" s="28"/>
      <c r="B24" s="27"/>
      <c r="C24" s="28"/>
      <c r="D24" s="28"/>
      <c r="E24" s="9" t="s">
        <v>41</v>
      </c>
      <c r="F24" s="50">
        <f>+SUM(F16:F23)</f>
        <v>69154.99857</v>
      </c>
    </row>
    <row r="25" ht="14.25" customHeight="1">
      <c r="A25" s="26" t="s">
        <v>61</v>
      </c>
      <c r="B25" s="27"/>
      <c r="C25" s="28"/>
      <c r="D25" s="28"/>
      <c r="E25" s="28"/>
      <c r="F25" s="28"/>
    </row>
    <row r="26" ht="14.25" customHeight="1">
      <c r="A26" s="29" t="s">
        <v>4</v>
      </c>
      <c r="B26" s="45" t="s">
        <v>15</v>
      </c>
      <c r="C26" s="46" t="s">
        <v>16</v>
      </c>
      <c r="D26" s="46" t="s">
        <v>17</v>
      </c>
      <c r="E26" s="46" t="s">
        <v>18</v>
      </c>
      <c r="F26" s="46" t="s">
        <v>19</v>
      </c>
    </row>
    <row r="27" ht="14.25" customHeight="1">
      <c r="A27" s="67" t="s">
        <v>97</v>
      </c>
      <c r="B27" s="33" t="s">
        <v>31</v>
      </c>
      <c r="C27" s="68">
        <v>40100.0</v>
      </c>
      <c r="D27" s="65">
        <v>1.0</v>
      </c>
      <c r="E27" s="65">
        <v>1.0</v>
      </c>
      <c r="F27" s="37">
        <f>+C27*D27/E27</f>
        <v>40100</v>
      </c>
    </row>
    <row r="28" ht="14.25" customHeight="1">
      <c r="A28" s="42"/>
      <c r="B28" s="43"/>
      <c r="C28" s="38"/>
      <c r="D28" s="38"/>
      <c r="E28" s="38"/>
      <c r="F28" s="51"/>
    </row>
    <row r="29" ht="14.25" customHeight="1">
      <c r="A29" s="42"/>
      <c r="B29" s="43"/>
      <c r="C29" s="38"/>
      <c r="D29" s="38"/>
      <c r="E29" s="38"/>
      <c r="F29" s="51"/>
    </row>
    <row r="30" ht="14.25" customHeight="1">
      <c r="A30" s="42"/>
      <c r="B30" s="43"/>
      <c r="C30" s="38"/>
      <c r="D30" s="38"/>
      <c r="E30" s="38"/>
      <c r="F30" s="51"/>
    </row>
    <row r="31" ht="14.25" customHeight="1">
      <c r="A31" s="42"/>
      <c r="B31" s="43"/>
      <c r="C31" s="38"/>
      <c r="D31" s="38"/>
      <c r="E31" s="38"/>
      <c r="F31" s="41"/>
    </row>
    <row r="32" ht="14.25" customHeight="1">
      <c r="A32" s="42"/>
      <c r="B32" s="43"/>
      <c r="C32" s="38"/>
      <c r="D32" s="38"/>
      <c r="E32" s="38"/>
      <c r="F32" s="41"/>
    </row>
    <row r="33" ht="14.25" customHeight="1">
      <c r="A33" s="28"/>
      <c r="B33" s="27"/>
      <c r="C33" s="28"/>
      <c r="D33" s="28"/>
      <c r="E33" s="9" t="s">
        <v>41</v>
      </c>
      <c r="F33" s="44">
        <f>+SUM(F27:F32)</f>
        <v>40100</v>
      </c>
    </row>
    <row r="34" ht="14.25" customHeight="1">
      <c r="A34" s="69" t="s">
        <v>99</v>
      </c>
      <c r="B34" s="53"/>
      <c r="C34" s="53"/>
      <c r="D34" s="53"/>
      <c r="E34" s="53"/>
      <c r="F34" s="53"/>
    </row>
    <row r="35" ht="14.25" customHeight="1">
      <c r="A35" s="54" t="s">
        <v>4</v>
      </c>
      <c r="B35" s="45" t="s">
        <v>15</v>
      </c>
      <c r="C35" s="46" t="s">
        <v>16</v>
      </c>
      <c r="D35" s="46" t="s">
        <v>17</v>
      </c>
      <c r="E35" s="46" t="s">
        <v>18</v>
      </c>
      <c r="F35" s="46" t="s">
        <v>19</v>
      </c>
    </row>
    <row r="36" ht="14.25" customHeight="1">
      <c r="A36" s="67"/>
      <c r="B36" s="33"/>
      <c r="C36" s="68"/>
      <c r="D36" s="32"/>
      <c r="E36" s="65"/>
      <c r="F36" s="37"/>
    </row>
    <row r="37" ht="14.25" customHeight="1">
      <c r="A37" s="54"/>
      <c r="B37" s="46"/>
      <c r="C37" s="55"/>
      <c r="D37" s="55"/>
      <c r="E37" s="55"/>
      <c r="F37" s="51"/>
    </row>
    <row r="38" ht="14.25" customHeight="1">
      <c r="A38" s="54"/>
      <c r="B38" s="46"/>
      <c r="C38" s="55"/>
      <c r="D38" s="55"/>
      <c r="E38" s="55"/>
      <c r="F38" s="51"/>
    </row>
    <row r="39" ht="14.25" customHeight="1">
      <c r="A39" s="54"/>
      <c r="B39" s="46"/>
      <c r="C39" s="55"/>
      <c r="D39" s="55"/>
      <c r="E39" s="55"/>
      <c r="F39" s="51"/>
    </row>
    <row r="40" ht="14.25" customHeight="1">
      <c r="A40" s="54"/>
      <c r="B40" s="56"/>
      <c r="C40" s="38"/>
      <c r="D40" s="38"/>
      <c r="E40" s="38"/>
      <c r="F40" s="41"/>
    </row>
    <row r="41" ht="14.25" customHeight="1">
      <c r="A41" s="54"/>
      <c r="B41" s="56"/>
      <c r="C41" s="38"/>
      <c r="D41" s="38"/>
      <c r="E41" s="38"/>
      <c r="F41" s="41"/>
    </row>
    <row r="42" ht="14.25" customHeight="1">
      <c r="A42" s="28"/>
      <c r="B42" s="27"/>
      <c r="C42" s="28"/>
      <c r="D42" s="28"/>
      <c r="E42" s="9" t="s">
        <v>41</v>
      </c>
      <c r="F42" s="44">
        <f>+SUM(F36:F41)</f>
        <v>0</v>
      </c>
    </row>
    <row r="43" ht="14.25" customHeight="1">
      <c r="A43" s="28"/>
      <c r="B43" s="27"/>
      <c r="C43" s="28"/>
      <c r="D43" s="28"/>
      <c r="E43" s="22"/>
      <c r="F43" s="22"/>
    </row>
    <row r="44" ht="14.25" customHeight="1">
      <c r="A44" s="28"/>
      <c r="B44" s="27"/>
      <c r="C44" s="28"/>
      <c r="D44" s="28"/>
      <c r="E44" s="22"/>
      <c r="F44" s="22"/>
    </row>
    <row r="45" ht="14.25" customHeight="1">
      <c r="A45" s="58" t="s">
        <v>83</v>
      </c>
      <c r="B45" s="4"/>
      <c r="C45" s="4"/>
      <c r="D45" s="4"/>
      <c r="E45" s="6"/>
      <c r="F45" s="44">
        <f>+F13+F24+F33+F42</f>
        <v>111259.9986</v>
      </c>
      <c r="H45" s="79"/>
    </row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</sheetData>
  <mergeCells count="3">
    <mergeCell ref="A2:E2"/>
    <mergeCell ref="A3:E3"/>
    <mergeCell ref="A45:E45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Jhonatan Dario Arteaga Mendez</dc:creator>
</cp:coreProperties>
</file>