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awju\Documents\10. CLAUDE\2. MUNICIPIO DE FUSAGASUGÁ\144. MENOR PRENDA INSTITUCIONAL\0. PRECONTRACTUAL\SECOP SAMC 2026-0769 PRENDA INSTITUCIONAL\"/>
    </mc:Choice>
  </mc:AlternateContent>
  <xr:revisionPtr revIDLastSave="0" documentId="13_ncr:1_{91DC09CB-A6DC-4889-BCF2-BEAB87E27C73}" xr6:coauthVersionLast="47" xr6:coauthVersionMax="47" xr10:uidLastSave="{00000000-0000-0000-0000-000000000000}"/>
  <bookViews>
    <workbookView xWindow="-120" yWindow="-120" windowWidth="29040" windowHeight="17520" tabRatio="500" xr2:uid="{00000000-000D-0000-FFFF-FFFF00000000}"/>
  </bookViews>
  <sheets>
    <sheet name="COTIZACIONES" sheetId="1" r:id="rId1"/>
    <sheet name="PRESUPUESTO OFICIAL"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Q15" i="1" l="1"/>
  <c r="N15" i="1"/>
  <c r="O15" i="1" s="1"/>
  <c r="P15" i="1" s="1"/>
  <c r="J15" i="1"/>
  <c r="K15" i="1" s="1"/>
  <c r="L15" i="1" s="1"/>
  <c r="F15" i="1"/>
  <c r="G15" i="1" s="1"/>
  <c r="H15" i="1" s="1"/>
  <c r="Q13" i="1"/>
  <c r="N13" i="1"/>
  <c r="O13" i="1" s="1"/>
  <c r="P13" i="1" s="1"/>
  <c r="J13" i="1"/>
  <c r="K13" i="1" s="1"/>
  <c r="L13" i="1" s="1"/>
  <c r="F13" i="1"/>
  <c r="G13" i="1" s="1"/>
  <c r="H13" i="1" s="1"/>
  <c r="Q12" i="1"/>
  <c r="N12" i="1"/>
  <c r="O12" i="1" s="1"/>
  <c r="P12" i="1" s="1"/>
  <c r="J12" i="1"/>
  <c r="K12" i="1" s="1"/>
  <c r="L12" i="1" s="1"/>
  <c r="G12" i="1"/>
  <c r="H12" i="1" s="1"/>
  <c r="F12" i="1"/>
  <c r="Q11" i="1"/>
  <c r="N11" i="1"/>
  <c r="O11" i="1" s="1"/>
  <c r="P11" i="1" s="1"/>
  <c r="J11" i="1"/>
  <c r="K11" i="1" s="1"/>
  <c r="L11" i="1" s="1"/>
  <c r="F11" i="1"/>
  <c r="G11" i="1" s="1"/>
  <c r="H11" i="1" s="1"/>
  <c r="Q9" i="1"/>
  <c r="N9" i="1"/>
  <c r="O9" i="1" s="1"/>
  <c r="P9" i="1" s="1"/>
  <c r="J9" i="1"/>
  <c r="K9" i="1" s="1"/>
  <c r="L9" i="1" s="1"/>
  <c r="F9" i="1"/>
  <c r="G9" i="1" s="1"/>
  <c r="H9" i="1" s="1"/>
  <c r="Q8" i="1"/>
  <c r="N8" i="1"/>
  <c r="O8" i="1" s="1"/>
  <c r="P8" i="1" s="1"/>
  <c r="K8" i="1"/>
  <c r="L8" i="1" s="1"/>
  <c r="J8" i="1"/>
  <c r="F8" i="1"/>
  <c r="G8" i="1" s="1"/>
  <c r="H8" i="1" s="1"/>
  <c r="Q7" i="1"/>
  <c r="O7" i="1"/>
  <c r="P7" i="1" s="1"/>
  <c r="P16" i="1" s="1"/>
  <c r="N7" i="1"/>
  <c r="K7" i="1"/>
  <c r="L7" i="1" s="1"/>
  <c r="L16" i="1" s="1"/>
  <c r="J7" i="1"/>
  <c r="G7" i="1"/>
  <c r="H7" i="1" s="1"/>
  <c r="H16" i="1" s="1"/>
  <c r="F7" i="1"/>
  <c r="G24" i="2"/>
  <c r="E15" i="2"/>
  <c r="R15" i="1" l="1"/>
  <c r="S15" i="1"/>
  <c r="T15" i="1" s="1"/>
  <c r="R13" i="1"/>
  <c r="S13" i="1"/>
  <c r="T13" i="1" s="1"/>
  <c r="R12" i="1"/>
  <c r="S12" i="1" s="1"/>
  <c r="T12" i="1" s="1"/>
  <c r="R11" i="1"/>
  <c r="S11" i="1" s="1"/>
  <c r="R9" i="1"/>
  <c r="S9" i="1" s="1"/>
  <c r="T9" i="1" s="1"/>
  <c r="R8" i="1"/>
  <c r="S8" i="1" s="1"/>
  <c r="T8" i="1" s="1"/>
  <c r="R7" i="1"/>
  <c r="S7" i="1"/>
  <c r="E16" i="2"/>
  <c r="E17" i="2" s="1"/>
  <c r="H15" i="2" s="1"/>
  <c r="T11" i="1" l="1"/>
  <c r="E11" i="2"/>
  <c r="E7" i="2"/>
  <c r="T7" i="1"/>
  <c r="T16" i="1" s="1"/>
  <c r="E12" i="2" l="1"/>
  <c r="E8" i="2"/>
  <c r="E13" i="2" l="1"/>
  <c r="E14" i="2"/>
  <c r="H11" i="2" s="1"/>
  <c r="E9" i="2"/>
  <c r="E10" i="2"/>
  <c r="H7" i="2" s="1"/>
  <c r="H18" i="2" l="1"/>
  <c r="G25" i="2" s="1"/>
</calcChain>
</file>

<file path=xl/sharedStrings.xml><?xml version="1.0" encoding="utf-8"?>
<sst xmlns="http://schemas.openxmlformats.org/spreadsheetml/2006/main" count="151" uniqueCount="78">
  <si>
    <t>MUNICIPIO DE FUSAGASUGÁ – DIRECCIÓN DE CONTRATACIÓN</t>
  </si>
  <si>
    <t>PROCESO DE SELECCIÓN ABREVIADA DE MENOR CUANTÍA No. SAMC 2026-0769</t>
  </si>
  <si>
    <t>ESTUDIO DE MERCADO – COTIZACIONES Y PROMEDIO (MEDIA ARITMÉTICA)</t>
  </si>
  <si>
    <t>VIRIAL</t>
  </si>
  <si>
    <t>KREATIVA</t>
  </si>
  <si>
    <t>VAZQUEZ ALFONSO</t>
  </si>
  <si>
    <t>PROMEDIO</t>
  </si>
  <si>
    <t># ITEM</t>
  </si>
  <si>
    <t>ESPECIFICACIONES TÉCNICAS
BONO DOTACIÓN DE VESTIDO Y CALZADO LABOR 
CONJUNTO DAMA 
(BLUSA, PANTALÓN Y CALZADO)</t>
  </si>
  <si>
    <t>UNIDAD DE MEDIDA</t>
  </si>
  <si>
    <t>CANTIDAD</t>
  </si>
  <si>
    <t>VALOR UNITARIO SIN IVA INCLUIDO</t>
  </si>
  <si>
    <t>IVA 19%</t>
  </si>
  <si>
    <t>VALOR UNITARIO IVA INCLUIDO</t>
  </si>
  <si>
    <t>VALOR TOTAL INCLUIDO IVA</t>
  </si>
  <si>
    <t>BLUSA O CAMISA DAMA:
Exigencias de diseño: El material, diseño y confección de estas prendas, deben garantizar altos estándares de calidad, contando con hormas y excelente patronaje, con curvas de tallaje en las prendas fabricadas y excelente calidad en la confección, garantizando los ajustes necesarios para las funcionarias que tienen derecho a este beneficio.
Entrega del producto: Las prendas deberán estar bien presentadas, limpias desde la muestra física hasta la producción de entrega, empacadas y tituladas con el nombre de la funcionaria.
Diseño: se requiere la presentación de variedad en diseños, moda clásica, moderna, con estilos que estén a la vanguardia de la moda, teniendo en cuenta el servicio que prestan las beneficiarias, en la Entidad Pública.
Manga: Corta o larga de acuerdo al clima de la localidad, con colores variados que jueguen con el diseño y conjunto con el vestuario.
Calidad y Confección: Prendas que conserven simetría, confeccionados con hilos e hilazas de la mejor calidad y debidamente estampados, excelente calidad en técnicas de confección y acabados. 
Talla: Se requieren todas las tallas incluyendo las no comerciales, con costuras sin fruncidos, o pliegues innecesarios 
Materiales: Estas deben estar compuestas en algodón y menor porcentaje de poliéster u otra tela de características superiores según el tipo de blusa, con colores firmes al lavado, botones a tono con el material principal y un botón de repuesto.
Marquillas: Al interior de la blusa, debe presentar marquillas tejida o impresa, donde se indique, el nombre del fabricante, instrucciones de cuidado, composición del material y talla.</t>
  </si>
  <si>
    <t>UNIDAD</t>
  </si>
  <si>
    <t>PANTALON DAMA: 
Exigencias de diseño: Corte sastre, pretina de 3 a 6cm, normal fusionada con entretela tejida, botón y cierre frontal de nylon. Con refuerzo de costuras en entrepiernas, costados y tiros. Costuras con 2cm. de ensanche en costados y 3cm. Tiro alto posterior por cada lado. Acabados. Especial cuidado en el acabado de cada prenda a detalle, la cual deberá ser entregada en óptimas condiciones. El material, diseño y confección de estas prendas, deberá garantizar altos estándares de calidad, con hormas y excelente patronaje, con curvas de tallaje en las prendas fabricadas y excelente calidad en la confección, garantizando los ajustes necesarios para las funcionarias que tiene derecho a este beneficio. 
Entrega del producto: Las prendas deberán estar bien presentadas, limpias desde la muestra física hasta la producción de entrega, empacadas y tituladas con el nombre de los trabajadores.
Diseño: Variedad en diseños, moda clásica, moderna, con estilos que estén a la vanguardia, teniendo en cuenta el servicio administrativo que prestan las beneficiarias, en la Entidad Pública.
Calidad y Confección: Pantalones que conserven simetría, confeccionados con hilos e hilazas de la mejor calidad y debidamente estampados, excelente calidad en técnicas de confección y acabados.
Talla: Se requieren todas las tallas incluyendo las no comerciales, con costuras sin fruncidos, o pliegues innecesarios.
Materiales: Compuesto en algodón y menor porcentaje de poliéster u otra tela de características superiores con colores firmes al lavado, botones a tono con el material principal y un botón de repuesto.
Marquillas: marquillas tejida o impresa, al interior del pantalón, donde se indique, el nombre del fabricante, instrucciones de cuidado, composición del material y talla.</t>
  </si>
  <si>
    <t>CALZADO DAMA:
Modelo: De amarrar, mocasín, con o sin hebilla, clásico, varios colores y modelos, en material de cuero, cuero badana.
Talla: Se requieren todas las tallas incluyendo las no comerciales, con costuras sin fruncidos, o pliegues innecesarios.
Plantilla: celulosa, armada o inyectada y/o materiales de características similares, preformados a la altura de la horma utilizada, que brinde confort. 
Suela: Neolite, TR o Cuero con huella profunda antideslizante.
Altura del tacón: hasta 7 cm.
Horma: Con buena calzabilidad, con etiqueta que permita identificar los materiales que componen la capellada.
Color: Todos los colores, teniendo en cuenta lo que requiera la funcionaria con base al vestuario.
Marca: De marca reconocida y excelente calidad.</t>
  </si>
  <si>
    <t>ESPECIFICACIONES TÉCNICAS
BONO DOTACIÓN DE VESTIDO Y CALZADO LABOR 
CONJUNTO CABALLERO 
(CAMISA, PANTALÓN Y CALZADO)</t>
  </si>
  <si>
    <t>CAMISA CABALLERO
Cuello clásico: Con repise de 1/4 de pulgada en el borde del cuello o repisado de 1/16 de pulgada en contorno. Hombro: entalegado y repisado a 1/16 o a 1/4. Bolsillo: Con dobladillo a 2 cms por el revés a 1/16 con altura de acuerdo a la talla. 
Pechera: Integrada de 3,3 cms, costura de ambos lados a 1/4 de pulgada con entretela fusionable.
Ojales: repartidos en la pechera, el primero a 6 cms de distancia del pie de cuello y los siguientes con distancia de 9 cm entre ellos. Botones: De 18 líneas repartidos de acuerdo a la cantidad y a la misma distancia de los ojales.
Calidad y Confección: Prendas que guarden simetría, prendas sin hilos sueltos. Excelente calidad en la confección, buenos acabados en los detalles del diseño de la prenda y excelente presentación.  Talla: Todas las tallas incluyendo tallas no comerciales. 
Costuras: Todas las costuras deben estar exentas de fruncidos, torcidos o pliegues, debe conservar el mismo largo de puntada en un mismo trayecto. Usar hilos e hilazas de buena calidad y al tono de los materiales.
Materiales: Algodón 60% poliéster 40% o mezclas que presenten bajo grado de arrugabilidad. Mezclas que contengan mayor cantidad de algodón que de poliéster. Etiqueta de la composición de los materiales, especificaciones de lavado y la talla. 
Color: Solidez de color al lavado, colores firmes
Botones: A tono con el material principal, debe venir con botón de repuesto. 
Hilos: Los hilos de las costuras y filetes deberán ser del color del material principal a utilizar. 
Marquillas: Van en la parte interna, cosidas a la prenda donde indique, nombre del confeccionista, instrucciones de cuidado, material utilizado y talla.
Condiciones del diseño: Las prendas presentadas deben garantizar los máximos estándares de calidad en materiales, diseño y confección. La horma y el aplome de las prendas deben garantizar un excelente patronaje.
Presentación del producto: Prendas deberán ser bien presentadas, debidamente pulidas. Cada prenda debe ser entregada en empaque individual y con nombre del beneficiario
Se requiere varios modelos del ítem, para una mejor selección de los funcionarios, de acuerdo a las características técnicas.
Manga: Corta o larga de acuerdo al clima de la localidad, con colores variados que jueguen con el diseño y conjunto con el vestuario.
Marca: De marca reconocida y excelente calidad.</t>
  </si>
  <si>
    <t>PANTALÓN CABALLERO:
Descripción del Material: Dacrón, algodón liviano, mezclas. Corte sastre, broche para cierre en pretina y un botón interno para mayor seguridad, cierre frontal de nylon excelente calidad, pinzas de armado, bastas rectas, Bolsillos delanteros laterales, bolsillos posteriores. Cinco pasadores. El pantalón será elaborado con refuerzo de costuras en entrepiernas, costados y tiros, sin hilvanes.
Forro: Poliéster, rayón o sedas, en tonos similares.   
Cremallera: Sintético con cierre de seguridad a tono con el color de la tela. 
Calidad: Las costuras internas como externas elaboradas con hilos acordes al calibre de la tela. De buenos terminados. Los accesorios de buena calidad. 
Color: A escoger. Presentar carta de materiales y colores. 
Diseño: Las prendas presentadas deben garantizar los máximos estándares de calidad en materiales, diseño y confección. La horma y el aplome de las prendas deben garantizar un excelente patronaje.
Condiciones de tallaje: El proveedor debe contar con toda la curva de tallaje de los diseños seleccionados inclusive de tallas no comerciales de ser necesario.
Limitaciones de uso: Daños en las costuras, chafado, aberturas en la tela, malos fusionados, errores de patronaje y diseños desactualizados. El proveedor debe contar con una buena gama de diseños para escoger.
Presentación del producto: La dotación deberá ser entregada en portavestido o en bolsa, identificando el nombre del beneficiario.</t>
  </si>
  <si>
    <t>CALZADO CABALLERO
Modelo: Zapato Mocasín, zapato de amarrar o zapato tipo teni de vestir, estilos de moda. 
Color: Que jueguen con los trajes seleccionados por los trabajadores.
Material de calzado: Cuero natural, sintético, gamuza, napa, otros donde sus características estén acordes a la labor desempeñada por los funcionarios de la parte administrativa y de calidad.
Tallas: Todas las tallas, incluyendo las no comerciales.
Forro: Cuero y/o materiales textiles no tejidos 
Plantilla de Armado: En celulosa y/o materiales de características similares, preformados a la altura de la horma utilizada, que brinde confort
Suela: Cuero, caucho y/o TR con excelente huella, antideslizante
Tacón: Hasta 3 cms de altura. 
Marca: De marca reconocida y excelente calidad.</t>
  </si>
  <si>
    <t>ESPECIFICACIONES TÉCNICAS
PRENDA INSTITUCIONAL 
CAMISA TIPO POLO</t>
  </si>
  <si>
    <t>Camisa tipo polo manga corta, de uso institucional, elaborada en tela de tejido de punto, con cuello tejido y bordado institucional en el pecho. 
Material Tela: Tejido de punto tipo piqué o jersey 
Composición: 100% algodón o mezcla (ej. 65% poliéster – 35% algodón) 
Peso: Entre 180 – 220 g/m² 
Propiedades: Transpirable, suave al tacto, resistente al uso y lavado
Diseño Tipo: Polo clásica 
Manga: Corta, con terminación en dobladillo 
Corte: Regular fit (ajuste estándar) 
Color: Blanco 
Cuello: Tipo polo tejido (rib), color blanco con línea decorativa en contraste azul claro 
Tapeta: De 2 o 3 botones, con botones plásticos del mismo tono de la prenda.  
Acabados: Costuras reforzadas en hombros, mangas y laterales. Dobladillos con doble costura Cuello y puños en tejido acanalado. Terminación limpia sin hilos sueltos
Personalización. Bordado institucional en el lado izquierdo del pecho. Medida de 7 cm de alto por 5,85 cm. de ancho en la parte frontal derecho, leyenda de 7 c.m de ancho por 1.5 c.m de alto frontal izquierdo tipografía zurichUblk EXBT mayúscula.
Técnica: Bordado computarizado 
Tallas Disponibilidad: Todas las tallas, incluyendo las no comerciales. 
Calidad y cumplimiento. Prenda libre de defectos (manchas, roturas, decoloración) Resistencia al lavado (no encoge ni destiñe significativamente).
Cumplimiento de normas textiles aplicables NTC o equivalentes. 
Empaque individual en bolsa plástica. Etiqueta con talla, composición y recomendaciones de lavado.</t>
  </si>
  <si>
    <t>VALOR TOTAL (UNA UNIDAD DE CADA ELEMENTO, IVA INCLUIDO)</t>
  </si>
  <si>
    <t>Fuente: cotizaciones allegadas por SOLUCIONES INTEGRALES VIRIAL S.A.S. (10/08/2026), KREATIVA ELITE GROUP S.A.S. (18/08/2026) e INVERSIONES VASQUEZ ALFONSO S.A.S. (19/08/2026), según estudio de mercado. El promedio corresponde a la media aritmética de las tres (3) cotizaciones.</t>
  </si>
  <si>
    <t>OBJETO: ADQUISICIÓN DE PRENDA INSTITUCIONAL PARA EL PERSONAL DE PLANTA DEL MUNICIPIO DE FUSAGASUGÁ Y LOS ADMINISTRATIVOS DE LAS INSTITUCIONES EDUCATIVAS MUNICIPALES Y BONOS REDIMIBLES DE DOTACIÓN DE VESTIDO Y CALZADO LABOR PARA LOS SERVIDORES PÚBLICOS DE LA PLANTA CENTRAL QUE CUMPLAN LOS REQUISITOS ESTABLECIDOS EN LA NORMATIVIDAD VIGENTE.</t>
  </si>
  <si>
    <t>PRESUPUESTO OFICIAL – VALORES UNITARIOS TECHO</t>
  </si>
  <si>
    <t># ÍTEM</t>
  </si>
  <si>
    <t>DESCRIPCIÓN</t>
  </si>
  <si>
    <t>CONCEPTO</t>
  </si>
  <si>
    <t>BASE DE CÁLCULO</t>
  </si>
  <si>
    <t>VALOR UNITARIO</t>
  </si>
  <si>
    <t>VALOR TOTAL</t>
  </si>
  <si>
    <t>Bono dotación de vestido y calzado labor – conjunto dama (blusa, pantalón y calzado)</t>
  </si>
  <si>
    <t>Valor nominal del bono (fijo e inmodificable)</t>
  </si>
  <si>
    <t>Promedio cotizaciones, IVA incluido, redondeado al peso</t>
  </si>
  <si>
    <t>Gasto administrativo – TECHO 13,95 %</t>
  </si>
  <si>
    <t>13,95 % del valor nominal, redondeado al peso</t>
  </si>
  <si>
    <t>IVA 19 % sobre el gasto administrativo</t>
  </si>
  <si>
    <t>19 % del gasto administrativo (2 decimales)</t>
  </si>
  <si>
    <t>VALOR UNITARIO TECHO DEL BONO</t>
  </si>
  <si>
    <t>Suma, redondeada al peso (Nota 3, num. 2.18)</t>
  </si>
  <si>
    <t>Bono dotación de vestido y calzado labor – conjunto caballero (camisa, pantalón y calzado)</t>
  </si>
  <si>
    <t>Prenda institucional – camisa tipo polo manga corta (especificaciones del numeral 2.3 del pliego)</t>
  </si>
  <si>
    <t>Valor unitario antes de IVA</t>
  </si>
  <si>
    <t>Promedio cotizaciones (2 decimales)</t>
  </si>
  <si>
    <t>IVA 19 %</t>
  </si>
  <si>
    <t>19 % del valor antes de IVA (2 decimales)</t>
  </si>
  <si>
    <t>VALOR UNITARIO TECHO IVA INCLUIDO</t>
  </si>
  <si>
    <t>PRESUPUESTO OFICIAL TOTAL (IVA INCLUIDO CUANDO HAYA LUGAR)</t>
  </si>
  <si>
    <t>RESPALDO PRESUPUESTAL</t>
  </si>
  <si>
    <t>CDP No.</t>
  </si>
  <si>
    <t>FECHA</t>
  </si>
  <si>
    <t>DEPENDENCIA</t>
  </si>
  <si>
    <t>RUBRO</t>
  </si>
  <si>
    <t>FUENTE</t>
  </si>
  <si>
    <t>VENCE</t>
  </si>
  <si>
    <t>VALOR</t>
  </si>
  <si>
    <t>DIS-2026100001</t>
  </si>
  <si>
    <t>01/10/2026</t>
  </si>
  <si>
    <t>6.0.0 Secretaría Administrativa / 6.1.0 Dirección de Gestión del Talento Humano</t>
  </si>
  <si>
    <t>2.1.2.02.01.002.16.1.2.1.0.00 ($70.000.000) / 2.1.2.02.02.009.04.16.1.2.1.0.00 ($10.697.064)</t>
  </si>
  <si>
    <t>1.2.1.0.00</t>
  </si>
  <si>
    <t>04/12/2026</t>
  </si>
  <si>
    <t>DIS-2026100014</t>
  </si>
  <si>
    <t>4.0.0 Secretaría de Educación</t>
  </si>
  <si>
    <t>2.3.2.02.02.009 – Producto MGA 2201071 – BPIN 2024252900060</t>
  </si>
  <si>
    <t>1.3.3.1.00</t>
  </si>
  <si>
    <t>01/11/2026</t>
  </si>
  <si>
    <t>TOTAL RESPALDO PRESUPUESTAL</t>
  </si>
  <si>
    <t>DIFERENCIA PRESUPUESTO OFICIAL – CDP (debe ser $0)</t>
  </si>
  <si>
    <t>NOTA 1: El valor nominal de los bonos de los ítems 1 y 2 ($554.580 conjunto dama y $751.366 conjunto caballero) es fijo e inmodificable y corresponde al promedio de las cotizaciones de los elementos que conforman cada conjunto, IVA incluido.</t>
  </si>
  <si>
    <t>NOTA 2: El gasto administrativo de los bonos tiene como techo el 13,95 % del valor nominal ($77.364 dama y $104.816 caballero). Sobre él se liquida el IVA del 19 % cuando el proponente sea responsable de dicho impuesto.</t>
  </si>
  <si>
    <t>NOTA 3: El precio techo de la camisa tipo polo (ítem 3) es de $98.393 IVA incluido.</t>
  </si>
  <si>
    <t>NOTA 4: El valor unitario antes de IVA y el IVA se calculan con dos (2) decimales; el valor unitario IVA incluido de cada ítem y los valores totales se expresan en números enteros, redondeados al peso (numeral 2.18, Nota 3, del pliego de condiciones).</t>
  </si>
  <si>
    <t>Elaboró: Juan Pablo Navarrete Rodríguez – Abogado Contratista – Dirección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</si>
</sst>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
    <numFmt numFmtId="165" formatCode="&quot;$ &quot;#,##0"/>
  </numFmts>
  <fonts count="8" x14ac:knownFonts="1">
    <font>
      <sz val="11"/>
      <color theme="1"/>
      <name val="Calibri"/>
      <family val="2"/>
      <charset val="1"/>
    </font>
    <font>
      <b/>
      <sz val="11"/>
      <color rgb="FF000000"/>
      <name val="Arial"/>
      <charset val="1"/>
    </font>
    <font>
      <b/>
      <sz val="10"/>
      <color rgb="FF000000"/>
      <name val="Arial"/>
      <charset val="1"/>
    </font>
    <font>
      <b/>
      <sz val="8"/>
      <name val="Arial"/>
      <charset val="1"/>
    </font>
    <font>
      <sz val="8"/>
      <name val="Arial"/>
      <charset val="1"/>
    </font>
    <font>
      <sz val="8"/>
      <color rgb="FF000000"/>
      <name val="Arial"/>
      <charset val="1"/>
    </font>
    <font>
      <b/>
      <sz val="9"/>
      <color rgb="FF000000"/>
      <name val="Arial"/>
      <charset val="1"/>
    </font>
    <font>
      <sz val="9"/>
      <color rgb="FF000000"/>
      <name val="Arial"/>
      <charset val="1"/>
    </font>
  </fonts>
  <fills count="5">
    <fill>
      <patternFill patternType="none"/>
    </fill>
    <fill>
      <patternFill patternType="gray125"/>
    </fill>
    <fill>
      <patternFill patternType="solid">
        <fgColor rgb="FFD9E1F2"/>
        <bgColor rgb="FFF2F2F2"/>
      </patternFill>
    </fill>
    <fill>
      <patternFill patternType="solid">
        <fgColor rgb="FFFCE4D6"/>
        <bgColor rgb="FFF2F2F2"/>
      </patternFill>
    </fill>
    <fill>
      <patternFill patternType="solid">
        <fgColor rgb="FFF2F2F2"/>
        <bgColor rgb="FFFCE4D6"/>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3"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5" fontId="6"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3" fillId="2" borderId="1" xfId="0" applyFont="1" applyFill="1" applyBorder="1" applyAlignment="1">
      <alignment horizontal="justify" vertical="top" wrapText="1"/>
    </xf>
    <xf numFmtId="0" fontId="4" fillId="0" borderId="1" xfId="0" applyFont="1" applyBorder="1" applyAlignment="1">
      <alignment horizontal="center" vertical="center" wrapText="1"/>
    </xf>
    <xf numFmtId="0" fontId="4" fillId="0" borderId="1" xfId="0" applyFont="1" applyBorder="1" applyAlignment="1">
      <alignment horizontal="justify" vertical="top" wrapText="1"/>
    </xf>
    <xf numFmtId="164" fontId="4" fillId="0" borderId="1" xfId="0" applyNumberFormat="1" applyFont="1" applyBorder="1" applyAlignment="1">
      <alignment horizontal="center" vertical="center" wrapText="1"/>
    </xf>
    <xf numFmtId="164" fontId="3" fillId="3" borderId="1" xfId="0" applyNumberFormat="1" applyFont="1" applyFill="1" applyBorder="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165" fontId="6" fillId="4" borderId="1" xfId="0" applyNumberFormat="1" applyFont="1" applyFill="1" applyBorder="1" applyAlignment="1">
      <alignment horizontal="center" vertical="center" wrapText="1"/>
    </xf>
    <xf numFmtId="165" fontId="2"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165" fontId="6" fillId="3" borderId="1" xfId="0" applyNumberFormat="1" applyFont="1" applyFill="1" applyBorder="1" applyAlignment="1">
      <alignment horizontal="center" vertical="center" wrapText="1"/>
    </xf>
    <xf numFmtId="0" fontId="5" fillId="0" borderId="1" xfId="0" applyFont="1" applyBorder="1" applyAlignment="1">
      <alignment horizontal="justify" vertical="top" wrapText="1"/>
    </xf>
    <xf numFmtId="0" fontId="5"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65" fontId="6"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justify" vertical="top" wrapText="1"/>
    </xf>
    <xf numFmtId="0" fontId="2" fillId="2"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CE4D6"/>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9"/>
  <sheetViews>
    <sheetView tabSelected="1" zoomScale="70" zoomScaleNormal="70" workbookViewId="0">
      <selection activeCell="P9" sqref="P9"/>
    </sheetView>
  </sheetViews>
  <sheetFormatPr baseColWidth="10" defaultColWidth="8.7109375" defaultRowHeight="15" x14ac:dyDescent="0.25"/>
  <cols>
    <col min="1" max="1" width="7" customWidth="1"/>
    <col min="2" max="2" width="60" customWidth="1"/>
    <col min="3" max="4" width="10" customWidth="1"/>
    <col min="5" max="20" width="13" customWidth="1"/>
  </cols>
  <sheetData>
    <row r="1" spans="1:20" ht="15" customHeight="1" x14ac:dyDescent="0.25">
      <c r="A1" s="29" t="s">
        <v>0</v>
      </c>
      <c r="B1" s="29"/>
      <c r="C1" s="29"/>
      <c r="D1" s="29"/>
      <c r="E1" s="29"/>
      <c r="F1" s="29"/>
      <c r="G1" s="29"/>
      <c r="H1" s="29"/>
      <c r="I1" s="29"/>
      <c r="J1" s="29"/>
      <c r="K1" s="29"/>
      <c r="L1" s="29"/>
      <c r="M1" s="29"/>
      <c r="N1" s="29"/>
      <c r="O1" s="29"/>
      <c r="P1" s="29"/>
      <c r="Q1" s="29"/>
      <c r="R1" s="29"/>
      <c r="S1" s="29"/>
      <c r="T1" s="29"/>
    </row>
    <row r="2" spans="1:20" ht="15" customHeight="1" x14ac:dyDescent="0.25">
      <c r="A2" s="30" t="s">
        <v>1</v>
      </c>
      <c r="B2" s="30"/>
      <c r="C2" s="30"/>
      <c r="D2" s="30"/>
      <c r="E2" s="30"/>
      <c r="F2" s="30"/>
      <c r="G2" s="30"/>
      <c r="H2" s="30"/>
      <c r="I2" s="30"/>
      <c r="J2" s="30"/>
      <c r="K2" s="30"/>
      <c r="L2" s="30"/>
      <c r="M2" s="30"/>
      <c r="N2" s="30"/>
      <c r="O2" s="30"/>
      <c r="P2" s="30"/>
      <c r="Q2" s="30"/>
      <c r="R2" s="30"/>
      <c r="S2" s="30"/>
      <c r="T2" s="30"/>
    </row>
    <row r="3" spans="1:20" ht="15" customHeight="1" x14ac:dyDescent="0.25">
      <c r="A3" s="32" t="s">
        <v>2</v>
      </c>
      <c r="B3" s="32"/>
      <c r="C3" s="32"/>
      <c r="D3" s="32"/>
      <c r="E3" s="32"/>
      <c r="F3" s="32"/>
      <c r="G3" s="32"/>
      <c r="H3" s="32"/>
      <c r="I3" s="32"/>
      <c r="J3" s="32"/>
      <c r="K3" s="32"/>
      <c r="L3" s="32"/>
      <c r="M3" s="32"/>
      <c r="N3" s="32"/>
      <c r="O3" s="32"/>
      <c r="P3" s="32"/>
      <c r="Q3" s="32"/>
      <c r="R3" s="32"/>
      <c r="S3" s="32"/>
      <c r="T3" s="32"/>
    </row>
    <row r="5" spans="1:20" ht="15" customHeight="1" x14ac:dyDescent="0.25">
      <c r="A5" s="1"/>
      <c r="B5" s="6"/>
      <c r="C5" s="1"/>
      <c r="D5" s="1"/>
      <c r="E5" s="36" t="s">
        <v>3</v>
      </c>
      <c r="F5" s="36"/>
      <c r="G5" s="36"/>
      <c r="H5" s="36"/>
      <c r="I5" s="36" t="s">
        <v>4</v>
      </c>
      <c r="J5" s="36"/>
      <c r="K5" s="36"/>
      <c r="L5" s="36"/>
      <c r="M5" s="36" t="s">
        <v>5</v>
      </c>
      <c r="N5" s="36"/>
      <c r="O5" s="36"/>
      <c r="P5" s="36"/>
      <c r="Q5" s="36" t="s">
        <v>6</v>
      </c>
      <c r="R5" s="36"/>
      <c r="S5" s="36"/>
      <c r="T5" s="36"/>
    </row>
    <row r="6" spans="1:20" ht="45" x14ac:dyDescent="0.25">
      <c r="A6" s="1" t="s">
        <v>7</v>
      </c>
      <c r="B6" s="1" t="s">
        <v>8</v>
      </c>
      <c r="C6" s="1" t="s">
        <v>9</v>
      </c>
      <c r="D6" s="1" t="s">
        <v>10</v>
      </c>
      <c r="E6" s="1" t="s">
        <v>11</v>
      </c>
      <c r="F6" s="1" t="s">
        <v>12</v>
      </c>
      <c r="G6" s="1" t="s">
        <v>13</v>
      </c>
      <c r="H6" s="1" t="s">
        <v>14</v>
      </c>
      <c r="I6" s="1" t="s">
        <v>11</v>
      </c>
      <c r="J6" s="1" t="s">
        <v>12</v>
      </c>
      <c r="K6" s="1" t="s">
        <v>13</v>
      </c>
      <c r="L6" s="1" t="s">
        <v>14</v>
      </c>
      <c r="M6" s="1" t="s">
        <v>11</v>
      </c>
      <c r="N6" s="1" t="s">
        <v>12</v>
      </c>
      <c r="O6" s="1" t="s">
        <v>13</v>
      </c>
      <c r="P6" s="1" t="s">
        <v>14</v>
      </c>
      <c r="Q6" s="1" t="s">
        <v>11</v>
      </c>
      <c r="R6" s="1" t="s">
        <v>12</v>
      </c>
      <c r="S6" s="1" t="s">
        <v>13</v>
      </c>
      <c r="T6" s="1" t="s">
        <v>14</v>
      </c>
    </row>
    <row r="7" spans="1:20" ht="120" customHeight="1" x14ac:dyDescent="0.25">
      <c r="A7" s="34">
        <v>1</v>
      </c>
      <c r="B7" s="8" t="s">
        <v>15</v>
      </c>
      <c r="C7" s="7" t="s">
        <v>16</v>
      </c>
      <c r="D7" s="7">
        <v>1</v>
      </c>
      <c r="E7" s="9">
        <v>105000</v>
      </c>
      <c r="F7" s="9">
        <f>+E7*19%</f>
        <v>19950</v>
      </c>
      <c r="G7" s="9">
        <f>(SUM(E7:F7))</f>
        <v>124950</v>
      </c>
      <c r="H7" s="9">
        <f>G7*D7</f>
        <v>124950</v>
      </c>
      <c r="I7" s="9">
        <v>106400</v>
      </c>
      <c r="J7" s="9">
        <f>+I7*19%</f>
        <v>20216</v>
      </c>
      <c r="K7" s="9">
        <f>(SUM(I7:J7))</f>
        <v>126616</v>
      </c>
      <c r="L7" s="9">
        <f>K7*D7</f>
        <v>126616</v>
      </c>
      <c r="M7" s="9">
        <v>104300</v>
      </c>
      <c r="N7" s="9">
        <f>+M7*19%</f>
        <v>19817</v>
      </c>
      <c r="O7" s="9">
        <f>(SUM(M7:N7))</f>
        <v>124117</v>
      </c>
      <c r="P7" s="9">
        <f>O7*D7</f>
        <v>124117</v>
      </c>
      <c r="Q7" s="9">
        <f>(E7+I7+M7)/3</f>
        <v>105233.33333333333</v>
      </c>
      <c r="R7" s="9">
        <f>+Q7*19%</f>
        <v>19994.333333333332</v>
      </c>
      <c r="S7" s="9">
        <f>(SUM(Q7:R7))</f>
        <v>125227.66666666666</v>
      </c>
      <c r="T7" s="9">
        <f>S7*D7</f>
        <v>125227.66666666666</v>
      </c>
    </row>
    <row r="8" spans="1:20" ht="120" customHeight="1" x14ac:dyDescent="0.25">
      <c r="A8" s="34"/>
      <c r="B8" s="8" t="s">
        <v>17</v>
      </c>
      <c r="C8" s="7" t="s">
        <v>16</v>
      </c>
      <c r="D8" s="7">
        <v>1</v>
      </c>
      <c r="E8" s="9">
        <v>165000</v>
      </c>
      <c r="F8" s="9">
        <f>+E8*19%</f>
        <v>31350</v>
      </c>
      <c r="G8" s="9">
        <f>(SUM(E8:F8))</f>
        <v>196350</v>
      </c>
      <c r="H8" s="9">
        <f>G8*D8</f>
        <v>196350</v>
      </c>
      <c r="I8" s="9">
        <v>167200</v>
      </c>
      <c r="J8" s="9">
        <f>+I8*19%</f>
        <v>31768</v>
      </c>
      <c r="K8" s="9">
        <f>(SUM(I8:J8))</f>
        <v>198968</v>
      </c>
      <c r="L8" s="9">
        <f>K8*D8</f>
        <v>198968</v>
      </c>
      <c r="M8" s="9">
        <v>163900</v>
      </c>
      <c r="N8" s="9">
        <f>+M8*19%</f>
        <v>31141</v>
      </c>
      <c r="O8" s="9">
        <f>(SUM(M8:N8))</f>
        <v>195041</v>
      </c>
      <c r="P8" s="9">
        <f>O8*D8</f>
        <v>195041</v>
      </c>
      <c r="Q8" s="9">
        <f>(E8+I8+M8)/3</f>
        <v>165366.66666666666</v>
      </c>
      <c r="R8" s="9">
        <f>+Q8*19%</f>
        <v>31419.666666666664</v>
      </c>
      <c r="S8" s="9">
        <f>(SUM(Q8:R8))</f>
        <v>196786.33333333331</v>
      </c>
      <c r="T8" s="9">
        <f>S8*D8</f>
        <v>196786.33333333331</v>
      </c>
    </row>
    <row r="9" spans="1:20" ht="120" customHeight="1" x14ac:dyDescent="0.25">
      <c r="A9" s="34"/>
      <c r="B9" s="8" t="s">
        <v>18</v>
      </c>
      <c r="C9" s="7" t="s">
        <v>16</v>
      </c>
      <c r="D9" s="7">
        <v>1</v>
      </c>
      <c r="E9" s="9">
        <v>195000</v>
      </c>
      <c r="F9" s="9">
        <f>+E9*19%</f>
        <v>37050</v>
      </c>
      <c r="G9" s="9">
        <f>(SUM(E9:F9))</f>
        <v>232050</v>
      </c>
      <c r="H9" s="9">
        <f>G9*D9</f>
        <v>232050</v>
      </c>
      <c r="I9" s="9">
        <v>197600</v>
      </c>
      <c r="J9" s="9">
        <f>+I9*19%</f>
        <v>37544</v>
      </c>
      <c r="K9" s="9">
        <f>(SUM(I9:J9))</f>
        <v>235144</v>
      </c>
      <c r="L9" s="9">
        <f>K9*D9</f>
        <v>235144</v>
      </c>
      <c r="M9" s="9">
        <v>193700</v>
      </c>
      <c r="N9" s="9">
        <f>+M9*19%</f>
        <v>36803</v>
      </c>
      <c r="O9" s="9">
        <f>(SUM(M9:N9))</f>
        <v>230503</v>
      </c>
      <c r="P9" s="9">
        <f>O9*D9</f>
        <v>230503</v>
      </c>
      <c r="Q9" s="9">
        <f>(E9+I9+M9)/3</f>
        <v>195433.33333333334</v>
      </c>
      <c r="R9" s="9">
        <f>+Q9*19%</f>
        <v>37132.333333333336</v>
      </c>
      <c r="S9" s="9">
        <f>(SUM(Q9:R9))</f>
        <v>232565.66666666669</v>
      </c>
      <c r="T9" s="9">
        <f>S9*D9</f>
        <v>232565.66666666669</v>
      </c>
    </row>
    <row r="10" spans="1:20" ht="45" x14ac:dyDescent="0.25">
      <c r="A10" s="1" t="s">
        <v>7</v>
      </c>
      <c r="B10" s="1" t="s">
        <v>19</v>
      </c>
      <c r="C10" s="1" t="s">
        <v>9</v>
      </c>
      <c r="D10" s="1" t="s">
        <v>10</v>
      </c>
      <c r="E10" s="1" t="s">
        <v>11</v>
      </c>
      <c r="F10" s="1" t="s">
        <v>12</v>
      </c>
      <c r="G10" s="1" t="s">
        <v>13</v>
      </c>
      <c r="H10" s="1" t="s">
        <v>14</v>
      </c>
      <c r="I10" s="1" t="s">
        <v>11</v>
      </c>
      <c r="J10" s="1" t="s">
        <v>12</v>
      </c>
      <c r="K10" s="1" t="s">
        <v>13</v>
      </c>
      <c r="L10" s="1" t="s">
        <v>14</v>
      </c>
      <c r="M10" s="1" t="s">
        <v>11</v>
      </c>
      <c r="N10" s="1" t="s">
        <v>12</v>
      </c>
      <c r="O10" s="1" t="s">
        <v>13</v>
      </c>
      <c r="P10" s="1" t="s">
        <v>14</v>
      </c>
      <c r="Q10" s="1" t="s">
        <v>11</v>
      </c>
      <c r="R10" s="1" t="s">
        <v>12</v>
      </c>
      <c r="S10" s="1" t="s">
        <v>13</v>
      </c>
      <c r="T10" s="1" t="s">
        <v>14</v>
      </c>
    </row>
    <row r="11" spans="1:20" ht="120" customHeight="1" x14ac:dyDescent="0.25">
      <c r="A11" s="34">
        <v>2</v>
      </c>
      <c r="B11" s="8" t="s">
        <v>20</v>
      </c>
      <c r="C11" s="7" t="s">
        <v>16</v>
      </c>
      <c r="D11" s="7">
        <v>1</v>
      </c>
      <c r="E11" s="9">
        <v>195000</v>
      </c>
      <c r="F11" s="9">
        <f>+E11*19%</f>
        <v>37050</v>
      </c>
      <c r="G11" s="9">
        <f>(SUM(E11:F11))</f>
        <v>232050</v>
      </c>
      <c r="H11" s="9">
        <f>G11*D11</f>
        <v>232050</v>
      </c>
      <c r="I11" s="9">
        <v>197600</v>
      </c>
      <c r="J11" s="9">
        <f>+I11*19%</f>
        <v>37544</v>
      </c>
      <c r="K11" s="9">
        <f>(SUM(I11:J11))</f>
        <v>235144</v>
      </c>
      <c r="L11" s="9">
        <f>K11*D11</f>
        <v>235144</v>
      </c>
      <c r="M11" s="9">
        <v>193700</v>
      </c>
      <c r="N11" s="9">
        <f>+M11*19%</f>
        <v>36803</v>
      </c>
      <c r="O11" s="9">
        <f>(SUM(M11:N11))</f>
        <v>230503</v>
      </c>
      <c r="P11" s="9">
        <f>O11*D11</f>
        <v>230503</v>
      </c>
      <c r="Q11" s="9">
        <f>(E11+I11+M11)/3</f>
        <v>195433.33333333334</v>
      </c>
      <c r="R11" s="9">
        <f>+Q11*19%</f>
        <v>37132.333333333336</v>
      </c>
      <c r="S11" s="9">
        <f>(SUM(Q11:R11))</f>
        <v>232565.66666666669</v>
      </c>
      <c r="T11" s="9">
        <f>S11*D11</f>
        <v>232565.66666666669</v>
      </c>
    </row>
    <row r="12" spans="1:20" ht="120" customHeight="1" x14ac:dyDescent="0.25">
      <c r="A12" s="34"/>
      <c r="B12" s="8" t="s">
        <v>21</v>
      </c>
      <c r="C12" s="7" t="s">
        <v>16</v>
      </c>
      <c r="D12" s="7">
        <v>1</v>
      </c>
      <c r="E12" s="9">
        <v>210000</v>
      </c>
      <c r="F12" s="9">
        <f>+E12*19%</f>
        <v>39900</v>
      </c>
      <c r="G12" s="9">
        <f>(SUM(E12:F12))</f>
        <v>249900</v>
      </c>
      <c r="H12" s="9">
        <f>G12*D12</f>
        <v>249900</v>
      </c>
      <c r="I12" s="9">
        <v>212800</v>
      </c>
      <c r="J12" s="9">
        <f>+I12*19%</f>
        <v>40432</v>
      </c>
      <c r="K12" s="9">
        <f>(SUM(I12:J12))</f>
        <v>253232</v>
      </c>
      <c r="L12" s="9">
        <f>K12*D12</f>
        <v>253232</v>
      </c>
      <c r="M12" s="9">
        <v>208600</v>
      </c>
      <c r="N12" s="9">
        <f>+M12*19%</f>
        <v>39634</v>
      </c>
      <c r="O12" s="9">
        <f>(SUM(M12:N12))</f>
        <v>248234</v>
      </c>
      <c r="P12" s="9">
        <f>O12*D12</f>
        <v>248234</v>
      </c>
      <c r="Q12" s="9">
        <f>(E12+I12+M12)/3</f>
        <v>210466.66666666666</v>
      </c>
      <c r="R12" s="9">
        <f>+Q12*19%</f>
        <v>39988.666666666664</v>
      </c>
      <c r="S12" s="9">
        <f>(SUM(Q12:R12))</f>
        <v>250455.33333333331</v>
      </c>
      <c r="T12" s="9">
        <f>S12*D12</f>
        <v>250455.33333333331</v>
      </c>
    </row>
    <row r="13" spans="1:20" ht="120" customHeight="1" x14ac:dyDescent="0.25">
      <c r="A13" s="34"/>
      <c r="B13" s="8" t="s">
        <v>22</v>
      </c>
      <c r="C13" s="7" t="s">
        <v>16</v>
      </c>
      <c r="D13" s="7">
        <v>1</v>
      </c>
      <c r="E13" s="9">
        <v>225000</v>
      </c>
      <c r="F13" s="9">
        <f>+E13*19%</f>
        <v>42750</v>
      </c>
      <c r="G13" s="9">
        <f>(SUM(E13:F13))</f>
        <v>267750</v>
      </c>
      <c r="H13" s="9">
        <f>G13*D13</f>
        <v>267750</v>
      </c>
      <c r="I13" s="9">
        <v>228000</v>
      </c>
      <c r="J13" s="9">
        <f>+I13*19%</f>
        <v>43320</v>
      </c>
      <c r="K13" s="9">
        <f>(SUM(I13:J13))</f>
        <v>271320</v>
      </c>
      <c r="L13" s="9">
        <f>K13*D13</f>
        <v>271320</v>
      </c>
      <c r="M13" s="9">
        <v>223500</v>
      </c>
      <c r="N13" s="9">
        <f>+M13*19%</f>
        <v>42465</v>
      </c>
      <c r="O13" s="9">
        <f>(SUM(M13:N13))</f>
        <v>265965</v>
      </c>
      <c r="P13" s="9">
        <f>O13*D13</f>
        <v>265965</v>
      </c>
      <c r="Q13" s="9">
        <f>(E13+I13+M13)/3</f>
        <v>225500</v>
      </c>
      <c r="R13" s="9">
        <f>+Q13*19%</f>
        <v>42845</v>
      </c>
      <c r="S13" s="9">
        <f>(SUM(Q13:R13))</f>
        <v>268345</v>
      </c>
      <c r="T13" s="9">
        <f>S13*D13</f>
        <v>268345</v>
      </c>
    </row>
    <row r="14" spans="1:20" ht="33.75" x14ac:dyDescent="0.25">
      <c r="A14" s="1" t="s">
        <v>7</v>
      </c>
      <c r="B14" s="1" t="s">
        <v>23</v>
      </c>
      <c r="C14" s="1" t="s">
        <v>9</v>
      </c>
      <c r="D14" s="1" t="s">
        <v>10</v>
      </c>
      <c r="E14" s="1" t="s">
        <v>11</v>
      </c>
      <c r="F14" s="1" t="s">
        <v>12</v>
      </c>
      <c r="G14" s="1" t="s">
        <v>13</v>
      </c>
      <c r="H14" s="1" t="s">
        <v>14</v>
      </c>
      <c r="I14" s="1" t="s">
        <v>11</v>
      </c>
      <c r="J14" s="1" t="s">
        <v>12</v>
      </c>
      <c r="K14" s="1" t="s">
        <v>13</v>
      </c>
      <c r="L14" s="1" t="s">
        <v>14</v>
      </c>
      <c r="M14" s="1" t="s">
        <v>11</v>
      </c>
      <c r="N14" s="1" t="s">
        <v>12</v>
      </c>
      <c r="O14" s="1" t="s">
        <v>13</v>
      </c>
      <c r="P14" s="1" t="s">
        <v>14</v>
      </c>
      <c r="Q14" s="1" t="s">
        <v>11</v>
      </c>
      <c r="R14" s="1" t="s">
        <v>12</v>
      </c>
      <c r="S14" s="1" t="s">
        <v>13</v>
      </c>
      <c r="T14" s="1" t="s">
        <v>14</v>
      </c>
    </row>
    <row r="15" spans="1:20" ht="199.5" customHeight="1" x14ac:dyDescent="0.25">
      <c r="A15" s="7">
        <v>3</v>
      </c>
      <c r="B15" s="8" t="s">
        <v>24</v>
      </c>
      <c r="C15" s="7" t="s">
        <v>16</v>
      </c>
      <c r="D15" s="7">
        <v>1</v>
      </c>
      <c r="E15" s="9">
        <v>82500</v>
      </c>
      <c r="F15" s="9">
        <f>+E15*19%</f>
        <v>15675</v>
      </c>
      <c r="G15" s="9">
        <f>(SUM(E15:F15))</f>
        <v>98175</v>
      </c>
      <c r="H15" s="9">
        <f>G15*D15</f>
        <v>98175</v>
      </c>
      <c r="I15" s="9">
        <v>83600</v>
      </c>
      <c r="J15" s="9">
        <f>+I15*19%</f>
        <v>15884</v>
      </c>
      <c r="K15" s="9">
        <f>(SUM(I15:J15))</f>
        <v>99484</v>
      </c>
      <c r="L15" s="9">
        <f>K15*D15</f>
        <v>99484</v>
      </c>
      <c r="M15" s="9">
        <v>81950</v>
      </c>
      <c r="N15" s="9">
        <f>+M15*19%</f>
        <v>15570.5</v>
      </c>
      <c r="O15" s="9">
        <f>(SUM(M15:N15))</f>
        <v>97520.5</v>
      </c>
      <c r="P15" s="9">
        <f>O15*D15</f>
        <v>97520.5</v>
      </c>
      <c r="Q15" s="9">
        <f>(E15+I15+M15)/3</f>
        <v>82683.333333333328</v>
      </c>
      <c r="R15" s="9">
        <f>+Q15*19%</f>
        <v>15709.833333333332</v>
      </c>
      <c r="S15" s="9">
        <f>(SUM(Q15:R15))</f>
        <v>98393.166666666657</v>
      </c>
      <c r="T15" s="9">
        <f>S15*D15</f>
        <v>98393.166666666657</v>
      </c>
    </row>
    <row r="16" spans="1:20" ht="15" customHeight="1" x14ac:dyDescent="0.25">
      <c r="A16" s="35" t="s">
        <v>25</v>
      </c>
      <c r="B16" s="35"/>
      <c r="C16" s="35"/>
      <c r="D16" s="35"/>
      <c r="E16" s="35"/>
      <c r="F16" s="35"/>
      <c r="G16" s="35"/>
      <c r="H16" s="10">
        <f>SUM(H7:H9,H11,H12,H13,H15)</f>
        <v>1401225</v>
      </c>
      <c r="I16" s="33"/>
      <c r="J16" s="33"/>
      <c r="K16" s="33"/>
      <c r="L16" s="10">
        <f>SUM(L7:L9,L11:L13,L15)</f>
        <v>1419908</v>
      </c>
      <c r="M16" s="33"/>
      <c r="N16" s="33"/>
      <c r="O16" s="33"/>
      <c r="P16" s="10">
        <f>SUM(P7:P9,P11:P13,P15)</f>
        <v>1391883.5</v>
      </c>
      <c r="Q16" s="33"/>
      <c r="R16" s="33"/>
      <c r="S16" s="33"/>
      <c r="T16" s="10">
        <f>+T7+T8+T9+T11+T12+T13+T15</f>
        <v>1404338.8333333335</v>
      </c>
    </row>
    <row r="18" spans="1:20" ht="15" customHeight="1" x14ac:dyDescent="0.25">
      <c r="A18" s="20" t="s">
        <v>26</v>
      </c>
      <c r="B18" s="20"/>
      <c r="C18" s="20"/>
      <c r="D18" s="20"/>
      <c r="E18" s="20"/>
      <c r="F18" s="20"/>
      <c r="G18" s="20"/>
      <c r="H18" s="20"/>
      <c r="I18" s="20"/>
      <c r="J18" s="20"/>
      <c r="K18" s="20"/>
      <c r="L18" s="20"/>
      <c r="M18" s="20"/>
      <c r="N18" s="20"/>
      <c r="O18" s="20"/>
      <c r="P18" s="20"/>
      <c r="Q18" s="20"/>
      <c r="R18" s="20"/>
      <c r="S18" s="20"/>
      <c r="T18" s="20"/>
    </row>
    <row r="19" spans="1:20" x14ac:dyDescent="0.25">
      <c r="A19" s="20"/>
      <c r="B19" s="20"/>
      <c r="C19" s="20"/>
      <c r="D19" s="20"/>
      <c r="E19" s="20"/>
      <c r="F19" s="20"/>
      <c r="G19" s="20"/>
      <c r="H19" s="20"/>
      <c r="I19" s="20"/>
      <c r="J19" s="20"/>
      <c r="K19" s="20"/>
      <c r="L19" s="20"/>
      <c r="M19" s="20"/>
      <c r="N19" s="20"/>
      <c r="O19" s="20"/>
      <c r="P19" s="20"/>
      <c r="Q19" s="20"/>
      <c r="R19" s="20"/>
      <c r="S19" s="20"/>
      <c r="T19" s="20"/>
    </row>
  </sheetData>
  <sheetProtection algorithmName="SHA-512" hashValue="5QAKjoeLp9KHXDnzMTX4FlZC/2dWUVKw+BUska1cZ5r8iQBTDD3jH1k7ppWMOdMUOhezX4RBY56t3MAGHpDQ5A==" saltValue="E/RevEHEOu9CSUDF0B13rA==" spinCount="100000" sheet="1" objects="1" scenarios="1"/>
  <mergeCells count="14">
    <mergeCell ref="A1:T1"/>
    <mergeCell ref="A2:T2"/>
    <mergeCell ref="A3:T3"/>
    <mergeCell ref="E5:H5"/>
    <mergeCell ref="I5:L5"/>
    <mergeCell ref="M5:P5"/>
    <mergeCell ref="Q5:T5"/>
    <mergeCell ref="Q16:S16"/>
    <mergeCell ref="A18:T19"/>
    <mergeCell ref="A7:A9"/>
    <mergeCell ref="A11:A13"/>
    <mergeCell ref="A16:G16"/>
    <mergeCell ref="I16:K16"/>
    <mergeCell ref="M16:O16"/>
  </mergeCell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2"/>
  <sheetViews>
    <sheetView zoomScaleNormal="100" workbookViewId="0">
      <selection activeCell="D10" sqref="D10"/>
    </sheetView>
  </sheetViews>
  <sheetFormatPr baseColWidth="10" defaultColWidth="8.7109375" defaultRowHeight="15" x14ac:dyDescent="0.25"/>
  <cols>
    <col min="1" max="1" width="15" customWidth="1"/>
    <col min="2" max="2" width="34" customWidth="1"/>
    <col min="3" max="3" width="30" customWidth="1"/>
    <col min="4" max="4" width="28" customWidth="1"/>
    <col min="5" max="5" width="16" customWidth="1"/>
    <col min="6" max="6" width="11" customWidth="1"/>
    <col min="7" max="7" width="14" customWidth="1"/>
    <col min="8" max="8" width="17" customWidth="1"/>
  </cols>
  <sheetData>
    <row r="1" spans="1:8" ht="15" customHeight="1" x14ac:dyDescent="0.25">
      <c r="A1" s="29" t="s">
        <v>0</v>
      </c>
      <c r="B1" s="29"/>
      <c r="C1" s="29"/>
      <c r="D1" s="29"/>
      <c r="E1" s="29"/>
      <c r="F1" s="29"/>
      <c r="G1" s="29"/>
      <c r="H1" s="29"/>
    </row>
    <row r="2" spans="1:8" ht="15" customHeight="1" x14ac:dyDescent="0.25">
      <c r="A2" s="30" t="s">
        <v>1</v>
      </c>
      <c r="B2" s="30"/>
      <c r="C2" s="30"/>
      <c r="D2" s="30"/>
      <c r="E2" s="30"/>
      <c r="F2" s="30"/>
      <c r="G2" s="30"/>
      <c r="H2" s="30"/>
    </row>
    <row r="3" spans="1:8" ht="69.75" customHeight="1" x14ac:dyDescent="0.25">
      <c r="A3" s="31" t="s">
        <v>27</v>
      </c>
      <c r="B3" s="31"/>
      <c r="C3" s="31"/>
      <c r="D3" s="31"/>
      <c r="E3" s="31"/>
      <c r="F3" s="31"/>
      <c r="G3" s="31"/>
      <c r="H3" s="31"/>
    </row>
    <row r="5" spans="1:8" ht="15" customHeight="1" x14ac:dyDescent="0.25">
      <c r="A5" s="32" t="s">
        <v>28</v>
      </c>
      <c r="B5" s="32"/>
      <c r="C5" s="32"/>
      <c r="D5" s="32"/>
      <c r="E5" s="32"/>
      <c r="F5" s="32"/>
      <c r="G5" s="32"/>
      <c r="H5" s="32"/>
    </row>
    <row r="6" spans="1:8" x14ac:dyDescent="0.25">
      <c r="A6" s="3" t="s">
        <v>29</v>
      </c>
      <c r="B6" s="3" t="s">
        <v>30</v>
      </c>
      <c r="C6" s="3" t="s">
        <v>31</v>
      </c>
      <c r="D6" s="3" t="s">
        <v>32</v>
      </c>
      <c r="E6" s="3" t="s">
        <v>33</v>
      </c>
      <c r="F6" s="3" t="s">
        <v>16</v>
      </c>
      <c r="G6" s="3" t="s">
        <v>10</v>
      </c>
      <c r="H6" s="3" t="s">
        <v>34</v>
      </c>
    </row>
    <row r="7" spans="1:8" ht="30" customHeight="1" x14ac:dyDescent="0.25">
      <c r="A7" s="26">
        <v>1</v>
      </c>
      <c r="B7" s="27" t="s">
        <v>35</v>
      </c>
      <c r="C7" s="5" t="s">
        <v>36</v>
      </c>
      <c r="D7" s="2" t="s">
        <v>37</v>
      </c>
      <c r="E7" s="11">
        <f>ROUND(SUM(COTIZACIONES!S7:S9),0)</f>
        <v>554580</v>
      </c>
      <c r="F7" s="26" t="s">
        <v>16</v>
      </c>
      <c r="G7" s="26">
        <v>33</v>
      </c>
      <c r="H7" s="28">
        <f>E10*G7</f>
        <v>21339219</v>
      </c>
    </row>
    <row r="8" spans="1:8" ht="30" customHeight="1" x14ac:dyDescent="0.25">
      <c r="A8" s="26"/>
      <c r="B8" s="26"/>
      <c r="C8" s="5" t="s">
        <v>38</v>
      </c>
      <c r="D8" s="2" t="s">
        <v>39</v>
      </c>
      <c r="E8" s="11">
        <f>ROUND(E7*13.95%,0)</f>
        <v>77364</v>
      </c>
      <c r="F8" s="26"/>
      <c r="G8" s="26"/>
      <c r="H8" s="26"/>
    </row>
    <row r="9" spans="1:8" ht="30" customHeight="1" x14ac:dyDescent="0.25">
      <c r="A9" s="26"/>
      <c r="B9" s="26"/>
      <c r="C9" s="5" t="s">
        <v>40</v>
      </c>
      <c r="D9" s="2" t="s">
        <v>41</v>
      </c>
      <c r="E9" s="12">
        <f>ROUND(E8*19%,2)</f>
        <v>14699.16</v>
      </c>
      <c r="F9" s="26"/>
      <c r="G9" s="26"/>
      <c r="H9" s="26"/>
    </row>
    <row r="10" spans="1:8" ht="30" customHeight="1" x14ac:dyDescent="0.25">
      <c r="A10" s="26"/>
      <c r="B10" s="26"/>
      <c r="C10" s="13" t="s">
        <v>42</v>
      </c>
      <c r="D10" s="14" t="s">
        <v>43</v>
      </c>
      <c r="E10" s="15">
        <f>ROUND(SUM(E7:E9),0)</f>
        <v>646643</v>
      </c>
      <c r="F10" s="26"/>
      <c r="G10" s="26"/>
      <c r="H10" s="26"/>
    </row>
    <row r="11" spans="1:8" ht="30" customHeight="1" x14ac:dyDescent="0.25">
      <c r="A11" s="26">
        <v>2</v>
      </c>
      <c r="B11" s="27" t="s">
        <v>44</v>
      </c>
      <c r="C11" s="5" t="s">
        <v>36</v>
      </c>
      <c r="D11" s="2" t="s">
        <v>37</v>
      </c>
      <c r="E11" s="11">
        <f>ROUND(SUM(COTIZACIONES!S11:S13),0)</f>
        <v>751366</v>
      </c>
      <c r="F11" s="26" t="s">
        <v>16</v>
      </c>
      <c r="G11" s="26">
        <v>18</v>
      </c>
      <c r="H11" s="28">
        <f>E14*G11</f>
        <v>15769746</v>
      </c>
    </row>
    <row r="12" spans="1:8" ht="30" customHeight="1" x14ac:dyDescent="0.25">
      <c r="A12" s="26"/>
      <c r="B12" s="26"/>
      <c r="C12" s="5" t="s">
        <v>38</v>
      </c>
      <c r="D12" s="2" t="s">
        <v>39</v>
      </c>
      <c r="E12" s="11">
        <f>ROUND(E11*13.95%,0)</f>
        <v>104816</v>
      </c>
      <c r="F12" s="26"/>
      <c r="G12" s="26"/>
      <c r="H12" s="26"/>
    </row>
    <row r="13" spans="1:8" ht="30" customHeight="1" x14ac:dyDescent="0.25">
      <c r="A13" s="26"/>
      <c r="B13" s="26"/>
      <c r="C13" s="5" t="s">
        <v>40</v>
      </c>
      <c r="D13" s="2" t="s">
        <v>41</v>
      </c>
      <c r="E13" s="12">
        <f>ROUND(E12*19%,2)</f>
        <v>19915.04</v>
      </c>
      <c r="F13" s="26"/>
      <c r="G13" s="26"/>
      <c r="H13" s="26"/>
    </row>
    <row r="14" spans="1:8" ht="30" customHeight="1" x14ac:dyDescent="0.25">
      <c r="A14" s="26"/>
      <c r="B14" s="26"/>
      <c r="C14" s="13" t="s">
        <v>42</v>
      </c>
      <c r="D14" s="14" t="s">
        <v>43</v>
      </c>
      <c r="E14" s="15">
        <f>ROUND(SUM(E11:E13),0)</f>
        <v>876097</v>
      </c>
      <c r="F14" s="26"/>
      <c r="G14" s="26"/>
      <c r="H14" s="26"/>
    </row>
    <row r="15" spans="1:8" ht="30" customHeight="1" x14ac:dyDescent="0.25">
      <c r="A15" s="26">
        <v>3</v>
      </c>
      <c r="B15" s="27" t="s">
        <v>45</v>
      </c>
      <c r="C15" s="5" t="s">
        <v>46</v>
      </c>
      <c r="D15" s="2" t="s">
        <v>47</v>
      </c>
      <c r="E15" s="12">
        <f>ROUND(COTIZACIONES!Q15,2)</f>
        <v>82683.33</v>
      </c>
      <c r="F15" s="26" t="s">
        <v>16</v>
      </c>
      <c r="G15" s="26">
        <v>513</v>
      </c>
      <c r="H15" s="28">
        <f>E17*G15</f>
        <v>50475609</v>
      </c>
    </row>
    <row r="16" spans="1:8" ht="30" customHeight="1" x14ac:dyDescent="0.25">
      <c r="A16" s="26"/>
      <c r="B16" s="26"/>
      <c r="C16" s="5" t="s">
        <v>48</v>
      </c>
      <c r="D16" s="2" t="s">
        <v>49</v>
      </c>
      <c r="E16" s="12">
        <f>ROUND(E15*19%,2)</f>
        <v>15709.83</v>
      </c>
      <c r="F16" s="26"/>
      <c r="G16" s="26"/>
      <c r="H16" s="26"/>
    </row>
    <row r="17" spans="1:8" ht="30" customHeight="1" x14ac:dyDescent="0.25">
      <c r="A17" s="26"/>
      <c r="B17" s="26"/>
      <c r="C17" s="13" t="s">
        <v>50</v>
      </c>
      <c r="D17" s="14" t="s">
        <v>43</v>
      </c>
      <c r="E17" s="15">
        <f>ROUND(E15+E16,0)</f>
        <v>98393</v>
      </c>
      <c r="F17" s="26"/>
      <c r="G17" s="26"/>
      <c r="H17" s="26"/>
    </row>
    <row r="18" spans="1:8" ht="15" customHeight="1" x14ac:dyDescent="0.25">
      <c r="A18" s="22" t="s">
        <v>51</v>
      </c>
      <c r="B18" s="22"/>
      <c r="C18" s="22"/>
      <c r="D18" s="22"/>
      <c r="E18" s="22"/>
      <c r="F18" s="22"/>
      <c r="G18" s="22"/>
      <c r="H18" s="16">
        <f>H7+H11+H15</f>
        <v>87584574</v>
      </c>
    </row>
    <row r="20" spans="1:8" ht="15" customHeight="1" x14ac:dyDescent="0.25">
      <c r="A20" s="23" t="s">
        <v>52</v>
      </c>
      <c r="B20" s="23"/>
      <c r="C20" s="23"/>
      <c r="D20" s="23"/>
      <c r="E20" s="23"/>
      <c r="F20" s="23"/>
      <c r="G20" s="23"/>
      <c r="H20" s="23"/>
    </row>
    <row r="21" spans="1:8" x14ac:dyDescent="0.25">
      <c r="A21" s="3" t="s">
        <v>53</v>
      </c>
      <c r="B21" s="3" t="s">
        <v>54</v>
      </c>
      <c r="C21" s="3" t="s">
        <v>55</v>
      </c>
      <c r="D21" s="3" t="s">
        <v>56</v>
      </c>
      <c r="E21" s="3" t="s">
        <v>57</v>
      </c>
      <c r="F21" s="3" t="s">
        <v>58</v>
      </c>
      <c r="G21" s="3" t="s">
        <v>59</v>
      </c>
    </row>
    <row r="22" spans="1:8" ht="36" customHeight="1" x14ac:dyDescent="0.25">
      <c r="A22" s="17" t="s">
        <v>60</v>
      </c>
      <c r="B22" s="17" t="s">
        <v>61</v>
      </c>
      <c r="C22" s="2" t="s">
        <v>62</v>
      </c>
      <c r="D22" s="2" t="s">
        <v>63</v>
      </c>
      <c r="E22" s="17" t="s">
        <v>64</v>
      </c>
      <c r="F22" s="17" t="s">
        <v>65</v>
      </c>
      <c r="G22" s="18">
        <v>80697064</v>
      </c>
    </row>
    <row r="23" spans="1:8" ht="36" customHeight="1" x14ac:dyDescent="0.25">
      <c r="A23" s="17" t="s">
        <v>66</v>
      </c>
      <c r="B23" s="17" t="s">
        <v>61</v>
      </c>
      <c r="C23" s="2" t="s">
        <v>67</v>
      </c>
      <c r="D23" s="2" t="s">
        <v>68</v>
      </c>
      <c r="E23" s="17" t="s">
        <v>69</v>
      </c>
      <c r="F23" s="17" t="s">
        <v>70</v>
      </c>
      <c r="G23" s="18">
        <v>6887510</v>
      </c>
    </row>
    <row r="24" spans="1:8" ht="15" customHeight="1" x14ac:dyDescent="0.25">
      <c r="A24" s="24" t="s">
        <v>71</v>
      </c>
      <c r="B24" s="24"/>
      <c r="C24" s="24"/>
      <c r="D24" s="24"/>
      <c r="E24" s="24"/>
      <c r="F24" s="24"/>
      <c r="G24" s="19">
        <f>G22+G23</f>
        <v>87584574</v>
      </c>
    </row>
    <row r="25" spans="1:8" ht="15" customHeight="1" x14ac:dyDescent="0.25">
      <c r="A25" s="25" t="s">
        <v>72</v>
      </c>
      <c r="B25" s="25"/>
      <c r="C25" s="25"/>
      <c r="D25" s="25"/>
      <c r="E25" s="25"/>
      <c r="F25" s="25"/>
      <c r="G25" s="4">
        <f>H18-G24</f>
        <v>0</v>
      </c>
    </row>
    <row r="27" spans="1:8" ht="25.5" customHeight="1" x14ac:dyDescent="0.25">
      <c r="A27" s="20" t="s">
        <v>73</v>
      </c>
      <c r="B27" s="20"/>
      <c r="C27" s="20"/>
      <c r="D27" s="20"/>
      <c r="E27" s="20"/>
      <c r="F27" s="20"/>
      <c r="G27" s="20"/>
      <c r="H27" s="20"/>
    </row>
    <row r="28" spans="1:8" ht="25.5" customHeight="1" x14ac:dyDescent="0.25">
      <c r="A28" s="20" t="s">
        <v>74</v>
      </c>
      <c r="B28" s="20"/>
      <c r="C28" s="20"/>
      <c r="D28" s="20"/>
      <c r="E28" s="20"/>
      <c r="F28" s="20"/>
      <c r="G28" s="20"/>
      <c r="H28" s="20"/>
    </row>
    <row r="29" spans="1:8" ht="25.5" customHeight="1" x14ac:dyDescent="0.25">
      <c r="A29" s="20" t="s">
        <v>75</v>
      </c>
      <c r="B29" s="20"/>
      <c r="C29" s="20"/>
      <c r="D29" s="20"/>
      <c r="E29" s="20"/>
      <c r="F29" s="20"/>
      <c r="G29" s="20"/>
      <c r="H29" s="20"/>
    </row>
    <row r="30" spans="1:8" ht="25.5" customHeight="1" x14ac:dyDescent="0.25">
      <c r="A30" s="20" t="s">
        <v>76</v>
      </c>
      <c r="B30" s="20"/>
      <c r="C30" s="20"/>
      <c r="D30" s="20"/>
      <c r="E30" s="20"/>
      <c r="F30" s="20"/>
      <c r="G30" s="20"/>
      <c r="H30" s="20"/>
    </row>
    <row r="32" spans="1:8" ht="15" customHeight="1" x14ac:dyDescent="0.25">
      <c r="A32" s="21" t="s">
        <v>77</v>
      </c>
      <c r="B32" s="21"/>
      <c r="C32" s="21"/>
      <c r="D32" s="21"/>
      <c r="E32" s="21"/>
      <c r="F32" s="21"/>
      <c r="G32" s="21"/>
      <c r="H32" s="21"/>
    </row>
  </sheetData>
  <sheetProtection algorithmName="SHA-512" hashValue="D5aNOb5RnI7uBjy/DDjYJ3Vjj92D9v4f280h/Kkl5hPT00vCOjK6NSXCV2q8p4tAf/K0p5X4OxY1Pbn5dexLrA==" saltValue="BU8rimVy4j/qs8XmSU0hCQ==" spinCount="100000" sheet="1" objects="1" scenarios="1"/>
  <mergeCells count="28">
    <mergeCell ref="A1:H1"/>
    <mergeCell ref="A2:H2"/>
    <mergeCell ref="A3:H3"/>
    <mergeCell ref="A5:H5"/>
    <mergeCell ref="A7:A10"/>
    <mergeCell ref="B7:B10"/>
    <mergeCell ref="F7:F10"/>
    <mergeCell ref="G7:G10"/>
    <mergeCell ref="H7:H10"/>
    <mergeCell ref="A11:A14"/>
    <mergeCell ref="B11:B14"/>
    <mergeCell ref="F11:F14"/>
    <mergeCell ref="G11:G14"/>
    <mergeCell ref="H11:H14"/>
    <mergeCell ref="A15:A17"/>
    <mergeCell ref="B15:B17"/>
    <mergeCell ref="F15:F17"/>
    <mergeCell ref="G15:G17"/>
    <mergeCell ref="H15:H17"/>
    <mergeCell ref="A28:H28"/>
    <mergeCell ref="A29:H29"/>
    <mergeCell ref="A30:H30"/>
    <mergeCell ref="A32:H32"/>
    <mergeCell ref="A18:G18"/>
    <mergeCell ref="A20:H20"/>
    <mergeCell ref="A24:F24"/>
    <mergeCell ref="A25:F25"/>
    <mergeCell ref="A27:H27"/>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COTIZACIONES</vt: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Juan Pablo Navarrete</cp:lastModifiedBy>
  <cp:revision>0</cp:revision>
  <dcterms:created xsi:type="dcterms:W3CDTF">2026-10-08T19:08:30Z</dcterms:created>
  <dcterms:modified xsi:type="dcterms:W3CDTF">2026-10-08T20:56:01Z</dcterms:modified>
  <dc:language>en-US</dc:language>
</cp:coreProperties>
</file>