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https://transmilenio-my.sharepoint.com/personal/miguel_duque_transmilenio_gov_co/Documents/MIGUEL DARIO DUQUE/COTA/2026/SEPTIEMBRE/"/>
    </mc:Choice>
  </mc:AlternateContent>
  <xr:revisionPtr revIDLastSave="0" documentId="8_{FD04F4CD-6DB3-422C-80D7-30F36405503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Oferta Económica" sheetId="1" r:id="rId1"/>
  </sheets>
  <definedNames>
    <definedName name="_xlnm.Print_Area" localSheetId="0">'Oferta Económica'!$A$1:$O$32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8" i="1"/>
  <c r="N23" i="1"/>
  <c r="N22" i="1"/>
  <c r="M22" i="1"/>
  <c r="L22" i="1"/>
  <c r="K22" i="1"/>
  <c r="J22" i="1"/>
  <c r="I22" i="1"/>
  <c r="N21" i="1"/>
  <c r="M21" i="1"/>
  <c r="L21" i="1"/>
  <c r="K21" i="1"/>
  <c r="J21" i="1"/>
  <c r="I21" i="1"/>
  <c r="N20" i="1"/>
  <c r="M20" i="1"/>
  <c r="L20" i="1"/>
  <c r="K20" i="1"/>
  <c r="J20" i="1"/>
  <c r="I20" i="1"/>
  <c r="N19" i="1"/>
  <c r="M19" i="1"/>
  <c r="L19" i="1"/>
  <c r="K19" i="1"/>
  <c r="J19" i="1"/>
  <c r="I19" i="1"/>
  <c r="N18" i="1"/>
  <c r="M18" i="1"/>
  <c r="L18" i="1"/>
  <c r="K18" i="1"/>
  <c r="J18" i="1"/>
  <c r="I18" i="1"/>
  <c r="N17" i="1"/>
  <c r="M17" i="1"/>
  <c r="L17" i="1"/>
  <c r="K17" i="1"/>
  <c r="J17" i="1"/>
  <c r="I17" i="1"/>
  <c r="N16" i="1"/>
  <c r="M16" i="1"/>
  <c r="L16" i="1"/>
  <c r="K16" i="1"/>
  <c r="J16" i="1"/>
  <c r="I16" i="1"/>
  <c r="N15" i="1"/>
  <c r="M15" i="1"/>
  <c r="L15" i="1"/>
  <c r="K15" i="1"/>
  <c r="J15" i="1"/>
  <c r="I15" i="1"/>
  <c r="N14" i="1"/>
  <c r="M14" i="1"/>
  <c r="L14" i="1"/>
  <c r="K14" i="1"/>
  <c r="J14" i="1"/>
  <c r="I14" i="1"/>
  <c r="N13" i="1"/>
  <c r="M13" i="1"/>
  <c r="L13" i="1"/>
  <c r="K13" i="1"/>
  <c r="J13" i="1"/>
  <c r="I13" i="1"/>
  <c r="N12" i="1"/>
  <c r="M12" i="1"/>
  <c r="L12" i="1"/>
  <c r="K12" i="1"/>
  <c r="J12" i="1"/>
  <c r="I12" i="1"/>
  <c r="N11" i="1"/>
  <c r="M11" i="1"/>
  <c r="L11" i="1"/>
  <c r="K11" i="1"/>
  <c r="J11" i="1"/>
  <c r="I11" i="1"/>
  <c r="N10" i="1"/>
  <c r="M10" i="1"/>
  <c r="L10" i="1"/>
  <c r="K10" i="1"/>
  <c r="J10" i="1"/>
  <c r="I10" i="1"/>
  <c r="N9" i="1"/>
  <c r="M9" i="1"/>
  <c r="L9" i="1"/>
  <c r="K9" i="1"/>
  <c r="J9" i="1"/>
  <c r="I9" i="1"/>
  <c r="K8" i="1"/>
  <c r="I8" i="1"/>
  <c r="L8" i="1" s="1"/>
  <c r="N5" i="1"/>
  <c r="J8" i="1" l="1"/>
  <c r="N8" i="1" s="1"/>
  <c r="M8" i="1"/>
  <c r="M23" i="1" s="1"/>
  <c r="F5" i="1"/>
  <c r="J5" i="1" s="1"/>
  <c r="K23" i="1"/>
  <c r="L23" i="1"/>
</calcChain>
</file>

<file path=xl/sharedStrings.xml><?xml version="1.0" encoding="utf-8"?>
<sst xmlns="http://schemas.openxmlformats.org/spreadsheetml/2006/main" count="58" uniqueCount="45">
  <si>
    <t>FORMATO DE OFERTA ECONÓMICA</t>
  </si>
  <si>
    <t>OBJETO: Suministro, instalación, configuración, puesta en operación e integración de la Segunda Fase del Sistema de Videovigilancia del Municipio de Cota, incluyendo el fortalecimiento y ampliación de la infraestructura tecnológica existente, mediante la provisión de cámaras de videovigilancia y analítica especial (PTZ y LPR).</t>
  </si>
  <si>
    <t>Proponente:</t>
  </si>
  <si>
    <t>NIT:</t>
  </si>
  <si>
    <t>Fecha:</t>
  </si>
  <si>
    <t>Presupuesto oficial (IVA incl.)</t>
  </si>
  <si>
    <t>Total oferta (IVA incl.)</t>
  </si>
  <si>
    <t>Saldo frente al P.O.</t>
  </si>
  <si>
    <t>Estado general</t>
  </si>
  <si>
    <t>ÍTEM</t>
  </si>
  <si>
    <t>DESCRIPCIÓN DEL BIEN O SERVICIO</t>
  </si>
  <si>
    <t>UNIDAD</t>
  </si>
  <si>
    <t>CANTIDAD</t>
  </si>
  <si>
    <t>PRECIO TECHO UNITARIO ANTES IVA
(REF. DERIVADA)</t>
  </si>
  <si>
    <t>PRECIO TECHO UNITARIO CON IVA
(ENTIDAD)</t>
  </si>
  <si>
    <t>PRECIO UNITARIO OFERTADO
ANTES IVA</t>
  </si>
  <si>
    <t>% IVA</t>
  </si>
  <si>
    <t>IVA UNITARIO</t>
  </si>
  <si>
    <t>PRECIO UNITARIO OFERTADO
CON IVA</t>
  </si>
  <si>
    <t>VALOR TOTAL
ANTES IVA</t>
  </si>
  <si>
    <t>IVA TOTAL</t>
  </si>
  <si>
    <t>VALOR TOTAL OFERTA
CON IVA</t>
  </si>
  <si>
    <t>VERIFICACIÓN
PRECIO TECHO</t>
  </si>
  <si>
    <t>OBSERVACIONES</t>
  </si>
  <si>
    <t>Cámara Domo PTZ</t>
  </si>
  <si>
    <t>Und</t>
  </si>
  <si>
    <t>Cámara Fija para Reconocimiento de Placas - LPR</t>
  </si>
  <si>
    <t>Infraestructura de Procesamiento y Almacenamiento (Software y Hardware)</t>
  </si>
  <si>
    <t>Licenciamiento Cámaras de VVC</t>
  </si>
  <si>
    <t>Licenciamiento Cámara Fija LPR</t>
  </si>
  <si>
    <t>Estación de Trabajo</t>
  </si>
  <si>
    <t>Coronas Antiescalatorias</t>
  </si>
  <si>
    <t>Sistema de Puesta a Tierra</t>
  </si>
  <si>
    <t>Canalización Eléctrica de Cámaras</t>
  </si>
  <si>
    <t>Gabinetes de Poste/Fachada</t>
  </si>
  <si>
    <t>Switch de 8 Puertos</t>
  </si>
  <si>
    <t>UPS de 1 KVA - Respaldo de Energía</t>
  </si>
  <si>
    <t>Soporte Tipo L y/o T y/o Bandera</t>
  </si>
  <si>
    <t>Switch Gestionado</t>
  </si>
  <si>
    <t>Fibra Óptica</t>
  </si>
  <si>
    <t>Metros</t>
  </si>
  <si>
    <t>TOTAL OFERTA</t>
  </si>
  <si>
    <t>Representate legal o apoderado:</t>
  </si>
  <si>
    <t>Firma:</t>
  </si>
  <si>
    <t>________________________________________________________________________________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</si>
</sst>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$#,##0"/>
    <numFmt numFmtId="165" formatCode="\$#,##0.00"/>
  </numFmts>
  <fonts count="9" x14ac:knownFonts="1">
    <font>
      <sz val="11"/>
      <name val="Carlito"/>
    </font>
    <font>
      <b/>
      <sz val="11"/>
      <name val="Carlito"/>
    </font>
    <font>
      <b/>
      <sz val="10"/>
      <color rgb="FFFFFFFF"/>
      <name val="Aptos"/>
    </font>
    <font>
      <b/>
      <sz val="10"/>
      <color rgb="FF1F1F1F"/>
      <name val="Aptos"/>
    </font>
    <font>
      <sz val="10"/>
      <name val="Aptos"/>
    </font>
    <font>
      <b/>
      <sz val="10"/>
      <name val="Aptos"/>
    </font>
    <font>
      <b/>
      <sz val="15"/>
      <color rgb="FFFFFFFF"/>
      <name val="Aptos"/>
    </font>
    <font>
      <b/>
      <sz val="9"/>
      <color rgb="FFFFFFFF"/>
      <name val="Aptos"/>
    </font>
    <font>
      <sz val="10"/>
      <name val="Aptos"/>
      <family val="2"/>
    </font>
  </fonts>
  <fills count="9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FFF2CC"/>
      </patternFill>
    </fill>
    <fill>
      <patternFill patternType="solid">
        <fgColor rgb="FFF2F2F2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vertical="center"/>
    </xf>
    <xf numFmtId="165" fontId="4" fillId="3" borderId="1" xfId="0" applyNumberFormat="1" applyFont="1" applyFill="1" applyBorder="1" applyAlignment="1">
      <alignment vertical="center"/>
    </xf>
    <xf numFmtId="1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164" fontId="5" fillId="7" borderId="1" xfId="0" applyNumberFormat="1" applyFont="1" applyFill="1" applyBorder="1" applyAlignment="1">
      <alignment horizontal="center" vertical="center"/>
    </xf>
    <xf numFmtId="165" fontId="5" fillId="7" borderId="1" xfId="0" applyNumberFormat="1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right" vertical="center"/>
    </xf>
    <xf numFmtId="165" fontId="2" fillId="5" borderId="1" xfId="0" applyNumberFormat="1" applyFont="1" applyFill="1" applyBorder="1" applyAlignment="1">
      <alignment horizontal="right" vertical="center"/>
    </xf>
    <xf numFmtId="0" fontId="2" fillId="5" borderId="1" xfId="0" applyFont="1" applyFill="1" applyBorder="1" applyAlignment="1">
      <alignment vertical="center"/>
    </xf>
    <xf numFmtId="0" fontId="5" fillId="8" borderId="1" xfId="0" applyFont="1" applyFill="1" applyBorder="1" applyAlignment="1">
      <alignment vertical="center"/>
    </xf>
    <xf numFmtId="0" fontId="5" fillId="8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</cellXfs>
  <cellStyles count="1">
    <cellStyle name="Normal" xfId="0" builtinId="0"/>
  </cellStyles>
  <dxfs count="7">
    <dxf>
      <font>
        <b/>
        <color rgb="FF7F6000"/>
      </font>
      <fill>
        <patternFill patternType="solid">
          <bgColor rgb="FFFFF2CC"/>
        </patternFill>
      </fill>
    </dxf>
    <dxf>
      <font>
        <b/>
        <color rgb="FF9C0006"/>
      </font>
      <fill>
        <patternFill patternType="solid">
          <bgColor rgb="FFF4CCCC"/>
        </patternFill>
      </fill>
    </dxf>
    <dxf>
      <font>
        <b/>
        <color rgb="FF375623"/>
      </font>
      <fill>
        <patternFill patternType="solid">
          <bgColor rgb="FFE2F0D9"/>
        </patternFill>
      </fill>
    </dxf>
    <dxf>
      <font>
        <b/>
        <color rgb="FF9C0006"/>
      </font>
      <fill>
        <patternFill patternType="solid">
          <bgColor rgb="FFF4CCCC"/>
        </patternFill>
      </fill>
    </dxf>
    <dxf>
      <font>
        <b/>
        <color rgb="FF7F6000"/>
      </font>
      <fill>
        <patternFill patternType="solid">
          <bgColor rgb="FFFFF2CC"/>
        </patternFill>
      </fill>
    </dxf>
    <dxf>
      <font>
        <b/>
        <color rgb="FF9C0006"/>
      </font>
      <fill>
        <patternFill patternType="solid">
          <bgColor rgb="FFF4CCCC"/>
        </patternFill>
      </fill>
    </dxf>
    <dxf>
      <font>
        <b/>
        <color rgb="FF375623"/>
      </font>
      <fill>
        <patternFill patternType="solid">
          <bgColor rgb="FFE2F0D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533400</xdr:colOff>
      <xdr:row>0</xdr:row>
      <xdr:rowOff>0</xdr:rowOff>
    </xdr:from>
    <xdr:to>
      <xdr:col>6</xdr:col>
      <xdr:colOff>55512</xdr:colOff>
      <xdr:row>1</xdr:row>
      <xdr:rowOff>2156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5011856-E993-BECC-C077-1A41A79C06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04460" y="0"/>
          <a:ext cx="1914792" cy="180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9"/>
  <sheetViews>
    <sheetView tabSelected="1" view="pageBreakPreview" zoomScale="60" zoomScaleNormal="80" workbookViewId="0">
      <selection activeCell="L25" sqref="L25"/>
    </sheetView>
  </sheetViews>
  <sheetFormatPr baseColWidth="10" defaultColWidth="8.796875" defaultRowHeight="13.8" x14ac:dyDescent="0.25"/>
  <cols>
    <col min="1" max="1" width="10.09765625" style="12" customWidth="1"/>
    <col min="2" max="2" width="34.19921875" style="12" customWidth="1"/>
    <col min="3" max="3" width="8" style="12" customWidth="1"/>
    <col min="4" max="4" width="9" style="12" customWidth="1"/>
    <col min="5" max="7" width="15.69921875" style="12" customWidth="1"/>
    <col min="8" max="8" width="9.296875" style="12" customWidth="1"/>
    <col min="9" max="9" width="14.09765625" style="12" customWidth="1"/>
    <col min="10" max="13" width="15.69921875" style="12" customWidth="1"/>
    <col min="14" max="14" width="11.09765625" style="12" customWidth="1"/>
    <col min="15" max="15" width="21.8984375" style="12" customWidth="1"/>
  </cols>
  <sheetData>
    <row r="1" spans="1:15" ht="141.6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22.35" customHeight="1" x14ac:dyDescent="0.25">
      <c r="A2" s="16" t="s">
        <v>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3" spans="1:15" ht="12" customHeight="1" x14ac:dyDescent="0.25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</row>
    <row r="4" spans="1:15" x14ac:dyDescent="0.25">
      <c r="A4" s="23" t="s">
        <v>2</v>
      </c>
      <c r="B4" s="4"/>
      <c r="C4" s="4"/>
      <c r="D4" s="4"/>
      <c r="E4" s="4"/>
      <c r="F4" s="4"/>
      <c r="G4" s="4"/>
      <c r="H4" s="24" t="s">
        <v>3</v>
      </c>
      <c r="I4" s="4"/>
      <c r="J4" s="4"/>
      <c r="K4" s="4"/>
      <c r="L4" s="24" t="s">
        <v>4</v>
      </c>
      <c r="M4" s="4"/>
      <c r="N4" s="4"/>
      <c r="O4" s="4"/>
    </row>
    <row r="5" spans="1:15" ht="36.6" customHeight="1" x14ac:dyDescent="0.25">
      <c r="A5" s="13" t="s">
        <v>5</v>
      </c>
      <c r="B5" s="13"/>
      <c r="C5" s="17">
        <v>8998775157</v>
      </c>
      <c r="D5" s="17"/>
      <c r="E5" s="14" t="s">
        <v>6</v>
      </c>
      <c r="F5" s="18">
        <f>SUM(M8:M22)</f>
        <v>0</v>
      </c>
      <c r="G5" s="19"/>
      <c r="H5" s="19"/>
      <c r="I5" s="14" t="s">
        <v>7</v>
      </c>
      <c r="J5" s="18">
        <f>B5-F5</f>
        <v>0</v>
      </c>
      <c r="K5" s="19"/>
      <c r="L5" s="19"/>
      <c r="M5" s="14" t="s">
        <v>8</v>
      </c>
      <c r="N5" s="19" t="str">
        <f>IF(COUNTA(G8:G22)&lt;15,"PENDIENTE",IF(COUNTIF(N8:N22,"NO CUMPLE")&gt;0,"NO CUMPLE",IF(F5&lt;=B5,"CUMPLE","NO CUMPLE")))</f>
        <v>PENDIENTE</v>
      </c>
      <c r="O5" s="19"/>
    </row>
    <row r="6" spans="1:15" ht="12.6" customHeight="1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ht="33.6" customHeight="1" x14ac:dyDescent="0.25">
      <c r="A7" s="15" t="s">
        <v>9</v>
      </c>
      <c r="B7" s="15" t="s">
        <v>10</v>
      </c>
      <c r="C7" s="15" t="s">
        <v>11</v>
      </c>
      <c r="D7" s="15" t="s">
        <v>12</v>
      </c>
      <c r="E7" s="15" t="s">
        <v>13</v>
      </c>
      <c r="F7" s="15" t="s">
        <v>14</v>
      </c>
      <c r="G7" s="15" t="s">
        <v>15</v>
      </c>
      <c r="H7" s="15" t="s">
        <v>16</v>
      </c>
      <c r="I7" s="15" t="s">
        <v>17</v>
      </c>
      <c r="J7" s="15" t="s">
        <v>18</v>
      </c>
      <c r="K7" s="15" t="s">
        <v>19</v>
      </c>
      <c r="L7" s="15" t="s">
        <v>20</v>
      </c>
      <c r="M7" s="15" t="s">
        <v>21</v>
      </c>
      <c r="N7" s="15" t="s">
        <v>22</v>
      </c>
      <c r="O7" s="15" t="s">
        <v>23</v>
      </c>
    </row>
    <row r="8" spans="1:15" ht="24" customHeight="1" x14ac:dyDescent="0.25">
      <c r="A8" s="5">
        <v>1</v>
      </c>
      <c r="B8" s="6" t="s">
        <v>24</v>
      </c>
      <c r="C8" s="5" t="s">
        <v>25</v>
      </c>
      <c r="D8" s="7">
        <v>59</v>
      </c>
      <c r="E8" s="8">
        <f>F8/(1+19%)</f>
        <v>49148725</v>
      </c>
      <c r="F8" s="8">
        <v>58486982.75</v>
      </c>
      <c r="G8" s="9"/>
      <c r="H8" s="10">
        <v>0.19</v>
      </c>
      <c r="I8" s="8" t="str">
        <f t="shared" ref="I8:I22" si="0">IF(G8="","",G8*H8)</f>
        <v/>
      </c>
      <c r="J8" s="8" t="str">
        <f t="shared" ref="J8:J22" si="1">IF(G8="","",G8+I8)</f>
        <v/>
      </c>
      <c r="K8" s="8" t="str">
        <f t="shared" ref="K8:K22" si="2">IF(G8="","",G8*D8)</f>
        <v/>
      </c>
      <c r="L8" s="8" t="str">
        <f t="shared" ref="L8:L22" si="3">IF(G8="","",I8*D8)</f>
        <v/>
      </c>
      <c r="M8" s="8" t="str">
        <f t="shared" ref="M8:M22" si="4">IF(G8="","",J8*D8)</f>
        <v/>
      </c>
      <c r="N8" s="5" t="str">
        <f t="shared" ref="N8:N22" si="5">IF(G8="","PENDIENTE",IF(J8&lt;=F8,"CUMPLE","NO CUMPLE"))</f>
        <v>PENDIENTE</v>
      </c>
      <c r="O8" s="11"/>
    </row>
    <row r="9" spans="1:15" ht="24" customHeight="1" x14ac:dyDescent="0.25">
      <c r="A9" s="5">
        <v>2</v>
      </c>
      <c r="B9" s="6" t="s">
        <v>26</v>
      </c>
      <c r="C9" s="5" t="s">
        <v>25</v>
      </c>
      <c r="D9" s="7">
        <v>6</v>
      </c>
      <c r="E9" s="8">
        <f t="shared" ref="E9:E22" si="6">F9/(1+19%)</f>
        <v>39140236.000000007</v>
      </c>
      <c r="F9" s="8">
        <v>46576880.840000004</v>
      </c>
      <c r="G9" s="9"/>
      <c r="H9" s="10">
        <v>0.19</v>
      </c>
      <c r="I9" s="8" t="str">
        <f t="shared" si="0"/>
        <v/>
      </c>
      <c r="J9" s="8" t="str">
        <f t="shared" si="1"/>
        <v/>
      </c>
      <c r="K9" s="8" t="str">
        <f t="shared" si="2"/>
        <v/>
      </c>
      <c r="L9" s="8" t="str">
        <f t="shared" si="3"/>
        <v/>
      </c>
      <c r="M9" s="8" t="str">
        <f t="shared" si="4"/>
        <v/>
      </c>
      <c r="N9" s="5" t="str">
        <f t="shared" si="5"/>
        <v>PENDIENTE</v>
      </c>
      <c r="O9" s="11"/>
    </row>
    <row r="10" spans="1:15" ht="24" customHeight="1" x14ac:dyDescent="0.25">
      <c r="A10" s="5">
        <v>3</v>
      </c>
      <c r="B10" s="6" t="s">
        <v>27</v>
      </c>
      <c r="C10" s="5" t="s">
        <v>25</v>
      </c>
      <c r="D10" s="7">
        <v>1</v>
      </c>
      <c r="E10" s="8">
        <f t="shared" si="6"/>
        <v>1123315900</v>
      </c>
      <c r="F10" s="8">
        <v>1336745921</v>
      </c>
      <c r="G10" s="9"/>
      <c r="H10" s="10">
        <v>0.19</v>
      </c>
      <c r="I10" s="8" t="str">
        <f t="shared" si="0"/>
        <v/>
      </c>
      <c r="J10" s="8" t="str">
        <f t="shared" si="1"/>
        <v/>
      </c>
      <c r="K10" s="8" t="str">
        <f t="shared" si="2"/>
        <v/>
      </c>
      <c r="L10" s="8" t="str">
        <f t="shared" si="3"/>
        <v/>
      </c>
      <c r="M10" s="8" t="str">
        <f t="shared" si="4"/>
        <v/>
      </c>
      <c r="N10" s="5" t="str">
        <f t="shared" si="5"/>
        <v>PENDIENTE</v>
      </c>
      <c r="O10" s="11"/>
    </row>
    <row r="11" spans="1:15" ht="24" customHeight="1" x14ac:dyDescent="0.25">
      <c r="A11" s="5">
        <v>4</v>
      </c>
      <c r="B11" s="6" t="s">
        <v>28</v>
      </c>
      <c r="C11" s="5" t="s">
        <v>25</v>
      </c>
      <c r="D11" s="7">
        <v>59</v>
      </c>
      <c r="E11" s="8">
        <f t="shared" si="6"/>
        <v>2969976</v>
      </c>
      <c r="F11" s="8">
        <v>3534271.44</v>
      </c>
      <c r="G11" s="9"/>
      <c r="H11" s="10">
        <v>0.19</v>
      </c>
      <c r="I11" s="8" t="str">
        <f t="shared" si="0"/>
        <v/>
      </c>
      <c r="J11" s="8" t="str">
        <f t="shared" si="1"/>
        <v/>
      </c>
      <c r="K11" s="8" t="str">
        <f t="shared" si="2"/>
        <v/>
      </c>
      <c r="L11" s="8" t="str">
        <f t="shared" si="3"/>
        <v/>
      </c>
      <c r="M11" s="8" t="str">
        <f t="shared" si="4"/>
        <v/>
      </c>
      <c r="N11" s="5" t="str">
        <f t="shared" si="5"/>
        <v>PENDIENTE</v>
      </c>
      <c r="O11" s="11"/>
    </row>
    <row r="12" spans="1:15" ht="24" customHeight="1" x14ac:dyDescent="0.25">
      <c r="A12" s="5">
        <v>5</v>
      </c>
      <c r="B12" s="6" t="s">
        <v>29</v>
      </c>
      <c r="C12" s="5" t="s">
        <v>25</v>
      </c>
      <c r="D12" s="7">
        <v>6</v>
      </c>
      <c r="E12" s="8">
        <f t="shared" si="6"/>
        <v>12986853</v>
      </c>
      <c r="F12" s="8">
        <v>15454355.07</v>
      </c>
      <c r="G12" s="9"/>
      <c r="H12" s="10">
        <v>0.19</v>
      </c>
      <c r="I12" s="8" t="str">
        <f t="shared" si="0"/>
        <v/>
      </c>
      <c r="J12" s="8" t="str">
        <f t="shared" si="1"/>
        <v/>
      </c>
      <c r="K12" s="8" t="str">
        <f t="shared" si="2"/>
        <v/>
      </c>
      <c r="L12" s="8" t="str">
        <f t="shared" si="3"/>
        <v/>
      </c>
      <c r="M12" s="8" t="str">
        <f t="shared" si="4"/>
        <v/>
      </c>
      <c r="N12" s="5" t="str">
        <f t="shared" si="5"/>
        <v>PENDIENTE</v>
      </c>
      <c r="O12" s="11"/>
    </row>
    <row r="13" spans="1:15" ht="24" customHeight="1" x14ac:dyDescent="0.25">
      <c r="A13" s="5">
        <v>6</v>
      </c>
      <c r="B13" s="6" t="s">
        <v>30</v>
      </c>
      <c r="C13" s="5" t="s">
        <v>25</v>
      </c>
      <c r="D13" s="7">
        <v>1</v>
      </c>
      <c r="E13" s="8">
        <f t="shared" si="6"/>
        <v>44130719</v>
      </c>
      <c r="F13" s="8">
        <v>52515555.609999999</v>
      </c>
      <c r="G13" s="9"/>
      <c r="H13" s="10">
        <v>0.19</v>
      </c>
      <c r="I13" s="8" t="str">
        <f t="shared" si="0"/>
        <v/>
      </c>
      <c r="J13" s="8" t="str">
        <f t="shared" si="1"/>
        <v/>
      </c>
      <c r="K13" s="8" t="str">
        <f t="shared" si="2"/>
        <v/>
      </c>
      <c r="L13" s="8" t="str">
        <f t="shared" si="3"/>
        <v/>
      </c>
      <c r="M13" s="8" t="str">
        <f t="shared" si="4"/>
        <v/>
      </c>
      <c r="N13" s="5" t="str">
        <f t="shared" si="5"/>
        <v>PENDIENTE</v>
      </c>
      <c r="O13" s="11"/>
    </row>
    <row r="14" spans="1:15" ht="24" customHeight="1" x14ac:dyDescent="0.25">
      <c r="A14" s="5">
        <v>7</v>
      </c>
      <c r="B14" s="6" t="s">
        <v>31</v>
      </c>
      <c r="C14" s="5" t="s">
        <v>25</v>
      </c>
      <c r="D14" s="7">
        <v>59</v>
      </c>
      <c r="E14" s="8">
        <f t="shared" si="6"/>
        <v>328783.00000000006</v>
      </c>
      <c r="F14" s="8">
        <v>391251.77</v>
      </c>
      <c r="G14" s="9"/>
      <c r="H14" s="10">
        <v>0.19</v>
      </c>
      <c r="I14" s="8" t="str">
        <f t="shared" si="0"/>
        <v/>
      </c>
      <c r="J14" s="8" t="str">
        <f t="shared" si="1"/>
        <v/>
      </c>
      <c r="K14" s="8" t="str">
        <f t="shared" si="2"/>
        <v/>
      </c>
      <c r="L14" s="8" t="str">
        <f t="shared" si="3"/>
        <v/>
      </c>
      <c r="M14" s="8" t="str">
        <f t="shared" si="4"/>
        <v/>
      </c>
      <c r="N14" s="5" t="str">
        <f t="shared" si="5"/>
        <v>PENDIENTE</v>
      </c>
      <c r="O14" s="11"/>
    </row>
    <row r="15" spans="1:15" ht="24" customHeight="1" x14ac:dyDescent="0.25">
      <c r="A15" s="5">
        <v>8</v>
      </c>
      <c r="B15" s="6" t="s">
        <v>32</v>
      </c>
      <c r="C15" s="5" t="s">
        <v>25</v>
      </c>
      <c r="D15" s="7">
        <v>65</v>
      </c>
      <c r="E15" s="8">
        <f t="shared" si="6"/>
        <v>7695285.0000000009</v>
      </c>
      <c r="F15" s="8">
        <v>9157389.1500000004</v>
      </c>
      <c r="G15" s="9"/>
      <c r="H15" s="10">
        <v>0.19</v>
      </c>
      <c r="I15" s="8" t="str">
        <f t="shared" si="0"/>
        <v/>
      </c>
      <c r="J15" s="8" t="str">
        <f t="shared" si="1"/>
        <v/>
      </c>
      <c r="K15" s="8" t="str">
        <f t="shared" si="2"/>
        <v/>
      </c>
      <c r="L15" s="8" t="str">
        <f t="shared" si="3"/>
        <v/>
      </c>
      <c r="M15" s="8" t="str">
        <f t="shared" si="4"/>
        <v/>
      </c>
      <c r="N15" s="5" t="str">
        <f t="shared" si="5"/>
        <v>PENDIENTE</v>
      </c>
      <c r="O15" s="11"/>
    </row>
    <row r="16" spans="1:15" ht="24" customHeight="1" x14ac:dyDescent="0.25">
      <c r="A16" s="5">
        <v>9</v>
      </c>
      <c r="B16" s="6" t="s">
        <v>33</v>
      </c>
      <c r="C16" s="5" t="s">
        <v>25</v>
      </c>
      <c r="D16" s="7">
        <v>65</v>
      </c>
      <c r="E16" s="8">
        <f t="shared" si="6"/>
        <v>2875824</v>
      </c>
      <c r="F16" s="8">
        <v>3422230.56</v>
      </c>
      <c r="G16" s="9"/>
      <c r="H16" s="10">
        <v>0.19</v>
      </c>
      <c r="I16" s="8" t="str">
        <f t="shared" si="0"/>
        <v/>
      </c>
      <c r="J16" s="8" t="str">
        <f t="shared" si="1"/>
        <v/>
      </c>
      <c r="K16" s="8" t="str">
        <f t="shared" si="2"/>
        <v/>
      </c>
      <c r="L16" s="8" t="str">
        <f t="shared" si="3"/>
        <v/>
      </c>
      <c r="M16" s="8" t="str">
        <f t="shared" si="4"/>
        <v/>
      </c>
      <c r="N16" s="5" t="str">
        <f t="shared" si="5"/>
        <v>PENDIENTE</v>
      </c>
      <c r="O16" s="11"/>
    </row>
    <row r="17" spans="1:15" ht="24" customHeight="1" x14ac:dyDescent="0.25">
      <c r="A17" s="5">
        <v>10</v>
      </c>
      <c r="B17" s="6" t="s">
        <v>34</v>
      </c>
      <c r="C17" s="5" t="s">
        <v>25</v>
      </c>
      <c r="D17" s="7">
        <v>65</v>
      </c>
      <c r="E17" s="8">
        <f t="shared" si="6"/>
        <v>6445240</v>
      </c>
      <c r="F17" s="8">
        <v>7669835.5999999996</v>
      </c>
      <c r="G17" s="9"/>
      <c r="H17" s="10">
        <v>0.19</v>
      </c>
      <c r="I17" s="8" t="str">
        <f t="shared" si="0"/>
        <v/>
      </c>
      <c r="J17" s="8" t="str">
        <f t="shared" si="1"/>
        <v/>
      </c>
      <c r="K17" s="8" t="str">
        <f t="shared" si="2"/>
        <v/>
      </c>
      <c r="L17" s="8" t="str">
        <f t="shared" si="3"/>
        <v/>
      </c>
      <c r="M17" s="8" t="str">
        <f t="shared" si="4"/>
        <v/>
      </c>
      <c r="N17" s="5" t="str">
        <f t="shared" si="5"/>
        <v>PENDIENTE</v>
      </c>
      <c r="O17" s="11"/>
    </row>
    <row r="18" spans="1:15" ht="24" customHeight="1" x14ac:dyDescent="0.25">
      <c r="A18" s="5">
        <v>11</v>
      </c>
      <c r="B18" s="6" t="s">
        <v>35</v>
      </c>
      <c r="C18" s="5" t="s">
        <v>25</v>
      </c>
      <c r="D18" s="7">
        <v>65</v>
      </c>
      <c r="E18" s="8">
        <f t="shared" si="6"/>
        <v>1639880</v>
      </c>
      <c r="F18" s="8">
        <v>1951457.2</v>
      </c>
      <c r="G18" s="9"/>
      <c r="H18" s="10">
        <v>0.19</v>
      </c>
      <c r="I18" s="8" t="str">
        <f t="shared" si="0"/>
        <v/>
      </c>
      <c r="J18" s="8" t="str">
        <f t="shared" si="1"/>
        <v/>
      </c>
      <c r="K18" s="8" t="str">
        <f t="shared" si="2"/>
        <v/>
      </c>
      <c r="L18" s="8" t="str">
        <f t="shared" si="3"/>
        <v/>
      </c>
      <c r="M18" s="8" t="str">
        <f t="shared" si="4"/>
        <v/>
      </c>
      <c r="N18" s="5" t="str">
        <f t="shared" si="5"/>
        <v>PENDIENTE</v>
      </c>
      <c r="O18" s="11"/>
    </row>
    <row r="19" spans="1:15" ht="24" customHeight="1" x14ac:dyDescent="0.25">
      <c r="A19" s="5">
        <v>12</v>
      </c>
      <c r="B19" s="6" t="s">
        <v>36</v>
      </c>
      <c r="C19" s="5" t="s">
        <v>25</v>
      </c>
      <c r="D19" s="7">
        <v>65</v>
      </c>
      <c r="E19" s="8">
        <f t="shared" si="6"/>
        <v>2968480.0000000005</v>
      </c>
      <c r="F19" s="8">
        <v>3532491.2</v>
      </c>
      <c r="G19" s="9"/>
      <c r="H19" s="10">
        <v>0.19</v>
      </c>
      <c r="I19" s="8" t="str">
        <f t="shared" si="0"/>
        <v/>
      </c>
      <c r="J19" s="8" t="str">
        <f t="shared" si="1"/>
        <v/>
      </c>
      <c r="K19" s="8" t="str">
        <f t="shared" si="2"/>
        <v/>
      </c>
      <c r="L19" s="8" t="str">
        <f t="shared" si="3"/>
        <v/>
      </c>
      <c r="M19" s="8" t="str">
        <f t="shared" si="4"/>
        <v/>
      </c>
      <c r="N19" s="5" t="str">
        <f t="shared" si="5"/>
        <v>PENDIENTE</v>
      </c>
      <c r="O19" s="11"/>
    </row>
    <row r="20" spans="1:15" ht="24" customHeight="1" x14ac:dyDescent="0.25">
      <c r="A20" s="5">
        <v>13</v>
      </c>
      <c r="B20" s="6" t="s">
        <v>37</v>
      </c>
      <c r="C20" s="5" t="s">
        <v>25</v>
      </c>
      <c r="D20" s="7">
        <v>4</v>
      </c>
      <c r="E20" s="8">
        <f t="shared" si="6"/>
        <v>59103506</v>
      </c>
      <c r="F20" s="8">
        <v>70333172.140000001</v>
      </c>
      <c r="G20" s="9"/>
      <c r="H20" s="10">
        <v>0.19</v>
      </c>
      <c r="I20" s="8" t="str">
        <f t="shared" si="0"/>
        <v/>
      </c>
      <c r="J20" s="8" t="str">
        <f t="shared" si="1"/>
        <v/>
      </c>
      <c r="K20" s="8" t="str">
        <f t="shared" si="2"/>
        <v/>
      </c>
      <c r="L20" s="8" t="str">
        <f t="shared" si="3"/>
        <v/>
      </c>
      <c r="M20" s="8" t="str">
        <f t="shared" si="4"/>
        <v/>
      </c>
      <c r="N20" s="5" t="str">
        <f t="shared" si="5"/>
        <v>PENDIENTE</v>
      </c>
      <c r="O20" s="11"/>
    </row>
    <row r="21" spans="1:15" ht="24" customHeight="1" x14ac:dyDescent="0.25">
      <c r="A21" s="5">
        <v>14</v>
      </c>
      <c r="B21" s="6" t="s">
        <v>38</v>
      </c>
      <c r="C21" s="5" t="s">
        <v>25</v>
      </c>
      <c r="D21" s="7">
        <v>2</v>
      </c>
      <c r="E21" s="8">
        <f t="shared" si="6"/>
        <v>21069456</v>
      </c>
      <c r="F21" s="8">
        <v>25072652.640000001</v>
      </c>
      <c r="G21" s="9"/>
      <c r="H21" s="10">
        <v>0.19</v>
      </c>
      <c r="I21" s="8" t="str">
        <f t="shared" si="0"/>
        <v/>
      </c>
      <c r="J21" s="8" t="str">
        <f t="shared" si="1"/>
        <v/>
      </c>
      <c r="K21" s="8" t="str">
        <f t="shared" si="2"/>
        <v/>
      </c>
      <c r="L21" s="8" t="str">
        <f t="shared" si="3"/>
        <v/>
      </c>
      <c r="M21" s="8" t="str">
        <f t="shared" si="4"/>
        <v/>
      </c>
      <c r="N21" s="5" t="str">
        <f t="shared" si="5"/>
        <v>PENDIENTE</v>
      </c>
      <c r="O21" s="11"/>
    </row>
    <row r="22" spans="1:15" ht="24" customHeight="1" x14ac:dyDescent="0.25">
      <c r="A22" s="5">
        <v>15</v>
      </c>
      <c r="B22" s="6" t="s">
        <v>39</v>
      </c>
      <c r="C22" s="5" t="s">
        <v>40</v>
      </c>
      <c r="D22" s="7">
        <v>27400</v>
      </c>
      <c r="E22" s="8">
        <f t="shared" si="6"/>
        <v>47563</v>
      </c>
      <c r="F22" s="8">
        <v>56599.97</v>
      </c>
      <c r="G22" s="9"/>
      <c r="H22" s="10">
        <v>0.19</v>
      </c>
      <c r="I22" s="8" t="str">
        <f t="shared" si="0"/>
        <v/>
      </c>
      <c r="J22" s="8" t="str">
        <f t="shared" si="1"/>
        <v/>
      </c>
      <c r="K22" s="8" t="str">
        <f t="shared" si="2"/>
        <v/>
      </c>
      <c r="L22" s="8" t="str">
        <f t="shared" si="3"/>
        <v/>
      </c>
      <c r="M22" s="8" t="str">
        <f t="shared" si="4"/>
        <v/>
      </c>
      <c r="N22" s="5" t="str">
        <f t="shared" si="5"/>
        <v>PENDIENTE</v>
      </c>
      <c r="O22" s="11"/>
    </row>
    <row r="23" spans="1:15" ht="19.2" customHeight="1" x14ac:dyDescent="0.25">
      <c r="A23" s="20" t="s">
        <v>41</v>
      </c>
      <c r="B23" s="20"/>
      <c r="C23" s="20"/>
      <c r="D23" s="20"/>
      <c r="E23" s="20"/>
      <c r="F23" s="20"/>
      <c r="G23" s="20"/>
      <c r="H23" s="20"/>
      <c r="I23" s="20"/>
      <c r="J23" s="20"/>
      <c r="K23" s="21">
        <f>SUM(K8:K22)</f>
        <v>0</v>
      </c>
      <c r="L23" s="21">
        <f>SUM(L8:L22)</f>
        <v>0</v>
      </c>
      <c r="M23" s="21">
        <f>SUM(M8:M22)</f>
        <v>0</v>
      </c>
      <c r="N23" s="1" t="str">
        <f>IF(COUNTA(G8:G22)&lt;15,"PENDIENTE",IF(COUNTIF(N8:N22,"NO CUMPLE")&gt;0,"NO CUMPLE","CUMPLE"))</f>
        <v>PENDIENTE</v>
      </c>
      <c r="O23" s="22"/>
    </row>
    <row r="25" spans="1:15" x14ac:dyDescent="0.25">
      <c r="B25" s="25" t="s">
        <v>42</v>
      </c>
    </row>
    <row r="26" spans="1:15" x14ac:dyDescent="0.25">
      <c r="B26" s="26"/>
    </row>
    <row r="27" spans="1:15" x14ac:dyDescent="0.25">
      <c r="B27" s="26"/>
    </row>
    <row r="28" spans="1:15" x14ac:dyDescent="0.25">
      <c r="B28" s="26"/>
    </row>
    <row r="29" spans="1:15" x14ac:dyDescent="0.25">
      <c r="B29" s="25" t="s">
        <v>43</v>
      </c>
      <c r="C29" s="12" t="s">
        <v>44</v>
      </c>
    </row>
  </sheetData>
  <mergeCells count="12">
    <mergeCell ref="A23:J23"/>
    <mergeCell ref="C5:D5"/>
    <mergeCell ref="A5:B5"/>
    <mergeCell ref="F5:H5"/>
    <mergeCell ref="J5:L5"/>
    <mergeCell ref="N5:O5"/>
    <mergeCell ref="A6:O6"/>
    <mergeCell ref="A1:O1"/>
    <mergeCell ref="A2:O3"/>
    <mergeCell ref="B4:G4"/>
    <mergeCell ref="I4:K4"/>
    <mergeCell ref="M4:O4"/>
  </mergeCells>
  <conditionalFormatting sqref="N8:N23">
    <cfRule type="expression" dxfId="6" priority="1">
      <formula>N8="CUMPLE"</formula>
    </cfRule>
    <cfRule type="expression" dxfId="5" priority="2">
      <formula>N8="NO CUMPLE"</formula>
    </cfRule>
    <cfRule type="expression" dxfId="4" priority="3">
      <formula>N8="PENDIENTE"</formula>
    </cfRule>
  </conditionalFormatting>
  <conditionalFormatting sqref="J8:J22">
    <cfRule type="expression" dxfId="3" priority="4">
      <formula>J8&gt;F8</formula>
    </cfRule>
  </conditionalFormatting>
  <conditionalFormatting sqref="N5:O5">
    <cfRule type="expression" dxfId="2" priority="5">
      <formula>N5="CUMPLE"</formula>
    </cfRule>
    <cfRule type="expression" dxfId="1" priority="6">
      <formula>N5="NO CUMPLE"</formula>
    </cfRule>
    <cfRule type="expression" dxfId="0" priority="7">
      <formula>N5="PENDIENTE"</formula>
    </cfRule>
  </conditionalFormatting>
  <dataValidations count="1">
    <dataValidation type="decimal" sqref="H8:H22" xr:uid="{00000000-0002-0000-0000-000000000000}">
      <formula1>0</formula1>
      <formula2>1</formula2>
    </dataValidation>
  </dataValidations>
  <pageMargins left="0.7" right="0.7" top="0.75" bottom="0.75" header="0.3" footer="0.3"/>
  <pageSetup scale="3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Económica</vt:lpstr>
      <vt:lpstr>'Oferta Económica'!Área_de_impresión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2026-09-16T14:45:25Z</dcterms:created>
  <dcterms:modified xsi:type="dcterms:W3CDTF">2026-09-16T14:45:25Z</dcterms:modified>
</cp:coreProperties>
</file>