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caang\OneDrive\Desktop\UAESP\Proceso Vigilancia\Observaciones\Documentos_ajustados_13102026\"/>
    </mc:Choice>
  </mc:AlternateContent>
  <xr:revisionPtr revIDLastSave="0" documentId="8_{09857F36-33D5-42C2-B555-D978AED24A5D}" xr6:coauthVersionLast="47" xr6:coauthVersionMax="47" xr10:uidLastSave="{00000000-0000-0000-0000-000000000000}"/>
  <bookViews>
    <workbookView xWindow="-98" yWindow="-98" windowWidth="19396" windowHeight="11475" xr2:uid="{00000000-000D-0000-FFFF-FFFF00000000}"/>
  </bookViews>
  <sheets>
    <sheet name="F COTIZACION SERV VG UAESP"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6" i="1" l="1"/>
  <c r="O33" i="1"/>
  <c r="M33" i="1"/>
  <c r="P33" i="1" s="1"/>
  <c r="O32" i="1"/>
  <c r="M32" i="1"/>
  <c r="P32" i="1" s="1"/>
  <c r="O31" i="1"/>
  <c r="M31" i="1"/>
  <c r="P31" i="1" s="1"/>
  <c r="O30" i="1"/>
  <c r="M30" i="1"/>
  <c r="P30" i="1" s="1"/>
  <c r="O29" i="1"/>
  <c r="M29" i="1"/>
  <c r="P29" i="1" s="1"/>
  <c r="O28" i="1"/>
  <c r="M28" i="1"/>
  <c r="P28" i="1" s="1"/>
  <c r="O27" i="1"/>
  <c r="M27" i="1"/>
  <c r="P27" i="1" s="1"/>
  <c r="O26" i="1"/>
  <c r="M26" i="1"/>
  <c r="P26" i="1" s="1"/>
  <c r="O25" i="1"/>
  <c r="M25" i="1"/>
  <c r="P25" i="1" s="1"/>
  <c r="O24" i="1"/>
  <c r="M24" i="1"/>
  <c r="P24" i="1" s="1"/>
  <c r="R21" i="1"/>
  <c r="S21" i="1" s="1"/>
  <c r="M21" i="1"/>
  <c r="L21" i="1"/>
  <c r="R20" i="1"/>
  <c r="S20" i="1" s="1"/>
  <c r="M20" i="1"/>
  <c r="L20" i="1"/>
  <c r="R19" i="1"/>
  <c r="S19" i="1" s="1"/>
  <c r="M19" i="1"/>
  <c r="L19" i="1"/>
  <c r="R18" i="1"/>
  <c r="S18" i="1" s="1"/>
  <c r="M18" i="1"/>
  <c r="L18" i="1"/>
  <c r="R17" i="1"/>
  <c r="S17" i="1" s="1"/>
  <c r="M17" i="1"/>
  <c r="L17" i="1"/>
  <c r="R16" i="1"/>
  <c r="S16" i="1" s="1"/>
  <c r="M16" i="1"/>
  <c r="L16" i="1"/>
  <c r="R15" i="1"/>
  <c r="S15" i="1" s="1"/>
  <c r="M15" i="1"/>
  <c r="L15" i="1"/>
  <c r="R14" i="1"/>
  <c r="S14" i="1" s="1"/>
  <c r="M14" i="1"/>
  <c r="L14" i="1"/>
  <c r="R13" i="1"/>
  <c r="S13" i="1" s="1"/>
  <c r="M13" i="1"/>
  <c r="L13" i="1"/>
  <c r="R12" i="1"/>
  <c r="S12" i="1" s="1"/>
  <c r="M12" i="1"/>
  <c r="L12" i="1"/>
  <c r="R11" i="1"/>
  <c r="S11" i="1" s="1"/>
  <c r="M11" i="1"/>
  <c r="L11" i="1"/>
  <c r="R10" i="1"/>
  <c r="S10" i="1" s="1"/>
  <c r="M10" i="1"/>
  <c r="L10" i="1"/>
  <c r="R9" i="1"/>
  <c r="S9" i="1" s="1"/>
  <c r="M9" i="1"/>
  <c r="L9" i="1"/>
  <c r="R8" i="1"/>
  <c r="S8" i="1" s="1"/>
  <c r="M8" i="1"/>
  <c r="L8" i="1"/>
  <c r="R7" i="1"/>
  <c r="S7" i="1" s="1"/>
  <c r="M7" i="1"/>
  <c r="L7" i="1"/>
  <c r="R6" i="1"/>
  <c r="S6" i="1" s="1"/>
  <c r="M6" i="1"/>
  <c r="L6" i="1"/>
  <c r="R5" i="1"/>
  <c r="M5" i="1"/>
  <c r="L5" i="1"/>
  <c r="Q33" i="1" l="1"/>
  <c r="R33" i="1"/>
  <c r="S33" i="1" s="1"/>
  <c r="Q32" i="1"/>
  <c r="R32" i="1"/>
  <c r="S32" i="1" s="1"/>
  <c r="Q31" i="1"/>
  <c r="R31" i="1"/>
  <c r="S31" i="1" s="1"/>
  <c r="Q30" i="1"/>
  <c r="R30" i="1"/>
  <c r="S30" i="1" s="1"/>
  <c r="Q29" i="1"/>
  <c r="R29" i="1"/>
  <c r="S29" i="1" s="1"/>
  <c r="Q28" i="1"/>
  <c r="R28" i="1"/>
  <c r="S28" i="1" s="1"/>
  <c r="Q27" i="1"/>
  <c r="R27" i="1"/>
  <c r="S27" i="1" s="1"/>
  <c r="Q26" i="1"/>
  <c r="R26" i="1"/>
  <c r="S26" i="1" s="1"/>
  <c r="Q25" i="1"/>
  <c r="R25" i="1"/>
  <c r="S25" i="1" s="1"/>
  <c r="Q24" i="1"/>
  <c r="R24" i="1"/>
  <c r="S24" i="1" s="1"/>
  <c r="N21" i="1"/>
  <c r="O21" i="1" s="1"/>
  <c r="P21" i="1"/>
  <c r="Q21" i="1" s="1"/>
  <c r="T21" i="1" s="1"/>
  <c r="P20" i="1"/>
  <c r="Q20" i="1" s="1"/>
  <c r="T20" i="1" s="1"/>
  <c r="N20" i="1"/>
  <c r="O20" i="1" s="1"/>
  <c r="P19" i="1"/>
  <c r="Q19" i="1" s="1"/>
  <c r="T19" i="1" s="1"/>
  <c r="N19" i="1"/>
  <c r="O19" i="1" s="1"/>
  <c r="P18" i="1"/>
  <c r="Q18" i="1" s="1"/>
  <c r="T18" i="1" s="1"/>
  <c r="N18" i="1"/>
  <c r="O18" i="1" s="1"/>
  <c r="N17" i="1"/>
  <c r="O17" i="1" s="1"/>
  <c r="P17" i="1"/>
  <c r="Q17" i="1" s="1"/>
  <c r="T17" i="1" s="1"/>
  <c r="N16" i="1"/>
  <c r="O16" i="1" s="1"/>
  <c r="P16" i="1"/>
  <c r="Q16" i="1" s="1"/>
  <c r="T16" i="1" s="1"/>
  <c r="P15" i="1"/>
  <c r="Q15" i="1" s="1"/>
  <c r="T15" i="1" s="1"/>
  <c r="N15" i="1"/>
  <c r="O15" i="1" s="1"/>
  <c r="P14" i="1"/>
  <c r="Q14" i="1" s="1"/>
  <c r="T14" i="1" s="1"/>
  <c r="N14" i="1"/>
  <c r="O14" i="1" s="1"/>
  <c r="P13" i="1"/>
  <c r="Q13" i="1" s="1"/>
  <c r="T13" i="1" s="1"/>
  <c r="N13" i="1"/>
  <c r="O13" i="1" s="1"/>
  <c r="P12" i="1"/>
  <c r="Q12" i="1" s="1"/>
  <c r="T12" i="1" s="1"/>
  <c r="N12" i="1"/>
  <c r="O12" i="1" s="1"/>
  <c r="P11" i="1"/>
  <c r="Q11" i="1" s="1"/>
  <c r="T11" i="1" s="1"/>
  <c r="N11" i="1"/>
  <c r="O11" i="1" s="1"/>
  <c r="P10" i="1"/>
  <c r="Q10" i="1" s="1"/>
  <c r="T10" i="1" s="1"/>
  <c r="N10" i="1"/>
  <c r="O10" i="1" s="1"/>
  <c r="N9" i="1"/>
  <c r="O9" i="1" s="1"/>
  <c r="P9" i="1"/>
  <c r="Q9" i="1" s="1"/>
  <c r="T9" i="1" s="1"/>
  <c r="N8" i="1"/>
  <c r="O8" i="1" s="1"/>
  <c r="P8" i="1"/>
  <c r="Q8" i="1" s="1"/>
  <c r="T8" i="1" s="1"/>
  <c r="N7" i="1"/>
  <c r="O7" i="1" s="1"/>
  <c r="P7" i="1"/>
  <c r="Q7" i="1" s="1"/>
  <c r="T7" i="1" s="1"/>
  <c r="P6" i="1"/>
  <c r="Q6" i="1" s="1"/>
  <c r="T6" i="1" s="1"/>
  <c r="N6" i="1"/>
  <c r="O6" i="1" s="1"/>
  <c r="R36" i="1"/>
  <c r="S5" i="1"/>
  <c r="S36" i="1" s="1"/>
  <c r="N5" i="1"/>
  <c r="O5" i="1" s="1"/>
  <c r="P5" i="1"/>
  <c r="Q5" i="1" l="1"/>
  <c r="P36" i="1"/>
  <c r="T33" i="1"/>
  <c r="T32" i="1"/>
  <c r="T31" i="1"/>
  <c r="T30" i="1"/>
  <c r="T29" i="1"/>
  <c r="T28" i="1"/>
  <c r="T27" i="1"/>
  <c r="T26" i="1"/>
  <c r="T25" i="1"/>
  <c r="T24" i="1"/>
  <c r="T5" i="1" l="1"/>
  <c r="T36" i="1" s="1"/>
  <c r="Q36" i="1"/>
</calcChain>
</file>

<file path=xl/sharedStrings.xml><?xml version="1.0" encoding="utf-8"?>
<sst xmlns="http://schemas.openxmlformats.org/spreadsheetml/2006/main" count="190" uniqueCount="110">
  <si>
    <t>UNIDAD ADMINISTRATIVA ESPECIAL DE SERVICIOS PÚBLICOS - UAESP
OFERTA ECONOMICA</t>
  </si>
  <si>
    <t>ITEM</t>
  </si>
  <si>
    <t>SEDE / PREDIO</t>
  </si>
  <si>
    <t>DIRECCIÓN</t>
  </si>
  <si>
    <t>DESCRIPCIÓN DEL SERVICIO</t>
  </si>
  <si>
    <t>No. PUESTOS</t>
  </si>
  <si>
    <t>VALOR MENSUAL UNITARIO</t>
  </si>
  <si>
    <t>VALOR PRIMA SEGURO DE VIDA POR SERVICIO MENSUAL UNITARIO</t>
  </si>
  <si>
    <t>VALOR MENSUAL UNITARIO DE ADMINISTRACIÓN Y SUPERVISIÓN (A&amp;S)</t>
  </si>
  <si>
    <t>SUBTOTAL ANTES DE IVA</t>
  </si>
  <si>
    <t>BASE GRAVABLE ESPECIAL DEL IVA (10 %)</t>
  </si>
  <si>
    <t>VALOR TOTAL DEL SERVICIO MENSUAL 2026</t>
  </si>
  <si>
    <t>VALOR TOTAL VIGENCIA 2026 (16/30 NOV + DIC)</t>
  </si>
  <si>
    <t>VALOR MENSUAL PROYECTADO 2027 (IVA INCLUIDO)</t>
  </si>
  <si>
    <t>VALOR TOTAL 2027 (4 MESES)</t>
  </si>
  <si>
    <t>VALOR TOTAL OFERTA (2026-2027)</t>
  </si>
  <si>
    <t>VIGILANCIA Y SEGURIDAD PRIVADA UAESP 2026</t>
  </si>
  <si>
    <t>SUBDIRECCIÓN DE APROVECHAMIENTO</t>
  </si>
  <si>
    <t>CENTRO DE RECICLAJE ALQUERÍA</t>
  </si>
  <si>
    <t>CARRERA 68 A # 39F - 50 SUR</t>
  </si>
  <si>
    <t>SERVICIO DE VIGILANCIA FÍSICA 24 HORAS PERMANENTES SIN ARMA</t>
  </si>
  <si>
    <t>CTA MÁRTIRES 1</t>
  </si>
  <si>
    <t>CALLE 20 # 15 - 46</t>
  </si>
  <si>
    <t>CTA USAQUÉN</t>
  </si>
  <si>
    <t>CALLE 163A # 19A - 85</t>
  </si>
  <si>
    <t>CTA MARÍA PAZ</t>
  </si>
  <si>
    <t>DIAGONAL 38 SUR # 81G - 66 - LOCALIDAD KENNEDY</t>
  </si>
  <si>
    <t>CTA MÁRTIRES 2</t>
  </si>
  <si>
    <t>CALLE 21 # 18 A - 59</t>
  </si>
  <si>
    <t>LOCALIDAD SUBA</t>
  </si>
  <si>
    <t>CALLE 131 # 46 - 20</t>
  </si>
  <si>
    <t>LOCALIDAD USAQUÉN</t>
  </si>
  <si>
    <t>BAJO PUENTES</t>
  </si>
  <si>
    <t>AV. CARRERA 68 CON CALLE 72</t>
  </si>
  <si>
    <t>TERCER MILENIO BICENTENARIO</t>
  </si>
  <si>
    <t>NO INDICADA EN EL ANEXO 1A</t>
  </si>
  <si>
    <t>SUBDIRECCIÓN DE SERVICIOS FUNERARIOS</t>
  </si>
  <si>
    <t>PREDIOS ALEDAÑOS CEMENTERIO DEL NORTE</t>
  </si>
  <si>
    <t>CALLE 73 # 29B - 20</t>
  </si>
  <si>
    <t>SUBDIRECCIÓN DE DISPOSICIÓN FINAL</t>
  </si>
  <si>
    <t>MANZANA DEL CUIDADO MOCHUELO BAJO</t>
  </si>
  <si>
    <t>CARRERA 18 H # 91 B - 51 SUR</t>
  </si>
  <si>
    <t>MULTIPROPÓSITO MOCHUELO ALTO</t>
  </si>
  <si>
    <t>KM 15 VÍA PASQUILLA</t>
  </si>
  <si>
    <t>PREDIO AVIANCA MOCHUELO BAJO</t>
  </si>
  <si>
    <t>SUBDIRECCIÓN ADMINISTRATIVA</t>
  </si>
  <si>
    <t>SEDE ADMINISTRATIVA</t>
  </si>
  <si>
    <t>AV. CARACAS # 53 - 80 CASITAS</t>
  </si>
  <si>
    <t>SEDE ADMINISTRATIVA - ATENCIÓN AL CIUDADANO</t>
  </si>
  <si>
    <t>CALLE 17 CARRERA 10 - LOCAL ATENCIÓN AL CIUDADANO</t>
  </si>
  <si>
    <t>SERVICIO DE VIGILANCIA FÍSICA 10 HORAS LUNES A VIERNES SIN FESTIVOS SIN ARMA DE 7:00 A.M. A 5:00 P.M.</t>
  </si>
  <si>
    <t>ARCHIVO CENTRAL - GESTIÓN DOCUMENTAL</t>
  </si>
  <si>
    <t>CALLE 16 # 36 - 34</t>
  </si>
  <si>
    <t>SUPERVISORES RECORRIDOS SEDES</t>
  </si>
  <si>
    <t>RECORRIDOS A PREDIOS, CTAS Y SEDES</t>
  </si>
  <si>
    <t>SERVICIO DE VIGILANCIA FÍSICA 24 HORAS PERMANENTES SIN ARMA MOTORIZADOS (RECORRIDOS A PREDIOS, CTAS Y SEDES)</t>
  </si>
  <si>
    <t>SEDE / UBICACIÓN</t>
  </si>
  <si>
    <t>ELEMENTO / DESCRIPCIÓN DEL SERVICIO</t>
  </si>
  <si>
    <t>No. DÍAS</t>
  </si>
  <si>
    <t>CANTIDAD</t>
  </si>
  <si>
    <t>VALOR UNITARIO MENSUAL CON IMPUESTOS INCLUIDOS</t>
  </si>
  <si>
    <t>NO APLICA</t>
  </si>
  <si>
    <t>SUB TOTAL MENSUAL ANTES DE IVA</t>
  </si>
  <si>
    <t>IVA ADICIONAL: 0 (PRECIO INCLUSIVO)</t>
  </si>
  <si>
    <t>VALOR TOTAL 2026 (16/30 NOV + DIC)</t>
  </si>
  <si>
    <t>MEDIOS TECNOLÓGICOS Y CONTROL DE INGRESO</t>
  </si>
  <si>
    <t>MEDIOS TECNOLÓGICOS</t>
  </si>
  <si>
    <t>CÁMARAS FIJAS IP</t>
  </si>
  <si>
    <t>UPZ (CÁMARA TIPO PTZ</t>
  </si>
  <si>
    <t xml:space="preserve">UPZ (CÁMARA TIPO PTZ </t>
  </si>
  <si>
    <t>MONITOR</t>
  </si>
  <si>
    <t>DVR</t>
  </si>
  <si>
    <t>CONTROL DE INGRESO</t>
  </si>
  <si>
    <t>TOTAL PUESTOS</t>
  </si>
  <si>
    <t>VALOR TOTAL MENSUAL</t>
  </si>
  <si>
    <t>TOTAL 2026 (16/30 NOV + DIC)</t>
  </si>
  <si>
    <t>VALOR MENSUAL PROYECTADO 2027</t>
  </si>
  <si>
    <t>TOTAL 2027</t>
  </si>
  <si>
    <t>TOTAL 2026-2027</t>
  </si>
  <si>
    <t>TOTAL DEL PROYECTO</t>
  </si>
  <si>
    <t>NOTA: NOV 2026 16/30 + DIC 1; TECNOLOGÍA SE COTIZA CON TRIBUTOS INCLUIDOS, SIN IVA ADICIONAL.</t>
  </si>
  <si>
    <t>CONVENCIONES</t>
  </si>
  <si>
    <t>CONCEPTO</t>
  </si>
  <si>
    <t>VALOR</t>
  </si>
  <si>
    <t xml:space="preserve">  </t>
  </si>
  <si>
    <t>Celda de diligenciamiento del proponente (fondo amarillo, texto azul): valores unitarios y parámetros.</t>
  </si>
  <si>
    <t>PLAZO VIGENCIA 2026 (EQUIVALENTE MESES: 16/30 NOV + DIC)</t>
  </si>
  <si>
    <t>Celda blanca con texto negro: cálculo automático. NO modificar (contiene fórmula).</t>
  </si>
  <si>
    <t>BASE GRAVABLE ESPECIAL IVA (10 %; NO ES A&amp;S)</t>
  </si>
  <si>
    <t>Celda gris "NO APLICA": el concepto no aplica a ese bloque del formato.</t>
  </si>
  <si>
    <t>PORCENTAJE DE IVA</t>
  </si>
  <si>
    <t>Celda gris oscura: encabezado o total. NO modificar.</t>
  </si>
  <si>
    <t>TRATAMIENTO DE TECNOLOGÍA</t>
  </si>
  <si>
    <t>PROYECCIÓN TECNOLÓGICA 2027 (FIJA; NO DILIGENCIAR)</t>
  </si>
  <si>
    <t>PROYECCIÓN SMMLV 2027 (FIJA; NO DILIGENCIAR)</t>
  </si>
  <si>
    <t>FIRMA REPRESENTANTE LEGAL</t>
  </si>
  <si>
    <t>Nombre</t>
  </si>
  <si>
    <t>NIT</t>
  </si>
  <si>
    <t>Dirección</t>
  </si>
  <si>
    <t>Teléfonos, Fax</t>
  </si>
  <si>
    <t>Dirección Correo Electrónico</t>
  </si>
  <si>
    <t>Número Celular</t>
  </si>
  <si>
    <t>Ciudad</t>
  </si>
  <si>
    <t>DÍAS BASE TARIFARIA MENSUAL (30)</t>
  </si>
  <si>
    <t>VALOR DEL IVA (19 % SOBRE BASE ESPECIAL)</t>
  </si>
  <si>
    <t>SOLUCIÓN INTEGRAL DE CONTROL DE INGRESO DE VISITANTES – SEDE ADMINISTRATIVA: TERMINAL, CÁMARA WEB, IMPRESORA TÉRMICA CON INSUMOS, SOFTWARE Y DEMÁS COMPONENTES, INSTALACIÓN Y SOPORTE SEGÚN ANEXOS TÉCNICOS.</t>
  </si>
  <si>
    <t>SOLUCIÓN INTEGRAL DE CONTROL DE INGRESO DE VISITANTES – ARCHIVO CENTRAL: TERMINAL, CÁMARA WEB, IMPRESORA TÉRMICA CON INSUMOS, SOFTWARE Y DEMÁS COMPONENTES, INSTALACIÓN Y SOPORTE SEGÚN ANEXOS TÉCNICOS.</t>
  </si>
  <si>
    <t>PRECIOS TECNOLÓGICOS INCLUYEN IMPUESTOS; NO ADICIONAR IVA EN O24:O33</t>
  </si>
  <si>
    <t>OBJETO: PRESTAR EL SERVICIO DE VIGILANCIA Y SEGURIDAD PRIVADA, CON MEDIOS TECNOLÓGICOS Y CONTROL DE INGRESO, PARA LAS SEDES, PREDIOS E INSTALACIONES A CARGO DE LA UNIDAD ADMINISTRATIVA ESPECIAL DE SERVICIOS PÚBLICOS - UAESP. APLICAR LAS TARIFAS EMITIDAS POR LA SUPERINTENDENCIA DE VIGILANCIA Y SEGURIDAD PRIVADA CORRESPONDIENTES AL AÑO 2026-2027.</t>
  </si>
  <si>
    <r>
      <t>Notas:
Nota 1</t>
    </r>
    <r>
      <rPr>
        <sz val="9"/>
        <rFont val="Calibri"/>
        <family val="2"/>
      </rPr>
      <t xml:space="preserve">. Tarifas de vigilancia. Los valores mensuales unitarios ofertados para los servicios de vigilancia y seguridad privada deberán cumplir las tarifas mínimas, los porcentajes de administración y supervisión y las reglas de proporcionalidad que resulten aplicables según la modalidad, jornada y vigencia, de conformidad con la normativa expedida por las autoridades competentes.
</t>
    </r>
    <r>
      <rPr>
        <b/>
        <sz val="9"/>
        <rFont val="Calibri"/>
        <family val="2"/>
      </rPr>
      <t>Nota 2.</t>
    </r>
    <r>
      <rPr>
        <sz val="9"/>
        <rFont val="Calibri"/>
        <family val="2"/>
      </rPr>
      <t xml:space="preserve"> Diligenciamiento del formato. El proponente diligenciará únicamente las celdas habilitadas para cotización, sin modificar las cantidades, fórmulas ni parámetros definidos por la Entidad. El valor total de la oferta será el resultado de sumar los valores calculados para las vigencias 2026 y 2027, incluidos los impuestos aplicables. La verificación y evaluación económica se efectuarán conforme a las reglas establecidas en el pliego de condiciones.
</t>
    </r>
    <r>
      <rPr>
        <b/>
        <sz val="9"/>
        <rFont val="Calibri"/>
        <family val="2"/>
      </rPr>
      <t>Nota 3.</t>
    </r>
    <r>
      <rPr>
        <sz val="9"/>
        <rFont val="Calibri"/>
        <family val="2"/>
      </rPr>
      <t xml:space="preserve"> Tratamiento tributario. Para los servicios de vigilancia y seguridad privada que cumplan los presupuestos establecidos en el artículo 462-1 del Estatuto Tributario, el IVA se determinará sobre la base gravable especial legalmente aplicable, sin perjuicio de las condiciones tributarias particulares que correspondan. Los valores unitarios de los medios tecnológicos y de las soluciones integrales de control de ingreso deberán comprender los impuestos aplicables, sin que el formato genere una liquidación adicional del IVA sobre dichos valores.
</t>
    </r>
    <r>
      <rPr>
        <b/>
        <sz val="9"/>
        <rFont val="Calibri"/>
        <family val="2"/>
      </rPr>
      <t>Nota 4.</t>
    </r>
    <r>
      <rPr>
        <sz val="9"/>
        <rFont val="Calibri"/>
        <family val="2"/>
      </rPr>
      <t xml:space="preserve"> Costos incluidos. Los precios ofertados comprenderán todos los costos directos e indirectos, gastos operativos, obligaciones laborales, tributos y demás conceptos necesarios para la adecuada prestación del servicio. Los medios tecnológicos deberán suministrarse, instalarse, configurarse, mantenerse, reponerse y retirarse conforme al Anexo Técnico, sin transferencia de su propiedad a la UAESP.
</t>
    </r>
    <r>
      <rPr>
        <b/>
        <sz val="9"/>
        <rFont val="Calibri"/>
        <family val="2"/>
      </rPr>
      <t>Nota 5.</t>
    </r>
    <r>
      <rPr>
        <sz val="9"/>
        <rFont val="Calibri"/>
        <family val="2"/>
      </rPr>
      <t xml:space="preserve"> Modificaciones durante la ejecución. Las modificaciones, traslados, suspensiones o retiros de servicios que resulten necesarios durante la ejecución deberán tramitarse conforme a las condiciones contractuales, las disposiciones legales aplicables y las formalidades que correspondan. El reconocimiento económico se efectuará de acuerdo con los servicios efectivamente prestados y los precios contractuales aplicables.
</t>
    </r>
    <r>
      <rPr>
        <b/>
        <sz val="9"/>
        <rFont val="Calibri"/>
        <family val="2"/>
      </rPr>
      <t>Nota 6.</t>
    </r>
    <r>
      <rPr>
        <sz val="9"/>
        <rFont val="Calibri"/>
        <family val="2"/>
      </rPr>
      <t xml:space="preserve"> Servicio de diez horas. El servicio de diez (10) horas diurnas, de lunes a viernes sin festivos, se prestará en el horario de 7:00 a. m. a 5:00 p. m. Su valor mensual unitario deberá considerar la proporcionalidad horaria que resulte legalmente aplicable, sin duplicar su aplicación. Para la estimación económica se consideran treinta y un (31) días de prestación durante 2026 y ochenta y un (81) durante 2027, sujetos a verificación con el calendario y el plazo contractual.
</t>
    </r>
    <r>
      <rPr>
        <b/>
        <sz val="9"/>
        <rFont val="Calibri"/>
        <family val="2"/>
      </rPr>
      <t xml:space="preserve">Nota 7. </t>
    </r>
    <r>
      <rPr>
        <sz val="9"/>
        <rFont val="Calibri"/>
        <family val="2"/>
      </rPr>
      <t xml:space="preserve">Administración y supervisión. Los gastos de administración y supervisión de los servicios de vigilancia sin armas se calcularán automáticamente mediante el porcentaje del ocho por ciento (8 %) establecido para la modalidad considerada, sobre los conceptos que conforman la base tarifaria correspondiente, de acuerdo con la regulación aplicable. El proponente no deberá modificar las fórmulas de este componente.
</t>
    </r>
    <r>
      <rPr>
        <b/>
        <sz val="9"/>
        <rFont val="Calibri"/>
        <family val="2"/>
      </rPr>
      <t>Nota 8.</t>
    </r>
    <r>
      <rPr>
        <sz val="9"/>
        <rFont val="Calibri"/>
        <family val="2"/>
      </rPr>
      <t xml:space="preserve"> Períodos de ejecución. Para la estimación económica se contempla el período comprendido entre el 15 de noviembre y el 31 de diciembre de 2026 y entre el 1.º de enero y el 30 de abril de 2027. Los servicios permanentes se calcularán con la proporción de mensualidades prevista en el formato y el servicio de diez horas con los días efectivos estimados para cada vigencia. La liquidación y facturación se sujetarán a las condiciones contractuales y a la normativa aplicable.
</t>
    </r>
    <r>
      <rPr>
        <b/>
        <sz val="9"/>
        <rFont val="Calibri"/>
        <family val="2"/>
      </rPr>
      <t>Nota 9.</t>
    </r>
    <r>
      <rPr>
        <sz val="9"/>
        <rFont val="Calibri"/>
        <family val="2"/>
      </rPr>
      <t xml:space="preserve"> Proyecciones para 2027. Para efectos de la estimación y comparación económica de las ofertas, el formato contempla una proyección presupuestal del ocho coma cinco por ciento (8,5 %) para las partidas salariales del componente regulado y del cinco por ciento (5 %) para el componente tecnológico. Estas hipótesis no constituyen tarifas oficiales para 2027 ni establecen por sí mismas mecanismos de reajuste contractual. La aplicación de las tarifas y los eventuales ajustes durante la ejecución se regirá por la normativa vigente y las estipulaciones contractuales.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</si>
</sst>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 &quot;* #,##0_-;&quot;-$ &quot;* #,##0_-;_-&quot;$ &quot;* \-_-;_-@_-"/>
    <numFmt numFmtId="165" formatCode="0.0000"/>
  </numFmts>
  <fonts count="23" x14ac:knownFonts="1">
    <font>
      <sz val="11"/>
      <color theme="1"/>
      <name val="Calibri"/>
    </font>
    <font>
      <b/>
      <sz val="9"/>
      <color rgb="FF808080"/>
      <name val="Calibri"/>
      <family val="2"/>
    </font>
    <font>
      <b/>
      <sz val="14"/>
      <name val="Calibri"/>
      <family val="2"/>
    </font>
    <font>
      <b/>
      <sz val="11"/>
      <name val="Calibri"/>
      <family val="2"/>
    </font>
    <font>
      <b/>
      <sz val="10"/>
      <name val="Calibri"/>
      <family val="2"/>
    </font>
    <font>
      <b/>
      <sz val="10"/>
      <name val="Century Gothic"/>
      <family val="2"/>
    </font>
    <font>
      <b/>
      <sz val="12"/>
      <name val="Calibri"/>
      <family val="2"/>
    </font>
    <font>
      <b/>
      <sz val="8"/>
      <name val="Century Schoolbook"/>
      <family val="1"/>
    </font>
    <font>
      <sz val="8"/>
      <name val="Century Schoolbook"/>
      <family val="1"/>
    </font>
    <font>
      <sz val="8"/>
      <color rgb="FF0000FF"/>
      <name val="Century Schoolbook"/>
      <family val="1"/>
    </font>
    <font>
      <sz val="7"/>
      <color rgb="FF808080"/>
      <name val="Century Schoolbook"/>
      <family val="1"/>
    </font>
    <font>
      <b/>
      <sz val="11"/>
      <name val="Century Gothic"/>
      <family val="2"/>
    </font>
    <font>
      <sz val="11"/>
      <name val="Calibri"/>
      <family val="2"/>
    </font>
    <font>
      <b/>
      <sz val="11"/>
      <color rgb="FF0000FF"/>
      <name val="Calibri"/>
      <family val="2"/>
    </font>
    <font>
      <sz val="9"/>
      <color rgb="FF000000"/>
      <name val="Calibri"/>
      <family val="2"/>
    </font>
    <font>
      <sz val="9"/>
      <color rgb="FF808080"/>
      <name val="Calibri"/>
      <family val="2"/>
    </font>
    <font>
      <i/>
      <sz val="9"/>
      <name val="Calibri"/>
      <family val="2"/>
    </font>
    <font>
      <sz val="9"/>
      <name val="Calibri"/>
      <family val="2"/>
    </font>
    <font>
      <b/>
      <sz val="10"/>
      <name val="Arial"/>
      <family val="2"/>
    </font>
    <font>
      <sz val="11"/>
      <color theme="1"/>
      <name val="Calibri"/>
      <family val="2"/>
    </font>
    <font>
      <b/>
      <sz val="10"/>
      <name val="Century Gothic"/>
      <family val="2"/>
    </font>
    <font>
      <sz val="9"/>
      <name val="Calibri"/>
      <family val="2"/>
    </font>
    <font>
      <b/>
      <sz val="9"/>
      <name val="Calibri"/>
      <family val="2"/>
    </font>
  </fonts>
  <fills count="9">
    <fill>
      <patternFill patternType="none"/>
    </fill>
    <fill>
      <patternFill patternType="gray125"/>
    </fill>
    <fill>
      <patternFill patternType="solid">
        <fgColor rgb="FFD9D9D9"/>
      </patternFill>
    </fill>
    <fill>
      <patternFill patternType="solid">
        <fgColor rgb="FFBFBFBF"/>
      </patternFill>
    </fill>
    <fill>
      <patternFill patternType="solid">
        <fgColor rgb="FFF2F2F2"/>
      </patternFill>
    </fill>
    <fill>
      <patternFill patternType="solid">
        <fgColor rgb="FFFFFF00"/>
      </patternFill>
    </fill>
    <fill>
      <patternFill patternType="solid">
        <fgColor rgb="FFE6E6E6"/>
      </patternFill>
    </fill>
    <fill>
      <patternFill patternType="solid">
        <fgColor rgb="FFFFFFFF"/>
      </patternFill>
    </fill>
    <fill>
      <patternFill patternType="solid">
        <fgColor rgb="FFE5E7EB"/>
      </patternFill>
    </fill>
  </fills>
  <borders count="12">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s>
  <cellStyleXfs count="2">
    <xf numFmtId="0" fontId="0" fillId="0" borderId="0"/>
    <xf numFmtId="44" fontId="19" fillId="0" borderId="0" applyFont="0" applyFill="0" applyBorder="0" applyAlignment="0" applyProtection="0"/>
  </cellStyleXfs>
  <cellXfs count="67">
    <xf numFmtId="0" fontId="0" fillId="0" borderId="0" xfId="0"/>
    <xf numFmtId="0" fontId="4" fillId="4"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164" fontId="9" fillId="5" borderId="1" xfId="0" applyNumberFormat="1" applyFont="1" applyFill="1" applyBorder="1" applyAlignment="1">
      <alignment horizontal="center" vertical="center" wrapText="1"/>
    </xf>
    <xf numFmtId="164" fontId="8"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wrapText="1"/>
    </xf>
    <xf numFmtId="0" fontId="5" fillId="6"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164" fontId="11" fillId="2" borderId="1" xfId="0" applyNumberFormat="1" applyFont="1" applyFill="1" applyBorder="1" applyAlignment="1">
      <alignment horizontal="center" vertical="center" wrapText="1"/>
    </xf>
    <xf numFmtId="0" fontId="0" fillId="5" borderId="1" xfId="0" applyFill="1" applyBorder="1"/>
    <xf numFmtId="0" fontId="0" fillId="7" borderId="1" xfId="0" applyFill="1" applyBorder="1"/>
    <xf numFmtId="10" fontId="13" fillId="5" borderId="1" xfId="0" applyNumberFormat="1" applyFont="1" applyFill="1" applyBorder="1" applyAlignment="1">
      <alignment horizontal="center" vertical="center" wrapText="1"/>
    </xf>
    <xf numFmtId="0" fontId="0" fillId="6" borderId="1" xfId="0" applyFill="1" applyBorder="1"/>
    <xf numFmtId="0" fontId="0" fillId="2" borderId="1" xfId="0" applyFill="1" applyBorder="1"/>
    <xf numFmtId="4" fontId="0" fillId="0" borderId="0" xfId="0" applyNumberFormat="1"/>
    <xf numFmtId="4" fontId="7" fillId="0" borderId="1" xfId="0" applyNumberFormat="1" applyFont="1" applyBorder="1" applyAlignment="1">
      <alignment horizontal="center" vertical="center" wrapText="1"/>
    </xf>
    <xf numFmtId="4" fontId="5" fillId="2" borderId="1" xfId="0" applyNumberFormat="1" applyFont="1" applyFill="1" applyBorder="1" applyAlignment="1">
      <alignment horizontal="center" vertical="center" wrapText="1"/>
    </xf>
    <xf numFmtId="4" fontId="11" fillId="2" borderId="1" xfId="0" applyNumberFormat="1" applyFont="1" applyFill="1" applyBorder="1" applyAlignment="1">
      <alignment horizontal="center" vertical="center" wrapText="1"/>
    </xf>
    <xf numFmtId="0" fontId="1" fillId="0" borderId="6" xfId="0" applyFont="1" applyBorder="1" applyAlignment="1">
      <alignment horizontal="center" vertical="center" wrapText="1"/>
    </xf>
    <xf numFmtId="0" fontId="20" fillId="2" borderId="1" xfId="0" applyFont="1" applyFill="1" applyBorder="1" applyAlignment="1">
      <alignment horizontal="center" vertical="center" wrapText="1"/>
    </xf>
    <xf numFmtId="10" fontId="13" fillId="8" borderId="1" xfId="0" applyNumberFormat="1" applyFont="1" applyFill="1" applyBorder="1" applyAlignment="1">
      <alignment horizontal="center" vertical="center" wrapText="1"/>
    </xf>
    <xf numFmtId="0" fontId="0" fillId="0" borderId="6" xfId="0" applyBorder="1"/>
    <xf numFmtId="0" fontId="3" fillId="0" borderId="6" xfId="0" applyFont="1" applyBorder="1" applyAlignment="1">
      <alignment vertical="center" wrapText="1"/>
    </xf>
    <xf numFmtId="0" fontId="12" fillId="0" borderId="6" xfId="0" applyFont="1" applyBorder="1" applyAlignment="1">
      <alignment horizontal="left" vertical="center" wrapText="1"/>
    </xf>
    <xf numFmtId="164" fontId="9" fillId="0" borderId="1" xfId="0" applyNumberFormat="1" applyFont="1" applyBorder="1" applyAlignment="1">
      <alignment horizontal="center" vertical="center" wrapText="1"/>
    </xf>
    <xf numFmtId="165" fontId="13" fillId="5" borderId="1" xfId="0" applyNumberFormat="1" applyFont="1" applyFill="1" applyBorder="1" applyAlignment="1">
      <alignment horizontal="center" vertical="center" wrapText="1"/>
    </xf>
    <xf numFmtId="3" fontId="0" fillId="0" borderId="0" xfId="0" applyNumberFormat="1"/>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5" xfId="0" applyFill="1" applyBorder="1" applyAlignment="1">
      <alignment horizontal="center"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21" fillId="0" borderId="5" xfId="0" applyFont="1" applyBorder="1" applyAlignment="1">
      <alignment horizontal="left" vertical="center" wrapText="1"/>
    </xf>
    <xf numFmtId="0" fontId="12" fillId="0" borderId="3" xfId="0" applyFont="1" applyBorder="1" applyAlignment="1">
      <alignment horizontal="left" vertical="center" wrapText="1"/>
    </xf>
    <xf numFmtId="0" fontId="12" fillId="0" borderId="5" xfId="0" applyFont="1" applyBorder="1" applyAlignment="1">
      <alignment horizontal="left" vertical="center" wrapText="1"/>
    </xf>
    <xf numFmtId="0" fontId="14" fillId="0" borderId="3" xfId="0" applyFont="1" applyBorder="1" applyAlignment="1">
      <alignment horizontal="left" vertical="center" wrapText="1"/>
    </xf>
    <xf numFmtId="0" fontId="14" fillId="0" borderId="4" xfId="0" applyFont="1" applyBorder="1" applyAlignment="1">
      <alignment horizontal="left" vertical="center" wrapText="1"/>
    </xf>
    <xf numFmtId="0" fontId="14" fillId="0" borderId="5" xfId="0" applyFont="1" applyBorder="1" applyAlignment="1">
      <alignment horizontal="left" vertical="center" wrapText="1"/>
    </xf>
    <xf numFmtId="0" fontId="0" fillId="0" borderId="2" xfId="0" applyBorder="1"/>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5" xfId="0" applyFont="1" applyBorder="1" applyAlignment="1">
      <alignment horizontal="center" vertical="center" wrapText="1"/>
    </xf>
    <xf numFmtId="0" fontId="12" fillId="0" borderId="7" xfId="0" applyFont="1" applyBorder="1" applyAlignment="1">
      <alignment horizontal="left" vertical="center" wrapText="1"/>
    </xf>
    <xf numFmtId="0" fontId="18" fillId="4" borderId="0" xfId="0" applyFont="1" applyFill="1" applyAlignment="1">
      <alignment horizontal="right"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4" fillId="0" borderId="7" xfId="0" applyFont="1" applyBorder="1" applyAlignment="1">
      <alignment horizontal="center" vertical="center" wrapText="1"/>
    </xf>
    <xf numFmtId="0" fontId="2" fillId="0" borderId="7" xfId="0" applyFont="1" applyBorder="1" applyAlignment="1">
      <alignment horizontal="center" vertical="center" wrapText="1"/>
    </xf>
    <xf numFmtId="0" fontId="22" fillId="0" borderId="11" xfId="0" applyFont="1" applyBorder="1" applyAlignment="1">
      <alignment horizontal="justify" vertical="center" wrapText="1"/>
    </xf>
    <xf numFmtId="0" fontId="17" fillId="0" borderId="11" xfId="0" applyFont="1" applyBorder="1" applyAlignment="1">
      <alignment horizontal="justify"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5" xfId="0" applyFont="1" applyBorder="1" applyAlignment="1">
      <alignment horizontal="left" vertical="center" wrapText="1"/>
    </xf>
    <xf numFmtId="0" fontId="3"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5" xfId="0" applyFont="1" applyFill="1" applyBorder="1" applyAlignment="1">
      <alignment horizontal="center" vertical="center" wrapText="1"/>
    </xf>
  </cellXfs>
  <cellStyles count="2">
    <cellStyle name="Moneda" xfId="1" xr:uid="{00000000-0005-0000-0000-000000000000}"/>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2F2F2"/>
      <rgbColor rgb="FFE6E6E6"/>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a:prstDash val="solid"/>
        </a:ln>
        <a:ln w="25400">
          <a:prstDash val="solid"/>
        </a:ln>
        <a:ln w="38100">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V62"/>
  <sheetViews>
    <sheetView showGridLines="0" tabSelected="1" topLeftCell="A41" workbookViewId="0">
      <selection activeCell="F59" sqref="F59"/>
    </sheetView>
  </sheetViews>
  <sheetFormatPr baseColWidth="10" defaultColWidth="8.73046875" defaultRowHeight="14.25" x14ac:dyDescent="0.45"/>
  <cols>
    <col min="1" max="1" width="2.73046875" customWidth="1"/>
    <col min="2" max="2" width="11.59765625" customWidth="1"/>
    <col min="3" max="3" width="18.265625" customWidth="1"/>
    <col min="4" max="4" width="6.59765625" customWidth="1"/>
    <col min="5" max="5" width="43.265625" customWidth="1"/>
    <col min="6" max="6" width="32" customWidth="1"/>
    <col min="7" max="7" width="44" customWidth="1"/>
    <col min="8" max="8" width="12" customWidth="1"/>
    <col min="9" max="9" width="11.3984375" customWidth="1"/>
    <col min="10" max="10" width="22" customWidth="1"/>
    <col min="11" max="11" width="23.3984375" customWidth="1"/>
    <col min="12" max="12" width="20.59765625" customWidth="1"/>
    <col min="13" max="13" width="21.3984375" customWidth="1"/>
    <col min="14" max="14" width="22.59765625" customWidth="1"/>
    <col min="15" max="15" width="18" customWidth="1"/>
    <col min="16" max="16" width="24" customWidth="1"/>
    <col min="17" max="17" width="29.46484375" customWidth="1"/>
    <col min="18" max="18" width="25" customWidth="1"/>
    <col min="19" max="19" width="30.9296875" customWidth="1"/>
    <col min="20" max="20" width="31" customWidth="1"/>
    <col min="21" max="21" width="52" customWidth="1"/>
    <col min="22" max="22" width="32" customWidth="1"/>
  </cols>
  <sheetData>
    <row r="1" spans="2:20" ht="39.75" customHeight="1" x14ac:dyDescent="0.45">
      <c r="B1" s="22"/>
      <c r="C1" s="22"/>
      <c r="D1" s="58" t="s">
        <v>0</v>
      </c>
      <c r="E1" s="58"/>
      <c r="F1" s="58"/>
      <c r="G1" s="58"/>
      <c r="H1" s="58"/>
      <c r="I1" s="58"/>
      <c r="J1" s="58"/>
      <c r="K1" s="58"/>
      <c r="L1" s="58"/>
      <c r="M1" s="58"/>
      <c r="N1" s="58"/>
      <c r="O1" s="58"/>
      <c r="P1" s="58"/>
      <c r="Q1" s="58"/>
      <c r="R1" s="58"/>
      <c r="S1" s="58"/>
      <c r="T1" s="58"/>
    </row>
    <row r="2" spans="2:20" ht="39.75" customHeight="1" x14ac:dyDescent="0.45">
      <c r="B2" s="22"/>
      <c r="C2" s="22"/>
      <c r="D2" s="57" t="s">
        <v>108</v>
      </c>
      <c r="E2" s="57"/>
      <c r="F2" s="57"/>
      <c r="G2" s="57"/>
      <c r="H2" s="57"/>
      <c r="I2" s="57"/>
      <c r="J2" s="57"/>
      <c r="K2" s="57"/>
      <c r="L2" s="57"/>
      <c r="M2" s="57"/>
      <c r="N2" s="57"/>
      <c r="O2" s="57"/>
      <c r="P2" s="57"/>
      <c r="Q2" s="57"/>
      <c r="R2" s="57"/>
      <c r="S2" s="57"/>
      <c r="T2" s="57"/>
    </row>
    <row r="3" spans="2:20" ht="57.75" customHeight="1" x14ac:dyDescent="0.45">
      <c r="D3" s="2" t="s">
        <v>1</v>
      </c>
      <c r="E3" s="2" t="s">
        <v>2</v>
      </c>
      <c r="F3" s="2" t="s">
        <v>3</v>
      </c>
      <c r="G3" s="2" t="s">
        <v>4</v>
      </c>
      <c r="H3" s="2" t="s">
        <v>103</v>
      </c>
      <c r="I3" s="2" t="s">
        <v>5</v>
      </c>
      <c r="J3" s="2" t="s">
        <v>6</v>
      </c>
      <c r="K3" s="2" t="s">
        <v>7</v>
      </c>
      <c r="L3" s="2" t="s">
        <v>8</v>
      </c>
      <c r="M3" s="23" t="s">
        <v>9</v>
      </c>
      <c r="N3" s="23" t="s">
        <v>10</v>
      </c>
      <c r="O3" s="2" t="s">
        <v>104</v>
      </c>
      <c r="P3" s="2" t="s">
        <v>11</v>
      </c>
      <c r="Q3" s="2" t="s">
        <v>12</v>
      </c>
      <c r="R3" s="2" t="s">
        <v>13</v>
      </c>
      <c r="S3" s="2" t="s">
        <v>14</v>
      </c>
      <c r="T3" s="2" t="s">
        <v>15</v>
      </c>
    </row>
    <row r="4" spans="2:20" ht="6" customHeight="1" x14ac:dyDescent="0.45">
      <c r="Q4" s="18"/>
      <c r="R4" s="18"/>
      <c r="S4" s="18"/>
      <c r="T4" s="18"/>
    </row>
    <row r="5" spans="2:20" ht="37.5" customHeight="1" x14ac:dyDescent="0.45">
      <c r="B5" s="54" t="s">
        <v>16</v>
      </c>
      <c r="C5" s="51" t="s">
        <v>17</v>
      </c>
      <c r="D5" s="3">
        <v>1</v>
      </c>
      <c r="E5" s="4" t="s">
        <v>18</v>
      </c>
      <c r="F5" s="4" t="s">
        <v>19</v>
      </c>
      <c r="G5" s="4" t="s">
        <v>20</v>
      </c>
      <c r="H5" s="5">
        <v>30</v>
      </c>
      <c r="I5" s="3">
        <v>2</v>
      </c>
      <c r="J5" s="6"/>
      <c r="K5" s="6"/>
      <c r="L5" s="28" t="str">
        <f>IF(OR(J5="",K5=""),"",ROUND((J5+K5)*8%,2))</f>
        <v/>
      </c>
      <c r="M5" s="7" t="str">
        <f t="shared" ref="M5:M21" si="0">IF(OR(J5="",K5=""),"",SUM(J5:L5))</f>
        <v/>
      </c>
      <c r="N5" s="7" t="str">
        <f t="shared" ref="N5:N21" si="1">IF(M5="","",M5*$F$41)</f>
        <v/>
      </c>
      <c r="O5" s="7" t="str">
        <f t="shared" ref="O5:O21" si="2">IF(N5="","",N5*$F$42)</f>
        <v/>
      </c>
      <c r="P5" s="8" t="str">
        <f>IF(M5="","",(M5+O5)*I5)</f>
        <v/>
      </c>
      <c r="Q5" s="19" t="str">
        <f t="shared" ref="Q5:Q21" si="3">IF(P5="","",P5*$F$40)</f>
        <v/>
      </c>
      <c r="R5" s="19" t="str">
        <f t="shared" ref="R5:R21" si="4">IF(OR(J5="",K5=""),"",((J5*(ROUND(1750905*(1+$F$45),0)/1750905)+K5)*1.08)*(1+$F$41*$F$42)*I5)</f>
        <v/>
      </c>
      <c r="S5" s="19" t="str">
        <f t="shared" ref="S5:S21" si="5">IF(R5="","",R5*4)</f>
        <v/>
      </c>
      <c r="T5" s="19" t="str">
        <f t="shared" ref="T5:T21" si="6">IF(OR(Q5="",S5=""),"",Q5+S5)</f>
        <v/>
      </c>
    </row>
    <row r="6" spans="2:20" ht="37.5" customHeight="1" x14ac:dyDescent="0.45">
      <c r="B6" s="55"/>
      <c r="C6" s="52"/>
      <c r="D6" s="3">
        <v>2</v>
      </c>
      <c r="E6" s="4" t="s">
        <v>21</v>
      </c>
      <c r="F6" s="4" t="s">
        <v>22</v>
      </c>
      <c r="G6" s="4" t="s">
        <v>20</v>
      </c>
      <c r="H6" s="5">
        <v>30</v>
      </c>
      <c r="I6" s="3">
        <v>1</v>
      </c>
      <c r="J6" s="6"/>
      <c r="K6" s="6"/>
      <c r="L6" s="28" t="str">
        <f t="shared" ref="L6:L21" si="7">IF(OR(J6="",K6=""),"",ROUND((J6+K6)*8%,2))</f>
        <v/>
      </c>
      <c r="M6" s="7" t="str">
        <f>IF(OR(J6="",K6=""),"",SUM(J6:L6))</f>
        <v/>
      </c>
      <c r="N6" s="7" t="str">
        <f t="shared" si="1"/>
        <v/>
      </c>
      <c r="O6" s="7" t="str">
        <f t="shared" si="2"/>
        <v/>
      </c>
      <c r="P6" s="8" t="str">
        <f>IF(M6="","",(M6+O6)*I6)</f>
        <v/>
      </c>
      <c r="Q6" s="19" t="str">
        <f t="shared" si="3"/>
        <v/>
      </c>
      <c r="R6" s="19" t="str">
        <f t="shared" si="4"/>
        <v/>
      </c>
      <c r="S6" s="19" t="str">
        <f t="shared" si="5"/>
        <v/>
      </c>
      <c r="T6" s="19" t="str">
        <f t="shared" si="6"/>
        <v/>
      </c>
    </row>
    <row r="7" spans="2:20" ht="37.5" customHeight="1" x14ac:dyDescent="0.45">
      <c r="B7" s="55"/>
      <c r="C7" s="52"/>
      <c r="D7" s="3">
        <v>3</v>
      </c>
      <c r="E7" s="4" t="s">
        <v>23</v>
      </c>
      <c r="F7" s="4" t="s">
        <v>24</v>
      </c>
      <c r="G7" s="4" t="s">
        <v>20</v>
      </c>
      <c r="H7" s="5">
        <v>30</v>
      </c>
      <c r="I7" s="3">
        <v>1</v>
      </c>
      <c r="J7" s="6"/>
      <c r="K7" s="6"/>
      <c r="L7" s="28" t="str">
        <f t="shared" si="7"/>
        <v/>
      </c>
      <c r="M7" s="7" t="str">
        <f t="shared" si="0"/>
        <v/>
      </c>
      <c r="N7" s="7" t="str">
        <f t="shared" si="1"/>
        <v/>
      </c>
      <c r="O7" s="7" t="str">
        <f t="shared" si="2"/>
        <v/>
      </c>
      <c r="P7" s="8" t="str">
        <f>IF(M7="","",(M7+O7)*I7)</f>
        <v/>
      </c>
      <c r="Q7" s="19" t="str">
        <f t="shared" si="3"/>
        <v/>
      </c>
      <c r="R7" s="19" t="str">
        <f t="shared" si="4"/>
        <v/>
      </c>
      <c r="S7" s="19" t="str">
        <f t="shared" si="5"/>
        <v/>
      </c>
      <c r="T7" s="19" t="str">
        <f t="shared" si="6"/>
        <v/>
      </c>
    </row>
    <row r="8" spans="2:20" ht="37.5" customHeight="1" x14ac:dyDescent="0.45">
      <c r="B8" s="55"/>
      <c r="C8" s="52"/>
      <c r="D8" s="3">
        <v>4</v>
      </c>
      <c r="E8" s="4" t="s">
        <v>25</v>
      </c>
      <c r="F8" s="4" t="s">
        <v>26</v>
      </c>
      <c r="G8" s="4" t="s">
        <v>20</v>
      </c>
      <c r="H8" s="5">
        <v>30</v>
      </c>
      <c r="I8" s="3">
        <v>2</v>
      </c>
      <c r="J8" s="6"/>
      <c r="K8" s="6"/>
      <c r="L8" s="28" t="str">
        <f t="shared" si="7"/>
        <v/>
      </c>
      <c r="M8" s="7" t="str">
        <f t="shared" si="0"/>
        <v/>
      </c>
      <c r="N8" s="7" t="str">
        <f t="shared" si="1"/>
        <v/>
      </c>
      <c r="O8" s="7" t="str">
        <f t="shared" si="2"/>
        <v/>
      </c>
      <c r="P8" s="8" t="str">
        <f>IF(M8="","",(M8+O8)*I8)</f>
        <v/>
      </c>
      <c r="Q8" s="19" t="str">
        <f t="shared" si="3"/>
        <v/>
      </c>
      <c r="R8" s="19" t="str">
        <f t="shared" si="4"/>
        <v/>
      </c>
      <c r="S8" s="19" t="str">
        <f t="shared" si="5"/>
        <v/>
      </c>
      <c r="T8" s="19" t="str">
        <f t="shared" si="6"/>
        <v/>
      </c>
    </row>
    <row r="9" spans="2:20" ht="37.5" customHeight="1" x14ac:dyDescent="0.45">
      <c r="B9" s="55"/>
      <c r="C9" s="52"/>
      <c r="D9" s="3">
        <v>5</v>
      </c>
      <c r="E9" s="4" t="s">
        <v>27</v>
      </c>
      <c r="F9" s="4" t="s">
        <v>28</v>
      </c>
      <c r="G9" s="4" t="s">
        <v>20</v>
      </c>
      <c r="H9" s="5">
        <v>30</v>
      </c>
      <c r="I9" s="3">
        <v>1</v>
      </c>
      <c r="J9" s="6"/>
      <c r="K9" s="6"/>
      <c r="L9" s="28" t="str">
        <f t="shared" si="7"/>
        <v/>
      </c>
      <c r="M9" s="7" t="str">
        <f t="shared" si="0"/>
        <v/>
      </c>
      <c r="N9" s="7" t="str">
        <f t="shared" si="1"/>
        <v/>
      </c>
      <c r="O9" s="7" t="str">
        <f t="shared" si="2"/>
        <v/>
      </c>
      <c r="P9" s="8" t="str">
        <f>IF(M9="","",(M9+O9)*I9)</f>
        <v/>
      </c>
      <c r="Q9" s="19" t="str">
        <f t="shared" si="3"/>
        <v/>
      </c>
      <c r="R9" s="19" t="str">
        <f t="shared" si="4"/>
        <v/>
      </c>
      <c r="S9" s="19" t="str">
        <f t="shared" si="5"/>
        <v/>
      </c>
      <c r="T9" s="19" t="str">
        <f t="shared" si="6"/>
        <v/>
      </c>
    </row>
    <row r="10" spans="2:20" ht="37.5" customHeight="1" x14ac:dyDescent="0.45">
      <c r="B10" s="55"/>
      <c r="C10" s="52"/>
      <c r="D10" s="3">
        <v>6</v>
      </c>
      <c r="E10" s="4" t="s">
        <v>29</v>
      </c>
      <c r="F10" s="4" t="s">
        <v>30</v>
      </c>
      <c r="G10" s="4" t="s">
        <v>20</v>
      </c>
      <c r="H10" s="5">
        <v>30</v>
      </c>
      <c r="I10" s="3">
        <v>1</v>
      </c>
      <c r="J10" s="6"/>
      <c r="K10" s="6"/>
      <c r="L10" s="28" t="str">
        <f t="shared" si="7"/>
        <v/>
      </c>
      <c r="M10" s="7" t="str">
        <f t="shared" si="0"/>
        <v/>
      </c>
      <c r="N10" s="7" t="str">
        <f t="shared" si="1"/>
        <v/>
      </c>
      <c r="O10" s="7" t="str">
        <f t="shared" si="2"/>
        <v/>
      </c>
      <c r="P10" s="8" t="str">
        <f t="shared" ref="P10:P21" si="8">IF(M10="","",(M10+O10)*I10)</f>
        <v/>
      </c>
      <c r="Q10" s="19" t="str">
        <f t="shared" si="3"/>
        <v/>
      </c>
      <c r="R10" s="19" t="str">
        <f t="shared" si="4"/>
        <v/>
      </c>
      <c r="S10" s="19" t="str">
        <f t="shared" si="5"/>
        <v/>
      </c>
      <c r="T10" s="19" t="str">
        <f t="shared" si="6"/>
        <v/>
      </c>
    </row>
    <row r="11" spans="2:20" ht="37.5" customHeight="1" x14ac:dyDescent="0.45">
      <c r="B11" s="55"/>
      <c r="C11" s="52"/>
      <c r="D11" s="3">
        <v>7</v>
      </c>
      <c r="E11" s="4" t="s">
        <v>31</v>
      </c>
      <c r="F11" s="4" t="s">
        <v>24</v>
      </c>
      <c r="G11" s="4" t="s">
        <v>20</v>
      </c>
      <c r="H11" s="5">
        <v>30</v>
      </c>
      <c r="I11" s="3">
        <v>1</v>
      </c>
      <c r="J11" s="6"/>
      <c r="K11" s="6"/>
      <c r="L11" s="28" t="str">
        <f t="shared" si="7"/>
        <v/>
      </c>
      <c r="M11" s="7" t="str">
        <f t="shared" si="0"/>
        <v/>
      </c>
      <c r="N11" s="7" t="str">
        <f t="shared" si="1"/>
        <v/>
      </c>
      <c r="O11" s="7" t="str">
        <f t="shared" si="2"/>
        <v/>
      </c>
      <c r="P11" s="8" t="str">
        <f t="shared" si="8"/>
        <v/>
      </c>
      <c r="Q11" s="19" t="str">
        <f t="shared" si="3"/>
        <v/>
      </c>
      <c r="R11" s="19" t="str">
        <f t="shared" si="4"/>
        <v/>
      </c>
      <c r="S11" s="19" t="str">
        <f t="shared" si="5"/>
        <v/>
      </c>
      <c r="T11" s="19" t="str">
        <f t="shared" si="6"/>
        <v/>
      </c>
    </row>
    <row r="12" spans="2:20" ht="37.5" customHeight="1" x14ac:dyDescent="0.45">
      <c r="B12" s="55"/>
      <c r="C12" s="52"/>
      <c r="D12" s="3">
        <v>8</v>
      </c>
      <c r="E12" s="4" t="s">
        <v>32</v>
      </c>
      <c r="F12" s="4" t="s">
        <v>33</v>
      </c>
      <c r="G12" s="4" t="s">
        <v>20</v>
      </c>
      <c r="H12" s="5">
        <v>30</v>
      </c>
      <c r="I12" s="3">
        <v>2</v>
      </c>
      <c r="J12" s="6"/>
      <c r="K12" s="6"/>
      <c r="L12" s="28" t="str">
        <f t="shared" si="7"/>
        <v/>
      </c>
      <c r="M12" s="7" t="str">
        <f t="shared" si="0"/>
        <v/>
      </c>
      <c r="N12" s="7" t="str">
        <f t="shared" si="1"/>
        <v/>
      </c>
      <c r="O12" s="7" t="str">
        <f t="shared" si="2"/>
        <v/>
      </c>
      <c r="P12" s="8" t="str">
        <f t="shared" si="8"/>
        <v/>
      </c>
      <c r="Q12" s="19" t="str">
        <f t="shared" si="3"/>
        <v/>
      </c>
      <c r="R12" s="19" t="str">
        <f t="shared" si="4"/>
        <v/>
      </c>
      <c r="S12" s="19" t="str">
        <f t="shared" si="5"/>
        <v/>
      </c>
      <c r="T12" s="19" t="str">
        <f t="shared" si="6"/>
        <v/>
      </c>
    </row>
    <row r="13" spans="2:20" ht="37.5" customHeight="1" x14ac:dyDescent="0.45">
      <c r="B13" s="55"/>
      <c r="C13" s="53"/>
      <c r="D13" s="3">
        <v>9</v>
      </c>
      <c r="E13" s="4" t="s">
        <v>34</v>
      </c>
      <c r="F13" s="4" t="s">
        <v>35</v>
      </c>
      <c r="G13" s="4" t="s">
        <v>20</v>
      </c>
      <c r="H13" s="5">
        <v>30</v>
      </c>
      <c r="I13" s="3">
        <v>1</v>
      </c>
      <c r="J13" s="6"/>
      <c r="K13" s="6"/>
      <c r="L13" s="28" t="str">
        <f t="shared" si="7"/>
        <v/>
      </c>
      <c r="M13" s="7" t="str">
        <f t="shared" si="0"/>
        <v/>
      </c>
      <c r="N13" s="7" t="str">
        <f t="shared" si="1"/>
        <v/>
      </c>
      <c r="O13" s="7" t="str">
        <f t="shared" si="2"/>
        <v/>
      </c>
      <c r="P13" s="8" t="str">
        <f t="shared" si="8"/>
        <v/>
      </c>
      <c r="Q13" s="19" t="str">
        <f t="shared" si="3"/>
        <v/>
      </c>
      <c r="R13" s="19" t="str">
        <f t="shared" si="4"/>
        <v/>
      </c>
      <c r="S13" s="19" t="str">
        <f t="shared" si="5"/>
        <v/>
      </c>
      <c r="T13" s="19" t="str">
        <f t="shared" si="6"/>
        <v/>
      </c>
    </row>
    <row r="14" spans="2:20" ht="37.5" customHeight="1" x14ac:dyDescent="0.45">
      <c r="B14" s="55"/>
      <c r="C14" s="1" t="s">
        <v>36</v>
      </c>
      <c r="D14" s="3">
        <v>10</v>
      </c>
      <c r="E14" s="4" t="s">
        <v>37</v>
      </c>
      <c r="F14" s="4" t="s">
        <v>38</v>
      </c>
      <c r="G14" s="4" t="s">
        <v>20</v>
      </c>
      <c r="H14" s="5">
        <v>30</v>
      </c>
      <c r="I14" s="3">
        <v>1</v>
      </c>
      <c r="J14" s="6"/>
      <c r="K14" s="6"/>
      <c r="L14" s="28" t="str">
        <f t="shared" si="7"/>
        <v/>
      </c>
      <c r="M14" s="7" t="str">
        <f t="shared" si="0"/>
        <v/>
      </c>
      <c r="N14" s="7" t="str">
        <f t="shared" si="1"/>
        <v/>
      </c>
      <c r="O14" s="7" t="str">
        <f t="shared" si="2"/>
        <v/>
      </c>
      <c r="P14" s="8" t="str">
        <f t="shared" si="8"/>
        <v/>
      </c>
      <c r="Q14" s="19" t="str">
        <f t="shared" si="3"/>
        <v/>
      </c>
      <c r="R14" s="19" t="str">
        <f t="shared" si="4"/>
        <v/>
      </c>
      <c r="S14" s="19" t="str">
        <f t="shared" si="5"/>
        <v/>
      </c>
      <c r="T14" s="19" t="str">
        <f t="shared" si="6"/>
        <v/>
      </c>
    </row>
    <row r="15" spans="2:20" ht="37.5" customHeight="1" x14ac:dyDescent="0.45">
      <c r="B15" s="55"/>
      <c r="C15" s="51" t="s">
        <v>39</v>
      </c>
      <c r="D15" s="3">
        <v>11</v>
      </c>
      <c r="E15" s="4" t="s">
        <v>40</v>
      </c>
      <c r="F15" s="4" t="s">
        <v>41</v>
      </c>
      <c r="G15" s="4" t="s">
        <v>20</v>
      </c>
      <c r="H15" s="5">
        <v>30</v>
      </c>
      <c r="I15" s="3">
        <v>1</v>
      </c>
      <c r="J15" s="6"/>
      <c r="K15" s="6"/>
      <c r="L15" s="28" t="str">
        <f t="shared" si="7"/>
        <v/>
      </c>
      <c r="M15" s="7" t="str">
        <f t="shared" si="0"/>
        <v/>
      </c>
      <c r="N15" s="7" t="str">
        <f t="shared" si="1"/>
        <v/>
      </c>
      <c r="O15" s="7" t="str">
        <f t="shared" si="2"/>
        <v/>
      </c>
      <c r="P15" s="8" t="str">
        <f t="shared" si="8"/>
        <v/>
      </c>
      <c r="Q15" s="19" t="str">
        <f t="shared" si="3"/>
        <v/>
      </c>
      <c r="R15" s="19" t="str">
        <f t="shared" si="4"/>
        <v/>
      </c>
      <c r="S15" s="19" t="str">
        <f t="shared" si="5"/>
        <v/>
      </c>
      <c r="T15" s="19" t="str">
        <f t="shared" si="6"/>
        <v/>
      </c>
    </row>
    <row r="16" spans="2:20" ht="37.5" customHeight="1" x14ac:dyDescent="0.45">
      <c r="B16" s="55"/>
      <c r="C16" s="52"/>
      <c r="D16" s="3">
        <v>12</v>
      </c>
      <c r="E16" s="4" t="s">
        <v>42</v>
      </c>
      <c r="F16" s="4" t="s">
        <v>43</v>
      </c>
      <c r="G16" s="4" t="s">
        <v>20</v>
      </c>
      <c r="H16" s="5">
        <v>30</v>
      </c>
      <c r="I16" s="3">
        <v>1</v>
      </c>
      <c r="J16" s="6"/>
      <c r="K16" s="6"/>
      <c r="L16" s="28" t="str">
        <f t="shared" si="7"/>
        <v/>
      </c>
      <c r="M16" s="7" t="str">
        <f t="shared" si="0"/>
        <v/>
      </c>
      <c r="N16" s="7" t="str">
        <f t="shared" si="1"/>
        <v/>
      </c>
      <c r="O16" s="7" t="str">
        <f t="shared" si="2"/>
        <v/>
      </c>
      <c r="P16" s="8" t="str">
        <f t="shared" si="8"/>
        <v/>
      </c>
      <c r="Q16" s="19" t="str">
        <f t="shared" si="3"/>
        <v/>
      </c>
      <c r="R16" s="19" t="str">
        <f t="shared" si="4"/>
        <v/>
      </c>
      <c r="S16" s="19" t="str">
        <f t="shared" si="5"/>
        <v/>
      </c>
      <c r="T16" s="19" t="str">
        <f t="shared" si="6"/>
        <v/>
      </c>
    </row>
    <row r="17" spans="2:20" ht="37.5" customHeight="1" x14ac:dyDescent="0.45">
      <c r="B17" s="55"/>
      <c r="C17" s="53"/>
      <c r="D17" s="3">
        <v>13</v>
      </c>
      <c r="E17" s="4" t="s">
        <v>44</v>
      </c>
      <c r="F17" s="4" t="s">
        <v>35</v>
      </c>
      <c r="G17" s="4" t="s">
        <v>20</v>
      </c>
      <c r="H17" s="5">
        <v>30</v>
      </c>
      <c r="I17" s="3">
        <v>1</v>
      </c>
      <c r="J17" s="6"/>
      <c r="K17" s="6"/>
      <c r="L17" s="28" t="str">
        <f t="shared" si="7"/>
        <v/>
      </c>
      <c r="M17" s="7" t="str">
        <f t="shared" si="0"/>
        <v/>
      </c>
      <c r="N17" s="7" t="str">
        <f t="shared" si="1"/>
        <v/>
      </c>
      <c r="O17" s="7" t="str">
        <f t="shared" si="2"/>
        <v/>
      </c>
      <c r="P17" s="8" t="str">
        <f t="shared" si="8"/>
        <v/>
      </c>
      <c r="Q17" s="19" t="str">
        <f t="shared" si="3"/>
        <v/>
      </c>
      <c r="R17" s="19" t="str">
        <f t="shared" si="4"/>
        <v/>
      </c>
      <c r="S17" s="19" t="str">
        <f t="shared" si="5"/>
        <v/>
      </c>
      <c r="T17" s="19" t="str">
        <f t="shared" si="6"/>
        <v/>
      </c>
    </row>
    <row r="18" spans="2:20" ht="37.5" customHeight="1" x14ac:dyDescent="0.45">
      <c r="B18" s="55"/>
      <c r="C18" s="51" t="s">
        <v>45</v>
      </c>
      <c r="D18" s="3">
        <v>14</v>
      </c>
      <c r="E18" s="4" t="s">
        <v>46</v>
      </c>
      <c r="F18" s="4" t="s">
        <v>47</v>
      </c>
      <c r="G18" s="4" t="s">
        <v>20</v>
      </c>
      <c r="H18" s="5">
        <v>30</v>
      </c>
      <c r="I18" s="3">
        <v>1</v>
      </c>
      <c r="J18" s="6"/>
      <c r="K18" s="6"/>
      <c r="L18" s="28" t="str">
        <f t="shared" si="7"/>
        <v/>
      </c>
      <c r="M18" s="7" t="str">
        <f t="shared" si="0"/>
        <v/>
      </c>
      <c r="N18" s="7" t="str">
        <f t="shared" si="1"/>
        <v/>
      </c>
      <c r="O18" s="7" t="str">
        <f t="shared" si="2"/>
        <v/>
      </c>
      <c r="P18" s="8" t="str">
        <f t="shared" si="8"/>
        <v/>
      </c>
      <c r="Q18" s="19" t="str">
        <f t="shared" si="3"/>
        <v/>
      </c>
      <c r="R18" s="19" t="str">
        <f t="shared" si="4"/>
        <v/>
      </c>
      <c r="S18" s="19" t="str">
        <f t="shared" si="5"/>
        <v/>
      </c>
      <c r="T18" s="19" t="str">
        <f t="shared" si="6"/>
        <v/>
      </c>
    </row>
    <row r="19" spans="2:20" ht="37.5" customHeight="1" x14ac:dyDescent="0.45">
      <c r="B19" s="55"/>
      <c r="C19" s="52"/>
      <c r="D19" s="3">
        <v>15</v>
      </c>
      <c r="E19" s="4" t="s">
        <v>48</v>
      </c>
      <c r="F19" s="4" t="s">
        <v>49</v>
      </c>
      <c r="G19" s="4" t="s">
        <v>50</v>
      </c>
      <c r="H19" s="5">
        <v>30</v>
      </c>
      <c r="I19" s="3">
        <v>1</v>
      </c>
      <c r="J19" s="6"/>
      <c r="K19" s="6"/>
      <c r="L19" s="28" t="str">
        <f t="shared" si="7"/>
        <v/>
      </c>
      <c r="M19" s="7" t="str">
        <f t="shared" si="0"/>
        <v/>
      </c>
      <c r="N19" s="7" t="str">
        <f t="shared" si="1"/>
        <v/>
      </c>
      <c r="O19" s="7" t="str">
        <f t="shared" si="2"/>
        <v/>
      </c>
      <c r="P19" s="8" t="str">
        <f t="shared" si="8"/>
        <v/>
      </c>
      <c r="Q19" s="19" t="str">
        <f t="shared" si="3"/>
        <v/>
      </c>
      <c r="R19" s="19" t="str">
        <f t="shared" si="4"/>
        <v/>
      </c>
      <c r="S19" s="19" t="str">
        <f t="shared" si="5"/>
        <v/>
      </c>
      <c r="T19" s="19" t="str">
        <f t="shared" si="6"/>
        <v/>
      </c>
    </row>
    <row r="20" spans="2:20" ht="37.5" customHeight="1" x14ac:dyDescent="0.45">
      <c r="B20" s="55"/>
      <c r="C20" s="52"/>
      <c r="D20" s="3">
        <v>16</v>
      </c>
      <c r="E20" s="4" t="s">
        <v>51</v>
      </c>
      <c r="F20" s="4" t="s">
        <v>52</v>
      </c>
      <c r="G20" s="4" t="s">
        <v>20</v>
      </c>
      <c r="H20" s="5">
        <v>30</v>
      </c>
      <c r="I20" s="3">
        <v>1</v>
      </c>
      <c r="J20" s="6"/>
      <c r="K20" s="6"/>
      <c r="L20" s="28" t="str">
        <f t="shared" si="7"/>
        <v/>
      </c>
      <c r="M20" s="7" t="str">
        <f t="shared" si="0"/>
        <v/>
      </c>
      <c r="N20" s="7" t="str">
        <f t="shared" si="1"/>
        <v/>
      </c>
      <c r="O20" s="7" t="str">
        <f t="shared" si="2"/>
        <v/>
      </c>
      <c r="P20" s="8" t="str">
        <f t="shared" si="8"/>
        <v/>
      </c>
      <c r="Q20" s="19" t="str">
        <f t="shared" si="3"/>
        <v/>
      </c>
      <c r="R20" s="19" t="str">
        <f t="shared" si="4"/>
        <v/>
      </c>
      <c r="S20" s="19" t="str">
        <f t="shared" si="5"/>
        <v/>
      </c>
      <c r="T20" s="19" t="str">
        <f t="shared" si="6"/>
        <v/>
      </c>
    </row>
    <row r="21" spans="2:20" ht="37.5" customHeight="1" x14ac:dyDescent="0.45">
      <c r="B21" s="56"/>
      <c r="C21" s="53"/>
      <c r="D21" s="3">
        <v>17</v>
      </c>
      <c r="E21" s="4" t="s">
        <v>53</v>
      </c>
      <c r="F21" s="4" t="s">
        <v>54</v>
      </c>
      <c r="G21" s="4" t="s">
        <v>55</v>
      </c>
      <c r="H21" s="5">
        <v>30</v>
      </c>
      <c r="I21" s="3">
        <v>1</v>
      </c>
      <c r="J21" s="6"/>
      <c r="K21" s="6"/>
      <c r="L21" s="28" t="str">
        <f t="shared" si="7"/>
        <v/>
      </c>
      <c r="M21" s="7" t="str">
        <f t="shared" si="0"/>
        <v/>
      </c>
      <c r="N21" s="7" t="str">
        <f t="shared" si="1"/>
        <v/>
      </c>
      <c r="O21" s="7" t="str">
        <f t="shared" si="2"/>
        <v/>
      </c>
      <c r="P21" s="8" t="str">
        <f t="shared" si="8"/>
        <v/>
      </c>
      <c r="Q21" s="19" t="str">
        <f t="shared" si="3"/>
        <v/>
      </c>
      <c r="R21" s="19" t="str">
        <f t="shared" si="4"/>
        <v/>
      </c>
      <c r="S21" s="19" t="str">
        <f t="shared" si="5"/>
        <v/>
      </c>
      <c r="T21" s="19" t="str">
        <f t="shared" si="6"/>
        <v/>
      </c>
    </row>
    <row r="22" spans="2:20" ht="9.75" customHeight="1" x14ac:dyDescent="0.45">
      <c r="Q22" s="18"/>
      <c r="R22" s="18"/>
      <c r="S22" s="18"/>
      <c r="T22" s="18"/>
    </row>
    <row r="23" spans="2:20" ht="57.75" customHeight="1" x14ac:dyDescent="0.45">
      <c r="D23" s="2" t="s">
        <v>1</v>
      </c>
      <c r="E23" s="2" t="s">
        <v>56</v>
      </c>
      <c r="F23" s="2" t="s">
        <v>3</v>
      </c>
      <c r="G23" s="2" t="s">
        <v>57</v>
      </c>
      <c r="H23" s="2" t="s">
        <v>58</v>
      </c>
      <c r="I23" s="2" t="s">
        <v>59</v>
      </c>
      <c r="J23" s="2" t="s">
        <v>60</v>
      </c>
      <c r="K23" s="9" t="s">
        <v>61</v>
      </c>
      <c r="L23" s="9" t="s">
        <v>61</v>
      </c>
      <c r="M23" s="2" t="s">
        <v>62</v>
      </c>
      <c r="N23" s="9" t="s">
        <v>61</v>
      </c>
      <c r="O23" s="2" t="s">
        <v>63</v>
      </c>
      <c r="P23" s="2" t="s">
        <v>11</v>
      </c>
      <c r="Q23" s="20" t="s">
        <v>64</v>
      </c>
      <c r="R23" s="20" t="s">
        <v>13</v>
      </c>
      <c r="S23" s="20" t="s">
        <v>14</v>
      </c>
      <c r="T23" s="20" t="s">
        <v>15</v>
      </c>
    </row>
    <row r="24" spans="2:20" ht="25.5" customHeight="1" x14ac:dyDescent="0.45">
      <c r="B24" s="54" t="s">
        <v>65</v>
      </c>
      <c r="C24" s="51" t="s">
        <v>66</v>
      </c>
      <c r="D24" s="3">
        <v>1</v>
      </c>
      <c r="E24" s="4" t="s">
        <v>46</v>
      </c>
      <c r="F24" s="4" t="s">
        <v>47</v>
      </c>
      <c r="G24" s="4" t="s">
        <v>67</v>
      </c>
      <c r="H24" s="5">
        <v>30</v>
      </c>
      <c r="I24" s="3">
        <v>20</v>
      </c>
      <c r="J24" s="6"/>
      <c r="K24" s="10" t="s">
        <v>61</v>
      </c>
      <c r="L24" s="10" t="s">
        <v>61</v>
      </c>
      <c r="M24" s="7" t="str">
        <f t="shared" ref="M24:M33" si="9">IF(J24="","",J24*I24)</f>
        <v/>
      </c>
      <c r="N24" s="10" t="s">
        <v>61</v>
      </c>
      <c r="O24" s="7">
        <f t="shared" ref="O24:O33" si="10">0</f>
        <v>0</v>
      </c>
      <c r="P24" s="8" t="str">
        <f t="shared" ref="P24:P33" si="11">IF(M24="","",M24)</f>
        <v/>
      </c>
      <c r="Q24" s="19" t="str">
        <f t="shared" ref="Q24:Q33" si="12">IF(P24="","",P24*$F$40)</f>
        <v/>
      </c>
      <c r="R24" s="19" t="str">
        <f t="shared" ref="R24:R33" si="13">IF(P24="","",P24*(1+$F$44))</f>
        <v/>
      </c>
      <c r="S24" s="19" t="str">
        <f t="shared" ref="S24:S33" si="14">IF(R24="","",R24*4)</f>
        <v/>
      </c>
      <c r="T24" s="19" t="str">
        <f t="shared" ref="T24:T33" si="15">IF(OR(Q24="",S24=""),"",Q24+S24)</f>
        <v/>
      </c>
    </row>
    <row r="25" spans="2:20" ht="25.5" customHeight="1" x14ac:dyDescent="0.45">
      <c r="B25" s="55"/>
      <c r="C25" s="52"/>
      <c r="D25" s="3">
        <v>2</v>
      </c>
      <c r="E25" s="4" t="s">
        <v>51</v>
      </c>
      <c r="F25" s="4" t="s">
        <v>52</v>
      </c>
      <c r="G25" s="4" t="s">
        <v>67</v>
      </c>
      <c r="H25" s="5">
        <v>30</v>
      </c>
      <c r="I25" s="3">
        <v>21</v>
      </c>
      <c r="J25" s="6"/>
      <c r="K25" s="10" t="s">
        <v>61</v>
      </c>
      <c r="L25" s="10" t="s">
        <v>61</v>
      </c>
      <c r="M25" s="7" t="str">
        <f t="shared" si="9"/>
        <v/>
      </c>
      <c r="N25" s="10" t="s">
        <v>61</v>
      </c>
      <c r="O25" s="7">
        <f t="shared" si="10"/>
        <v>0</v>
      </c>
      <c r="P25" s="8" t="str">
        <f t="shared" si="11"/>
        <v/>
      </c>
      <c r="Q25" s="19" t="str">
        <f t="shared" si="12"/>
        <v/>
      </c>
      <c r="R25" s="19" t="str">
        <f t="shared" si="13"/>
        <v/>
      </c>
      <c r="S25" s="19" t="str">
        <f t="shared" si="14"/>
        <v/>
      </c>
      <c r="T25" s="19" t="str">
        <f t="shared" si="15"/>
        <v/>
      </c>
    </row>
    <row r="26" spans="2:20" ht="25.5" customHeight="1" x14ac:dyDescent="0.45">
      <c r="B26" s="55"/>
      <c r="C26" s="52"/>
      <c r="D26" s="3">
        <v>3</v>
      </c>
      <c r="E26" s="4" t="s">
        <v>46</v>
      </c>
      <c r="F26" s="4" t="s">
        <v>47</v>
      </c>
      <c r="G26" s="4" t="s">
        <v>68</v>
      </c>
      <c r="H26" s="5">
        <v>30</v>
      </c>
      <c r="I26" s="3">
        <v>1</v>
      </c>
      <c r="J26" s="6"/>
      <c r="K26" s="10" t="s">
        <v>61</v>
      </c>
      <c r="L26" s="10" t="s">
        <v>61</v>
      </c>
      <c r="M26" s="7" t="str">
        <f t="shared" si="9"/>
        <v/>
      </c>
      <c r="N26" s="10" t="s">
        <v>61</v>
      </c>
      <c r="O26" s="7">
        <f t="shared" si="10"/>
        <v>0</v>
      </c>
      <c r="P26" s="8" t="str">
        <f t="shared" si="11"/>
        <v/>
      </c>
      <c r="Q26" s="19" t="str">
        <f t="shared" si="12"/>
        <v/>
      </c>
      <c r="R26" s="19" t="str">
        <f t="shared" si="13"/>
        <v/>
      </c>
      <c r="S26" s="19" t="str">
        <f t="shared" si="14"/>
        <v/>
      </c>
      <c r="T26" s="19" t="str">
        <f t="shared" si="15"/>
        <v/>
      </c>
    </row>
    <row r="27" spans="2:20" ht="25.5" customHeight="1" x14ac:dyDescent="0.45">
      <c r="B27" s="55"/>
      <c r="C27" s="52"/>
      <c r="D27" s="3">
        <v>4</v>
      </c>
      <c r="E27" s="4" t="s">
        <v>51</v>
      </c>
      <c r="F27" s="4" t="s">
        <v>52</v>
      </c>
      <c r="G27" s="4" t="s">
        <v>69</v>
      </c>
      <c r="H27" s="5">
        <v>30</v>
      </c>
      <c r="I27" s="3">
        <v>1</v>
      </c>
      <c r="J27" s="6"/>
      <c r="K27" s="10" t="s">
        <v>61</v>
      </c>
      <c r="L27" s="10" t="s">
        <v>61</v>
      </c>
      <c r="M27" s="7" t="str">
        <f t="shared" si="9"/>
        <v/>
      </c>
      <c r="N27" s="10" t="s">
        <v>61</v>
      </c>
      <c r="O27" s="7">
        <f t="shared" si="10"/>
        <v>0</v>
      </c>
      <c r="P27" s="8" t="str">
        <f t="shared" si="11"/>
        <v/>
      </c>
      <c r="Q27" s="19" t="str">
        <f t="shared" si="12"/>
        <v/>
      </c>
      <c r="R27" s="19" t="str">
        <f t="shared" si="13"/>
        <v/>
      </c>
      <c r="S27" s="19" t="str">
        <f t="shared" si="14"/>
        <v/>
      </c>
      <c r="T27" s="19" t="str">
        <f t="shared" si="15"/>
        <v/>
      </c>
    </row>
    <row r="28" spans="2:20" ht="25.5" customHeight="1" x14ac:dyDescent="0.45">
      <c r="B28" s="55"/>
      <c r="C28" s="52"/>
      <c r="D28" s="3">
        <v>5</v>
      </c>
      <c r="E28" s="4" t="s">
        <v>46</v>
      </c>
      <c r="F28" s="4" t="s">
        <v>47</v>
      </c>
      <c r="G28" s="4" t="s">
        <v>70</v>
      </c>
      <c r="H28" s="5">
        <v>30</v>
      </c>
      <c r="I28" s="3">
        <v>1</v>
      </c>
      <c r="J28" s="6"/>
      <c r="K28" s="10" t="s">
        <v>61</v>
      </c>
      <c r="L28" s="10" t="s">
        <v>61</v>
      </c>
      <c r="M28" s="7" t="str">
        <f t="shared" si="9"/>
        <v/>
      </c>
      <c r="N28" s="10" t="s">
        <v>61</v>
      </c>
      <c r="O28" s="7">
        <f t="shared" si="10"/>
        <v>0</v>
      </c>
      <c r="P28" s="8" t="str">
        <f t="shared" si="11"/>
        <v/>
      </c>
      <c r="Q28" s="19" t="str">
        <f t="shared" si="12"/>
        <v/>
      </c>
      <c r="R28" s="19" t="str">
        <f t="shared" si="13"/>
        <v/>
      </c>
      <c r="S28" s="19" t="str">
        <f t="shared" si="14"/>
        <v/>
      </c>
      <c r="T28" s="19" t="str">
        <f t="shared" si="15"/>
        <v/>
      </c>
    </row>
    <row r="29" spans="2:20" ht="25.5" customHeight="1" x14ac:dyDescent="0.45">
      <c r="B29" s="55"/>
      <c r="C29" s="52"/>
      <c r="D29" s="3">
        <v>6</v>
      </c>
      <c r="E29" s="4" t="s">
        <v>51</v>
      </c>
      <c r="F29" s="4" t="s">
        <v>52</v>
      </c>
      <c r="G29" s="4" t="s">
        <v>70</v>
      </c>
      <c r="H29" s="5">
        <v>30</v>
      </c>
      <c r="I29" s="3">
        <v>1</v>
      </c>
      <c r="J29" s="6"/>
      <c r="K29" s="10" t="s">
        <v>61</v>
      </c>
      <c r="L29" s="10" t="s">
        <v>61</v>
      </c>
      <c r="M29" s="7" t="str">
        <f t="shared" si="9"/>
        <v/>
      </c>
      <c r="N29" s="10" t="s">
        <v>61</v>
      </c>
      <c r="O29" s="7">
        <f t="shared" si="10"/>
        <v>0</v>
      </c>
      <c r="P29" s="8" t="str">
        <f t="shared" si="11"/>
        <v/>
      </c>
      <c r="Q29" s="19" t="str">
        <f t="shared" si="12"/>
        <v/>
      </c>
      <c r="R29" s="19" t="str">
        <f t="shared" si="13"/>
        <v/>
      </c>
      <c r="S29" s="19" t="str">
        <f t="shared" si="14"/>
        <v/>
      </c>
      <c r="T29" s="19" t="str">
        <f t="shared" si="15"/>
        <v/>
      </c>
    </row>
    <row r="30" spans="2:20" ht="25.5" customHeight="1" x14ac:dyDescent="0.45">
      <c r="B30" s="55"/>
      <c r="C30" s="52"/>
      <c r="D30" s="3">
        <v>7</v>
      </c>
      <c r="E30" s="4" t="s">
        <v>46</v>
      </c>
      <c r="F30" s="4" t="s">
        <v>47</v>
      </c>
      <c r="G30" s="4" t="s">
        <v>71</v>
      </c>
      <c r="H30" s="5">
        <v>30</v>
      </c>
      <c r="I30" s="3">
        <v>1</v>
      </c>
      <c r="J30" s="6"/>
      <c r="K30" s="10" t="s">
        <v>61</v>
      </c>
      <c r="L30" s="10" t="s">
        <v>61</v>
      </c>
      <c r="M30" s="7" t="str">
        <f t="shared" si="9"/>
        <v/>
      </c>
      <c r="N30" s="10" t="s">
        <v>61</v>
      </c>
      <c r="O30" s="7">
        <f t="shared" si="10"/>
        <v>0</v>
      </c>
      <c r="P30" s="8" t="str">
        <f t="shared" si="11"/>
        <v/>
      </c>
      <c r="Q30" s="19" t="str">
        <f t="shared" si="12"/>
        <v/>
      </c>
      <c r="R30" s="19" t="str">
        <f t="shared" si="13"/>
        <v/>
      </c>
      <c r="S30" s="19" t="str">
        <f t="shared" si="14"/>
        <v/>
      </c>
      <c r="T30" s="19" t="str">
        <f t="shared" si="15"/>
        <v/>
      </c>
    </row>
    <row r="31" spans="2:20" ht="25.5" customHeight="1" x14ac:dyDescent="0.45">
      <c r="B31" s="55"/>
      <c r="C31" s="53"/>
      <c r="D31" s="3">
        <v>8</v>
      </c>
      <c r="E31" s="4" t="s">
        <v>51</v>
      </c>
      <c r="F31" s="4" t="s">
        <v>52</v>
      </c>
      <c r="G31" s="4" t="s">
        <v>71</v>
      </c>
      <c r="H31" s="5">
        <v>30</v>
      </c>
      <c r="I31" s="3">
        <v>1</v>
      </c>
      <c r="J31" s="6"/>
      <c r="K31" s="10" t="s">
        <v>61</v>
      </c>
      <c r="L31" s="10" t="s">
        <v>61</v>
      </c>
      <c r="M31" s="7" t="str">
        <f t="shared" si="9"/>
        <v/>
      </c>
      <c r="N31" s="10" t="s">
        <v>61</v>
      </c>
      <c r="O31" s="7">
        <f t="shared" si="10"/>
        <v>0</v>
      </c>
      <c r="P31" s="8" t="str">
        <f t="shared" si="11"/>
        <v/>
      </c>
      <c r="Q31" s="19" t="str">
        <f t="shared" si="12"/>
        <v/>
      </c>
      <c r="R31" s="19" t="str">
        <f t="shared" si="13"/>
        <v/>
      </c>
      <c r="S31" s="19" t="str">
        <f t="shared" si="14"/>
        <v/>
      </c>
      <c r="T31" s="19" t="str">
        <f t="shared" si="15"/>
        <v/>
      </c>
    </row>
    <row r="32" spans="2:20" ht="54" customHeight="1" x14ac:dyDescent="0.45">
      <c r="B32" s="55"/>
      <c r="C32" s="51" t="s">
        <v>72</v>
      </c>
      <c r="D32" s="3">
        <v>9</v>
      </c>
      <c r="E32" s="4" t="s">
        <v>46</v>
      </c>
      <c r="F32" s="4" t="s">
        <v>47</v>
      </c>
      <c r="G32" s="4" t="s">
        <v>105</v>
      </c>
      <c r="H32" s="5">
        <v>30</v>
      </c>
      <c r="I32" s="3">
        <v>1</v>
      </c>
      <c r="J32" s="6"/>
      <c r="K32" s="10" t="s">
        <v>61</v>
      </c>
      <c r="L32" s="10" t="s">
        <v>61</v>
      </c>
      <c r="M32" s="7" t="str">
        <f t="shared" si="9"/>
        <v/>
      </c>
      <c r="N32" s="10" t="s">
        <v>61</v>
      </c>
      <c r="O32" s="7">
        <f t="shared" si="10"/>
        <v>0</v>
      </c>
      <c r="P32" s="8" t="str">
        <f t="shared" si="11"/>
        <v/>
      </c>
      <c r="Q32" s="19" t="str">
        <f t="shared" si="12"/>
        <v/>
      </c>
      <c r="R32" s="19" t="str">
        <f t="shared" si="13"/>
        <v/>
      </c>
      <c r="S32" s="19" t="str">
        <f t="shared" si="14"/>
        <v/>
      </c>
      <c r="T32" s="19" t="str">
        <f t="shared" si="15"/>
        <v/>
      </c>
    </row>
    <row r="33" spans="2:22" ht="54" customHeight="1" x14ac:dyDescent="0.45">
      <c r="B33" s="55"/>
      <c r="C33" s="52"/>
      <c r="D33" s="3">
        <v>10</v>
      </c>
      <c r="E33" s="4" t="s">
        <v>51</v>
      </c>
      <c r="F33" s="4" t="s">
        <v>52</v>
      </c>
      <c r="G33" s="4" t="s">
        <v>106</v>
      </c>
      <c r="H33" s="5">
        <v>30</v>
      </c>
      <c r="I33" s="3">
        <v>1</v>
      </c>
      <c r="J33" s="6"/>
      <c r="K33" s="10" t="s">
        <v>61</v>
      </c>
      <c r="L33" s="10" t="s">
        <v>61</v>
      </c>
      <c r="M33" s="7" t="str">
        <f t="shared" si="9"/>
        <v/>
      </c>
      <c r="N33" s="10" t="s">
        <v>61</v>
      </c>
      <c r="O33" s="7">
        <f t="shared" si="10"/>
        <v>0</v>
      </c>
      <c r="P33" s="8" t="str">
        <f t="shared" si="11"/>
        <v/>
      </c>
      <c r="Q33" s="19" t="str">
        <f t="shared" si="12"/>
        <v/>
      </c>
      <c r="R33" s="19" t="str">
        <f t="shared" si="13"/>
        <v/>
      </c>
      <c r="S33" s="19" t="str">
        <f t="shared" si="14"/>
        <v/>
      </c>
      <c r="T33" s="19" t="str">
        <f t="shared" si="15"/>
        <v/>
      </c>
    </row>
    <row r="34" spans="2:22" ht="9.75" customHeight="1" x14ac:dyDescent="0.45">
      <c r="Q34" s="18"/>
      <c r="R34" s="18"/>
      <c r="S34" s="18"/>
      <c r="T34" s="18"/>
    </row>
    <row r="35" spans="2:22" ht="30" customHeight="1" x14ac:dyDescent="0.45">
      <c r="I35" s="2" t="s">
        <v>73</v>
      </c>
      <c r="P35" s="2" t="s">
        <v>74</v>
      </c>
      <c r="Q35" s="20" t="s">
        <v>75</v>
      </c>
      <c r="R35" s="20" t="s">
        <v>76</v>
      </c>
      <c r="S35" s="20" t="s">
        <v>77</v>
      </c>
      <c r="T35" s="20" t="s">
        <v>78</v>
      </c>
    </row>
    <row r="36" spans="2:22" ht="25.5" customHeight="1" x14ac:dyDescent="0.45">
      <c r="D36" s="64" t="s">
        <v>79</v>
      </c>
      <c r="E36" s="64"/>
      <c r="F36" s="64"/>
      <c r="G36" s="64"/>
      <c r="H36" s="64"/>
      <c r="I36" s="11">
        <f>SUM(I5:I21)</f>
        <v>20</v>
      </c>
      <c r="J36" s="31"/>
      <c r="K36" s="32"/>
      <c r="L36" s="32"/>
      <c r="M36" s="32"/>
      <c r="N36" s="32"/>
      <c r="O36" s="33"/>
      <c r="P36" s="12">
        <f>SUM(P5:P21)+SUM(P24:P33)</f>
        <v>0</v>
      </c>
      <c r="Q36" s="21">
        <f>SUM(Q5:Q21)+SUM(Q24:Q33)</f>
        <v>0</v>
      </c>
      <c r="R36" s="21">
        <f>SUM(R5:R21)+SUM(R24:R33)</f>
        <v>0</v>
      </c>
      <c r="S36" s="21">
        <f>SUM(S5:S21)+SUM(S24:S33)</f>
        <v>0</v>
      </c>
      <c r="T36" s="21">
        <f>SUM(T5:T21)+SUM(T24:T33)</f>
        <v>0</v>
      </c>
    </row>
    <row r="37" spans="2:22" ht="12" customHeight="1" x14ac:dyDescent="0.45"/>
    <row r="38" spans="2:22" ht="26.25" customHeight="1" x14ac:dyDescent="0.45">
      <c r="D38" s="48" t="s">
        <v>80</v>
      </c>
      <c r="E38" s="49"/>
      <c r="F38" s="50"/>
      <c r="H38" s="48" t="s">
        <v>81</v>
      </c>
      <c r="I38" s="49"/>
      <c r="J38" s="49"/>
      <c r="K38" s="49"/>
      <c r="L38" s="49"/>
      <c r="M38" s="50"/>
      <c r="V38" s="30"/>
    </row>
    <row r="39" spans="2:22" ht="27.75" customHeight="1" x14ac:dyDescent="0.45">
      <c r="D39" s="65" t="s">
        <v>82</v>
      </c>
      <c r="E39" s="66"/>
      <c r="F39" s="2" t="s">
        <v>83</v>
      </c>
      <c r="H39" s="13" t="s">
        <v>84</v>
      </c>
      <c r="I39" s="34" t="s">
        <v>85</v>
      </c>
      <c r="J39" s="35"/>
      <c r="K39" s="35"/>
      <c r="L39" s="35"/>
      <c r="M39" s="36"/>
    </row>
    <row r="40" spans="2:22" ht="25.5" customHeight="1" x14ac:dyDescent="0.45">
      <c r="D40" s="37" t="s">
        <v>86</v>
      </c>
      <c r="E40" s="38"/>
      <c r="F40" s="29">
        <v>1.5333333333333332</v>
      </c>
      <c r="H40" s="14" t="s">
        <v>84</v>
      </c>
      <c r="I40" s="39" t="s">
        <v>87</v>
      </c>
      <c r="J40" s="40"/>
      <c r="K40" s="40"/>
      <c r="L40" s="40"/>
      <c r="M40" s="41"/>
    </row>
    <row r="41" spans="2:22" ht="25.5" customHeight="1" x14ac:dyDescent="0.45">
      <c r="D41" s="37" t="s">
        <v>88</v>
      </c>
      <c r="E41" s="38"/>
      <c r="F41" s="15">
        <v>0.1</v>
      </c>
      <c r="H41" s="16" t="s">
        <v>84</v>
      </c>
      <c r="I41" s="61" t="s">
        <v>89</v>
      </c>
      <c r="J41" s="62"/>
      <c r="K41" s="62"/>
      <c r="L41" s="62"/>
      <c r="M41" s="63"/>
    </row>
    <row r="42" spans="2:22" ht="25.5" customHeight="1" x14ac:dyDescent="0.45">
      <c r="D42" s="37" t="s">
        <v>90</v>
      </c>
      <c r="E42" s="38"/>
      <c r="F42" s="15">
        <v>0.19</v>
      </c>
      <c r="H42" s="17" t="s">
        <v>84</v>
      </c>
      <c r="I42" s="39" t="s">
        <v>91</v>
      </c>
      <c r="J42" s="40"/>
      <c r="K42" s="40"/>
      <c r="L42" s="40"/>
      <c r="M42" s="41"/>
    </row>
    <row r="43" spans="2:22" ht="27.75" customHeight="1" x14ac:dyDescent="0.45">
      <c r="D43" s="43" t="s">
        <v>92</v>
      </c>
      <c r="E43" s="44"/>
      <c r="F43" s="45" t="s">
        <v>107</v>
      </c>
    </row>
    <row r="44" spans="2:22" ht="32" customHeight="1" x14ac:dyDescent="0.45">
      <c r="D44" s="37" t="s">
        <v>93</v>
      </c>
      <c r="E44" s="38"/>
      <c r="F44" s="24">
        <v>0.05</v>
      </c>
    </row>
    <row r="45" spans="2:22" s="25" customFormat="1" ht="32" customHeight="1" x14ac:dyDescent="0.45">
      <c r="D45" s="46" t="s">
        <v>94</v>
      </c>
      <c r="E45" s="46"/>
      <c r="F45" s="24">
        <v>8.5000000000000006E-2</v>
      </c>
      <c r="G45" s="26"/>
      <c r="H45" s="26"/>
      <c r="I45" s="26"/>
      <c r="J45" s="26"/>
      <c r="K45" s="26"/>
      <c r="L45" s="26"/>
      <c r="M45" s="26"/>
      <c r="N45" s="26"/>
      <c r="O45" s="26"/>
      <c r="P45" s="26"/>
      <c r="Q45" s="26"/>
      <c r="R45" s="26"/>
      <c r="S45" s="26"/>
      <c r="T45" s="26"/>
    </row>
    <row r="46" spans="2:22" s="25" customFormat="1" ht="32" customHeight="1" x14ac:dyDescent="0.45">
      <c r="D46" s="27"/>
      <c r="E46" s="27"/>
      <c r="F46" s="27"/>
      <c r="G46" s="26"/>
      <c r="H46" s="26"/>
      <c r="I46" s="26"/>
      <c r="J46" s="26"/>
      <c r="K46" s="26"/>
      <c r="L46" s="26"/>
      <c r="M46" s="26"/>
      <c r="N46" s="26"/>
      <c r="O46" s="26"/>
      <c r="P46" s="26"/>
      <c r="Q46" s="26"/>
      <c r="R46" s="26"/>
      <c r="S46" s="26"/>
      <c r="T46" s="26"/>
    </row>
    <row r="47" spans="2:22" s="25" customFormat="1" ht="24" customHeight="1" x14ac:dyDescent="0.45">
      <c r="B47" s="59" t="s">
        <v>109</v>
      </c>
      <c r="C47" s="60"/>
      <c r="D47" s="60"/>
      <c r="E47" s="60"/>
      <c r="F47" s="60"/>
      <c r="G47" s="60"/>
      <c r="H47" s="60"/>
      <c r="I47" s="60"/>
      <c r="J47" s="60"/>
      <c r="K47" s="60"/>
      <c r="L47" s="60"/>
      <c r="M47" s="60"/>
      <c r="N47" s="60"/>
      <c r="O47" s="60"/>
      <c r="P47" s="60"/>
      <c r="Q47" s="60"/>
      <c r="R47" s="60"/>
      <c r="S47" s="60"/>
      <c r="T47" s="60"/>
    </row>
    <row r="48" spans="2:22" ht="24" customHeight="1" x14ac:dyDescent="0.45">
      <c r="B48" s="60"/>
      <c r="C48" s="60"/>
      <c r="D48" s="60"/>
      <c r="E48" s="60"/>
      <c r="F48" s="60"/>
      <c r="G48" s="60"/>
      <c r="H48" s="60"/>
      <c r="I48" s="60"/>
      <c r="J48" s="60"/>
      <c r="K48" s="60"/>
      <c r="L48" s="60"/>
      <c r="M48" s="60"/>
      <c r="N48" s="60"/>
      <c r="O48" s="60"/>
      <c r="P48" s="60"/>
      <c r="Q48" s="60"/>
      <c r="R48" s="60"/>
      <c r="S48" s="60"/>
      <c r="T48" s="60"/>
    </row>
    <row r="49" spans="2:20" ht="24" customHeight="1" x14ac:dyDescent="0.45">
      <c r="B49" s="60"/>
      <c r="C49" s="60"/>
      <c r="D49" s="60"/>
      <c r="E49" s="60"/>
      <c r="F49" s="60"/>
      <c r="G49" s="60"/>
      <c r="H49" s="60"/>
      <c r="I49" s="60"/>
      <c r="J49" s="60"/>
      <c r="K49" s="60"/>
      <c r="L49" s="60"/>
      <c r="M49" s="60"/>
      <c r="N49" s="60"/>
      <c r="O49" s="60"/>
      <c r="P49" s="60"/>
      <c r="Q49" s="60"/>
      <c r="R49" s="60"/>
      <c r="S49" s="60"/>
      <c r="T49" s="60"/>
    </row>
    <row r="50" spans="2:20" ht="24" customHeight="1" x14ac:dyDescent="0.45">
      <c r="B50" s="60"/>
      <c r="C50" s="60"/>
      <c r="D50" s="60"/>
      <c r="E50" s="60"/>
      <c r="F50" s="60"/>
      <c r="G50" s="60"/>
      <c r="H50" s="60"/>
      <c r="I50" s="60"/>
      <c r="J50" s="60"/>
      <c r="K50" s="60"/>
      <c r="L50" s="60"/>
      <c r="M50" s="60"/>
      <c r="N50" s="60"/>
      <c r="O50" s="60"/>
      <c r="P50" s="60"/>
      <c r="Q50" s="60"/>
      <c r="R50" s="60"/>
      <c r="S50" s="60"/>
      <c r="T50" s="60"/>
    </row>
    <row r="51" spans="2:20" ht="24" customHeight="1" x14ac:dyDescent="0.45">
      <c r="B51" s="60"/>
      <c r="C51" s="60"/>
      <c r="D51" s="60"/>
      <c r="E51" s="60"/>
      <c r="F51" s="60"/>
      <c r="G51" s="60"/>
      <c r="H51" s="60"/>
      <c r="I51" s="60"/>
      <c r="J51" s="60"/>
      <c r="K51" s="60"/>
      <c r="L51" s="60"/>
      <c r="M51" s="60"/>
      <c r="N51" s="60"/>
      <c r="O51" s="60"/>
      <c r="P51" s="60"/>
      <c r="Q51" s="60"/>
      <c r="R51" s="60"/>
      <c r="S51" s="60"/>
      <c r="T51" s="60"/>
    </row>
    <row r="52" spans="2:20" ht="5.65" customHeight="1" x14ac:dyDescent="0.45">
      <c r="B52" s="60"/>
      <c r="C52" s="60"/>
      <c r="D52" s="60"/>
      <c r="E52" s="60"/>
      <c r="F52" s="60"/>
      <c r="G52" s="60"/>
      <c r="H52" s="60"/>
      <c r="I52" s="60"/>
      <c r="J52" s="60"/>
      <c r="K52" s="60"/>
      <c r="L52" s="60"/>
      <c r="M52" s="60"/>
      <c r="N52" s="60"/>
      <c r="O52" s="60"/>
      <c r="P52" s="60"/>
      <c r="Q52" s="60"/>
      <c r="R52" s="60"/>
      <c r="S52" s="60"/>
      <c r="T52" s="60"/>
    </row>
    <row r="53" spans="2:20" ht="20.25" customHeight="1" x14ac:dyDescent="0.45">
      <c r="B53" s="60"/>
      <c r="C53" s="60"/>
      <c r="D53" s="60"/>
      <c r="E53" s="60"/>
      <c r="F53" s="60"/>
      <c r="G53" s="60"/>
      <c r="H53" s="60"/>
      <c r="I53" s="60"/>
      <c r="J53" s="60"/>
      <c r="K53" s="60"/>
      <c r="L53" s="60"/>
      <c r="M53" s="60"/>
      <c r="N53" s="60"/>
      <c r="O53" s="60"/>
      <c r="P53" s="60"/>
      <c r="Q53" s="60"/>
      <c r="R53" s="60"/>
      <c r="S53" s="60"/>
      <c r="T53" s="60"/>
    </row>
    <row r="55" spans="2:20" ht="18.75" customHeight="1" x14ac:dyDescent="0.45">
      <c r="L55" s="47" t="s">
        <v>95</v>
      </c>
      <c r="M55" s="47"/>
      <c r="N55" s="42"/>
      <c r="O55" s="42"/>
      <c r="P55" s="42"/>
      <c r="Q55" s="42"/>
    </row>
    <row r="56" spans="2:20" ht="18.75" customHeight="1" x14ac:dyDescent="0.45">
      <c r="L56" s="47" t="s">
        <v>96</v>
      </c>
      <c r="M56" s="47"/>
      <c r="N56" s="42"/>
      <c r="O56" s="42"/>
      <c r="P56" s="42"/>
      <c r="Q56" s="42"/>
    </row>
    <row r="57" spans="2:20" ht="18.75" customHeight="1" x14ac:dyDescent="0.45">
      <c r="L57" s="47" t="s">
        <v>97</v>
      </c>
      <c r="M57" s="47"/>
      <c r="N57" s="42"/>
      <c r="O57" s="42"/>
      <c r="P57" s="42"/>
      <c r="Q57" s="42"/>
    </row>
    <row r="58" spans="2:20" ht="18.75" customHeight="1" x14ac:dyDescent="0.45">
      <c r="L58" s="47" t="s">
        <v>98</v>
      </c>
      <c r="M58" s="47"/>
      <c r="N58" s="42"/>
      <c r="O58" s="42"/>
      <c r="P58" s="42"/>
      <c r="Q58" s="42"/>
    </row>
    <row r="59" spans="2:20" ht="18.75" customHeight="1" x14ac:dyDescent="0.45">
      <c r="L59" s="47" t="s">
        <v>99</v>
      </c>
      <c r="M59" s="47"/>
      <c r="N59" s="42"/>
      <c r="O59" s="42"/>
      <c r="P59" s="42"/>
      <c r="Q59" s="42"/>
    </row>
    <row r="60" spans="2:20" ht="18.75" customHeight="1" x14ac:dyDescent="0.45">
      <c r="L60" s="47" t="s">
        <v>100</v>
      </c>
      <c r="M60" s="47"/>
      <c r="N60" s="42"/>
      <c r="O60" s="42"/>
      <c r="P60" s="42"/>
      <c r="Q60" s="42"/>
    </row>
    <row r="61" spans="2:20" ht="18.75" customHeight="1" x14ac:dyDescent="0.45">
      <c r="L61" s="47" t="s">
        <v>101</v>
      </c>
      <c r="M61" s="47"/>
      <c r="N61" s="42"/>
      <c r="O61" s="42"/>
      <c r="P61" s="42"/>
      <c r="Q61" s="42"/>
    </row>
    <row r="62" spans="2:20" ht="18.75" customHeight="1" x14ac:dyDescent="0.45">
      <c r="L62" s="47" t="s">
        <v>102</v>
      </c>
      <c r="M62" s="47"/>
      <c r="N62" s="42"/>
      <c r="O62" s="42"/>
      <c r="P62" s="42"/>
      <c r="Q62" s="42"/>
    </row>
  </sheetData>
  <mergeCells count="41">
    <mergeCell ref="C5:C13"/>
    <mergeCell ref="B5:B21"/>
    <mergeCell ref="D2:T2"/>
    <mergeCell ref="D1:T1"/>
    <mergeCell ref="B47:T53"/>
    <mergeCell ref="D44:E44"/>
    <mergeCell ref="C32:C33"/>
    <mergeCell ref="C24:C31"/>
    <mergeCell ref="B24:B33"/>
    <mergeCell ref="C18:C21"/>
    <mergeCell ref="C15:C17"/>
    <mergeCell ref="D41:E41"/>
    <mergeCell ref="I41:M41"/>
    <mergeCell ref="D36:H36"/>
    <mergeCell ref="D38:F38"/>
    <mergeCell ref="D39:E39"/>
    <mergeCell ref="L61:M61"/>
    <mergeCell ref="N61:Q61"/>
    <mergeCell ref="L62:M62"/>
    <mergeCell ref="N62:Q62"/>
    <mergeCell ref="H38:M38"/>
    <mergeCell ref="L58:M58"/>
    <mergeCell ref="N58:Q58"/>
    <mergeCell ref="L59:M59"/>
    <mergeCell ref="N59:Q59"/>
    <mergeCell ref="L60:M60"/>
    <mergeCell ref="N60:Q60"/>
    <mergeCell ref="L55:M55"/>
    <mergeCell ref="N55:Q55"/>
    <mergeCell ref="L56:M56"/>
    <mergeCell ref="N56:Q56"/>
    <mergeCell ref="L57:M57"/>
    <mergeCell ref="J36:O36"/>
    <mergeCell ref="I39:M39"/>
    <mergeCell ref="D40:E40"/>
    <mergeCell ref="I40:M40"/>
    <mergeCell ref="N57:Q57"/>
    <mergeCell ref="D42:E42"/>
    <mergeCell ref="I42:M42"/>
    <mergeCell ref="D43:F43"/>
    <mergeCell ref="D45:E4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 COTIZACION SERV VG UAESP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Guzman Rodriguez</dc:creator>
  <cp:lastModifiedBy>Carlos Andres Guzman Rodriguez</cp:lastModifiedBy>
  <dcterms:created xsi:type="dcterms:W3CDTF">2026-10-14T20:23:05Z</dcterms:created>
  <dcterms:modified xsi:type="dcterms:W3CDTF">2026-10-14T20:29:41Z</dcterms:modified>
</cp:coreProperties>
</file>