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SGENE-MARIA ANGELICA\Documents\gobernacion 2026\ccmv\"/>
    </mc:Choice>
  </mc:AlternateContent>
  <xr:revisionPtr revIDLastSave="0" documentId="8_{2657B7CF-528B-40A4-99BE-C24A0138F84A}" xr6:coauthVersionLast="47" xr6:coauthVersionMax="47" xr10:uidLastSave="{00000000-0000-0000-0000-000000000000}"/>
  <bookViews>
    <workbookView xWindow="-120" yWindow="-120" windowWidth="29040" windowHeight="15720" firstSheet="1" activeTab="3" xr2:uid="{00000000-000D-0000-FFFF-FFFF00000000}"/>
  </bookViews>
  <sheets>
    <sheet name="Plan de Eventos y Frecuencia Me" sheetId="1" state="hidden" r:id="rId1"/>
    <sheet name="PRESUPUESTO GENERAL" sheetId="2" r:id="rId2"/>
    <sheet name="ACTIVIDAD 1" sheetId="3" r:id="rId3"/>
    <sheet name="ACTIVIDAD 2" sheetId="4" r:id="rId4"/>
    <sheet name="ACTIVIDAD 3" sheetId="5" r:id="rId5"/>
    <sheet name="ACTIVIDAD 4" sheetId="6" r:id="rId6"/>
  </sheets>
  <externalReferences>
    <externalReference r:id="rId7"/>
  </externalReferences>
  <definedNames>
    <definedName name="_xlnm.Print_Area" localSheetId="2">'ACTIVIDAD 1'!$A$1:$J$36</definedName>
    <definedName name="_xlnm.Print_Area" localSheetId="3">'ACTIVIDAD 2'!$A$1:$J$34</definedName>
    <definedName name="_xlnm.Print_Area" localSheetId="4">'ACTIVIDAD 3'!$A$1:$J$34</definedName>
    <definedName name="_xlnm.Print_Area" localSheetId="5">'ACTIVIDAD 4'!$A$1:$J$37</definedName>
    <definedName name="_xlnm.Print_Area" localSheetId="1">'PRESUPUESTO GENERAL'!$A$1:$J$23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2" i="5" l="1"/>
  <c r="G14" i="3"/>
  <c r="G15" i="6"/>
  <c r="G22" i="6" l="1"/>
  <c r="F18" i="5" l="1"/>
  <c r="F17" i="5"/>
  <c r="F28" i="5" s="1"/>
  <c r="G23" i="6"/>
  <c r="G30" i="5"/>
  <c r="G29" i="5"/>
  <c r="G28" i="5"/>
  <c r="G27" i="5"/>
  <c r="G26" i="5"/>
  <c r="G21" i="5"/>
  <c r="G20" i="5"/>
  <c r="G19" i="5"/>
  <c r="H19" i="5" s="1"/>
  <c r="G18" i="5"/>
  <c r="G17" i="4"/>
  <c r="H17" i="4" s="1"/>
  <c r="G27" i="4"/>
  <c r="G28" i="4"/>
  <c r="G29" i="4"/>
  <c r="G30" i="4"/>
  <c r="G21" i="4"/>
  <c r="G22" i="4"/>
  <c r="G23" i="4"/>
  <c r="G20" i="4"/>
  <c r="G19" i="4" l="1"/>
  <c r="G18" i="4"/>
  <c r="G32" i="3"/>
  <c r="G31" i="3"/>
  <c r="G27" i="3"/>
  <c r="G26" i="3"/>
  <c r="G25" i="3"/>
  <c r="H30" i="6" l="1"/>
  <c r="H12" i="5" l="1"/>
  <c r="H23" i="4" l="1"/>
  <c r="F24" i="3" l="1"/>
  <c r="H22" i="4" l="1"/>
  <c r="F27" i="5"/>
  <c r="H27" i="5" s="1"/>
  <c r="H21" i="4"/>
  <c r="H24" i="6"/>
  <c r="H30" i="4"/>
  <c r="H19" i="4"/>
  <c r="F29" i="5"/>
  <c r="F30" i="5" s="1"/>
  <c r="H30" i="5" s="1"/>
  <c r="E18" i="5"/>
  <c r="H23" i="6"/>
  <c r="H22" i="6"/>
  <c r="G16" i="6"/>
  <c r="H16" i="6" s="1"/>
  <c r="G13" i="6"/>
  <c r="H33" i="6"/>
  <c r="H32" i="6"/>
  <c r="H31" i="6"/>
  <c r="H29" i="6"/>
  <c r="H34" i="6" s="1"/>
  <c r="H21" i="6"/>
  <c r="H25" i="6" s="1"/>
  <c r="H15" i="6"/>
  <c r="H14" i="6"/>
  <c r="H12" i="6"/>
  <c r="H11" i="6"/>
  <c r="H13" i="6" l="1"/>
  <c r="H17" i="6" s="1"/>
  <c r="H35" i="6" s="1"/>
  <c r="H20" i="2" s="1"/>
  <c r="G17" i="6"/>
  <c r="E20" i="5"/>
  <c r="E19" i="5"/>
  <c r="H29" i="5"/>
  <c r="H28" i="5"/>
  <c r="H26" i="5"/>
  <c r="H31" i="5" s="1"/>
  <c r="H21" i="5"/>
  <c r="H20" i="5"/>
  <c r="H18" i="5"/>
  <c r="H17" i="5"/>
  <c r="H22" i="5" s="1"/>
  <c r="H11" i="5"/>
  <c r="H13" i="5" s="1"/>
  <c r="H20" i="4" l="1"/>
  <c r="G13" i="4"/>
  <c r="H13" i="4" s="1"/>
  <c r="H28" i="4"/>
  <c r="H27" i="4"/>
  <c r="E27" i="4"/>
  <c r="E28" i="4" s="1"/>
  <c r="E29" i="4" s="1"/>
  <c r="H18" i="4"/>
  <c r="H24" i="4" s="1"/>
  <c r="H12" i="4"/>
  <c r="H11" i="4"/>
  <c r="H14" i="4" s="1"/>
  <c r="G13" i="5" l="1"/>
  <c r="H33" i="5"/>
  <c r="H19" i="2" s="1"/>
  <c r="G14" i="4"/>
  <c r="H29" i="4"/>
  <c r="H31" i="4" s="1"/>
  <c r="H31" i="3"/>
  <c r="F25" i="3"/>
  <c r="F26" i="3" s="1"/>
  <c r="H26" i="3" s="1"/>
  <c r="H27" i="3"/>
  <c r="H32" i="4" l="1"/>
  <c r="H18" i="2" s="1"/>
  <c r="H25" i="3"/>
  <c r="H24" i="3"/>
  <c r="H28" i="3" s="1"/>
  <c r="H32" i="3"/>
  <c r="H33" i="3" s="1"/>
  <c r="E24" i="3" l="1"/>
  <c r="E25" i="3" s="1"/>
  <c r="E26" i="3" s="1"/>
  <c r="E31" i="3" s="1"/>
  <c r="G21" i="3"/>
  <c r="H20" i="3"/>
  <c r="H21" i="3" s="1"/>
  <c r="G17" i="3" l="1"/>
  <c r="H12" i="3"/>
  <c r="H13" i="3"/>
  <c r="H14" i="3"/>
  <c r="H15" i="3"/>
  <c r="H16" i="3"/>
  <c r="H11" i="3"/>
  <c r="H17" i="3" l="1"/>
  <c r="H34" i="3" s="1"/>
  <c r="H17" i="2"/>
  <c r="H21" i="2" s="1"/>
  <c r="L21" i="2" l="1"/>
  <c r="H26" i="2"/>
  <c r="H27" i="2" s="1"/>
</calcChain>
</file>

<file path=xl/sharedStrings.xml><?xml version="1.0" encoding="utf-8"?>
<sst xmlns="http://schemas.openxmlformats.org/spreadsheetml/2006/main" count="411" uniqueCount="233">
  <si>
    <t>Nivel de Impacto</t>
  </si>
  <si>
    <t>Línea de Actividad</t>
  </si>
  <si>
    <t>Área del Centro</t>
  </si>
  <si>
    <t>Frecuencia Sugerida</t>
  </si>
  <si>
    <t>Alcance Mensual Estimado</t>
  </si>
  <si>
    <t>Consideración de Inversión</t>
  </si>
  <si>
    <t>Nivel 1: Íntimo</t>
  </si>
  <si>
    <t>Rutas de la Juglaría (Recorridos)</t>
  </si>
  <si>
    <t>Piso 2 (Museo)</t>
  </si>
  <si>
    <t>Diario (Martes a Domingo)</t>
  </si>
  <si>
    <t>~4.500 - 5.000 personas</t>
  </si>
  <si>
    <t>Baja-Permanente: Principalmente nómina de guías/mediadores y folletería.</t>
  </si>
  <si>
    <t>Nivel 2: Comunitario</t>
  </si>
  <si>
    <t>El Taller del Maestro (En vivo)</t>
  </si>
  <si>
    <t>Piso 1 (Hall)</t>
  </si>
  <si>
    <t>8 eventos al mes (Sábados y Domingos)</t>
  </si>
  <si>
    <t>~3.200 - 4.000 personas</t>
  </si>
  <si>
    <t>Media-Variable: Honorarios de artesanos e insumos para demostraciones.</t>
  </si>
  <si>
    <t>Nivel 3: Académico</t>
  </si>
  <si>
    <t>Foros del Patrimonio (Conversatorios)</t>
  </si>
  <si>
    <t>Piso 2 (Auditorio)</t>
  </si>
  <si>
    <t>2 eventos al mes (Quincenal)</t>
  </si>
  <si>
    <t>~2.000 - 2.400 personas</t>
  </si>
  <si>
    <t>Media-Alta: Producción técnica, honorarios de expertos y logística de invitados.</t>
  </si>
  <si>
    <t>Nivel 4: Gran Formato</t>
  </si>
  <si>
    <t>Vallenato al Parque Interior</t>
  </si>
  <si>
    <t>Todo el Centro</t>
  </si>
  <si>
    <t>1 evento cada 2 meses (Total 3 en el semestre)</t>
  </si>
  <si>
    <t>~2.500 personas por evento</t>
  </si>
  <si>
    <t>Alta: Seguridad reforzada, producción de gran calado, prensa y logística masiva.</t>
  </si>
  <si>
    <t>NOMBRE DEL PROYECTO</t>
  </si>
  <si>
    <t>PROBLEMA CENTRAL</t>
  </si>
  <si>
    <t>OBJETIVO GENERAL</t>
  </si>
  <si>
    <t>PRESUPUESTO</t>
  </si>
  <si>
    <t>ACTIVIDAD</t>
  </si>
  <si>
    <t>DESCRIPCIÓN</t>
  </si>
  <si>
    <t>UNIDAD DE MEDIDA</t>
  </si>
  <si>
    <t>VALOR UNITARIO</t>
  </si>
  <si>
    <t>VALOR TOTAL</t>
  </si>
  <si>
    <t>NUMERO</t>
  </si>
  <si>
    <t>OBSERVACIONES</t>
  </si>
  <si>
    <t>Bajos niveles de apropiación social, salvaguardia y posicionamiento de la música vallenata como activo cultural y turístico en el departamento del Cesar.</t>
  </si>
  <si>
    <t>Fortalecimiento de las estrategias de salvaguardia, promoción y educación de la música vallenata mediante la dinamización del Centro Cultural de la Música Vallenata (CCMV) en el departamento del Cesar.</t>
  </si>
  <si>
    <t>ALTERNATIVA A DESARROLLAR</t>
  </si>
  <si>
    <t>Implementación de estrategias por medio del Centro Cultural de la Música Vallenata (CCMV) en el departamento del Cesar.</t>
  </si>
  <si>
    <t>CAUSA DIRECTA</t>
  </si>
  <si>
    <t>Implementar una oferta integral de servicios culturales y turísticos para la apropiación social y la salvaguardia en el Centro Cultural de la Música Vallenata (CCMV).</t>
  </si>
  <si>
    <t>OBJETIVO ESPECIFICO</t>
  </si>
  <si>
    <t>Insuficiente oferta de servicios culturales y turísticos integrales para la apropiación social y la salvaguardia en el Centro Cultural de la Música Vallenata (CCMV).</t>
  </si>
  <si>
    <t>Mediación cultural y atención integral al visitante en las áreas de exhibición y encuentro del CCMV</t>
  </si>
  <si>
    <t>MES</t>
  </si>
  <si>
    <t>ACTIVIDAD 1</t>
  </si>
  <si>
    <t>ITEM</t>
  </si>
  <si>
    <t>Director de Museo</t>
  </si>
  <si>
    <t>Director de conenidos</t>
  </si>
  <si>
    <t>Museografo</t>
  </si>
  <si>
    <t>Guias Museo</t>
  </si>
  <si>
    <t>CANTIDAD</t>
  </si>
  <si>
    <t>Subtotal</t>
  </si>
  <si>
    <t>Fortalecimiento de capacidades</t>
  </si>
  <si>
    <t>UND</t>
  </si>
  <si>
    <t>4. MATERIAL PEDAGOGICO</t>
  </si>
  <si>
    <t>TOTAL</t>
  </si>
  <si>
    <t>Posicionamiento, Marketing y Promoción del Destino</t>
  </si>
  <si>
    <t>Programación y Activación de la Agenda de Salvaguardia</t>
  </si>
  <si>
    <t>Apoyo Logístico y Sostenibilidad de la Oferta Integral</t>
  </si>
  <si>
    <t>OPERACIÓN</t>
  </si>
  <si>
    <t>COMERCIALIZACIÓN</t>
  </si>
  <si>
    <t>PROMOCIÓN</t>
  </si>
  <si>
    <t>SOSTENIMIENTO</t>
  </si>
  <si>
    <t>NA</t>
  </si>
  <si>
    <t>ACTIVIDAD 2</t>
  </si>
  <si>
    <t>Esta actividad consiste en el diseño y ejecución de todas las acciones de difusión, branding (marca) y relaciones públicas necesarias para generar un flujo constante de visitantes. Su finalidad es posicionar al CCMV como el atractivo ancla de Valledupar, creando una identidad visual propia y estableciendo alianzas con el sector turístico (hoteles, agencias, aerolíneas) para asegurar que el Centro sea una parada obligatoria para cualquier turista.</t>
  </si>
  <si>
    <t>Comunicador</t>
  </si>
  <si>
    <t>Social Media Manager / Creador de Contenido</t>
  </si>
  <si>
    <t>Activación Cultural en Feria</t>
  </si>
  <si>
    <t>Pauta Digital (Social Ads)</t>
  </si>
  <si>
    <t>Material de Vitrinismo y POP</t>
  </si>
  <si>
    <t>ACTIVIDAD 3</t>
  </si>
  <si>
    <t>ACTIVIDAD 4</t>
  </si>
  <si>
    <t>Se requiere la conformación de una Unidad de Gestión Operativa Transitoria, encargada de la estabilización administrativa y técnica del CCMV. Este equipo humano no solo opera el centro, sino que documenta los procesos, manuales de funciones y costos reales de mantenimiento, insumos que serán la base para la estructuración del contrato de operación definitiva a largo plazo.</t>
  </si>
  <si>
    <t>Gerente</t>
  </si>
  <si>
    <t>Coordinador de Operación</t>
  </si>
  <si>
    <t>Tecnicos de mantenimiento</t>
  </si>
  <si>
    <t>Coordinador Administrativo y Financiero</t>
  </si>
  <si>
    <t>Seguridad Privada Especializada</t>
  </si>
  <si>
    <t>Tecnico de mantenimiento Museo</t>
  </si>
  <si>
    <t>Aseo</t>
  </si>
  <si>
    <t>Incluye vigilancia armada 24 horas y desarmada las 24 horas para todo el area del centro, tanto interna como externa, parqueaderos, etc. Detallar según la normativa que rige este servicio. Incluir el monitoreo permanente por CCTV. La actividad al desarrollarse como un servicio debe incluir todos los elementos necesarios para su correcta ejecución.</t>
  </si>
  <si>
    <t>Consiste en la ejecución de un programa especializado de mantenimiento estético, higienización y conservación de superficies para las áreas de exhibición, tránsito y servicios. Se incluye dentro el servicio un equipo de 10 aseadoras organizadas por turnos a definir, y debe incluir todos los elementos necesarios para su correcta ejecución, como elemtos de aseo, uniformes, entre otros.</t>
  </si>
  <si>
    <t>Este rubro se destina a la atención inmediata de fallas no previsibles en los sistemas tecnológicos y operativos del centro. Dado que el CCMV entra en una fase de 'estabilización de carga' (pasando de estar cerrado a recibir miles de personas), es imperativo contar con recursos de disponibilidad inmediata que garanticen la continuidad del servicio cultural y eviten el deterioro de los activos de la Gobernación por fallas técnicas menores.</t>
  </si>
  <si>
    <t>Sistemas Museográficos</t>
  </si>
  <si>
    <t>Son espacios dedicados a la transferencia de conocimiento y la preservación del patrimonio inmaterial. Su objetivo es la enseñanza de las artes asociadas al vallenato (música, composición, lutería y versos) a través de formatos académicos y prácticos. Foros, clases maestras (masterclasses), talleres de instrumentos, conversatorios de investigación y seminarios de historia folclórica. Orientado a Estudiantes, músicos en formación, investigadores y locales interesados en el aprendizaje profundo.</t>
  </si>
  <si>
    <t>Eventos Base - Franja Educativa (Formación y Saberes)</t>
  </si>
  <si>
    <t>Eventos Medios - Franja Artístico-Cultural (Identidad y Patrimonio)</t>
  </si>
  <si>
    <t>Son eventos diseñados para la exaltación de la identidad regional y el reconocimiento de los baluartes del folclor. Buscan la apropiación social del museo mediante puestas en escena que narran la evolución de la música vallenata y rinden tributo a sus protagonistas. Homenajes a dinastías, audiciones comentadas de álbumes clásicos, lanzamientos de libros, muestras de danza folclórica y exposiciones de arte relacionadas con el vallenato. Dirigido a Familias, turistas culturales y la comunidad artística local.</t>
  </si>
  <si>
    <t>Coordinadores logisticos de campo (Ejecutivos de cuenta)</t>
  </si>
  <si>
    <t>Director comercial y de mercadeo</t>
  </si>
  <si>
    <t>Derechos de Participación y Stand Nacional</t>
  </si>
  <si>
    <t>Derechos de Participación y Stand Internacional</t>
  </si>
  <si>
    <t>Diseño de Identidad Visual y operación</t>
  </si>
  <si>
    <t>Diseño conceptual de espacios propios</t>
  </si>
  <si>
    <t>Eventos de familiarización y medios</t>
  </si>
  <si>
    <t>El Centro a tu Encuentro: Caravana de la Juglaría (Eventos promocionales por fuera del CCMV)</t>
  </si>
  <si>
    <t>Consiste en el despliegue de una unidad móvil logística que llevará una "probadita" de la experiencia del CCMV a las plazas principales de los municipios y a los parques de las comunas de Valledupar. La estrategia combina la promoción turística (invitar a la gente a visitar el edificio) con una muestra cultural en vivo, utilizando exclusivamente talento local de cada zona para fortalecer el sentido de pertenencia</t>
  </si>
  <si>
    <t>Estructuras y escenografia (Montaje)</t>
  </si>
  <si>
    <t>Operación logistica y produción de campo</t>
  </si>
  <si>
    <t>Servicio Integral de Producción Técnica (Audio, luces y video)</t>
  </si>
  <si>
    <t>Montaje de tarimas modulares de alta resistencia, estructuras de soporte (truss) y mobiliario escénico versátil que se adapta a foros académicos o presentaciones musicales. Incluye el diseño de fondos de escenario (backings) institucionales y elementos decorativos que refuerzan la identidad visual del Centro y la comodidad de los expositores y músicos.</t>
  </si>
  <si>
    <t>1. Producción de Audio: Sistemas de amplificación de alta fidelidad (Line Array y columnas portátiles) diseñados para capturar la esencia acústica del vallenato. Incluye microfonía especializada para instrumentos folclóricos, consolas digitales de última generación y monitoreo personalizado para garantizar un sonido nítido tanto en conversatorios íntimos como en grandes galas de concierto.
2. Componente Audiovisual y Pantallas: Despliegue de tecnología visual mediante pantallas LED de alta resolución y sistemas de proyección láser para contenidos pedagógicos y escénicos. Incluye un circuito cerrado de televisión (CCTV) con cámaras 4K para transmisión en vivo (streaming) y registro histórico, permitiendo que la destreza de los juglares sea apreciada en detalle por todo el auditorio.
3. Iluminación Arquitectónica y de Escenario: Diseño de iluminación dinámica que combina luces robóticas para espectáculos de entretenimiento y luces blancas de estudio para eventos educativos y grabaciones. El sistema está orientado a resaltar la majestuosidad arquitectónica del CCMV mientras crea atmósferas envolventes que jerarquizan la presencia del artista y el patrimonio en escena.</t>
  </si>
  <si>
    <t>Equipo humano especializado compuesto por ingenieros de sonido, técnicos de luces, stage managers y productores de campo encargados de la ejecución técnica de cada evento. Este componente asegura la coordinación de tiempos, el suministro de instrumentos de respaldo (backline) y la logística necesaria para que la agenda cultural se cumpla con estándares internacionales.</t>
  </si>
  <si>
    <t>Logística de Hospitalidad y Protocolo</t>
  </si>
  <si>
    <t>Provisión de servicios de catering y cortesía para eventos de carácter privado, educativo o misional con invitados estratégicos. Este rubro garantiza el soporte logístico necesario para la atención de expertos, prensa y turoperadores, fortaleciendo el relacionamiento institucional y la experiencia de acogida dentro de la estrategia de posicionamiento del Centro.</t>
  </si>
  <si>
    <t>Kits de Inmersión y Posicionamiento de Marca</t>
  </si>
  <si>
    <t>Producción y entrega de elementos conmemorativos y material didáctico diseñados para prolongar el impacto de la visita y fortalecer el posicionamiento de marca del Centro. Este rubro incluye objetos de identidad cultural y kits de prensa que actúan como vehículos de difusión del patrimonio vallenato, asegurando la presencia del CCMV en los entornos cotidianos de los actores estratégicos.</t>
  </si>
  <si>
    <t>Programa de Transferencia de Conocimiento y Cultura Turística (Capacitación cadena de valor)</t>
  </si>
  <si>
    <t>Ejecución de ciclos de formación y sensibilización dirigidos a 200 actores de la cadena de valor del turismo y la cultura. Esta estrategia busca estandarizar la narrativa del Centro Cultural, mejorar la calidad del servicio al cliente y convertir a los prestadores locales en los principales promotores de la oferta institucional, garantizando una experiencia integral para el visitante desde su llegada al destino.</t>
  </si>
  <si>
    <t>1. Implementación del modelo de mediación cultural, interpretación y atención integral al visitante del CCMV.</t>
  </si>
  <si>
    <r>
      <t xml:space="preserve">Descripción general: </t>
    </r>
    <r>
      <rPr>
        <sz val="11"/>
        <color rgb="FF000000"/>
        <rFont val="Arial"/>
        <family val="2"/>
        <scheme val="minor"/>
      </rPr>
      <t>Esta actividad comprende el despliegue de un equipo interdisciplinario encargado de la gestión estratégica, la organización de la historia que cuenta el museo y la operación diaria del Centro Cultural. Integra la dirección técnica y la actualización de los contenidos para que la exhibición siempre sea atractiva y educativa, junto a un cuerpo de guías y orientadores especializados responsables de acompañar al público en su visita. El servicio garantiza el acompañamiento permanente al visitante, la coordinación logística de los recorridos y el soporte operativo necesario para asegurar que la experiencia de aprendizaje sobre nuestra cultura vallenata se desarrolle con orden, seguridad y excelencia en el servicio</t>
    </r>
  </si>
  <si>
    <t>Coordinador de Guias Museo</t>
  </si>
  <si>
    <t>Asistente Operativo de Áreas de Exhibición (Oficios Varios)</t>
  </si>
  <si>
    <t>Encargado del mantenimiento estético constante y la limpieza de detalle en las zonas de exhibición. Su labor se enfoca en el cuidado de materiales nobles (vidrios, maderas, pantallas) para mantener el estándar de "edificio de gala". Este rol garantiza que el centro siempre luzca impecable y que el patrimonio no se deteriore por falta de cuidado.</t>
  </si>
  <si>
    <t>Responsable de organizar los horarios de los guías, gestionar las reservas de grupos grandes (colegios, agencias) y controlar que no haya aglomeraciones en zonas sensibles como el Piso 2. Su labor previene incidentes de seguridad y asegura que cada grupo tenga un guía disponible, optimizando el tiempo de visita.</t>
  </si>
  <si>
    <t>Son los anfitriones permanentes encargados de realizar los recorridos guiados y facilitar el aprendizaje. Su función es educar al visitante, proteger físicamente los instrumentos y piezas en exhibición y garantizar el orden dentro de las salas. Son la cara del CCMV. Sin ellos, el visitante solo vería objetos; con ellos, el visitante vive una experiencia de aprendizaje. Son también el primer anillo de seguridad de las piezas del museo.</t>
  </si>
  <si>
    <t>Es el responsable de coordinar el día a día de la experiencia dentro de las salas de exhibición. Su labor se centra en dirigir al equipo de guías, controlar el flujo de personas para evitar aglomeraciones y asegurar que el servicio de atención al turista sea impecable. A diferencia de la Dirección General, este rol no gestiona el edificio, sino que gestiona el movimiento y la seguridad de los visitantes dentro del área museográfica.</t>
  </si>
  <si>
    <t>Se encarga de diseñar cómo se explica el vallenato a diferentes públicos (niños, expertos o extranjeros), asegurando que la información de los guías sea veraz y educativa. Mientras la Dirección General maneja la imagen institucional, este rol maneja la verdad histórica y el guion educativo, adaptando los contenidos para que la exhibición siempre sea dinámica y fácil de entender. Su enfoque es intelectual, investigativo y pedagógico. Es quien le da "alma" y sentido a lo que el visitante está viendo.</t>
  </si>
  <si>
    <t>Encargado de organizar y actualizar la historia que cuentan las salas. Su labor es adaptar el mensaje técnico del vallenato para que sea entendido por niños, turistas o expertos, asegurando que la información siempre sea veraz y atractiva. Evita que el museo sea una "exposición estática". Es quien mantiene vivo el guion pedagógico y asegura que la tecnología del centro siempre tenga contenido de valor. Su enfoque es técnico, estético y espacial. Es quien se asegura de que el museo, como estructura física, funcione perfectamente.</t>
  </si>
  <si>
    <t>El equipo humano seleccionado responde a una estructura de especialidad técnica, donde cada perfil cumple una función crítica en la cadena de custodia del patrimonio y la atención al ciudadano. Desde la dirección que asegura el cumplimiento de metas, hasta los mediadores que garantizan el aprendizaje, este personal es el activo principal para transformar la infraestructura física en un escenario vivo de salvaguardia cultural. Dado que el CCMV se encuentra en una fase de Puesta en Marcha, los primeros meses servirán para definir científicamente la capacidad de carga del edificio (cuánta gente aguanta el piso 2 simultáneamente) y la duración óptima de los recorridos sin que el turista se agote. Por tanto, se requiere la disponibilidad permanente del talento humano para construir el Manual de Operación de Visitas sobre la marcha, asegurando que el Centro nunca esté desatendido mientras se estabilizan los flujos de público.</t>
  </si>
  <si>
    <t>Dispositivos portátiles de amplificación de audio de alta fidelidad para el equipo de mediadores. Esta herramienta es indispensable para garantizar que el relato histórico sea escuchado con claridad por grupos de hasta 20 personas en espacios con techos altos o acústica compleja, reduciendo la fatiga vocal del personal y asegurando que el mensaje educativo llegue de forma íntegra a todos los asistentes sin necesidad de elevar el tono de voz en las salas de exhibición. Describir las caracteristicas de esta herramienta de apoyo y su funcionalidad para los recorridos a realizar.</t>
  </si>
  <si>
    <t>Sistemas de Amplificación Acústica Personal</t>
  </si>
  <si>
    <t>Identidad Institucional y Presentación Personal</t>
  </si>
  <si>
    <t>Suministro de dotación técnica y de presentación diseñada para garantizar la identificación inmediata de los guías y personal operativo por parte del visitante. A modo de ejemplo: Incluye dos conjuntos de idumentaria, prendas de lino de alta calidad (acorde al clima de la región) y calzado ergonómico para largas jornadas de desplazamiento, proyectando una imagen de profesionalismo, autoridad cultural y elegancia institucional en consonancia con la jerarquía del Centro para que se use según programación. El conjunto (Es necesario que sea precisa el tipo de indumentaria para que sea claro el tema a la hora de pedir cotizaciones).</t>
  </si>
  <si>
    <t>Mediación Interactiva y Captura de Datos</t>
  </si>
  <si>
    <t>Dispositivos móviles tipo tableta de alto rendimiento destinados al apoyo pedagógico y la gestión de información en tiempo real. Se utilizarán para: 1) Mostrar contenido multimedia complementario a la exhibición física (fotos, audios, videos de juglares), 2) Realizar el registro digital de visitantes y 3) Aplicar encuestas de satisfacción inmediata al cierre del recorrido. Es la herramienta que permite al guía dinamizar la visita y capturar datos estadísticos para el Centro. Describir la especificación de la herramienta a comprar.</t>
  </si>
  <si>
    <t>Sistemas de Comunicación Crítica y Coordinación Operativa</t>
  </si>
  <si>
    <t>Radios interlocutores. Equipos de radiocomunicación digital de largo alcance y alta resistencia (estándar industrial) para la coordinación permanente entre la dirección, los guías, la seguridad y el mantenimiento. Estos dispositivos garantizan la respuesta inmediata ante emergencias médicas, incidentes de seguridad en salas o fallas técnicas en los equipos del museo, permitiendo una operación sincronizada en los más de 3.000 m² del Centro sin depender de redes de telefonía celular externas. (Mejorar la descripción tecnica)</t>
  </si>
  <si>
    <t>Cubre la red de comunicación de todas las actividades del proyecto (Mediación, Seguridad, Dirección y Logística) para asegurar una operación integrada.</t>
  </si>
  <si>
    <t>Guías de Navegación Cultural y Mapas de la Experiencia Vallenata</t>
  </si>
  <si>
    <t>Piezas impresas de alta calidad diseñadas bajo el concepto de 'guía de bolsillo', que permiten al visitante orientarse autónomamente en las salas y profundizar en los hitos históricos del vallenato. Funcionan como material didáctico coleccionable que extiende la labor de mediación fuera del Centro, sirviendo también como insumo promocional masivo para la activación del turismo en los 25 municipios del departamento. Material de apoyo impreso para que cada visitante se oriente dentro del centro y localice las experiencias que se encuentren dentro de el.</t>
  </si>
  <si>
    <t>Mapa plegable (mínimo 3 cuerpos), impreso en papel propalcote de 150g, a full color por ambas caras y con un recubrimiento (barniz) para que no se deteriore con el sudor o el uso. 
Para un proyecto de 6 meses, 250,000 es un número "robusto pero defendible". El cálculo técnico es:
Visitantes directos al CCMV: Estimando un promedio de 500 personas/día (considerando picos de fines de semana y eventos) x 180 días = 90,000 unidades.
Impacto en Municipios (Caravana): 25 municipios x 4,000 unidades por activación de plaza = 100,000 unidades.
Puntos Estratégicos (Hoteles, Aeropuerto, Terminal): Stock de reserva para aliados turísticos durante el semestre = 40,000 unidades.
Eventos de Gran Formato (Pilar 3): Distribución masiva en 2 conciertos de gala = 20,000 unidades.
Total: 250,000 unidades. (Esto representa alcanzar al ~20% de la población del Cesar, una meta ambiciosa y real).</t>
  </si>
  <si>
    <t>3. HERRAMIENTAS TECNOLOGICAS Y DE SOPORTE</t>
  </si>
  <si>
    <t>Ejecución de un programa intensivo de formación técnica dirigido al equipo de mediadores y operativos. Incluye el entrenamiento en el manejo de guiones pedagógicos, protocolos de atención al visitante nacional e internacional, seguridad de colecciones y uso de herramientas tecnológicas de sala. Este proceso garantiza que el personal esté alineado con la narrativa institucional del CCMV y preparado para la resolución de contingencias durante la puesta en marcha. Capacitaciones para el personal relacionado en el punto anterior, se propone la contratación de Expertos durante 1 mes maximo: Necesitamos al menos dos "pesos pesados" (un historiador de la música vallenata y un experto en servicio al cliente/turismo) para dictar el taller intensivo de 2 semanas como propuesta.
Se elaborarán tambien Manuales de Mediación: Hay que imprimir el "Guion Narrativo del CCMV". Es la "biblia" que todos deben seguir para no decir una cosa por otra.
Logística de Capacitación: Refrigerios y materiales de papelería para los talleres de considerarse.</t>
  </si>
  <si>
    <t>Esto incluye:
Diseño del material didáctico interno para los guías.
Talleres de "Role-playing" (simulacros de atención a turistas difíciles).
Capacitación técnica en el uso de las tabletas y radios que compramos en el punto 3.
Evaluación y certificación de competencias del equipo.</t>
  </si>
  <si>
    <t>2. Inmersión Técnica y Estandarización del Servicio de Mediación</t>
  </si>
  <si>
    <t>1. Unidad de Estrategia, Difusión y Posicionamiento de Marca</t>
  </si>
  <si>
    <r>
      <t xml:space="preserve">Descripción general: </t>
    </r>
    <r>
      <rPr>
        <sz val="11"/>
        <color rgb="FF000000"/>
        <rFont val="Arial"/>
        <family val="2"/>
        <scheme val="minor"/>
      </rPr>
      <t>Este componente comprende la vinculación de un equipo interdisciplinario de alto nivel encargado de diseñar y ejecutar la arquitectura de marca del CCMV. Su labor principal es transformar la infraestructura cultural en un producto turístico competitivo, gestionando alianzas estratégicas, canales digitales y relaciones públicas que garanticen un flujo constante de visitantes nacionales e internacionales. Es el motor responsable de la visibilidad institucional y de consolidar al Centro como el gran atractivo ancla del departamento del Cesar ante el mundo.</t>
    </r>
  </si>
  <si>
    <t>Responsable de la "venta" del destino. Su labor no es administrativa, es de alto nivel: cerrar convenios con agencias de viajes, aerolíneas y grandes hoteles para incluir al CCMV en los paquetes turísticos. Es quien garantiza la sostenibilidad del flujo de gente.</t>
  </si>
  <si>
    <t>Encargado de que el CCMV sea noticia positiva en medios nacionales e internacionales. Gestiona la llegada de periodistas, influenciadores y misiones diplomáticas, asegurando que la reputación del Centro y de la Gobernación sea impecable.</t>
  </si>
  <si>
    <t>Su función es mantener el Centro "vivo" en las pantallas del mundo. Crea el contenido visual que genera el deseo de viajar a Valledupar, atiende las dudas de los turistas en tiempo real y construye la comunidad digital de la 'Experiencia Vallenata'.</t>
  </si>
  <si>
    <t>2. Estrategia de Activación Territorial y Relacionamiento de Mercados</t>
  </si>
  <si>
    <t>Consiste en la representación oficial del CCMV en las plataformas de turismo más influyentes a nivel mundial. Este rubro cubre los derechos de acreditación y el montaje de un escenario de experiencia que proyecte la jerarquía del Vallenato como Patrimonio de la Humanidad. Busca posicionar al Cesar en el radar de la prensa internacional y los grandes operadores de turismo cultural europeo y norteamericano, elevando el estatus de la marca 'Cesar' en el exterior. Pago de espacios, diseño y montaje de un stand de alto impacto (experiencial).</t>
  </si>
  <si>
    <t>Esta actividad comprende la contratación estratégica de espacios de alto tráfico y la producción de un entorno de experiencia (stand) en las vitrinas turísticas más importantes del país. No se limita al alquiler del área física; abarca el diseño de arquitectura efímera, el montaje técnico con soporte multimedia, y la logística operativa para establecer un punto de negocios permanente durante el evento. Su finalidad es posicionar al CCMV como el producto cultural 'ancla' del Cesar, permitiendo al equipo de la Unidad de Posicionamiento concretar acuerdos directos con mayoristas, agencias y aerolíneas para insertar al Centro en la red de distribución turística nacional.</t>
  </si>
  <si>
    <t>Consiste en el despliegue de una muestra representativa del Patrimonio Cultural Inmaterial dentro de los escenarios de promoción (nacionales e internacionales). Su finalidad es transformar la oferta institucional en una experiencia viva, utilizando la música, el relato y la interacción directa para capturar la atención masiva de asistentes y medios de comunicación, logrando que el CCMV sea el hito más recordado y compartido de la jornada ferial.</t>
  </si>
  <si>
    <t>Programa de Anfitriones Estratégicos y Gestión de Turismo de Reuniones (MICE)</t>
  </si>
  <si>
    <t>PERSONA</t>
  </si>
  <si>
    <t>Esta actividad consiste en el diseño y ejecución de una misión de familiarización de alto nivel (VIP Fam Trip) dirigida a 15 líderes y tomadores de decisiones de la industria de eventos, congresos, turismo de romance (bodas), entre otros, a nivel nacional e internacional. Aprovechando el marco del Festival de la Leyenda Vallenata como vitrina cultural, se ofrece una agenda técnica e inmersiva que combina la logística de hospitalidad integral con la exhibición de las capacidades operativas del CCMV. El objetivo es posicionar al Centro y a Valledupar como un destino competitivo para la realización de eventos masivos, asegurando una captación de clientes potenciales con frecuencia representativa para el departamento. 15 personas maximo</t>
  </si>
  <si>
    <t>La experiencia puede incluir:
Logística de Hospitalidad 'Puerta a Puerta': Traslados aéreos nacionales/internacionales, transporte privado VIP en la ciudad y alojamiento en hoteles de categoría superior (que durante el Festival tienen tarifas de temporada alta).
Agenda 'Backstage' del Festival: Acceso a los eventos principales de la Leyenda Vallenata con un enfoque técnico, donde el invitado vea la capacidad de la ciudad para manejar masas y cultura simultáneamente.
Showcase Privado en el CCMV: Una jornada exclusiva dentro del Centro donde se les presenta el portafolio de servicios: desde el auditorio para congresos hasta las terrazas y plazas para bodas o cócteles de lujo.
Networking Institucional: Mesas de trabajo con la Gobernadora, la Oficina de Cultura y gremios locales para facilitar la llegada de sus eventos al Cesar.
Kit de 'Embajador del Vallenato': Entrega de las herramientas de venta (Kit digital QR y merchandising de lujo) que vimos anteriormente.</t>
  </si>
  <si>
    <t>3. Ecosistema de Identidad Visual y Activos Digitales de Marca</t>
  </si>
  <si>
    <t>Este ítem comprende la creación, estandarización y control del sistema visual completo del proyecto. Su finalidad es dotar a la iniciativa de una identidad única, profesional y coherente que facilite su reconocimiento inmediato en cualquier plataforma. No se limita a la entrega de piezas gráficas aisladas, sino que establece las reglas de uso, la jerarquía de mensajes y la estética institucional que debe regir tanto en la comunicación digital como en la física, garantizando que el prestigio del proyecto se mantenga intacto en cada interacción con el público.</t>
  </si>
  <si>
    <t>Para que la inversión sea robusta, el ítem debe cubrir el desarrollo de:
Manual de Identidad Corporativa (Brand Book): El documento maestro que define el uso del logo, las paletas de colores técnicos, las tipografías principales y secundarias, y los "no permitidos" para proteger la marca.
Sistema de Iconografía y Gráficos Auxiliares: Creación de una biblioteca de iconos, texturas y elementos visuales propios que acompañen la narrativa del proyecto (por ejemplo, para mapas, señalética o redes sociales).
Plantillas Operativas de Comunicación: Diseño de modelos estandarizados para presentaciones ejecutivas, hojas membretadas, firmas de correo y documentos técnicos que proyecten una imagen unificada.
Estrategia de Operación de Marca: Definición de los flujos de trabajo para asegurar que cualquier nueva pieza (publicidad, uniformes, material didáctico) cumpla estrictamente con los estándares visuales establecidos.</t>
  </si>
  <si>
    <t>Este ítem comprende la planificación, ejecución y optimización constante de campañas publicitarias pagas en las principales plataformas sociales (Meta Ads -Facebook/Instagram-, TikTok Ads y Google Ads). Su finalidad es capturar la demanda de viajeros potenciales mediante una segmentación avanzada por intereses, comportamiento y geolocalización. El rubro garantiza que el contenido del CCMV impacte a las audiencias correctas en momentos clave, impulsando el tráfico hacia el sitio web, fomentando la reserva de visitas y consolidando el reconocimiento de marca del Centro a nivel global.</t>
  </si>
  <si>
    <t>La formulación de este rubro bajo el modelo de "Unidades de Activación Digital" garantiza una gestión táctica y eficiente del presupuesto publicitario, permitiendo concentrar la inversión en los hitos estratégicos de mayor impacto, como el Festival de la Leyenda Vallenata o las temporadas altas de turismo. A diferencia de un gasto mensual lineal, este enfoque ofrece la flexibilidad operativa necesaria para intensificar el despliegue publicitario según el calendario de eventos y las necesidades de posicionamiento del Centro, optimizando el recurso en momentos de captura de demanda masiva y asegurando que cada inversión responda a un objetivo de conversión específico.
Desde la perspectiva de la evaluación y el control, cada unidad se define como un paquete integral de servicios que abarca desde la segmentación avanzada de audiencias hasta la entrega de reportes de gestión (KPIs). Esto permite verificar la correlación directa entre el recurso ejecutado y el impacto alcanzado en cada campaña, asegurando que la visibilidad institucional del CCMV responda a metas claras de difusión nacional e internacional y sea fácilmente auditable bajo criterios de eficiencia y efectividad en la inversión pública.</t>
  </si>
  <si>
    <t>Este componente comprende el diseño, producción e instalación de escenarios de exhibición y elementos de comunicación física en puntos de alto tráfico y relevancia para el turista. Su finalidad es garantizar la presencia de marca del CCMV en los 'momentos de decisión' del viajero, convirtiendo espacios como el aeropuerto, terminales de transporte y recepciones hoteleras en vitrinas informativas de alto impacto. Este sistema asegura que cada visitante que llegue a la región identifique al Centro como el atractivo principal de su agenda, facilitando el acceso a la información y el agendamiento de visitas a través de soportes físicos de alta calidad.</t>
  </si>
  <si>
    <t>Este ítem comprende la conceptualización estética y funcional de las áreas de interacción directa con el visitante dentro de la infraestructura del proyecto (puntos de información, áreas de recepción, zonas de descanso y espacios comerciales). Su finalidad es dotar a estos espacios de un 'ADN' visual y sensorial coherente con la identidad institucional, definiendo el uso de materiales, mobiliario, iluminación y elementos decorativos que transformen un lugar físico en una experiencia de marca inmersiva y memorable.</t>
  </si>
  <si>
    <t>Este rubro se formula bajo la unidad de medida de Unidad (UND), estableciendo un alcance de 5 zonas estratégicas de contacto crítico con el visitante dentro de la infraestructura (como el Lobby de Bienvenida, la Tienda de Experiencia, Zonas de Encuentro y Áreas VIP). Al desglosar el servicio por espacio puntual, se garantiza una trazabilidad absoluta para el evaluador, asegurando que cada inversión responda a un área física específica. El valor cobrado por cada unidad comprende la consultoría creativa para la arquitectura de marca y el diseño de atmósfera, transformando áreas grises en entornos de experiencia inmersivos que reflejen la sofisticación y jerarquía institucional del proyecto.
Se espera que por cada unidad diseñada se entregue un paquete técnico que incluya la zonificación de flujos, moodboards de materialidad y texturas, conceptos de iluminación y guías de estilismo para la selección de mobiliario. El servicio garantiza que la promesa de marca vista en medios digitales se materialice físicamente, asegurando que los espacios sean funcionales, estéticamente coherentes con la identidad visual y "fotogénicos" para el visitante. De esta manera, el recurso ejecutado blinda la experiencia del usuario, elevando la percepción de valor del Centro y facilitando su operación comercial y de servicios.</t>
  </si>
  <si>
    <t>1. Unidad de Gestión del Patrimonio Inmaterial y Fomento de las Artes</t>
  </si>
  <si>
    <r>
      <t xml:space="preserve">Descripción general: </t>
    </r>
    <r>
      <rPr>
        <sz val="11"/>
        <color rgb="FF000000"/>
        <rFont val="Arial"/>
        <family val="2"/>
        <scheme val="minor"/>
      </rPr>
      <t>Este componente integra el talento humano especializado responsable de la materialización técnica y operativa de la Agenda de Salvaguardia. Su función primordial es la traducción de los relatos históricos y los saberes de nuestros maestros en experiencias tangibles para el público. A través de la asesoría experta en montaje, se garantiza la integridad estética y la seguridad de los instrumentos, objetos y memorias que se exhiben en las salas permanentes y temporales; mientras que la coordinación logística de campo asegura la ejecución impecable de cada actividad cultural. Este equipo actúa como el puente entre la riqueza del patrimonio vallenato y la vivencia real del usuario, garantizando que cada evento, taller o exposición se realice con el respeto, la excelencia y el brillo que el CCMV y el departamento del Cesar merecen.</t>
    </r>
  </si>
  <si>
    <t>Este perfil técnico-creativo es el responsable de la arquitectura efímera y la estética visual de cada activación cultural realizada por el CCMV. Su labor se centra en el diseño y supervisión del montaje de escenarios, zonas de experiencia y ambientes artísticos destinados a la promoción y generación de expectativa sobre el Centro. No se encarga de la exhibición permanente, sino de garantizar que cada evento —desde un conversatorio de juglares hasta un lanzamiento de gran formato— posea una atmósfera de alto impacto que proyecte la modernidad y el prestigio del proyecto, asegurando que el entorno físico potencie el mensaje artístico y atraiga la atención de medios, turistas y locales.</t>
  </si>
  <si>
    <t>Asesor de Puesta en Escena y Escenografía de Eventos</t>
  </si>
  <si>
    <t>Diseño de Atmósferas Temporales: Crear el concepto visual de los eventos (iluminación decorativa, disposición de mobiliario artístico, fondos de prensa o backings).
Supervisión Técnica de Montaje: Coordinar que los proveedores de tarimas, carpas o pantallas instalen todo bajo parámetros de seguridad y estética impecable.
Gestión de la Identidad Visual en Campo: Asegurar que la marca del CCMV y de la Gobernación luzca perfecta en el entorno físico donde se realiza la actividad.
Optimización de Espacios para Registro: Diseñar el montaje pensando en la "fotogenia" del evento, garantizando que sea atractivo para la prensa y para que los asistentes lo viralicen en redes sociales.</t>
  </si>
  <si>
    <t>Este perfil constituye el brazo ejecutor y de atención directa del proyecto en el territorio. Su labor consiste en la coordinación integral de la logística necesaria para el desarrollo de las actividades de la Agenda de Salvaguardia. Actúan como el enlace principal entre el CCMV y sus aliados (artistas, proveedores, instituciones y comunidad), encargándose de la gestión de recursos, el cumplimiento de cronogramas y la calidad del servicio en cada intervención. Su enfoque es la 'gestión por resultados', garantizando que cada evento cultural cuente con los soportes técnicos, humanos y logísticos requeridos para una ejecución impecable y una experiencia satisfactoria para el usuario final.</t>
  </si>
  <si>
    <t>Administración de la 'Cuenta' del Evento: Responsable del ciclo completo de la actividad: desde la convocatoria de los participantes hasta la supervisión de proveedores en sitio.
Gestión de Relacionamiento con Portadores: Atender y coordinar la logística de los maestros y juglares (transporte, alimentación, protocolos), asegurando un trato digno y profesional.
Supervisión de Servicios de Terceros: Velar porque los proveedores de logística (sonido, sillas, refrigerios) cumplan con lo contratado en tiempos y calidades.
Reporte de Impacto y Asistencia: Recolección de datos en campo (listados, encuestas, registros fotográficos) que sirvan como evidencia para los indicadores del proyecto.</t>
  </si>
  <si>
    <t>2. Programación de Contenidos y Ecosistema de Activación Cultural</t>
  </si>
  <si>
    <r>
      <t xml:space="preserve">Descripción general: </t>
    </r>
    <r>
      <rPr>
        <sz val="11"/>
        <color rgb="FF000000"/>
        <rFont val="Arial"/>
        <family val="2"/>
        <scheme val="minor"/>
      </rPr>
      <t>Este componente representa la columna vertebral operativa del CCMV, diseñada para garantizar una oferta cultural constante, diversa y de alta calidad. Se estructura a través de un modelo de 'Franjas' que permite atender simultáneamente diferentes públicos y objetivos: desde la formación técnica en saberes tradicionales, hasta la realización de eventos de gran formato con impacto nacional. Esta programación asegura que el Centro cumpla con su función social de salvaguardia, promueva el talento de nuestros juglares y mantenga una dinámica vibrante que incentive la visita recurrente, tanto de la comunidad local como del turismo nacional e internacional.</t>
    </r>
  </si>
  <si>
    <t>Son actividades de pequeño formato (talleres, charlas, clínicas musicales) enfocadas en el aprendizaje. Encuentros entre maestros y aprendices, talleres de luthería (arreglo de instrumentos), técnicas de versificación y conversatorios íntimos. Es el nivel más profundo de salvaguardia. Garantiza que el conocimiento de los viejos juglares pase a las nuevas generaciones de manera directa.</t>
  </si>
  <si>
    <t>Eventos de mediano formato con un componente artístico central, como conciertos temáticos o lanzamientos de libros/discos. Producción técnica intermedia (sonido, luces), presentación de agrupaciones locales y regionales, y espacios de 'networking' cultural. Fortalece la industria cultural local y ofrece al visitante una muestra artística de alta calidad sin necesidad de ser un evento masivo.</t>
  </si>
  <si>
    <t>Eventos de gran escala y alto impacto mediático que posicionan al CCMV como el epicentro cultural del Caribe. Festivales propios, conciertos con figuras de talla nacional/internacional, y lanzamientos institucionales de la Gobernación. Requiere logística compleja, seguridad masiva y gran despliegue técnico. Genera noticias nacionales, atrae turismo masivo y justifica la jerarquía del edificio ante el país. Es el mayor generador de "ruido" positivo.</t>
  </si>
  <si>
    <t>Estrategia de descentralización que lleva la experiencia del Centro fuera de sus paredes físicas, visitando municipios y barrios. Unidad móvil o tarima itinerante, muestras artísticas rápidas, puntos de información y talleres relámpago en plazas públicas. Rompe la barrera de la "distancia". Hace que la gente que no puede viajar hasta el edificio sienta que el Centro también es suyo, generando sentido de pertenencia en todo el departamento.</t>
  </si>
  <si>
    <t>3. Soportes Técnicos y Recursos Operativos para la Vivencia Cultural</t>
  </si>
  <si>
    <r>
      <t xml:space="preserve">Descripción general: </t>
    </r>
    <r>
      <rPr>
        <sz val="11"/>
        <color rgb="FF000000"/>
        <rFont val="Arial"/>
        <family val="2"/>
        <scheme val="minor"/>
      </rPr>
      <t>Este componente agrupa los recursos materiales, técnicos y de servicios necesarios para garantizar que la programación del CCMV se ejecute con los más altos estándares de calidad y seguridad. Su función es proveer la infraestructura efímera, el soporte tecnológico y la logística de atención requerida para que cada actividad —sea un taller educativo o un evento masivo— cuente con el respaldo profesional que un proyecto de esta jerarquía institucional exige. Es el rubro que asegura que la 'puesta en escena' sea impecable, protegiendo tanto la integridad de los artistas como la satisfacción de los asistentes.</t>
    </r>
  </si>
  <si>
    <t>Son los elementos tangibles que el visitante recibe para profundizar en la experiencia.</t>
  </si>
  <si>
    <t>Es el servicio de atención directa a los protagonistas de la agenda (juglares, maestros, conferencistas) y a los invitados especiales.</t>
  </si>
  <si>
    <t>Es el soporte tecnológico que permite que el arte se proyecte con nitidez y fuerza.</t>
  </si>
  <si>
    <t>Es el entorno físico y visual donde ocurre la magia.</t>
  </si>
  <si>
    <t>Es el "músculo" operativo que hace que todo el engranaje funcione durante el evento.</t>
  </si>
  <si>
    <t>1. Unidad de Gerencia Operativa, Sostenibilidad y Control de Infraestructura</t>
  </si>
  <si>
    <r>
      <t xml:space="preserve">Descripción general: </t>
    </r>
    <r>
      <rPr>
        <sz val="11"/>
        <color rgb="FF000000"/>
        <rFont val="Arial"/>
        <family val="2"/>
        <scheme val="minor"/>
      </rPr>
      <t>Este componente representa el núcleo de gestión y control administrativo del CCMV. Su función es liderar la planeación estratégica, la transparencia financiera y la integridad técnica de la infraestructura. A diferencia de los servicios de soporte básico, este equipo de profesionales senior se encarga de la supervisión de contratos externos, el mantenimiento preventivo de sistemas especializados y la optimización de los recursos para asegurar la sostenibilidad del Centro a largo plazo. Es el equipo garante de que el estándar de excelencia del departamento se cumpla en cada proceso administrativo y técnico, protegiendo el activo más importante del Cesar: su patrimonio cultural edificado.</t>
    </r>
  </si>
  <si>
    <t>Liderazgo estratégico y representación institucional. Es el responsable de que el Centro cumpla sus metas de impacto social y económico, gestionando alianzas de alto nivel y asegurando la visión de la Gobernación.</t>
  </si>
  <si>
    <t>Gestor de infraestructura. Supervisa el funcionamiento de grandes sistemas (climatización, subestaciones eléctricas, ascensores). Su enfoque es preventivo para evitar el deterioro del edificio.</t>
  </si>
  <si>
    <t>El "Director de Orquesta" en campo. Es quien articula que la logística externa (seguridad/aseo) se sincronice con la agenda cultural, garantizando que el flujo de visitantes sea fluido y el servicio sea impecable.</t>
  </si>
  <si>
    <t>Perfil de alta precisión. Encargado del cuidado de la tecnología museográfica: sistemas de iluminación controlada, pantallas táctiles, sensores y equipos de conservación de piezas delicadas.</t>
  </si>
  <si>
    <t>Soporte técnico continuo. Encargados de la resolución inmediata de fallos en servicios públicos, acabados y equipos generales, asegurando que el Centro nunca se detenga.</t>
  </si>
  <si>
    <t>Coordinador de Mantenimiento</t>
  </si>
  <si>
    <t>Encargado de la planificación presupuestal, el control de costos y la sostenibilidad financiera del Centro. Supervisa la contabilidad integral, gestiona el flujo de caja para asegurar los pagos oportunos a la cadena de valor, y garantiza el cumplimiento tributario y fiscal de la operación. A nivel administrativo, lidera los procesos de contratación, la gestión de compras y la supervisión de los contratos de servicios externos, asegurando que cada peso invertido se traduzca en eficiencia operativa y cumplimiento de los indicadores de inversión pública.</t>
  </si>
  <si>
    <t>2. Estructura de Servicios Externos y Soporte Técnico Especializado</t>
  </si>
  <si>
    <r>
      <t xml:space="preserve">Descripción general: </t>
    </r>
    <r>
      <rPr>
        <sz val="11"/>
        <color rgb="FF000000"/>
        <rFont val="Arial"/>
        <family val="2"/>
        <scheme val="minor"/>
      </rPr>
      <t>Este componente agrupa los servicios externos contratados bajo la modalidad de tercerización estratégica, diseñados para garantizar la protección, higiene y funcionalidad técnica del CCMV. Su finalidad es proveer al Centro de un soporte operativo profesional que cumpla con estándares de alta calidad, permitiendo que la administración central se enfoque en la gestión cultural mientras empresas expertas aseguran el entorno. Este modelo de operación garantiza la eficiencia en el gasto, la disponibilidad de personal calificado en áreas críticas y el mantenimiento preventivo de la infraestructura tecnológica y física del proyecto.</t>
    </r>
  </si>
  <si>
    <t>Servicio de vigilancia humana y electrónica diseñado para un entorno de alto valor patrimonial. Incluye operarios de medios tecnológicos (CCTV), seguridad física en puntos de acceso y protocolos de reacción ante emergencias. No es solo vigilancia perimetral; es seguridad con enfoque turístico, donde el personal está capacitado en atención al público y protocolos de protección de bienes de interés cultural.</t>
  </si>
  <si>
    <t>Servicio integral de limpieza especializada para edificaciones de gran formato y áreas museográficas. Utiliza insumos biodegradables y maquinaria industrial para el tratamiento de pisos, vidrios de gran altura y superficies delicadas. El servicio garantiza que el Centro mantenga una imagen impecable y acogedora las 24 horas, con especial atención en las zonas de alto tráfico de visitantes.</t>
  </si>
  <si>
    <t>Servicio de Ayudas Audiovisuales y Soporte Tech</t>
  </si>
  <si>
    <t>Este servicio constituye el 'backbone' o columna vertebral tecnológica del Centro, diseñado para brindar soporte audiovisual integral a cualquier evento, reunión o presentación que no forme parte de la agenda cultural primaria (Actividad 3). Comprende la operación de sistemas de proyección de alta definición, microfonía inalámbrica para conferencias, sistemas de traducción simultánea y gestión de conectividad robusta para transmisiones híbridas. Su alcance incluye desde el apoyo a consejos de gobierno y ruedas de prensa institucionales, hasta la atención técnica de eventos corporativos y ferias comerciales. El servicio asegura que la infraestructura tecnológica del CCMV esté siempre disponible y en óptimas condiciones, garantizando una respuesta técnica inmediata ante cualquier requerimiento de comunicación visual o sonora del Departamento o de terceros.</t>
  </si>
  <si>
    <t>Garantía técnica para eventos institucionales y corporativos.</t>
  </si>
  <si>
    <r>
      <t xml:space="preserve">Descripción general: </t>
    </r>
    <r>
      <rPr>
        <sz val="11"/>
        <color rgb="FF000000"/>
        <rFont val="Arial"/>
        <family val="2"/>
        <scheme val="minor"/>
      </rPr>
      <t>Este componente constituye la reserva financiera estratégica destinada a garantizar la operatividad ininterrumpida de los sistemas vitales del CCMV. Su finalidad es proveer una respuesta inmediata ante contingencias técnicas o desgastes acelerados derivados del uso intensivo de la infraestructura. A través de este fondo, se asegura el soporte correctivo para redes críticas (eléctricas, hidráulicas y de datos) y equipos mecánicos de alta especialidad, evitando que fallos imprevistos afecten la experiencia del visitante o pongan en riesgo la integridad del patrimonio cultural y físico del departamento.</t>
    </r>
  </si>
  <si>
    <t>Destinado exclusivamente a la protección y mantenimiento correctivo de los activos tecnológicos que componen la narrativa del Centro. Su finalidad es asegurar que la experiencia de inmersión del visitante nunca se degrade, proveyendo recursos inmediatos para la reparación o reposición de dispositivos de alta tecnología como tabletas interactivas, sistemas de proyección láser, sensores de movimiento y software de gestión de contenidos. Al separar este rubro del mantenimiento general del edificio, se garantiza una respuesta técnica especializada que protege el 'corazón' del CCMV: su capacidad de contar la historia del vallenato a través de la innovación digital.</t>
  </si>
  <si>
    <t>Sistemas de Seguridad Humana y Protección</t>
  </si>
  <si>
    <t>Red Contraincendios: Garantía de funcionamiento de bombas, sensores de humo y sistemas de extinción. Cualquier desajuste en esta red es una prioridad nacional.
Sonido Ambiental y Audio Evacuación: Asegura que los sistemas de comunicación masiva y alerta temprana estén siempre operativos para guiar al público en caso de emergencia.</t>
  </si>
  <si>
    <t>Soporte de Infraestructura y Climatización</t>
  </si>
  <si>
    <t>HVAC (Aire Acondicionado): En el clima de Valledupar, este es un sistema crítico. El fondo cubre reparaciones en chillers, manejadoras y ductería para mantener la temperatura óptima de las salas y equipos.
Red y Subestación Eléctrica: Protege el corazón energético del edificio, cubriendo contingencias en transformadores, tableros de control y plantas de emergencia.
Sistema de Bombeo (Nivel Freático y Residual): Vital para la salud estructural del edificio, garantizando que las bombas de achique y drenaje funcionen 24/7 para evitar inundaciones o humedades.</t>
  </si>
  <si>
    <t>Ecosistema Digital y Seguridad Electrónica</t>
  </si>
  <si>
    <t>CCTV y Control de Acceso: Mantenimiento correctivo de cámaras, servidores de video y lectores biométricos que protegen las piezas de valor y el flujo de personas.
Sistema de Red de Datos: Garantiza que la "columna vertebral" del internet y la comunicación interna del museo no sufra caídas que afecten la Actividad 1 y 2.</t>
  </si>
  <si>
    <t>Integridad Física y Mecánica</t>
  </si>
  <si>
    <t>Reparaciones Locativas: Atiende daños menores pero visibles en acabados, vidriería, cielorrasos o pintura que puedan afectar la imagen de "talla mundial" del Centro.
Equipos Mecánicos: Soporte para ascensores, puertas automatizadas y otros elementos de movilidad que aseguran la accesibilidad universal en el edificio.</t>
  </si>
  <si>
    <t>3. Fondo de Estabilidad Técnica, Mitigación de Riesgos y Mantenimiento Correctivo Especializado (FONDOS DE CONTINGENCIA)</t>
  </si>
  <si>
    <t>Incrementar los niveles de apropiación social, salvaguardia y posicionamiento de la música vallenata como activo cultural y turístico en el departamento del Cesar.</t>
  </si>
  <si>
    <t>Esta actividad consiste en el despliegue de un equipo humano interdisciplinario encargado de acompañar, educar y orientar a los usuarios durante su recorrido. Su fin es garantizar que la visita no sea solo contemplativa, sino una experiencia de aprendizaje sobre el Patrimonio Cultural Inmaterial (PCI), asegurando además el orden, la seguridad de las piezas del museo y la satisfacción del turista.</t>
  </si>
  <si>
    <t>Consiste en la provisión de todos los servicios de soporte necesarios para que el centro funcione de manera óptima durante los 5 meses del proyecto. Esto incluye la seguridad especializada para la protección del patrimonio, el aseo de alto estándar para zonas de alto tráfico, el soporte técnico de los sistemas críticos (aire acondicionado, ascensores, iluminación museográfica) y la gestión de insumos operativos. Es la garantía de que el edificio está a la altura de un centro de categoría internacional.</t>
  </si>
  <si>
    <t>Consiste en la puesta en marcha de una programación ininterrumpida de actividades de alto impacto durante 5 meses, diseñada para atraer diversos públicos (niños, jóvenes, adultos, investigadores y turistas). Esta agenda materializa los compromisos de Salvaguardia Urgente (UNESCO) a través de encuentros entre juglares y nuevas generaciones, foros académicos, talleres de lutería y eventos de gran formato que demuestren la versatilidad.</t>
  </si>
  <si>
    <t>Sistema de Gestión Integral de Visitantes, Control de Aforo y Generación de Inteligencia Estratégica del CCMV</t>
  </si>
  <si>
    <t>Comprende el diseño, implementación, operación continua y análisis estratégico de un Sistema de Gestión Integral de Visitantes para el Centro Cultural de la Música Vallenata durante la ejecución del proyecto. Su propósito trasciende el simple control de acceso: se trata de construir, probar y validar en condiciones reales el modelo operativo, tarifario y de experiencia del visitante que le permita a la Gobernación del Cesar tomar decisiones informadas y basadas en evidencia para el funcionamiento definitivo y sostenible del CCMV.</t>
  </si>
  <si>
    <t>Servicio mensual que comprende: (1) Plataforma de boletería, control de acceso y gestión de aforo en marca blanca con imagen CCMV, venta omnicanal y reportería en tiempo real; (2) Arrendamiento de equipos de taquilla (terminal POS, impresora térmica, lector QR, datáfono, UPS); (3) Administración, actualización y soporte técnico de la configuración; (4) Personal: un Coordinador del Sistema y dos Taquilleros/Gestores de Acceso en Sitio en rotación; (5) Conectividad dedicada; (6) Informes mensuales de inteligencia de visitantes; (7) Consolidación progresiva del modelo tarifario y protocolo de aforo para la etapa definitiva del CCMV.</t>
  </si>
  <si>
    <t>Implementación y operación de un sistema centralizado de dirección estratégica y control operativo del CCMV durante los meses de ejecución del proyecto, orientado a garantizar la articulación eficiente de todas las actividades, la medición en tiempo real del desempeño del Centro y la generación del conocimiento institucional necesario para estructurar el modelo de gestión definitivo.</t>
  </si>
  <si>
    <t>Plataforma centralizada que agrega en tiempo real los datos provenientes de todas las actividades del proyecto: flujos de visitantes del sistema de gestión de aforo, indicadores de satisfacción de las encuestas digitales, cumplimiento de la agenda cultural por franja y formato, métricas de las campañas digitales de marketing, estado de los sistemas técnicos críticos (climatización, electricidad, ascensores, red de datos) y ejecución presupuestal por actividad. El tablero no es un cuadro de Excel actualizado manualmente: es un sistema con actualización periódica que le permite al director de la operación y a la Gobernación del Cesar tener visibilidad completa sobre el estado del Centro en cualquier momento, desde cualquier dispositivo. Esto es lo que transforma a un edificio en una institución gestionada con datos.</t>
  </si>
  <si>
    <t>Dirección de la Operación y Tablero de Control del CCMV</t>
  </si>
  <si>
    <t>Relaciones Públicas y Gestión de Prensa</t>
  </si>
  <si>
    <t>Eventos Macro de impato Nacional</t>
  </si>
  <si>
    <t>Eventos Macro de impacto Internacional</t>
  </si>
  <si>
    <t>Son eventos de alto impacto visual y sonoro para posicionar al Centro como un escenario de talla mundial. Su finalidad es el mercadeo territorial y la generación de un flujo masivo de visitantes nacionales e internacionales. Presentaciones en vivo de artistas comerciales, galas de premiación, conciertos de clausura de temporada y eventos de lanzamiento de grandes producciones musicales.</t>
  </si>
  <si>
    <t xml:space="preserve">Eventos de gran escala y alto impacto mediático que posicionan al CCMV como el epicentro cultural del Caribe. Festivales propios, conciertos con figuras de talla nacional/internacional, y lanzamientos institucionales de la Gobernación. Requiere logística compleja, seguridad masiva y gran despliegue técnico. Genera noticias nacionales, atrae turismo masivo y justifica la jerarquía del edificio ante el país. Es el mayor generador de "ruido" positivo. Evento artístico de talla internacional, bajo modalidad a todo costo, incluyendo los componentes artísticos, técnicos, logísticos, operativos y de producción necesarios para su correcta ejecución.
</t>
  </si>
  <si>
    <t>Son eventos de alto impacto visual y sonoro que utilizan el atractivo cultural para posicionar al Centro como un escenario de talla nacional. Su finalidad es el mercadeo territorial y la generación de un flujo masivo de visitantes nacionales e internacionales. Presentaciones en vivo de artistas comerciales, galas de premiación, conciertos de clausura de temporada y eventos de lanzamiento de grandes producciones musicales. Evento Cultural de Talla Nacional, orientado a fortalecer el posicionamiento del CCMV como referente cultural, artístico y turístico de la región.
El servicio bajo modalidad a todo costo, incluye los componentes artísticos, técnicos, logísticos, operativos y de producción requeridos para la correcta ejecución del evento, garantizando una experiencia de alto nivel, amplia convocatoria e impacto cultural.</t>
  </si>
  <si>
    <t>Consiste en la puesta en marcha de una programación ininterrumpida de actividades de alto impacto, diseñada para atraer diversos públicos (niños, jóvenes, adultos, investigadores y turistas). Esta agenda materializa los compromisos de Salvaguardia Urgente (UNESCO) a través de encuentros entre juglares y nuevas generaciones, foros académicos, talleres de lutería y eventos de gran formato que demuestren la versatilidad del centro.</t>
  </si>
  <si>
    <t>Consiste en la provisión de todos los servicios de soporte necesarios para que el centro funcione de manera óptima durante los meses de ejecución del proyecto. Esto incluye la seguridad especializada para la protección del patrimonio, el aseo de alto estándar para zonas de alto tráfico, el soporte técnico de los sistemas críticos (aire acondicionado, ascensores, iluminación museográfica) y la gestión de insumos operativos. Es la garantía de que el edificio está a la altura de un centro de categoría internacional.</t>
  </si>
  <si>
    <t>Esta actividad consiste en el despliegue de un equipo humano interdisciplinario encargado de acompañar, educar y orientar a los usuarios durante su recorrido por el centro. Su fin es garantizar que la visita no sea solo contemplativa, sino una experiencia de aprendizaje sobre el Patrimonio Cultural Inmaterial (PCI), asegurando además el orden, la seguridad de las piezas del museo y la satisfacción del turista.</t>
  </si>
  <si>
    <t>Servicio mensual de gestión estratégica de relaciones públicas y comunicación institucional orientado a posicionar al Centro Cultural de la Música Vallenata y a la música vallenata como patrimonio vivo en la agenda informativa de medios locales, regionales, nacionales e internacionales. El servicio comprende: diseño y ejecución de la agenda de medios del CCMV con identificación de periodistas, editores e influenciadores clave en los segmentos de cultura, turismo y patrimonio; gestión de vocería institucional con preparación de mensajes y entrenamiento del equipo directivo del Centro para entrevistas y apariciones públicas; producción y distribución de comunicados, notas de prensa y contenidos informativos de alta calidad listos para publicación inmediata; gestión de free press mediante el relacionamiento directo con medios para lograr cobertura orgánica no pagada de los eventos y actividades de la agenda de salvaguardia; seguimiento, medición y valorización económica de la cobertura obtenida en cada período, expresada en equivalente publicitario (AVE) para demostrar el retorno sobre la inversión en comunicación; y atención a medios durante los eventos de gran formato para garantizar registro periodístico de alto impacto.</t>
  </si>
  <si>
    <t xml:space="preserve">Ejecución de jornadas de inmersión técnica y sensorial dirigidas a actores clave del ecosistema turístico y cultural. Estos encuentros buscan la validación institucional del Centro ante turoperadores, medios de comunicación y expertos, convirtiéndolos en multiplicadores de la oferta del CCMV y garantizando su inserción en los circuitos comerciales y de prensa más relevantes del país.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</si>
</sst>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 #,##0.00;[Red]\-&quot;$&quot;\ #,##0.00"/>
    <numFmt numFmtId="43" formatCode="_-* #,##0.00_-;\-* #,##0.00_-;_-* &quot;-&quot;??_-;_-@_-"/>
    <numFmt numFmtId="164" formatCode="_-[$$-240A]\ * #,##0.00_-;\-[$$-240A]\ * #,##0.00_-;_-[$$-240A]\ * &quot;-&quot;??_-;_-@_-"/>
  </numFmts>
  <fonts count="11" x14ac:knownFonts="1">
    <font>
      <sz val="10"/>
      <color rgb="FF000000"/>
      <name val="Arial"/>
      <scheme val="minor"/>
    </font>
    <font>
      <sz val="10"/>
      <color theme="1"/>
      <name val="Arial"/>
      <family val="2"/>
      <scheme val="minor"/>
    </font>
    <font>
      <b/>
      <sz val="10"/>
      <color rgb="FF000000"/>
      <name val="Arial"/>
      <family val="2"/>
      <scheme val="minor"/>
    </font>
    <font>
      <sz val="10"/>
      <color rgb="FF000000"/>
      <name val="Arial"/>
      <family val="2"/>
      <scheme val="minor"/>
    </font>
    <font>
      <b/>
      <sz val="11"/>
      <color rgb="FF000000"/>
      <name val="Arial"/>
      <family val="2"/>
      <scheme val="minor"/>
    </font>
    <font>
      <sz val="12"/>
      <color rgb="FF000000"/>
      <name val="Arial"/>
      <family val="2"/>
      <scheme val="minor"/>
    </font>
    <font>
      <b/>
      <sz val="14"/>
      <color rgb="FF000000"/>
      <name val="Arial"/>
      <family val="2"/>
      <scheme val="minor"/>
    </font>
    <font>
      <sz val="10"/>
      <color rgb="FF000000"/>
      <name val="Arial"/>
      <family val="2"/>
      <scheme val="minor"/>
    </font>
    <font>
      <b/>
      <sz val="12"/>
      <color rgb="FF000000"/>
      <name val="Arial"/>
      <family val="2"/>
      <scheme val="minor"/>
    </font>
    <font>
      <sz val="11"/>
      <color rgb="FF000000"/>
      <name val="Arial"/>
      <family val="2"/>
      <scheme val="minor"/>
    </font>
    <font>
      <sz val="10"/>
      <color rgb="FF000000"/>
      <name val="Arial"/>
      <scheme val="minor"/>
    </font>
  </fonts>
  <fills count="10">
    <fill>
      <patternFill patternType="none"/>
    </fill>
    <fill>
      <patternFill patternType="gray125"/>
    </fill>
    <fill>
      <patternFill patternType="solid">
        <fgColor theme="7" tint="0.59999389629810485"/>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rgb="FFFFC00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7" fillId="0" borderId="0" applyFont="0" applyFill="0" applyBorder="0" applyAlignment="0" applyProtection="0"/>
    <xf numFmtId="9" fontId="10" fillId="0" borderId="0" applyFont="0" applyFill="0" applyBorder="0" applyAlignment="0" applyProtection="0"/>
  </cellStyleXfs>
  <cellXfs count="95">
    <xf numFmtId="0" fontId="0" fillId="0" borderId="0" xfId="0"/>
    <xf numFmtId="0" fontId="1" fillId="0" borderId="0" xfId="0" applyFont="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0" fillId="0" borderId="1" xfId="0"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164" fontId="0" fillId="0" borderId="1" xfId="0" applyNumberFormat="1" applyBorder="1" applyAlignment="1">
      <alignment horizontal="center" vertical="center"/>
    </xf>
    <xf numFmtId="0" fontId="0" fillId="0" borderId="1" xfId="0" applyBorder="1"/>
    <xf numFmtId="164" fontId="0" fillId="0" borderId="1" xfId="0" applyNumberFormat="1" applyBorder="1"/>
    <xf numFmtId="164" fontId="2" fillId="0" borderId="1" xfId="0" applyNumberFormat="1" applyFont="1" applyBorder="1"/>
    <xf numFmtId="0" fontId="0" fillId="0" borderId="1" xfId="0" applyBorder="1" applyAlignment="1">
      <alignment horizontal="left" vertical="center" wrapText="1"/>
    </xf>
    <xf numFmtId="0" fontId="0" fillId="0" borderId="1" xfId="0" applyBorder="1" applyAlignment="1">
      <alignment vertical="center"/>
    </xf>
    <xf numFmtId="164" fontId="0" fillId="0" borderId="1" xfId="0" applyNumberFormat="1" applyBorder="1" applyAlignment="1">
      <alignment vertical="center"/>
    </xf>
    <xf numFmtId="164" fontId="6" fillId="2" borderId="1" xfId="0" applyNumberFormat="1" applyFont="1" applyFill="1" applyBorder="1"/>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0" fillId="0" borderId="1" xfId="0" applyBorder="1" applyAlignment="1">
      <alignment wrapText="1"/>
    </xf>
    <xf numFmtId="0" fontId="0" fillId="0" borderId="1" xfId="0" applyBorder="1" applyAlignment="1">
      <alignment horizontal="center" vertical="center" wrapText="1"/>
    </xf>
    <xf numFmtId="0" fontId="0" fillId="0" borderId="1" xfId="0" applyBorder="1" applyAlignment="1">
      <alignment vertical="center" wrapText="1"/>
    </xf>
    <xf numFmtId="0" fontId="3" fillId="0" borderId="1" xfId="0" applyFont="1" applyBorder="1" applyAlignment="1">
      <alignment vertical="center"/>
    </xf>
    <xf numFmtId="0" fontId="4" fillId="0" borderId="15" xfId="0" applyFont="1" applyBorder="1" applyAlignment="1">
      <alignment horizontal="center" vertical="center"/>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3" fillId="4" borderId="4" xfId="0" applyFont="1" applyFill="1" applyBorder="1" applyAlignment="1">
      <alignment horizontal="center" vertical="center"/>
    </xf>
    <xf numFmtId="0" fontId="0" fillId="4" borderId="4" xfId="0" applyFill="1" applyBorder="1" applyAlignment="1">
      <alignment horizontal="center" vertical="center"/>
    </xf>
    <xf numFmtId="0" fontId="0" fillId="3" borderId="1" xfId="0" applyFill="1" applyBorder="1"/>
    <xf numFmtId="0" fontId="3" fillId="3" borderId="1" xfId="0" applyFont="1" applyFill="1" applyBorder="1" applyAlignment="1">
      <alignment horizontal="center" vertical="center"/>
    </xf>
    <xf numFmtId="0" fontId="0" fillId="6" borderId="1" xfId="0" applyFill="1" applyBorder="1"/>
    <xf numFmtId="0" fontId="3" fillId="6" borderId="1" xfId="0" applyFont="1" applyFill="1" applyBorder="1" applyAlignment="1">
      <alignment horizontal="center" vertical="center"/>
    </xf>
    <xf numFmtId="0" fontId="3" fillId="5" borderId="11" xfId="0" applyFont="1" applyFill="1" applyBorder="1" applyAlignment="1">
      <alignment horizontal="center" vertical="center"/>
    </xf>
    <xf numFmtId="0" fontId="0" fillId="5" borderId="11" xfId="0" applyFill="1" applyBorder="1"/>
    <xf numFmtId="164" fontId="8" fillId="4" borderId="4" xfId="0" applyNumberFormat="1" applyFont="1" applyFill="1" applyBorder="1" applyAlignment="1">
      <alignment horizontal="center" vertical="center"/>
    </xf>
    <xf numFmtId="164" fontId="8" fillId="3" borderId="1" xfId="0" applyNumberFormat="1" applyFont="1" applyFill="1" applyBorder="1" applyAlignment="1">
      <alignment horizontal="center" vertical="center"/>
    </xf>
    <xf numFmtId="164" fontId="8" fillId="6" borderId="1" xfId="0" applyNumberFormat="1" applyFont="1" applyFill="1" applyBorder="1" applyAlignment="1">
      <alignment horizontal="center" vertical="center"/>
    </xf>
    <xf numFmtId="164" fontId="8" fillId="5" borderId="11" xfId="0" applyNumberFormat="1" applyFont="1" applyFill="1" applyBorder="1" applyAlignment="1">
      <alignment horizontal="center" vertical="center"/>
    </xf>
    <xf numFmtId="0" fontId="4" fillId="4" borderId="4"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4" fillId="5" borderId="11" xfId="0" applyFont="1" applyFill="1" applyBorder="1" applyAlignment="1">
      <alignment horizontal="center" vertical="center" wrapText="1"/>
    </xf>
    <xf numFmtId="0" fontId="8" fillId="4" borderId="14" xfId="0" applyFont="1" applyFill="1" applyBorder="1" applyAlignment="1">
      <alignment horizontal="center" vertical="center"/>
    </xf>
    <xf numFmtId="0" fontId="8" fillId="3" borderId="9" xfId="0" applyFont="1" applyFill="1" applyBorder="1" applyAlignment="1">
      <alignment horizontal="center" vertical="center"/>
    </xf>
    <xf numFmtId="0" fontId="8" fillId="6" borderId="9" xfId="0" applyFont="1" applyFill="1" applyBorder="1" applyAlignment="1">
      <alignment horizontal="center" vertical="center"/>
    </xf>
    <xf numFmtId="0" fontId="8" fillId="5" borderId="12" xfId="0" applyFont="1" applyFill="1" applyBorder="1" applyAlignment="1">
      <alignment horizontal="center" vertical="center"/>
    </xf>
    <xf numFmtId="0" fontId="3" fillId="8" borderId="4" xfId="0" applyFont="1" applyFill="1" applyBorder="1" applyAlignment="1">
      <alignment horizontal="left" vertical="center" wrapText="1"/>
    </xf>
    <xf numFmtId="0" fontId="3" fillId="8" borderId="1" xfId="0" applyFont="1" applyFill="1" applyBorder="1" applyAlignment="1">
      <alignment vertical="center" wrapText="1"/>
    </xf>
    <xf numFmtId="0" fontId="3" fillId="8" borderId="1" xfId="0" applyFont="1" applyFill="1" applyBorder="1" applyAlignment="1">
      <alignment horizontal="left" vertical="center" wrapText="1"/>
    </xf>
    <xf numFmtId="0" fontId="3" fillId="8" borderId="11" xfId="0" applyFont="1" applyFill="1" applyBorder="1" applyAlignment="1">
      <alignment horizontal="left" vertical="center" wrapText="1"/>
    </xf>
    <xf numFmtId="0" fontId="2" fillId="5" borderId="10" xfId="0" applyFont="1" applyFill="1" applyBorder="1" applyAlignment="1">
      <alignment horizontal="center" vertical="center"/>
    </xf>
    <xf numFmtId="0" fontId="2" fillId="6" borderId="8" xfId="0" applyFont="1" applyFill="1" applyBorder="1" applyAlignment="1">
      <alignment horizontal="center" vertical="center"/>
    </xf>
    <xf numFmtId="0" fontId="2" fillId="3" borderId="8" xfId="0" applyFont="1" applyFill="1" applyBorder="1" applyAlignment="1">
      <alignment horizontal="center" vertical="center"/>
    </xf>
    <xf numFmtId="0" fontId="2" fillId="4" borderId="13" xfId="0" applyFont="1" applyFill="1" applyBorder="1" applyAlignment="1">
      <alignment horizontal="center" vertical="center"/>
    </xf>
    <xf numFmtId="0" fontId="5" fillId="7" borderId="4" xfId="0" applyFont="1" applyFill="1" applyBorder="1" applyAlignment="1">
      <alignment vertical="center"/>
    </xf>
    <xf numFmtId="164" fontId="8" fillId="7" borderId="4" xfId="0" applyNumberFormat="1" applyFont="1" applyFill="1" applyBorder="1" applyAlignment="1">
      <alignment vertical="center"/>
    </xf>
    <xf numFmtId="0" fontId="3" fillId="0" borderId="0" xfId="0" applyFont="1" applyAlignment="1">
      <alignment wrapText="1"/>
    </xf>
    <xf numFmtId="43" fontId="0" fillId="0" borderId="1" xfId="1" applyFont="1" applyBorder="1" applyAlignment="1">
      <alignment vertical="center"/>
    </xf>
    <xf numFmtId="164" fontId="2" fillId="0" borderId="1" xfId="0" applyNumberFormat="1" applyFont="1" applyBorder="1" applyAlignment="1">
      <alignment vertical="center"/>
    </xf>
    <xf numFmtId="0" fontId="3" fillId="0" borderId="1" xfId="0" applyFont="1" applyBorder="1" applyAlignment="1">
      <alignment wrapText="1"/>
    </xf>
    <xf numFmtId="0" fontId="0" fillId="9" borderId="0" xfId="0" applyFill="1"/>
    <xf numFmtId="0" fontId="3" fillId="0" borderId="1" xfId="0" applyFont="1" applyBorder="1" applyAlignment="1">
      <alignment horizontal="right" vertical="center" wrapText="1"/>
    </xf>
    <xf numFmtId="164" fontId="0" fillId="0" borderId="0" xfId="0" applyNumberFormat="1"/>
    <xf numFmtId="4" fontId="0" fillId="0" borderId="0" xfId="0" applyNumberFormat="1"/>
    <xf numFmtId="164" fontId="0" fillId="0" borderId="0" xfId="0" applyNumberFormat="1" applyAlignment="1">
      <alignment vertical="center"/>
    </xf>
    <xf numFmtId="8" fontId="0" fillId="0" borderId="0" xfId="0" applyNumberFormat="1"/>
    <xf numFmtId="10" fontId="0" fillId="0" borderId="0" xfId="2" applyNumberFormat="1" applyFont="1" applyAlignment="1"/>
    <xf numFmtId="0" fontId="8" fillId="7" borderId="4" xfId="0" applyFont="1" applyFill="1" applyBorder="1" applyAlignment="1">
      <alignment horizontal="center" vertical="center"/>
    </xf>
    <xf numFmtId="0" fontId="6" fillId="3" borderId="5"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2" borderId="15" xfId="0" applyFont="1" applyFill="1" applyBorder="1" applyAlignment="1">
      <alignment horizontal="center" vertical="center"/>
    </xf>
    <xf numFmtId="0" fontId="6" fillId="2" borderId="16" xfId="0" applyFont="1" applyFill="1" applyBorder="1" applyAlignment="1">
      <alignment horizontal="center" vertical="center"/>
    </xf>
    <xf numFmtId="0" fontId="6" fillId="2" borderId="17" xfId="0" applyFont="1" applyFill="1" applyBorder="1" applyAlignment="1">
      <alignment horizontal="center" vertical="center"/>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6" fillId="2" borderId="1" xfId="0" applyFont="1" applyFill="1" applyBorder="1" applyAlignment="1">
      <alignment horizontal="center"/>
    </xf>
    <xf numFmtId="0" fontId="4" fillId="0" borderId="1" xfId="0" applyFont="1" applyBorder="1" applyAlignment="1">
      <alignment horizontal="center" vertical="center"/>
    </xf>
    <xf numFmtId="0" fontId="6" fillId="3" borderId="1" xfId="0" applyFont="1" applyFill="1" applyBorder="1" applyAlignment="1">
      <alignment horizontal="center"/>
    </xf>
    <xf numFmtId="0" fontId="5" fillId="0" borderId="1"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6" fillId="2" borderId="1" xfId="0" applyFont="1" applyFill="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cellXfs>
  <cellStyles count="3">
    <cellStyle name="Millares" xfId="1" builtin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Mi%20unidad\GOBERNACI&#211;N\OAPD\2026\FORMULACI&#211;N\CONTINGENCIA%20CCMV\COTIZACIONES\ESTUDIO%20DE%20MERC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ow r="5">
          <cell r="I5">
            <v>499.8</v>
          </cell>
        </row>
        <row r="6">
          <cell r="I6">
            <v>47481000</v>
          </cell>
        </row>
        <row r="7">
          <cell r="I7">
            <v>3685500.0538125001</v>
          </cell>
        </row>
        <row r="8">
          <cell r="I8">
            <v>900899.96456250013</v>
          </cell>
        </row>
        <row r="9">
          <cell r="I9">
            <v>1228499.9658750002</v>
          </cell>
        </row>
        <row r="10">
          <cell r="I10">
            <v>29363250</v>
          </cell>
        </row>
        <row r="11">
          <cell r="I11">
            <v>37485000</v>
          </cell>
        </row>
        <row r="12">
          <cell r="I12">
            <v>7497000</v>
          </cell>
        </row>
        <row r="13">
          <cell r="I13">
            <v>8189999.9807499964</v>
          </cell>
        </row>
        <row r="14">
          <cell r="I14">
            <v>40949999.695500001</v>
          </cell>
        </row>
        <row r="15">
          <cell r="I15">
            <v>24990000</v>
          </cell>
        </row>
        <row r="16">
          <cell r="I16">
            <v>31237500</v>
          </cell>
        </row>
        <row r="17">
          <cell r="I17">
            <v>56227500</v>
          </cell>
        </row>
        <row r="18">
          <cell r="I18">
            <v>62475000</v>
          </cell>
        </row>
        <row r="19">
          <cell r="I19">
            <v>12495000</v>
          </cell>
        </row>
        <row r="20">
          <cell r="I20">
            <v>14994000</v>
          </cell>
        </row>
        <row r="21">
          <cell r="I21">
            <v>714000000</v>
          </cell>
        </row>
        <row r="22">
          <cell r="I22">
            <v>357000000</v>
          </cell>
        </row>
        <row r="23">
          <cell r="I23">
            <v>41650000</v>
          </cell>
        </row>
        <row r="24">
          <cell r="I24">
            <v>162435</v>
          </cell>
        </row>
        <row r="25">
          <cell r="I25">
            <v>187425</v>
          </cell>
        </row>
        <row r="26">
          <cell r="I26">
            <v>18742500</v>
          </cell>
        </row>
        <row r="27">
          <cell r="I27">
            <v>4998000</v>
          </cell>
        </row>
        <row r="28">
          <cell r="I28">
            <v>4998000</v>
          </cell>
        </row>
        <row r="29">
          <cell r="I29">
            <v>34361250</v>
          </cell>
        </row>
        <row r="30">
          <cell r="I30">
            <v>22491000</v>
          </cell>
        </row>
      </sheetData>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2:F6"/>
  <sheetViews>
    <sheetView zoomScale="115" zoomScaleNormal="115" workbookViewId="0">
      <selection activeCell="B3" sqref="B3"/>
    </sheetView>
  </sheetViews>
  <sheetFormatPr baseColWidth="10" defaultColWidth="12.5703125" defaultRowHeight="15.75" customHeight="1" x14ac:dyDescent="0.2"/>
  <cols>
    <col min="1" max="1" width="19.140625" bestFit="1" customWidth="1"/>
    <col min="2" max="2" width="32.5703125" bestFit="1" customWidth="1"/>
    <col min="3" max="3" width="15.28515625" bestFit="1" customWidth="1"/>
    <col min="4" max="4" width="41" bestFit="1" customWidth="1"/>
    <col min="5" max="5" width="24.140625" bestFit="1" customWidth="1"/>
    <col min="6" max="6" width="68.85546875" bestFit="1" customWidth="1"/>
  </cols>
  <sheetData>
    <row r="2" spans="1:6" x14ac:dyDescent="0.2">
      <c r="A2" s="1" t="s">
        <v>0</v>
      </c>
      <c r="B2" s="1" t="s">
        <v>1</v>
      </c>
      <c r="C2" s="1" t="s">
        <v>2</v>
      </c>
      <c r="D2" s="1" t="s">
        <v>3</v>
      </c>
      <c r="E2" s="1" t="s">
        <v>4</v>
      </c>
      <c r="F2" s="1" t="s">
        <v>5</v>
      </c>
    </row>
    <row r="3" spans="1:6" x14ac:dyDescent="0.2">
      <c r="A3" s="1" t="s">
        <v>6</v>
      </c>
      <c r="B3" s="1" t="s">
        <v>7</v>
      </c>
      <c r="C3" s="1" t="s">
        <v>8</v>
      </c>
      <c r="D3" s="1" t="s">
        <v>9</v>
      </c>
      <c r="E3" s="1" t="s">
        <v>10</v>
      </c>
      <c r="F3" s="1" t="s">
        <v>11</v>
      </c>
    </row>
    <row r="4" spans="1:6" x14ac:dyDescent="0.2">
      <c r="A4" s="1" t="s">
        <v>12</v>
      </c>
      <c r="B4" s="1" t="s">
        <v>13</v>
      </c>
      <c r="C4" s="1" t="s">
        <v>14</v>
      </c>
      <c r="D4" s="1" t="s">
        <v>15</v>
      </c>
      <c r="E4" s="1" t="s">
        <v>16</v>
      </c>
      <c r="F4" s="1" t="s">
        <v>17</v>
      </c>
    </row>
    <row r="5" spans="1:6" x14ac:dyDescent="0.2">
      <c r="A5" s="1" t="s">
        <v>18</v>
      </c>
      <c r="B5" s="1" t="s">
        <v>19</v>
      </c>
      <c r="C5" s="1" t="s">
        <v>20</v>
      </c>
      <c r="D5" s="1" t="s">
        <v>21</v>
      </c>
      <c r="E5" s="1" t="s">
        <v>22</v>
      </c>
      <c r="F5" s="1" t="s">
        <v>23</v>
      </c>
    </row>
    <row r="6" spans="1:6" x14ac:dyDescent="0.2">
      <c r="A6" s="1" t="s">
        <v>24</v>
      </c>
      <c r="B6" s="1" t="s">
        <v>25</v>
      </c>
      <c r="C6" s="1" t="s">
        <v>26</v>
      </c>
      <c r="D6" s="1" t="s">
        <v>27</v>
      </c>
      <c r="E6" s="1" t="s">
        <v>28</v>
      </c>
      <c r="F6" s="1" t="s">
        <v>29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27"/>
  <sheetViews>
    <sheetView view="pageBreakPreview" topLeftCell="A19" zoomScaleNormal="100" zoomScaleSheetLayoutView="100" workbookViewId="0">
      <selection activeCell="I22" sqref="I22"/>
    </sheetView>
  </sheetViews>
  <sheetFormatPr baseColWidth="10" defaultRowHeight="12.75" x14ac:dyDescent="0.2"/>
  <cols>
    <col min="1" max="1" width="5.85546875" customWidth="1"/>
    <col min="2" max="2" width="11.140625" customWidth="1"/>
    <col min="3" max="3" width="28.140625" customWidth="1"/>
    <col min="4" max="4" width="65.28515625" customWidth="1"/>
    <col min="5" max="5" width="14.42578125" hidden="1" customWidth="1"/>
    <col min="6" max="6" width="12.85546875" hidden="1" customWidth="1"/>
    <col min="7" max="7" width="26" hidden="1" customWidth="1"/>
    <col min="8" max="8" width="23.85546875" customWidth="1"/>
    <col min="9" max="9" width="24.7109375" customWidth="1"/>
    <col min="10" max="10" width="6.42578125" customWidth="1"/>
    <col min="11" max="11" width="22.5703125" bestFit="1" customWidth="1"/>
    <col min="12" max="12" width="15.42578125" bestFit="1" customWidth="1"/>
    <col min="13" max="14" width="11.7109375" bestFit="1" customWidth="1"/>
  </cols>
  <sheetData>
    <row r="1" spans="2:14" ht="9.75" customHeight="1" x14ac:dyDescent="0.2"/>
    <row r="2" spans="2:14" ht="12" customHeight="1" thickBot="1" x14ac:dyDescent="0.25"/>
    <row r="3" spans="2:14" ht="18" x14ac:dyDescent="0.2">
      <c r="B3" s="66" t="s">
        <v>30</v>
      </c>
      <c r="C3" s="67"/>
      <c r="D3" s="67"/>
      <c r="E3" s="67"/>
      <c r="F3" s="67"/>
      <c r="G3" s="67"/>
      <c r="H3" s="67"/>
      <c r="I3" s="68"/>
    </row>
    <row r="4" spans="2:14" ht="45.75" customHeight="1" thickBot="1" x14ac:dyDescent="0.25">
      <c r="B4" s="72" t="s">
        <v>42</v>
      </c>
      <c r="C4" s="73"/>
      <c r="D4" s="73"/>
      <c r="E4" s="73"/>
      <c r="F4" s="73"/>
      <c r="G4" s="73"/>
      <c r="H4" s="73"/>
      <c r="I4" s="74"/>
    </row>
    <row r="5" spans="2:14" ht="18" x14ac:dyDescent="0.2">
      <c r="B5" s="66" t="s">
        <v>31</v>
      </c>
      <c r="C5" s="67"/>
      <c r="D5" s="67"/>
      <c r="E5" s="67"/>
      <c r="F5" s="67"/>
      <c r="G5" s="67"/>
      <c r="H5" s="67"/>
      <c r="I5" s="68"/>
    </row>
    <row r="6" spans="2:14" ht="36" customHeight="1" thickBot="1" x14ac:dyDescent="0.25">
      <c r="B6" s="72" t="s">
        <v>41</v>
      </c>
      <c r="C6" s="73"/>
      <c r="D6" s="73"/>
      <c r="E6" s="73"/>
      <c r="F6" s="73"/>
      <c r="G6" s="73"/>
      <c r="H6" s="73"/>
      <c r="I6" s="74"/>
    </row>
    <row r="7" spans="2:14" ht="18" x14ac:dyDescent="0.2">
      <c r="B7" s="66" t="s">
        <v>45</v>
      </c>
      <c r="C7" s="67"/>
      <c r="D7" s="67"/>
      <c r="E7" s="67"/>
      <c r="F7" s="67"/>
      <c r="G7" s="67"/>
      <c r="H7" s="67"/>
      <c r="I7" s="68"/>
    </row>
    <row r="8" spans="2:14" ht="36" customHeight="1" thickBot="1" x14ac:dyDescent="0.25">
      <c r="B8" s="72" t="s">
        <v>48</v>
      </c>
      <c r="C8" s="73"/>
      <c r="D8" s="73"/>
      <c r="E8" s="73"/>
      <c r="F8" s="73"/>
      <c r="G8" s="73"/>
      <c r="H8" s="73"/>
      <c r="I8" s="74"/>
    </row>
    <row r="9" spans="2:14" ht="18" x14ac:dyDescent="0.2">
      <c r="B9" s="66" t="s">
        <v>32</v>
      </c>
      <c r="C9" s="67"/>
      <c r="D9" s="67"/>
      <c r="E9" s="67"/>
      <c r="F9" s="67"/>
      <c r="G9" s="67"/>
      <c r="H9" s="67"/>
      <c r="I9" s="68"/>
    </row>
    <row r="10" spans="2:14" ht="33.75" customHeight="1" thickBot="1" x14ac:dyDescent="0.25">
      <c r="B10" s="72" t="s">
        <v>212</v>
      </c>
      <c r="C10" s="73"/>
      <c r="D10" s="73"/>
      <c r="E10" s="73"/>
      <c r="F10" s="73"/>
      <c r="G10" s="73"/>
      <c r="H10" s="73"/>
      <c r="I10" s="74"/>
    </row>
    <row r="11" spans="2:14" ht="18" x14ac:dyDescent="0.2">
      <c r="B11" s="66" t="s">
        <v>47</v>
      </c>
      <c r="C11" s="67"/>
      <c r="D11" s="67"/>
      <c r="E11" s="67"/>
      <c r="F11" s="67"/>
      <c r="G11" s="67"/>
      <c r="H11" s="67"/>
      <c r="I11" s="68"/>
    </row>
    <row r="12" spans="2:14" ht="36" customHeight="1" thickBot="1" x14ac:dyDescent="0.25">
      <c r="B12" s="72" t="s">
        <v>46</v>
      </c>
      <c r="C12" s="73"/>
      <c r="D12" s="73"/>
      <c r="E12" s="73"/>
      <c r="F12" s="73"/>
      <c r="G12" s="73"/>
      <c r="H12" s="73"/>
      <c r="I12" s="74"/>
    </row>
    <row r="13" spans="2:14" ht="26.25" customHeight="1" x14ac:dyDescent="0.2">
      <c r="B13" s="66" t="s">
        <v>43</v>
      </c>
      <c r="C13" s="67"/>
      <c r="D13" s="67"/>
      <c r="E13" s="67"/>
      <c r="F13" s="67"/>
      <c r="G13" s="67"/>
      <c r="H13" s="67"/>
      <c r="I13" s="68"/>
    </row>
    <row r="14" spans="2:14" ht="35.25" customHeight="1" thickBot="1" x14ac:dyDescent="0.25">
      <c r="B14" s="75" t="s">
        <v>44</v>
      </c>
      <c r="C14" s="76"/>
      <c r="D14" s="76"/>
      <c r="E14" s="76"/>
      <c r="F14" s="76"/>
      <c r="G14" s="76"/>
      <c r="H14" s="76"/>
      <c r="I14" s="77"/>
      <c r="M14" s="63"/>
      <c r="N14" s="63"/>
    </row>
    <row r="15" spans="2:14" ht="23.25" customHeight="1" thickBot="1" x14ac:dyDescent="0.25">
      <c r="B15" s="69" t="s">
        <v>33</v>
      </c>
      <c r="C15" s="70"/>
      <c r="D15" s="70"/>
      <c r="E15" s="70"/>
      <c r="F15" s="70"/>
      <c r="G15" s="70"/>
      <c r="H15" s="70"/>
      <c r="I15" s="71"/>
    </row>
    <row r="16" spans="2:14" ht="30.75" thickBot="1" x14ac:dyDescent="0.25">
      <c r="B16" s="21" t="s">
        <v>39</v>
      </c>
      <c r="C16" s="22" t="s">
        <v>34</v>
      </c>
      <c r="D16" s="22" t="s">
        <v>35</v>
      </c>
      <c r="E16" s="22" t="s">
        <v>36</v>
      </c>
      <c r="F16" s="22" t="s">
        <v>57</v>
      </c>
      <c r="G16" s="22" t="s">
        <v>37</v>
      </c>
      <c r="H16" s="22" t="s">
        <v>38</v>
      </c>
      <c r="I16" s="23" t="s">
        <v>40</v>
      </c>
    </row>
    <row r="17" spans="2:12" ht="94.5" customHeight="1" x14ac:dyDescent="0.2">
      <c r="B17" s="51">
        <v>1</v>
      </c>
      <c r="C17" s="36" t="s">
        <v>49</v>
      </c>
      <c r="D17" s="44" t="s">
        <v>213</v>
      </c>
      <c r="E17" s="24" t="s">
        <v>70</v>
      </c>
      <c r="F17" s="24">
        <v>1</v>
      </c>
      <c r="G17" s="25" t="s">
        <v>70</v>
      </c>
      <c r="H17" s="32">
        <f>+'ACTIVIDAD 1'!H34</f>
        <v>340401836.26050007</v>
      </c>
      <c r="I17" s="40" t="s">
        <v>66</v>
      </c>
    </row>
    <row r="18" spans="2:12" ht="105.75" customHeight="1" x14ac:dyDescent="0.2">
      <c r="B18" s="50">
        <v>2</v>
      </c>
      <c r="C18" s="37" t="s">
        <v>63</v>
      </c>
      <c r="D18" s="45" t="s">
        <v>72</v>
      </c>
      <c r="E18" s="27" t="s">
        <v>70</v>
      </c>
      <c r="F18" s="26">
        <v>1</v>
      </c>
      <c r="G18" s="26"/>
      <c r="H18" s="33">
        <f>+'ACTIVIDAD 2'!H32</f>
        <v>704485953.59924996</v>
      </c>
      <c r="I18" s="41" t="s">
        <v>67</v>
      </c>
    </row>
    <row r="19" spans="2:12" ht="109.5" customHeight="1" x14ac:dyDescent="0.2">
      <c r="B19" s="49">
        <v>3</v>
      </c>
      <c r="C19" s="38" t="s">
        <v>64</v>
      </c>
      <c r="D19" s="46" t="s">
        <v>215</v>
      </c>
      <c r="E19" s="29" t="s">
        <v>70</v>
      </c>
      <c r="F19" s="28">
        <v>1</v>
      </c>
      <c r="G19" s="28"/>
      <c r="H19" s="34">
        <f>+'ACTIVIDAD 3'!H33</f>
        <v>2303094586.5470004</v>
      </c>
      <c r="I19" s="42" t="s">
        <v>68</v>
      </c>
    </row>
    <row r="20" spans="2:12" ht="116.25" customHeight="1" thickBot="1" x14ac:dyDescent="0.25">
      <c r="B20" s="48">
        <v>4</v>
      </c>
      <c r="C20" s="39" t="s">
        <v>65</v>
      </c>
      <c r="D20" s="47" t="s">
        <v>214</v>
      </c>
      <c r="E20" s="30" t="s">
        <v>70</v>
      </c>
      <c r="F20" s="31">
        <v>1</v>
      </c>
      <c r="G20" s="31"/>
      <c r="H20" s="35">
        <f>+'ACTIVIDAD 4'!H35</f>
        <v>615869799.60800004</v>
      </c>
      <c r="I20" s="43" t="s">
        <v>69</v>
      </c>
    </row>
    <row r="21" spans="2:12" ht="20.25" customHeight="1" x14ac:dyDescent="0.2">
      <c r="B21" s="65" t="s">
        <v>38</v>
      </c>
      <c r="C21" s="65"/>
      <c r="D21" s="65"/>
      <c r="E21" s="52"/>
      <c r="F21" s="52"/>
      <c r="G21" s="52"/>
      <c r="H21" s="53">
        <f>SUM(H17:H20)</f>
        <v>3963852176.0147505</v>
      </c>
      <c r="K21" s="53">
        <v>3998089176.1512499</v>
      </c>
      <c r="L21" s="60">
        <f>+H21-K21</f>
        <v>-34237000.136499405</v>
      </c>
    </row>
    <row r="25" spans="2:12" ht="15.75" x14ac:dyDescent="0.2">
      <c r="H25" s="53">
        <v>4434244289.3537502</v>
      </c>
    </row>
    <row r="26" spans="2:12" x14ac:dyDescent="0.2">
      <c r="H26" s="60">
        <f>ABS(+H21-H25)</f>
        <v>470392113.33899975</v>
      </c>
    </row>
    <row r="27" spans="2:12" x14ac:dyDescent="0.2">
      <c r="H27" s="64">
        <f>H26/H25</f>
        <v>0.10608168667395522</v>
      </c>
    </row>
  </sheetData>
  <mergeCells count="14">
    <mergeCell ref="B21:D21"/>
    <mergeCell ref="B3:I3"/>
    <mergeCell ref="B5:I5"/>
    <mergeCell ref="B9:I9"/>
    <mergeCell ref="B15:I15"/>
    <mergeCell ref="B6:I6"/>
    <mergeCell ref="B10:I10"/>
    <mergeCell ref="B14:I14"/>
    <mergeCell ref="B13:I13"/>
    <mergeCell ref="B11:I11"/>
    <mergeCell ref="B12:I12"/>
    <mergeCell ref="B7:I7"/>
    <mergeCell ref="B8:I8"/>
    <mergeCell ref="B4:I4"/>
  </mergeCells>
  <pageMargins left="0.7" right="0.7" top="0.75" bottom="0.75" header="0.3" footer="0.3"/>
  <pageSetup scale="4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4"/>
  <sheetViews>
    <sheetView view="pageBreakPreview" topLeftCell="B7" zoomScaleNormal="115" zoomScaleSheetLayoutView="100" workbookViewId="0">
      <selection activeCell="H34" sqref="H34"/>
    </sheetView>
  </sheetViews>
  <sheetFormatPr baseColWidth="10" defaultRowHeight="12.75" x14ac:dyDescent="0.2"/>
  <cols>
    <col min="1" max="1" width="4.85546875" customWidth="1"/>
    <col min="2" max="2" width="12.42578125" customWidth="1"/>
    <col min="3" max="3" width="29.7109375" customWidth="1"/>
    <col min="4" max="4" width="48" customWidth="1"/>
    <col min="5" max="6" width="14.42578125" customWidth="1"/>
    <col min="7" max="7" width="27.7109375" customWidth="1"/>
    <col min="8" max="8" width="29.140625" customWidth="1"/>
    <col min="9" max="9" width="39.140625" customWidth="1"/>
    <col min="10" max="10" width="6.42578125" customWidth="1"/>
  </cols>
  <sheetData>
    <row r="1" spans="2:9" ht="12" customHeight="1" x14ac:dyDescent="0.2"/>
    <row r="2" spans="2:9" ht="13.5" customHeight="1" x14ac:dyDescent="0.2"/>
    <row r="3" spans="2:9" ht="18" x14ac:dyDescent="0.25">
      <c r="B3" s="80" t="s">
        <v>51</v>
      </c>
      <c r="C3" s="80"/>
      <c r="D3" s="80"/>
      <c r="E3" s="80"/>
      <c r="F3" s="80"/>
      <c r="G3" s="80"/>
      <c r="H3" s="80"/>
      <c r="I3" s="80"/>
    </row>
    <row r="4" spans="2:9" ht="30" customHeight="1" x14ac:dyDescent="0.2">
      <c r="B4" s="81" t="s">
        <v>49</v>
      </c>
      <c r="C4" s="81"/>
      <c r="D4" s="81"/>
      <c r="E4" s="81"/>
      <c r="F4" s="81"/>
      <c r="G4" s="81"/>
      <c r="H4" s="81"/>
      <c r="I4" s="81"/>
    </row>
    <row r="5" spans="2:9" ht="18" x14ac:dyDescent="0.25">
      <c r="B5" s="80" t="s">
        <v>35</v>
      </c>
      <c r="C5" s="80"/>
      <c r="D5" s="80"/>
      <c r="E5" s="80"/>
      <c r="F5" s="80"/>
      <c r="G5" s="80"/>
      <c r="H5" s="80"/>
      <c r="I5" s="80"/>
    </row>
    <row r="6" spans="2:9" ht="57" customHeight="1" x14ac:dyDescent="0.2">
      <c r="B6" s="81" t="s">
        <v>230</v>
      </c>
      <c r="C6" s="81"/>
      <c r="D6" s="81"/>
      <c r="E6" s="81"/>
      <c r="F6" s="81"/>
      <c r="G6" s="81"/>
      <c r="H6" s="81"/>
      <c r="I6" s="81"/>
    </row>
    <row r="7" spans="2:9" ht="23.25" customHeight="1" x14ac:dyDescent="0.25">
      <c r="B7" s="78" t="s">
        <v>33</v>
      </c>
      <c r="C7" s="78"/>
      <c r="D7" s="78"/>
      <c r="E7" s="78"/>
      <c r="F7" s="78"/>
      <c r="G7" s="78"/>
      <c r="H7" s="78"/>
      <c r="I7" s="78"/>
    </row>
    <row r="8" spans="2:9" ht="19.5" customHeight="1" x14ac:dyDescent="0.2">
      <c r="B8" s="79" t="s">
        <v>117</v>
      </c>
      <c r="C8" s="79"/>
      <c r="D8" s="79"/>
      <c r="E8" s="79"/>
      <c r="F8" s="79"/>
      <c r="G8" s="79"/>
      <c r="H8" s="79"/>
      <c r="I8" s="79"/>
    </row>
    <row r="9" spans="2:9" ht="71.25" customHeight="1" x14ac:dyDescent="0.2">
      <c r="B9" s="82" t="s">
        <v>118</v>
      </c>
      <c r="C9" s="83"/>
      <c r="D9" s="83"/>
      <c r="E9" s="83"/>
      <c r="F9" s="83"/>
      <c r="G9" s="83"/>
      <c r="H9" s="83"/>
      <c r="I9" s="84"/>
    </row>
    <row r="10" spans="2:9" ht="30" x14ac:dyDescent="0.2">
      <c r="B10" s="2" t="s">
        <v>57</v>
      </c>
      <c r="C10" s="3" t="s">
        <v>52</v>
      </c>
      <c r="D10" s="3" t="s">
        <v>35</v>
      </c>
      <c r="E10" s="3" t="s">
        <v>36</v>
      </c>
      <c r="F10" s="3" t="s">
        <v>57</v>
      </c>
      <c r="G10" s="3" t="s">
        <v>37</v>
      </c>
      <c r="H10" s="3" t="s">
        <v>38</v>
      </c>
      <c r="I10" s="3" t="s">
        <v>40</v>
      </c>
    </row>
    <row r="11" spans="2:9" ht="111" customHeight="1" x14ac:dyDescent="0.2">
      <c r="B11" s="4">
        <v>1</v>
      </c>
      <c r="C11" s="5" t="s">
        <v>53</v>
      </c>
      <c r="D11" s="16" t="s">
        <v>124</v>
      </c>
      <c r="E11" s="6" t="s">
        <v>50</v>
      </c>
      <c r="F11" s="6">
        <v>2</v>
      </c>
      <c r="G11" s="7">
        <v>8932460</v>
      </c>
      <c r="H11" s="7">
        <f>B11*F11*G11</f>
        <v>17864920</v>
      </c>
      <c r="I11" s="85" t="s">
        <v>127</v>
      </c>
    </row>
    <row r="12" spans="2:9" ht="124.5" customHeight="1" x14ac:dyDescent="0.2">
      <c r="B12" s="4">
        <v>1</v>
      </c>
      <c r="C12" s="4" t="s">
        <v>54</v>
      </c>
      <c r="D12" s="15" t="s">
        <v>125</v>
      </c>
      <c r="E12" s="6" t="s">
        <v>50</v>
      </c>
      <c r="F12" s="4">
        <v>2</v>
      </c>
      <c r="G12" s="13">
        <v>4965012</v>
      </c>
      <c r="H12" s="7">
        <f t="shared" ref="H12:H16" si="0">B12*F12*G12</f>
        <v>9930024</v>
      </c>
      <c r="I12" s="86"/>
    </row>
    <row r="13" spans="2:9" ht="135.75" customHeight="1" x14ac:dyDescent="0.2">
      <c r="B13" s="4">
        <v>1</v>
      </c>
      <c r="C13" s="4" t="s">
        <v>55</v>
      </c>
      <c r="D13" s="15" t="s">
        <v>126</v>
      </c>
      <c r="E13" s="6" t="s">
        <v>50</v>
      </c>
      <c r="F13" s="4">
        <v>2</v>
      </c>
      <c r="G13" s="13">
        <v>8932460</v>
      </c>
      <c r="H13" s="7">
        <f t="shared" si="0"/>
        <v>17864920</v>
      </c>
      <c r="I13" s="86"/>
    </row>
    <row r="14" spans="2:9" ht="87.75" customHeight="1" x14ac:dyDescent="0.2">
      <c r="B14" s="4">
        <v>1</v>
      </c>
      <c r="C14" s="6" t="s">
        <v>119</v>
      </c>
      <c r="D14" s="15" t="s">
        <v>122</v>
      </c>
      <c r="E14" s="6" t="s">
        <v>50</v>
      </c>
      <c r="F14" s="4">
        <v>2</v>
      </c>
      <c r="G14" s="13">
        <f>2626357.5*1.25</f>
        <v>3282946.875</v>
      </c>
      <c r="H14" s="7">
        <f t="shared" si="0"/>
        <v>6565893.75</v>
      </c>
      <c r="I14" s="86"/>
    </row>
    <row r="15" spans="2:9" ht="111" customHeight="1" x14ac:dyDescent="0.2">
      <c r="B15" s="4">
        <v>8</v>
      </c>
      <c r="C15" s="4" t="s">
        <v>56</v>
      </c>
      <c r="D15" s="15" t="s">
        <v>123</v>
      </c>
      <c r="E15" s="6" t="s">
        <v>50</v>
      </c>
      <c r="F15" s="4">
        <v>2</v>
      </c>
      <c r="G15" s="13">
        <v>3263930.7670625052</v>
      </c>
      <c r="H15" s="7">
        <f t="shared" si="0"/>
        <v>52222892.273000084</v>
      </c>
      <c r="I15" s="86"/>
    </row>
    <row r="16" spans="2:9" ht="95.25" customHeight="1" x14ac:dyDescent="0.2">
      <c r="B16" s="4">
        <v>1</v>
      </c>
      <c r="C16" s="5" t="s">
        <v>120</v>
      </c>
      <c r="D16" s="15" t="s">
        <v>121</v>
      </c>
      <c r="E16" s="6" t="s">
        <v>50</v>
      </c>
      <c r="F16" s="4">
        <v>2</v>
      </c>
      <c r="G16" s="13">
        <v>2888993.25</v>
      </c>
      <c r="H16" s="7">
        <f t="shared" si="0"/>
        <v>5777986.5</v>
      </c>
      <c r="I16" s="86"/>
    </row>
    <row r="17" spans="2:11" ht="22.5" customHeight="1" x14ac:dyDescent="0.2">
      <c r="B17" s="79" t="s">
        <v>58</v>
      </c>
      <c r="C17" s="79"/>
      <c r="D17" s="79"/>
      <c r="E17" s="79"/>
      <c r="F17" s="79"/>
      <c r="G17" s="56">
        <f>SUM(G11:G16)</f>
        <v>32265802.892062504</v>
      </c>
      <c r="H17" s="56">
        <f>SUM(H11:H16)</f>
        <v>110226636.52300009</v>
      </c>
      <c r="I17" s="87"/>
    </row>
    <row r="18" spans="2:11" ht="19.5" customHeight="1" x14ac:dyDescent="0.2">
      <c r="B18" s="79" t="s">
        <v>143</v>
      </c>
      <c r="C18" s="79"/>
      <c r="D18" s="79"/>
      <c r="E18" s="79"/>
      <c r="F18" s="79"/>
      <c r="G18" s="79"/>
      <c r="H18" s="79"/>
      <c r="I18" s="79"/>
    </row>
    <row r="19" spans="2:11" ht="30" x14ac:dyDescent="0.2">
      <c r="B19" s="2" t="s">
        <v>39</v>
      </c>
      <c r="C19" s="3" t="s">
        <v>52</v>
      </c>
      <c r="D19" s="3" t="s">
        <v>35</v>
      </c>
      <c r="E19" s="3" t="s">
        <v>36</v>
      </c>
      <c r="F19" s="3" t="s">
        <v>57</v>
      </c>
      <c r="G19" s="3" t="s">
        <v>37</v>
      </c>
      <c r="H19" s="3" t="s">
        <v>38</v>
      </c>
      <c r="I19" s="3" t="s">
        <v>40</v>
      </c>
    </row>
    <row r="20" spans="2:11" ht="277.5" customHeight="1" x14ac:dyDescent="0.2">
      <c r="B20" s="4">
        <v>1</v>
      </c>
      <c r="C20" s="6" t="s">
        <v>59</v>
      </c>
      <c r="D20" s="16" t="s">
        <v>141</v>
      </c>
      <c r="E20" s="12" t="s">
        <v>60</v>
      </c>
      <c r="F20" s="12">
        <v>1</v>
      </c>
      <c r="G20" s="13">
        <v>25000000</v>
      </c>
      <c r="H20" s="13">
        <f>F20*G20</f>
        <v>25000000</v>
      </c>
      <c r="I20" s="15" t="s">
        <v>142</v>
      </c>
      <c r="K20" s="58"/>
    </row>
    <row r="21" spans="2:11" ht="19.5" customHeight="1" x14ac:dyDescent="0.2">
      <c r="B21" s="79" t="s">
        <v>58</v>
      </c>
      <c r="C21" s="79"/>
      <c r="D21" s="79"/>
      <c r="E21" s="79"/>
      <c r="F21" s="79"/>
      <c r="G21" s="10">
        <f>SUM(G20)</f>
        <v>25000000</v>
      </c>
      <c r="H21" s="10">
        <f>SUM(H20)</f>
        <v>25000000</v>
      </c>
      <c r="I21" s="8"/>
    </row>
    <row r="22" spans="2:11" ht="19.5" customHeight="1" x14ac:dyDescent="0.2">
      <c r="B22" s="79" t="s">
        <v>140</v>
      </c>
      <c r="C22" s="79"/>
      <c r="D22" s="79"/>
      <c r="E22" s="79"/>
      <c r="F22" s="79"/>
      <c r="G22" s="79"/>
      <c r="H22" s="79"/>
      <c r="I22" s="79"/>
    </row>
    <row r="23" spans="2:11" ht="30" x14ac:dyDescent="0.2">
      <c r="B23" s="2" t="s">
        <v>39</v>
      </c>
      <c r="C23" s="3" t="s">
        <v>52</v>
      </c>
      <c r="D23" s="3" t="s">
        <v>35</v>
      </c>
      <c r="E23" s="3" t="s">
        <v>36</v>
      </c>
      <c r="F23" s="3" t="s">
        <v>57</v>
      </c>
      <c r="G23" s="3" t="s">
        <v>37</v>
      </c>
      <c r="H23" s="3" t="s">
        <v>38</v>
      </c>
      <c r="I23" s="3" t="s">
        <v>40</v>
      </c>
    </row>
    <row r="24" spans="2:11" ht="159" customHeight="1" x14ac:dyDescent="0.2">
      <c r="B24" s="4">
        <v>1</v>
      </c>
      <c r="C24" s="5" t="s">
        <v>130</v>
      </c>
      <c r="D24" s="16" t="s">
        <v>131</v>
      </c>
      <c r="E24" s="12" t="str">
        <f>+E20</f>
        <v>UND</v>
      </c>
      <c r="F24" s="12">
        <f>(B16+B15+B14+B13)*2</f>
        <v>22</v>
      </c>
      <c r="G24" s="13">
        <v>400000</v>
      </c>
      <c r="H24" s="13">
        <f>F24*G24</f>
        <v>8800000</v>
      </c>
      <c r="I24" s="8"/>
      <c r="K24" s="58"/>
    </row>
    <row r="25" spans="2:11" ht="144" customHeight="1" x14ac:dyDescent="0.2">
      <c r="B25" s="4">
        <v>2</v>
      </c>
      <c r="C25" s="5" t="s">
        <v>129</v>
      </c>
      <c r="D25" s="15" t="s">
        <v>128</v>
      </c>
      <c r="E25" s="12" t="str">
        <f>+E24</f>
        <v>UND</v>
      </c>
      <c r="F25" s="12">
        <f>+B15</f>
        <v>8</v>
      </c>
      <c r="G25" s="13">
        <f>+[1]Hoja1!$I$8</f>
        <v>900899.96456250013</v>
      </c>
      <c r="H25" s="13">
        <f t="shared" ref="H25:H27" si="1">F25*G25</f>
        <v>7207199.716500001</v>
      </c>
      <c r="I25" s="8"/>
    </row>
    <row r="26" spans="2:11" ht="139.5" customHeight="1" x14ac:dyDescent="0.2">
      <c r="B26" s="4">
        <v>3</v>
      </c>
      <c r="C26" s="5" t="s">
        <v>132</v>
      </c>
      <c r="D26" s="15" t="s">
        <v>133</v>
      </c>
      <c r="E26" s="12" t="str">
        <f>+E25</f>
        <v>UND</v>
      </c>
      <c r="F26" s="12">
        <f>F25</f>
        <v>8</v>
      </c>
      <c r="G26" s="13">
        <f>+[1]Hoja1!$I$7</f>
        <v>3685500.0538125001</v>
      </c>
      <c r="H26" s="13">
        <f t="shared" si="1"/>
        <v>29484000.430500001</v>
      </c>
      <c r="I26" s="8"/>
    </row>
    <row r="27" spans="2:11" ht="139.5" customHeight="1" x14ac:dyDescent="0.2">
      <c r="B27" s="4">
        <v>4</v>
      </c>
      <c r="C27" s="5" t="s">
        <v>134</v>
      </c>
      <c r="D27" s="15" t="s">
        <v>135</v>
      </c>
      <c r="E27" s="20" t="s">
        <v>60</v>
      </c>
      <c r="F27" s="12">
        <v>12</v>
      </c>
      <c r="G27" s="13">
        <f>+[1]Hoja1!$I$9</f>
        <v>1228499.9658750002</v>
      </c>
      <c r="H27" s="13">
        <f t="shared" si="1"/>
        <v>14741999.590500003</v>
      </c>
      <c r="I27" s="15" t="s">
        <v>136</v>
      </c>
    </row>
    <row r="28" spans="2:11" ht="19.5" customHeight="1" x14ac:dyDescent="0.2">
      <c r="B28" s="79" t="s">
        <v>58</v>
      </c>
      <c r="C28" s="79"/>
      <c r="D28" s="79"/>
      <c r="E28" s="79"/>
      <c r="F28" s="79"/>
      <c r="G28" s="10"/>
      <c r="H28" s="10">
        <f>SUM(H24:H27)</f>
        <v>60233199.737500004</v>
      </c>
      <c r="I28" s="8"/>
    </row>
    <row r="29" spans="2:11" ht="19.5" customHeight="1" x14ac:dyDescent="0.2">
      <c r="B29" s="79" t="s">
        <v>61</v>
      </c>
      <c r="C29" s="79"/>
      <c r="D29" s="79"/>
      <c r="E29" s="79"/>
      <c r="F29" s="79"/>
      <c r="G29" s="79"/>
      <c r="H29" s="79"/>
      <c r="I29" s="79"/>
    </row>
    <row r="30" spans="2:11" ht="30" x14ac:dyDescent="0.2">
      <c r="B30" s="2" t="s">
        <v>39</v>
      </c>
      <c r="C30" s="3" t="s">
        <v>52</v>
      </c>
      <c r="D30" s="3" t="s">
        <v>35</v>
      </c>
      <c r="E30" s="3" t="s">
        <v>36</v>
      </c>
      <c r="F30" s="3" t="s">
        <v>57</v>
      </c>
      <c r="G30" s="3" t="s">
        <v>37</v>
      </c>
      <c r="H30" s="3" t="s">
        <v>38</v>
      </c>
      <c r="I30" s="3" t="s">
        <v>40</v>
      </c>
    </row>
    <row r="31" spans="2:11" ht="320.25" customHeight="1" x14ac:dyDescent="0.2">
      <c r="B31" s="4">
        <v>1</v>
      </c>
      <c r="C31" s="5" t="s">
        <v>137</v>
      </c>
      <c r="D31" s="15" t="s">
        <v>138</v>
      </c>
      <c r="E31" s="12" t="str">
        <f>+E26</f>
        <v>UND</v>
      </c>
      <c r="F31" s="55">
        <v>100000</v>
      </c>
      <c r="G31" s="13">
        <f>+[1]Hoja1!$I$5</f>
        <v>499.8</v>
      </c>
      <c r="H31" s="13">
        <f>F31*G31</f>
        <v>49980000</v>
      </c>
      <c r="I31" s="15" t="s">
        <v>139</v>
      </c>
    </row>
    <row r="32" spans="2:11" ht="186" customHeight="1" x14ac:dyDescent="0.2">
      <c r="B32" s="4">
        <v>2</v>
      </c>
      <c r="C32" s="5" t="s">
        <v>216</v>
      </c>
      <c r="D32" s="15" t="s">
        <v>217</v>
      </c>
      <c r="E32" s="20" t="s">
        <v>50</v>
      </c>
      <c r="F32" s="55">
        <v>2</v>
      </c>
      <c r="G32" s="13">
        <f>+[1]Hoja1!$I$6</f>
        <v>47481000</v>
      </c>
      <c r="H32" s="13">
        <f t="shared" ref="H32" si="2">F32*G32</f>
        <v>94962000</v>
      </c>
      <c r="I32" s="57" t="s">
        <v>218</v>
      </c>
    </row>
    <row r="33" spans="2:9" ht="19.5" customHeight="1" x14ac:dyDescent="0.2">
      <c r="B33" s="79" t="s">
        <v>58</v>
      </c>
      <c r="C33" s="79"/>
      <c r="D33" s="79"/>
      <c r="E33" s="79"/>
      <c r="F33" s="79"/>
      <c r="G33" s="10"/>
      <c r="H33" s="10">
        <f>SUM(H31:H32)</f>
        <v>144942000</v>
      </c>
      <c r="I33" s="8"/>
    </row>
    <row r="34" spans="2:9" ht="25.5" customHeight="1" x14ac:dyDescent="0.25">
      <c r="B34" s="88" t="s">
        <v>62</v>
      </c>
      <c r="C34" s="88"/>
      <c r="D34" s="88"/>
      <c r="E34" s="88"/>
      <c r="F34" s="88"/>
      <c r="G34" s="88"/>
      <c r="H34" s="14">
        <f>+H33+H28+H21+H17</f>
        <v>340401836.26050007</v>
      </c>
      <c r="I34" s="8"/>
    </row>
  </sheetData>
  <mergeCells count="16">
    <mergeCell ref="B34:G34"/>
    <mergeCell ref="B22:I22"/>
    <mergeCell ref="B21:F21"/>
    <mergeCell ref="B28:F28"/>
    <mergeCell ref="B29:I29"/>
    <mergeCell ref="B33:F33"/>
    <mergeCell ref="B7:I7"/>
    <mergeCell ref="B8:I8"/>
    <mergeCell ref="B18:I18"/>
    <mergeCell ref="B17:F17"/>
    <mergeCell ref="B3:I3"/>
    <mergeCell ref="B4:I4"/>
    <mergeCell ref="B5:I5"/>
    <mergeCell ref="B6:I6"/>
    <mergeCell ref="B9:I9"/>
    <mergeCell ref="I11:I17"/>
  </mergeCells>
  <pageMargins left="0.7" right="0.7" top="0.75" bottom="0.75" header="0.3" footer="0.3"/>
  <pageSetup scale="4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I32"/>
  <sheetViews>
    <sheetView tabSelected="1" view="pageBreakPreview" topLeftCell="A11" zoomScale="115" zoomScaleNormal="115" zoomScaleSheetLayoutView="115" workbookViewId="0">
      <selection activeCell="H14" sqref="H14"/>
    </sheetView>
  </sheetViews>
  <sheetFormatPr baseColWidth="10" defaultRowHeight="12.75" x14ac:dyDescent="0.2"/>
  <cols>
    <col min="1" max="1" width="4.85546875" customWidth="1"/>
    <col min="2" max="2" width="12.42578125" customWidth="1"/>
    <col min="3" max="3" width="27.85546875" customWidth="1"/>
    <col min="4" max="4" width="52.42578125" customWidth="1"/>
    <col min="5" max="6" width="14.42578125" customWidth="1"/>
    <col min="7" max="7" width="23.140625" customWidth="1"/>
    <col min="8" max="8" width="27.42578125" bestFit="1" customWidth="1"/>
    <col min="9" max="9" width="44.5703125" customWidth="1"/>
    <col min="10" max="10" width="4" customWidth="1"/>
  </cols>
  <sheetData>
    <row r="1" spans="2:9" ht="12" customHeight="1" x14ac:dyDescent="0.2"/>
    <row r="2" spans="2:9" ht="13.5" customHeight="1" x14ac:dyDescent="0.2"/>
    <row r="3" spans="2:9" ht="18" x14ac:dyDescent="0.25">
      <c r="B3" s="80" t="s">
        <v>71</v>
      </c>
      <c r="C3" s="80"/>
      <c r="D3" s="80"/>
      <c r="E3" s="80"/>
      <c r="F3" s="80"/>
      <c r="G3" s="80"/>
      <c r="H3" s="80"/>
      <c r="I3" s="80"/>
    </row>
    <row r="4" spans="2:9" ht="30" customHeight="1" x14ac:dyDescent="0.2">
      <c r="B4" s="81" t="s">
        <v>63</v>
      </c>
      <c r="C4" s="81"/>
      <c r="D4" s="81"/>
      <c r="E4" s="81"/>
      <c r="F4" s="81"/>
      <c r="G4" s="81"/>
      <c r="H4" s="81"/>
      <c r="I4" s="81"/>
    </row>
    <row r="5" spans="2:9" ht="18" x14ac:dyDescent="0.25">
      <c r="B5" s="80" t="s">
        <v>35</v>
      </c>
      <c r="C5" s="80"/>
      <c r="D5" s="80"/>
      <c r="E5" s="80"/>
      <c r="F5" s="80"/>
      <c r="G5" s="80"/>
      <c r="H5" s="80"/>
      <c r="I5" s="80"/>
    </row>
    <row r="6" spans="2:9" ht="57" customHeight="1" x14ac:dyDescent="0.2">
      <c r="B6" s="81" t="s">
        <v>72</v>
      </c>
      <c r="C6" s="81"/>
      <c r="D6" s="81"/>
      <c r="E6" s="81"/>
      <c r="F6" s="81"/>
      <c r="G6" s="81"/>
      <c r="H6" s="81"/>
      <c r="I6" s="81"/>
    </row>
    <row r="7" spans="2:9" ht="23.25" customHeight="1" x14ac:dyDescent="0.25">
      <c r="B7" s="78" t="s">
        <v>33</v>
      </c>
      <c r="C7" s="78"/>
      <c r="D7" s="78"/>
      <c r="E7" s="78"/>
      <c r="F7" s="78"/>
      <c r="G7" s="78"/>
      <c r="H7" s="78"/>
      <c r="I7" s="78"/>
    </row>
    <row r="8" spans="2:9" ht="19.5" customHeight="1" x14ac:dyDescent="0.2">
      <c r="B8" s="79" t="s">
        <v>144</v>
      </c>
      <c r="C8" s="79"/>
      <c r="D8" s="79"/>
      <c r="E8" s="79"/>
      <c r="F8" s="79"/>
      <c r="G8" s="79"/>
      <c r="H8" s="79"/>
      <c r="I8" s="79"/>
    </row>
    <row r="9" spans="2:9" ht="63" customHeight="1" x14ac:dyDescent="0.2">
      <c r="B9" s="82" t="s">
        <v>145</v>
      </c>
      <c r="C9" s="83"/>
      <c r="D9" s="83"/>
      <c r="E9" s="83"/>
      <c r="F9" s="83"/>
      <c r="G9" s="83"/>
      <c r="H9" s="83"/>
      <c r="I9" s="84"/>
    </row>
    <row r="10" spans="2:9" ht="30" x14ac:dyDescent="0.2">
      <c r="B10" s="2" t="s">
        <v>57</v>
      </c>
      <c r="C10" s="3" t="s">
        <v>52</v>
      </c>
      <c r="D10" s="3" t="s">
        <v>35</v>
      </c>
      <c r="E10" s="3" t="s">
        <v>36</v>
      </c>
      <c r="F10" s="3" t="s">
        <v>57</v>
      </c>
      <c r="G10" s="3" t="s">
        <v>37</v>
      </c>
      <c r="H10" s="3" t="s">
        <v>38</v>
      </c>
      <c r="I10" s="3" t="s">
        <v>40</v>
      </c>
    </row>
    <row r="11" spans="2:9" ht="66" customHeight="1" x14ac:dyDescent="0.2">
      <c r="B11" s="4">
        <v>1</v>
      </c>
      <c r="C11" s="5" t="s">
        <v>97</v>
      </c>
      <c r="D11" s="16" t="s">
        <v>146</v>
      </c>
      <c r="E11" s="6" t="s">
        <v>50</v>
      </c>
      <c r="F11" s="6">
        <v>2</v>
      </c>
      <c r="G11" s="7">
        <v>9000000</v>
      </c>
      <c r="H11" s="7">
        <f>B11*F11*G11</f>
        <v>18000000</v>
      </c>
      <c r="I11" s="4"/>
    </row>
    <row r="12" spans="2:9" ht="67.5" customHeight="1" x14ac:dyDescent="0.2">
      <c r="B12" s="4">
        <v>1</v>
      </c>
      <c r="C12" s="4" t="s">
        <v>73</v>
      </c>
      <c r="D12" s="19" t="s">
        <v>147</v>
      </c>
      <c r="E12" s="6" t="s">
        <v>50</v>
      </c>
      <c r="F12" s="4">
        <v>2</v>
      </c>
      <c r="G12" s="13">
        <v>3861676</v>
      </c>
      <c r="H12" s="7">
        <f t="shared" ref="H12:H13" si="0">B12*F12*G12</f>
        <v>7723352</v>
      </c>
      <c r="I12" s="12"/>
    </row>
    <row r="13" spans="2:9" ht="70.5" customHeight="1" x14ac:dyDescent="0.2">
      <c r="B13" s="4">
        <v>1</v>
      </c>
      <c r="C13" s="18" t="s">
        <v>74</v>
      </c>
      <c r="D13" s="19" t="s">
        <v>148</v>
      </c>
      <c r="E13" s="6" t="s">
        <v>50</v>
      </c>
      <c r="F13" s="4">
        <v>2</v>
      </c>
      <c r="G13" s="13">
        <f>+G12</f>
        <v>3861676</v>
      </c>
      <c r="H13" s="7">
        <f t="shared" si="0"/>
        <v>7723352</v>
      </c>
      <c r="I13" s="12"/>
    </row>
    <row r="14" spans="2:9" ht="19.5" customHeight="1" x14ac:dyDescent="0.2">
      <c r="B14" s="79" t="s">
        <v>58</v>
      </c>
      <c r="C14" s="79"/>
      <c r="D14" s="79"/>
      <c r="E14" s="79"/>
      <c r="F14" s="79"/>
      <c r="G14" s="56">
        <f>SUM(G11:G13)</f>
        <v>16723352</v>
      </c>
      <c r="H14" s="56">
        <f>SUM(H11:H13)</f>
        <v>33446704</v>
      </c>
      <c r="I14" s="8"/>
    </row>
    <row r="15" spans="2:9" ht="19.5" customHeight="1" x14ac:dyDescent="0.2">
      <c r="B15" s="79" t="s">
        <v>149</v>
      </c>
      <c r="C15" s="79"/>
      <c r="D15" s="79"/>
      <c r="E15" s="79"/>
      <c r="F15" s="79"/>
      <c r="G15" s="79"/>
      <c r="H15" s="79"/>
      <c r="I15" s="79"/>
    </row>
    <row r="16" spans="2:9" ht="30" x14ac:dyDescent="0.2">
      <c r="B16" s="2" t="s">
        <v>39</v>
      </c>
      <c r="C16" s="3" t="s">
        <v>52</v>
      </c>
      <c r="D16" s="3" t="s">
        <v>35</v>
      </c>
      <c r="E16" s="3" t="s">
        <v>36</v>
      </c>
      <c r="F16" s="3" t="s">
        <v>57</v>
      </c>
      <c r="G16" s="3" t="s">
        <v>37</v>
      </c>
      <c r="H16" s="3" t="s">
        <v>38</v>
      </c>
      <c r="I16" s="3" t="s">
        <v>40</v>
      </c>
    </row>
    <row r="17" spans="2:9" ht="280.5" x14ac:dyDescent="0.2">
      <c r="B17" s="6">
        <v>1</v>
      </c>
      <c r="C17" s="5" t="s">
        <v>222</v>
      </c>
      <c r="D17" s="16" t="s">
        <v>231</v>
      </c>
      <c r="E17" s="16" t="s">
        <v>50</v>
      </c>
      <c r="F17" s="59">
        <v>2</v>
      </c>
      <c r="G17" s="13">
        <f>+[1]Hoja1!$I$16</f>
        <v>31237500</v>
      </c>
      <c r="H17" s="13">
        <f>F17*G17</f>
        <v>62475000</v>
      </c>
      <c r="I17" s="5"/>
    </row>
    <row r="18" spans="2:9" ht="176.25" customHeight="1" x14ac:dyDescent="0.2">
      <c r="B18" s="4">
        <v>2</v>
      </c>
      <c r="C18" s="5" t="s">
        <v>98</v>
      </c>
      <c r="D18" s="11" t="s">
        <v>151</v>
      </c>
      <c r="E18" s="12" t="s">
        <v>60</v>
      </c>
      <c r="F18" s="12">
        <v>1</v>
      </c>
      <c r="G18" s="13">
        <f>+[1]Hoja1!$I$15</f>
        <v>24990000</v>
      </c>
      <c r="H18" s="13">
        <f>F18*G18</f>
        <v>24990000</v>
      </c>
      <c r="I18" s="12"/>
    </row>
    <row r="19" spans="2:9" ht="147.75" customHeight="1" x14ac:dyDescent="0.2">
      <c r="B19" s="6">
        <v>3</v>
      </c>
      <c r="C19" s="5" t="s">
        <v>99</v>
      </c>
      <c r="D19" s="11" t="s">
        <v>150</v>
      </c>
      <c r="E19" s="12" t="s">
        <v>60</v>
      </c>
      <c r="F19" s="12">
        <v>1</v>
      </c>
      <c r="G19" s="13">
        <f>+[1]Hoja1!$I$14</f>
        <v>40949999.695500001</v>
      </c>
      <c r="H19" s="13">
        <f>F19*G19</f>
        <v>40949999.695500001</v>
      </c>
      <c r="I19" s="12"/>
    </row>
    <row r="20" spans="2:9" ht="102" x14ac:dyDescent="0.2">
      <c r="B20" s="4">
        <v>4</v>
      </c>
      <c r="C20" s="6" t="s">
        <v>75</v>
      </c>
      <c r="D20" s="11" t="s">
        <v>152</v>
      </c>
      <c r="E20" s="12" t="s">
        <v>60</v>
      </c>
      <c r="F20" s="12">
        <v>2</v>
      </c>
      <c r="G20" s="13">
        <f>+[1]Hoja1!$I$17</f>
        <v>56227500</v>
      </c>
      <c r="H20" s="13">
        <f t="shared" ref="H20:H22" si="1">F20*G20</f>
        <v>112455000</v>
      </c>
      <c r="I20" s="12"/>
    </row>
    <row r="21" spans="2:9" ht="122.25" customHeight="1" x14ac:dyDescent="0.2">
      <c r="B21" s="6">
        <v>5</v>
      </c>
      <c r="C21" s="5" t="s">
        <v>102</v>
      </c>
      <c r="D21" s="16" t="s">
        <v>232</v>
      </c>
      <c r="E21" s="20" t="s">
        <v>60</v>
      </c>
      <c r="F21" s="12">
        <v>1</v>
      </c>
      <c r="G21" s="13">
        <f>+[1]Hoja1!$I$18</f>
        <v>62475000</v>
      </c>
      <c r="H21" s="13">
        <f t="shared" si="1"/>
        <v>62475000</v>
      </c>
      <c r="I21" s="12"/>
    </row>
    <row r="22" spans="2:9" ht="111.75" customHeight="1" x14ac:dyDescent="0.2">
      <c r="B22" s="4">
        <v>6</v>
      </c>
      <c r="C22" s="5" t="s">
        <v>115</v>
      </c>
      <c r="D22" s="16" t="s">
        <v>116</v>
      </c>
      <c r="E22" s="20" t="s">
        <v>60</v>
      </c>
      <c r="F22" s="12">
        <v>4</v>
      </c>
      <c r="G22" s="13">
        <f>+[1]Hoja1!$I$19</f>
        <v>12495000</v>
      </c>
      <c r="H22" s="13">
        <f t="shared" si="1"/>
        <v>49980000</v>
      </c>
      <c r="I22" s="12"/>
    </row>
    <row r="23" spans="2:9" ht="290.25" customHeight="1" x14ac:dyDescent="0.2">
      <c r="B23" s="6">
        <v>7</v>
      </c>
      <c r="C23" s="5" t="s">
        <v>153</v>
      </c>
      <c r="D23" s="16" t="s">
        <v>155</v>
      </c>
      <c r="E23" s="20" t="s">
        <v>154</v>
      </c>
      <c r="F23" s="12">
        <v>4</v>
      </c>
      <c r="G23" s="13">
        <f>+[1]Hoja1!$I$20</f>
        <v>14994000</v>
      </c>
      <c r="H23" s="13">
        <f>+G23*F23</f>
        <v>59976000</v>
      </c>
      <c r="I23" s="19" t="s">
        <v>156</v>
      </c>
    </row>
    <row r="24" spans="2:9" ht="19.5" customHeight="1" x14ac:dyDescent="0.2">
      <c r="B24" s="79" t="s">
        <v>58</v>
      </c>
      <c r="C24" s="79"/>
      <c r="D24" s="79"/>
      <c r="E24" s="79"/>
      <c r="F24" s="79"/>
      <c r="G24" s="10"/>
      <c r="H24" s="56">
        <f>SUM(H17:H23)</f>
        <v>413300999.69550002</v>
      </c>
      <c r="I24" s="8"/>
    </row>
    <row r="25" spans="2:9" ht="19.5" customHeight="1" x14ac:dyDescent="0.2">
      <c r="B25" s="79" t="s">
        <v>157</v>
      </c>
      <c r="C25" s="79"/>
      <c r="D25" s="79"/>
      <c r="E25" s="79"/>
      <c r="F25" s="79"/>
      <c r="G25" s="79"/>
      <c r="H25" s="79"/>
      <c r="I25" s="79"/>
    </row>
    <row r="26" spans="2:9" ht="30" x14ac:dyDescent="0.2">
      <c r="B26" s="2" t="s">
        <v>39</v>
      </c>
      <c r="C26" s="3" t="s">
        <v>52</v>
      </c>
      <c r="D26" s="3" t="s">
        <v>35</v>
      </c>
      <c r="E26" s="3" t="s">
        <v>36</v>
      </c>
      <c r="F26" s="3" t="s">
        <v>57</v>
      </c>
      <c r="G26" s="3" t="s">
        <v>37</v>
      </c>
      <c r="H26" s="3" t="s">
        <v>38</v>
      </c>
      <c r="I26" s="3" t="s">
        <v>40</v>
      </c>
    </row>
    <row r="27" spans="2:9" ht="292.5" customHeight="1" x14ac:dyDescent="0.2">
      <c r="B27" s="4">
        <v>1</v>
      </c>
      <c r="C27" s="5" t="s">
        <v>100</v>
      </c>
      <c r="D27" s="11" t="s">
        <v>158</v>
      </c>
      <c r="E27" s="12" t="str">
        <f>+E18</f>
        <v>UND</v>
      </c>
      <c r="F27" s="12">
        <v>1</v>
      </c>
      <c r="G27" s="13">
        <f>+[1]Hoja1!$I$10</f>
        <v>29363250</v>
      </c>
      <c r="H27" s="13">
        <f>F27*G27</f>
        <v>29363250</v>
      </c>
      <c r="I27" s="17" t="s">
        <v>159</v>
      </c>
    </row>
    <row r="28" spans="2:9" ht="348" customHeight="1" x14ac:dyDescent="0.2">
      <c r="B28" s="4">
        <v>2</v>
      </c>
      <c r="C28" s="4" t="s">
        <v>76</v>
      </c>
      <c r="D28" s="19" t="s">
        <v>160</v>
      </c>
      <c r="E28" s="12" t="str">
        <f>+E27</f>
        <v>UND</v>
      </c>
      <c r="F28" s="12">
        <v>5</v>
      </c>
      <c r="G28" s="13">
        <f>+[1]Hoja1!$I$13</f>
        <v>8189999.9807499964</v>
      </c>
      <c r="H28" s="13">
        <f t="shared" ref="H28:H30" si="2">F28*G28</f>
        <v>40949999.90374998</v>
      </c>
      <c r="I28" s="19" t="s">
        <v>161</v>
      </c>
    </row>
    <row r="29" spans="2:9" ht="152.25" customHeight="1" x14ac:dyDescent="0.2">
      <c r="B29" s="4">
        <v>3</v>
      </c>
      <c r="C29" s="4" t="s">
        <v>77</v>
      </c>
      <c r="D29" s="19" t="s">
        <v>162</v>
      </c>
      <c r="E29" s="12" t="str">
        <f>+E28</f>
        <v>UND</v>
      </c>
      <c r="F29" s="12">
        <v>5</v>
      </c>
      <c r="G29" s="13">
        <f>+[1]Hoja1!$I$12</f>
        <v>7497000</v>
      </c>
      <c r="H29" s="13">
        <f t="shared" si="2"/>
        <v>37485000</v>
      </c>
      <c r="I29" s="8"/>
    </row>
    <row r="30" spans="2:9" ht="366.75" customHeight="1" x14ac:dyDescent="0.2">
      <c r="B30" s="4">
        <v>4</v>
      </c>
      <c r="C30" s="5" t="s">
        <v>101</v>
      </c>
      <c r="D30" s="19" t="s">
        <v>163</v>
      </c>
      <c r="E30" s="20" t="s">
        <v>60</v>
      </c>
      <c r="F30" s="12">
        <v>4</v>
      </c>
      <c r="G30" s="13">
        <f>+[1]Hoja1!$I$11</f>
        <v>37485000</v>
      </c>
      <c r="H30" s="13">
        <f t="shared" si="2"/>
        <v>149940000</v>
      </c>
      <c r="I30" s="17" t="s">
        <v>164</v>
      </c>
    </row>
    <row r="31" spans="2:9" ht="19.5" customHeight="1" x14ac:dyDescent="0.2">
      <c r="B31" s="79" t="s">
        <v>58</v>
      </c>
      <c r="C31" s="79"/>
      <c r="D31" s="79"/>
      <c r="E31" s="79"/>
      <c r="F31" s="79"/>
      <c r="G31" s="10"/>
      <c r="H31" s="56">
        <f>SUM(H27:H30)</f>
        <v>257738249.90374997</v>
      </c>
      <c r="I31" s="8"/>
    </row>
    <row r="32" spans="2:9" ht="25.5" customHeight="1" x14ac:dyDescent="0.25">
      <c r="B32" s="88" t="s">
        <v>62</v>
      </c>
      <c r="C32" s="88"/>
      <c r="D32" s="88"/>
      <c r="E32" s="88"/>
      <c r="F32" s="88"/>
      <c r="G32" s="88"/>
      <c r="H32" s="14">
        <f>+H31+H24+H14</f>
        <v>704485953.59924996</v>
      </c>
      <c r="I32" s="8"/>
    </row>
  </sheetData>
  <mergeCells count="13">
    <mergeCell ref="B8:I8"/>
    <mergeCell ref="B3:I3"/>
    <mergeCell ref="B4:I4"/>
    <mergeCell ref="B5:I5"/>
    <mergeCell ref="B6:I6"/>
    <mergeCell ref="B7:I7"/>
    <mergeCell ref="B9:I9"/>
    <mergeCell ref="B32:G32"/>
    <mergeCell ref="B14:F14"/>
    <mergeCell ref="B15:I15"/>
    <mergeCell ref="B24:F24"/>
    <mergeCell ref="B25:I25"/>
    <mergeCell ref="B31:F31"/>
  </mergeCells>
  <pageMargins left="0.7" right="0.7" top="0.75" bottom="0.75" header="0.3" footer="0.3"/>
  <pageSetup scale="4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M33"/>
  <sheetViews>
    <sheetView view="pageBreakPreview" topLeftCell="B1" zoomScaleNormal="115" zoomScaleSheetLayoutView="100" workbookViewId="0">
      <selection activeCell="D30" sqref="D30"/>
    </sheetView>
  </sheetViews>
  <sheetFormatPr baseColWidth="10" defaultRowHeight="12.75" x14ac:dyDescent="0.2"/>
  <cols>
    <col min="1" max="1" width="4.85546875" customWidth="1"/>
    <col min="2" max="2" width="12.42578125" customWidth="1"/>
    <col min="3" max="3" width="29.7109375" customWidth="1"/>
    <col min="4" max="4" width="58.5703125" customWidth="1"/>
    <col min="5" max="5" width="14.42578125" customWidth="1"/>
    <col min="6" max="6" width="13.28515625" customWidth="1"/>
    <col min="7" max="7" width="18" customWidth="1"/>
    <col min="8" max="8" width="27.28515625" customWidth="1"/>
    <col min="9" max="9" width="48.85546875" customWidth="1"/>
    <col min="10" max="10" width="6.42578125" customWidth="1"/>
    <col min="13" max="13" width="14.42578125" bestFit="1" customWidth="1"/>
  </cols>
  <sheetData>
    <row r="1" spans="2:13" ht="12" customHeight="1" x14ac:dyDescent="0.2"/>
    <row r="2" spans="2:13" ht="13.5" customHeight="1" x14ac:dyDescent="0.2"/>
    <row r="3" spans="2:13" ht="18" x14ac:dyDescent="0.25">
      <c r="B3" s="80" t="s">
        <v>78</v>
      </c>
      <c r="C3" s="80"/>
      <c r="D3" s="80"/>
      <c r="E3" s="80"/>
      <c r="F3" s="80"/>
      <c r="G3" s="80"/>
      <c r="H3" s="80"/>
      <c r="I3" s="80"/>
    </row>
    <row r="4" spans="2:13" ht="30" customHeight="1" x14ac:dyDescent="0.2">
      <c r="B4" s="81" t="s">
        <v>64</v>
      </c>
      <c r="C4" s="81"/>
      <c r="D4" s="81"/>
      <c r="E4" s="81"/>
      <c r="F4" s="81"/>
      <c r="G4" s="81"/>
      <c r="H4" s="81"/>
      <c r="I4" s="81"/>
    </row>
    <row r="5" spans="2:13" ht="18" x14ac:dyDescent="0.25">
      <c r="B5" s="80" t="s">
        <v>35</v>
      </c>
      <c r="C5" s="80"/>
      <c r="D5" s="80"/>
      <c r="E5" s="80"/>
      <c r="F5" s="80"/>
      <c r="G5" s="80"/>
      <c r="H5" s="80"/>
      <c r="I5" s="80"/>
    </row>
    <row r="6" spans="2:13" ht="57" customHeight="1" x14ac:dyDescent="0.2">
      <c r="B6" s="81" t="s">
        <v>228</v>
      </c>
      <c r="C6" s="81"/>
      <c r="D6" s="81"/>
      <c r="E6" s="81"/>
      <c r="F6" s="81"/>
      <c r="G6" s="81"/>
      <c r="H6" s="81"/>
      <c r="I6" s="81"/>
    </row>
    <row r="7" spans="2:13" ht="23.25" customHeight="1" x14ac:dyDescent="0.25">
      <c r="B7" s="78" t="s">
        <v>33</v>
      </c>
      <c r="C7" s="78"/>
      <c r="D7" s="78"/>
      <c r="E7" s="78"/>
      <c r="F7" s="78"/>
      <c r="G7" s="78"/>
      <c r="H7" s="78"/>
      <c r="I7" s="78"/>
    </row>
    <row r="8" spans="2:13" ht="30" x14ac:dyDescent="0.2">
      <c r="B8" s="2" t="s">
        <v>57</v>
      </c>
      <c r="C8" s="3" t="s">
        <v>52</v>
      </c>
      <c r="D8" s="3" t="s">
        <v>35</v>
      </c>
      <c r="E8" s="3" t="s">
        <v>36</v>
      </c>
      <c r="F8" s="3" t="s">
        <v>57</v>
      </c>
      <c r="G8" s="3" t="s">
        <v>37</v>
      </c>
      <c r="H8" s="3" t="s">
        <v>38</v>
      </c>
      <c r="I8" s="3" t="s">
        <v>40</v>
      </c>
    </row>
    <row r="9" spans="2:13" ht="19.5" customHeight="1" x14ac:dyDescent="0.2">
      <c r="B9" s="79" t="s">
        <v>165</v>
      </c>
      <c r="C9" s="79"/>
      <c r="D9" s="79"/>
      <c r="E9" s="79"/>
      <c r="F9" s="79"/>
      <c r="G9" s="79"/>
      <c r="H9" s="79"/>
      <c r="I9" s="79"/>
    </row>
    <row r="10" spans="2:13" ht="63" customHeight="1" x14ac:dyDescent="0.2">
      <c r="B10" s="82" t="s">
        <v>166</v>
      </c>
      <c r="C10" s="83"/>
      <c r="D10" s="83"/>
      <c r="E10" s="83"/>
      <c r="F10" s="83"/>
      <c r="G10" s="83"/>
      <c r="H10" s="83"/>
      <c r="I10" s="84"/>
    </row>
    <row r="11" spans="2:13" ht="171.75" customHeight="1" x14ac:dyDescent="0.2">
      <c r="B11" s="4">
        <v>1</v>
      </c>
      <c r="C11" s="5" t="s">
        <v>168</v>
      </c>
      <c r="D11" s="16" t="s">
        <v>167</v>
      </c>
      <c r="E11" s="6" t="s">
        <v>50</v>
      </c>
      <c r="F11" s="6">
        <v>2</v>
      </c>
      <c r="G11" s="7">
        <v>4492043.2735001249</v>
      </c>
      <c r="H11" s="7">
        <f>B11*F11*G11</f>
        <v>8984086.5470002498</v>
      </c>
      <c r="I11" s="11" t="s">
        <v>169</v>
      </c>
      <c r="M11" s="60"/>
    </row>
    <row r="12" spans="2:13" ht="183.75" customHeight="1" x14ac:dyDescent="0.2">
      <c r="B12" s="4">
        <v>2</v>
      </c>
      <c r="C12" s="5" t="s">
        <v>96</v>
      </c>
      <c r="D12" s="19" t="s">
        <v>170</v>
      </c>
      <c r="E12" s="6" t="s">
        <v>50</v>
      </c>
      <c r="F12" s="4">
        <v>2</v>
      </c>
      <c r="G12" s="13">
        <f>3000000*1.235</f>
        <v>3705000.0000000005</v>
      </c>
      <c r="H12" s="7">
        <f>B12*F12*G12</f>
        <v>14820000.000000002</v>
      </c>
      <c r="I12" s="19" t="s">
        <v>171</v>
      </c>
    </row>
    <row r="13" spans="2:13" ht="19.5" customHeight="1" x14ac:dyDescent="0.2">
      <c r="B13" s="79" t="s">
        <v>58</v>
      </c>
      <c r="C13" s="79"/>
      <c r="D13" s="79"/>
      <c r="E13" s="79"/>
      <c r="F13" s="79"/>
      <c r="G13" s="56">
        <f>SUM(G11:G12)</f>
        <v>8197043.2735001259</v>
      </c>
      <c r="H13" s="56">
        <f>SUM(H11:H12)</f>
        <v>23804086.547000252</v>
      </c>
      <c r="I13" s="8"/>
    </row>
    <row r="14" spans="2:13" ht="19.5" customHeight="1" x14ac:dyDescent="0.2">
      <c r="B14" s="79" t="s">
        <v>172</v>
      </c>
      <c r="C14" s="79"/>
      <c r="D14" s="79"/>
      <c r="E14" s="79"/>
      <c r="F14" s="79"/>
      <c r="G14" s="79"/>
      <c r="H14" s="79"/>
      <c r="I14" s="79"/>
    </row>
    <row r="15" spans="2:13" ht="63" customHeight="1" x14ac:dyDescent="0.2">
      <c r="B15" s="82" t="s">
        <v>173</v>
      </c>
      <c r="C15" s="83"/>
      <c r="D15" s="83"/>
      <c r="E15" s="83"/>
      <c r="F15" s="83"/>
      <c r="G15" s="83"/>
      <c r="H15" s="83"/>
      <c r="I15" s="84"/>
    </row>
    <row r="16" spans="2:13" ht="30" x14ac:dyDescent="0.2">
      <c r="B16" s="2" t="s">
        <v>39</v>
      </c>
      <c r="C16" s="3" t="s">
        <v>52</v>
      </c>
      <c r="D16" s="3" t="s">
        <v>35</v>
      </c>
      <c r="E16" s="3" t="s">
        <v>36</v>
      </c>
      <c r="F16" s="3" t="s">
        <v>57</v>
      </c>
      <c r="G16" s="3" t="s">
        <v>37</v>
      </c>
      <c r="H16" s="3" t="s">
        <v>38</v>
      </c>
      <c r="I16" s="3" t="s">
        <v>40</v>
      </c>
    </row>
    <row r="17" spans="2:11" ht="116.25" customHeight="1" x14ac:dyDescent="0.2">
      <c r="B17" s="4">
        <v>1</v>
      </c>
      <c r="C17" s="5" t="s">
        <v>93</v>
      </c>
      <c r="D17" s="11" t="s">
        <v>92</v>
      </c>
      <c r="E17" s="12" t="s">
        <v>60</v>
      </c>
      <c r="F17" s="12">
        <f>3*4</f>
        <v>12</v>
      </c>
      <c r="G17" s="13">
        <v>5000000</v>
      </c>
      <c r="H17" s="13">
        <f>F17*G17</f>
        <v>60000000</v>
      </c>
      <c r="I17" s="19" t="s">
        <v>174</v>
      </c>
      <c r="K17" s="58"/>
    </row>
    <row r="18" spans="2:11" ht="107.25" customHeight="1" x14ac:dyDescent="0.2">
      <c r="B18" s="4">
        <v>2</v>
      </c>
      <c r="C18" s="5" t="s">
        <v>94</v>
      </c>
      <c r="D18" s="11" t="s">
        <v>95</v>
      </c>
      <c r="E18" s="12" t="str">
        <f>+E17</f>
        <v>UND</v>
      </c>
      <c r="F18" s="12">
        <f>2*3</f>
        <v>6</v>
      </c>
      <c r="G18" s="13">
        <f>+[1]Hoja1!$I$23</f>
        <v>41650000</v>
      </c>
      <c r="H18" s="13">
        <f t="shared" ref="H18:H21" si="0">F18*G18</f>
        <v>249900000</v>
      </c>
      <c r="I18" s="19" t="s">
        <v>175</v>
      </c>
    </row>
    <row r="19" spans="2:11" ht="155.25" customHeight="1" x14ac:dyDescent="0.2">
      <c r="B19" s="4">
        <v>3</v>
      </c>
      <c r="C19" s="5" t="s">
        <v>224</v>
      </c>
      <c r="D19" s="16" t="s">
        <v>225</v>
      </c>
      <c r="E19" s="12" t="str">
        <f>+E18</f>
        <v>UND</v>
      </c>
      <c r="F19" s="12">
        <v>1</v>
      </c>
      <c r="G19" s="13">
        <f>+[1]Hoja1!$I$21</f>
        <v>714000000</v>
      </c>
      <c r="H19" s="13">
        <f t="shared" si="0"/>
        <v>714000000</v>
      </c>
      <c r="I19" s="15" t="s">
        <v>226</v>
      </c>
    </row>
    <row r="20" spans="2:11" ht="165.75" x14ac:dyDescent="0.2">
      <c r="B20" s="4">
        <v>4</v>
      </c>
      <c r="C20" s="5" t="s">
        <v>223</v>
      </c>
      <c r="D20" s="16" t="s">
        <v>227</v>
      </c>
      <c r="E20" s="12" t="str">
        <f>+E18</f>
        <v>UND</v>
      </c>
      <c r="F20" s="12">
        <v>1</v>
      </c>
      <c r="G20" s="13">
        <f>+[1]Hoja1!$I$22</f>
        <v>357000000</v>
      </c>
      <c r="H20" s="13">
        <f t="shared" si="0"/>
        <v>357000000</v>
      </c>
      <c r="I20" s="19" t="s">
        <v>176</v>
      </c>
    </row>
    <row r="21" spans="2:11" ht="127.5" customHeight="1" x14ac:dyDescent="0.2">
      <c r="B21" s="4">
        <v>5</v>
      </c>
      <c r="C21" s="5" t="s">
        <v>103</v>
      </c>
      <c r="D21" s="16" t="s">
        <v>104</v>
      </c>
      <c r="E21" s="12" t="s">
        <v>60</v>
      </c>
      <c r="F21" s="12">
        <v>6</v>
      </c>
      <c r="G21" s="13">
        <f>+[1]Hoja1!$I$29</f>
        <v>34361250</v>
      </c>
      <c r="H21" s="13">
        <f t="shared" si="0"/>
        <v>206167500</v>
      </c>
      <c r="I21" s="19" t="s">
        <v>177</v>
      </c>
    </row>
    <row r="22" spans="2:11" ht="19.5" customHeight="1" x14ac:dyDescent="0.2">
      <c r="B22" s="79" t="s">
        <v>58</v>
      </c>
      <c r="C22" s="79"/>
      <c r="D22" s="79"/>
      <c r="E22" s="79"/>
      <c r="F22" s="79"/>
      <c r="G22" s="56"/>
      <c r="H22" s="56">
        <f>SUM(H17:H21)</f>
        <v>1587067500</v>
      </c>
      <c r="I22" s="8"/>
    </row>
    <row r="23" spans="2:11" ht="19.5" customHeight="1" x14ac:dyDescent="0.2">
      <c r="B23" s="79" t="s">
        <v>178</v>
      </c>
      <c r="C23" s="79"/>
      <c r="D23" s="79"/>
      <c r="E23" s="79"/>
      <c r="F23" s="79"/>
      <c r="G23" s="79"/>
      <c r="H23" s="79"/>
      <c r="I23" s="79"/>
    </row>
    <row r="24" spans="2:11" ht="63" customHeight="1" x14ac:dyDescent="0.2">
      <c r="B24" s="82" t="s">
        <v>179</v>
      </c>
      <c r="C24" s="83"/>
      <c r="D24" s="83"/>
      <c r="E24" s="83"/>
      <c r="F24" s="83"/>
      <c r="G24" s="83"/>
      <c r="H24" s="83"/>
      <c r="I24" s="84"/>
    </row>
    <row r="25" spans="2:11" ht="30" x14ac:dyDescent="0.2">
      <c r="B25" s="2" t="s">
        <v>39</v>
      </c>
      <c r="C25" s="3" t="s">
        <v>52</v>
      </c>
      <c r="D25" s="3" t="s">
        <v>35</v>
      </c>
      <c r="E25" s="3" t="s">
        <v>36</v>
      </c>
      <c r="F25" s="3" t="s">
        <v>57</v>
      </c>
      <c r="G25" s="3" t="s">
        <v>37</v>
      </c>
      <c r="H25" s="3" t="s">
        <v>38</v>
      </c>
      <c r="I25" s="3" t="s">
        <v>40</v>
      </c>
    </row>
    <row r="26" spans="2:11" ht="81.75" customHeight="1" x14ac:dyDescent="0.2">
      <c r="B26" s="4">
        <v>1</v>
      </c>
      <c r="C26" s="16" t="s">
        <v>111</v>
      </c>
      <c r="D26" s="54" t="s">
        <v>112</v>
      </c>
      <c r="E26" s="20" t="s">
        <v>60</v>
      </c>
      <c r="F26" s="12">
        <v>500</v>
      </c>
      <c r="G26" s="13">
        <f>+[1]Hoja1!$I$24</f>
        <v>162435</v>
      </c>
      <c r="H26" s="13">
        <f>F26*G26</f>
        <v>81217500</v>
      </c>
      <c r="I26" s="15" t="s">
        <v>181</v>
      </c>
    </row>
    <row r="27" spans="2:11" ht="89.25" x14ac:dyDescent="0.2">
      <c r="B27" s="4">
        <v>2</v>
      </c>
      <c r="C27" s="15" t="s">
        <v>113</v>
      </c>
      <c r="D27" s="15" t="s">
        <v>114</v>
      </c>
      <c r="E27" s="20" t="s">
        <v>60</v>
      </c>
      <c r="F27" s="12">
        <f>+F26</f>
        <v>500</v>
      </c>
      <c r="G27" s="13">
        <f>+[1]Hoja1!$I$25</f>
        <v>187425</v>
      </c>
      <c r="H27" s="13">
        <f>F27*G27</f>
        <v>93712500</v>
      </c>
      <c r="I27" s="15" t="s">
        <v>180</v>
      </c>
    </row>
    <row r="28" spans="2:11" ht="251.25" customHeight="1" x14ac:dyDescent="0.2">
      <c r="B28" s="4">
        <v>3</v>
      </c>
      <c r="C28" s="16" t="s">
        <v>107</v>
      </c>
      <c r="D28" s="15" t="s">
        <v>109</v>
      </c>
      <c r="E28" s="20" t="s">
        <v>60</v>
      </c>
      <c r="F28" s="12">
        <f>+F17+F18</f>
        <v>18</v>
      </c>
      <c r="G28" s="13">
        <f>+[1]Hoja1!$I$26</f>
        <v>18742500</v>
      </c>
      <c r="H28" s="13">
        <f t="shared" ref="H28:H30" si="1">F28*G28</f>
        <v>337365000</v>
      </c>
      <c r="I28" s="15" t="s">
        <v>182</v>
      </c>
    </row>
    <row r="29" spans="2:11" ht="76.5" x14ac:dyDescent="0.2">
      <c r="B29" s="4">
        <v>4</v>
      </c>
      <c r="C29" s="16" t="s">
        <v>105</v>
      </c>
      <c r="D29" s="15" t="s">
        <v>108</v>
      </c>
      <c r="E29" s="20" t="s">
        <v>60</v>
      </c>
      <c r="F29" s="12">
        <f>+F28</f>
        <v>18</v>
      </c>
      <c r="G29" s="13">
        <f>+[1]Hoja1!$I$27</f>
        <v>4998000</v>
      </c>
      <c r="H29" s="13">
        <f t="shared" si="1"/>
        <v>89964000</v>
      </c>
      <c r="I29" s="15" t="s">
        <v>183</v>
      </c>
    </row>
    <row r="30" spans="2:11" ht="76.5" x14ac:dyDescent="0.2">
      <c r="B30" s="4">
        <v>5</v>
      </c>
      <c r="C30" s="16" t="s">
        <v>106</v>
      </c>
      <c r="D30" s="15" t="s">
        <v>110</v>
      </c>
      <c r="E30" s="20" t="s">
        <v>60</v>
      </c>
      <c r="F30" s="12">
        <f>+F29</f>
        <v>18</v>
      </c>
      <c r="G30" s="13">
        <f>+[1]Hoja1!$I$28</f>
        <v>4998000</v>
      </c>
      <c r="H30" s="13">
        <f t="shared" si="1"/>
        <v>89964000</v>
      </c>
      <c r="I30" s="15" t="s">
        <v>184</v>
      </c>
    </row>
    <row r="31" spans="2:11" ht="19.5" customHeight="1" x14ac:dyDescent="0.2">
      <c r="B31" s="79" t="s">
        <v>58</v>
      </c>
      <c r="C31" s="79"/>
      <c r="D31" s="79"/>
      <c r="E31" s="79"/>
      <c r="F31" s="79"/>
      <c r="G31" s="10"/>
      <c r="H31" s="10">
        <f>SUM(H26:H30)</f>
        <v>692223000</v>
      </c>
      <c r="I31" s="8"/>
    </row>
    <row r="32" spans="2:11" ht="19.5" customHeight="1" x14ac:dyDescent="0.2">
      <c r="B32" s="79" t="s">
        <v>58</v>
      </c>
      <c r="C32" s="79"/>
      <c r="D32" s="79"/>
      <c r="E32" s="79"/>
      <c r="F32" s="79"/>
      <c r="G32" s="10"/>
      <c r="H32" s="10"/>
      <c r="I32" s="8"/>
    </row>
    <row r="33" spans="2:9" ht="25.5" customHeight="1" x14ac:dyDescent="0.25">
      <c r="B33" s="88" t="s">
        <v>62</v>
      </c>
      <c r="C33" s="88"/>
      <c r="D33" s="88"/>
      <c r="E33" s="88"/>
      <c r="F33" s="88"/>
      <c r="G33" s="88"/>
      <c r="H33" s="14">
        <f>+H31+H22+H13</f>
        <v>2303094586.5470004</v>
      </c>
      <c r="I33" s="8"/>
    </row>
  </sheetData>
  <mergeCells count="16">
    <mergeCell ref="B10:I10"/>
    <mergeCell ref="B33:G33"/>
    <mergeCell ref="B13:F13"/>
    <mergeCell ref="B14:I14"/>
    <mergeCell ref="B22:F22"/>
    <mergeCell ref="B23:I23"/>
    <mergeCell ref="B31:F31"/>
    <mergeCell ref="B32:F32"/>
    <mergeCell ref="B15:I15"/>
    <mergeCell ref="B24:I24"/>
    <mergeCell ref="B9:I9"/>
    <mergeCell ref="B3:I3"/>
    <mergeCell ref="B4:I4"/>
    <mergeCell ref="B5:I5"/>
    <mergeCell ref="B6:I6"/>
    <mergeCell ref="B7:I7"/>
  </mergeCells>
  <pageMargins left="0.7" right="0.7" top="0.75" bottom="0.75" header="0.3" footer="0.3"/>
  <pageSetup scale="38"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M35"/>
  <sheetViews>
    <sheetView view="pageBreakPreview" topLeftCell="B32" zoomScaleNormal="115" zoomScaleSheetLayoutView="100" workbookViewId="0">
      <selection activeCell="B34" sqref="B34:F34"/>
    </sheetView>
  </sheetViews>
  <sheetFormatPr baseColWidth="10" defaultRowHeight="12.75" x14ac:dyDescent="0.2"/>
  <cols>
    <col min="1" max="1" width="4.85546875" customWidth="1"/>
    <col min="2" max="2" width="12.42578125" customWidth="1"/>
    <col min="3" max="3" width="29.7109375" customWidth="1"/>
    <col min="4" max="4" width="51.42578125" customWidth="1"/>
    <col min="5" max="6" width="14.42578125" customWidth="1"/>
    <col min="7" max="7" width="26" customWidth="1"/>
    <col min="8" max="8" width="27.42578125" bestFit="1" customWidth="1"/>
    <col min="9" max="9" width="44.5703125" customWidth="1"/>
    <col min="10" max="10" width="5.5703125" customWidth="1"/>
    <col min="12" max="12" width="13.7109375" bestFit="1" customWidth="1"/>
    <col min="13" max="13" width="15.42578125" bestFit="1" customWidth="1"/>
  </cols>
  <sheetData>
    <row r="1" spans="2:9" ht="12" customHeight="1" x14ac:dyDescent="0.2"/>
    <row r="2" spans="2:9" ht="13.5" customHeight="1" x14ac:dyDescent="0.2"/>
    <row r="3" spans="2:9" ht="18" x14ac:dyDescent="0.25">
      <c r="B3" s="80" t="s">
        <v>79</v>
      </c>
      <c r="C3" s="80"/>
      <c r="D3" s="80"/>
      <c r="E3" s="80"/>
      <c r="F3" s="80"/>
      <c r="G3" s="80"/>
      <c r="H3" s="80"/>
      <c r="I3" s="80"/>
    </row>
    <row r="4" spans="2:9" ht="30" customHeight="1" x14ac:dyDescent="0.2">
      <c r="B4" s="81" t="s">
        <v>65</v>
      </c>
      <c r="C4" s="81"/>
      <c r="D4" s="81"/>
      <c r="E4" s="81"/>
      <c r="F4" s="81"/>
      <c r="G4" s="81"/>
      <c r="H4" s="81"/>
      <c r="I4" s="81"/>
    </row>
    <row r="5" spans="2:9" ht="18" x14ac:dyDescent="0.25">
      <c r="B5" s="80" t="s">
        <v>35</v>
      </c>
      <c r="C5" s="80"/>
      <c r="D5" s="80"/>
      <c r="E5" s="80"/>
      <c r="F5" s="80"/>
      <c r="G5" s="80"/>
      <c r="H5" s="80"/>
      <c r="I5" s="80"/>
    </row>
    <row r="6" spans="2:9" ht="57" customHeight="1" x14ac:dyDescent="0.2">
      <c r="B6" s="81" t="s">
        <v>229</v>
      </c>
      <c r="C6" s="81"/>
      <c r="D6" s="81"/>
      <c r="E6" s="81"/>
      <c r="F6" s="81"/>
      <c r="G6" s="81"/>
      <c r="H6" s="81"/>
      <c r="I6" s="81"/>
    </row>
    <row r="7" spans="2:9" ht="23.25" customHeight="1" x14ac:dyDescent="0.25">
      <c r="B7" s="78" t="s">
        <v>33</v>
      </c>
      <c r="C7" s="78"/>
      <c r="D7" s="78"/>
      <c r="E7" s="78"/>
      <c r="F7" s="78"/>
      <c r="G7" s="78"/>
      <c r="H7" s="78"/>
      <c r="I7" s="78"/>
    </row>
    <row r="8" spans="2:9" ht="30" x14ac:dyDescent="0.2">
      <c r="B8" s="2" t="s">
        <v>57</v>
      </c>
      <c r="C8" s="3" t="s">
        <v>52</v>
      </c>
      <c r="D8" s="3" t="s">
        <v>35</v>
      </c>
      <c r="E8" s="3" t="s">
        <v>36</v>
      </c>
      <c r="F8" s="3" t="s">
        <v>57</v>
      </c>
      <c r="G8" s="3" t="s">
        <v>37</v>
      </c>
      <c r="H8" s="3" t="s">
        <v>38</v>
      </c>
      <c r="I8" s="3" t="s">
        <v>40</v>
      </c>
    </row>
    <row r="9" spans="2:9" ht="19.5" customHeight="1" x14ac:dyDescent="0.2">
      <c r="B9" s="79" t="s">
        <v>185</v>
      </c>
      <c r="C9" s="79"/>
      <c r="D9" s="79"/>
      <c r="E9" s="79"/>
      <c r="F9" s="79"/>
      <c r="G9" s="79"/>
      <c r="H9" s="79"/>
      <c r="I9" s="79"/>
    </row>
    <row r="10" spans="2:9" ht="63" customHeight="1" x14ac:dyDescent="0.2">
      <c r="B10" s="82" t="s">
        <v>186</v>
      </c>
      <c r="C10" s="83"/>
      <c r="D10" s="83"/>
      <c r="E10" s="83"/>
      <c r="F10" s="83"/>
      <c r="G10" s="83"/>
      <c r="H10" s="83"/>
      <c r="I10" s="84"/>
    </row>
    <row r="11" spans="2:9" ht="53.25" customHeight="1" x14ac:dyDescent="0.2">
      <c r="B11" s="4">
        <v>1</v>
      </c>
      <c r="C11" s="5" t="s">
        <v>81</v>
      </c>
      <c r="D11" s="16" t="s">
        <v>187</v>
      </c>
      <c r="E11" s="6" t="s">
        <v>50</v>
      </c>
      <c r="F11" s="6">
        <v>2</v>
      </c>
      <c r="G11" s="7">
        <v>12000000</v>
      </c>
      <c r="H11" s="7">
        <f>B11*F11*G11</f>
        <v>24000000</v>
      </c>
      <c r="I11" s="89" t="s">
        <v>80</v>
      </c>
    </row>
    <row r="12" spans="2:9" ht="56.25" customHeight="1" x14ac:dyDescent="0.2">
      <c r="B12" s="4">
        <v>1</v>
      </c>
      <c r="C12" s="6" t="s">
        <v>192</v>
      </c>
      <c r="D12" s="15" t="s">
        <v>188</v>
      </c>
      <c r="E12" s="6" t="s">
        <v>50</v>
      </c>
      <c r="F12" s="4">
        <v>2</v>
      </c>
      <c r="G12" s="9">
        <v>5950909</v>
      </c>
      <c r="H12" s="7">
        <f t="shared" ref="H12:H16" si="0">B12*F12*G12</f>
        <v>11901818</v>
      </c>
      <c r="I12" s="90"/>
    </row>
    <row r="13" spans="2:9" ht="138" customHeight="1" x14ac:dyDescent="0.2">
      <c r="B13" s="4">
        <v>1</v>
      </c>
      <c r="C13" s="5" t="s">
        <v>84</v>
      </c>
      <c r="D13" s="15" t="s">
        <v>193</v>
      </c>
      <c r="E13" s="6" t="s">
        <v>50</v>
      </c>
      <c r="F13" s="4">
        <v>2</v>
      </c>
      <c r="G13" s="13">
        <f>+G12</f>
        <v>5950909</v>
      </c>
      <c r="H13" s="7">
        <f t="shared" si="0"/>
        <v>11901818</v>
      </c>
      <c r="I13" s="90"/>
    </row>
    <row r="14" spans="2:9" ht="55.5" customHeight="1" x14ac:dyDescent="0.2">
      <c r="B14" s="4">
        <v>1</v>
      </c>
      <c r="C14" s="5" t="s">
        <v>82</v>
      </c>
      <c r="D14" s="15" t="s">
        <v>189</v>
      </c>
      <c r="E14" s="6" t="s">
        <v>50</v>
      </c>
      <c r="F14" s="4">
        <v>2</v>
      </c>
      <c r="G14" s="13">
        <v>5950909</v>
      </c>
      <c r="H14" s="7">
        <f t="shared" si="0"/>
        <v>11901818</v>
      </c>
      <c r="I14" s="90"/>
    </row>
    <row r="15" spans="2:9" ht="57.75" customHeight="1" x14ac:dyDescent="0.2">
      <c r="B15" s="4">
        <v>2</v>
      </c>
      <c r="C15" s="5" t="s">
        <v>83</v>
      </c>
      <c r="D15" s="16" t="s">
        <v>191</v>
      </c>
      <c r="E15" s="6" t="s">
        <v>50</v>
      </c>
      <c r="F15" s="4">
        <v>2</v>
      </c>
      <c r="G15" s="13">
        <f>+'ACTIVIDAD 1'!G16</f>
        <v>2888993.25</v>
      </c>
      <c r="H15" s="7">
        <f t="shared" si="0"/>
        <v>11555973</v>
      </c>
      <c r="I15" s="90"/>
    </row>
    <row r="16" spans="2:9" ht="55.5" customHeight="1" x14ac:dyDescent="0.2">
      <c r="B16" s="4">
        <v>2</v>
      </c>
      <c r="C16" s="6" t="s">
        <v>86</v>
      </c>
      <c r="D16" s="15" t="s">
        <v>190</v>
      </c>
      <c r="E16" s="6" t="s">
        <v>50</v>
      </c>
      <c r="F16" s="4">
        <v>2</v>
      </c>
      <c r="G16" s="13">
        <f>+G15</f>
        <v>2888993.25</v>
      </c>
      <c r="H16" s="7">
        <f t="shared" si="0"/>
        <v>11555973</v>
      </c>
      <c r="I16" s="90"/>
    </row>
    <row r="17" spans="2:13" ht="19.5" customHeight="1" x14ac:dyDescent="0.2">
      <c r="B17" s="79" t="s">
        <v>58</v>
      </c>
      <c r="C17" s="79"/>
      <c r="D17" s="79"/>
      <c r="E17" s="79"/>
      <c r="F17" s="79"/>
      <c r="G17" s="56">
        <f>SUM(G11:G16)</f>
        <v>35630713.5</v>
      </c>
      <c r="H17" s="56">
        <f>SUM(H11:H16)</f>
        <v>82817400</v>
      </c>
      <c r="I17" s="91"/>
    </row>
    <row r="18" spans="2:13" ht="19.5" customHeight="1" x14ac:dyDescent="0.2">
      <c r="B18" s="79" t="s">
        <v>194</v>
      </c>
      <c r="C18" s="79"/>
      <c r="D18" s="79"/>
      <c r="E18" s="79"/>
      <c r="F18" s="79"/>
      <c r="G18" s="79"/>
      <c r="H18" s="79"/>
      <c r="I18" s="79"/>
    </row>
    <row r="19" spans="2:13" ht="63" customHeight="1" x14ac:dyDescent="0.2">
      <c r="B19" s="82" t="s">
        <v>195</v>
      </c>
      <c r="C19" s="83"/>
      <c r="D19" s="83"/>
      <c r="E19" s="83"/>
      <c r="F19" s="83"/>
      <c r="G19" s="83"/>
      <c r="H19" s="83"/>
      <c r="I19" s="84"/>
    </row>
    <row r="20" spans="2:13" ht="30" x14ac:dyDescent="0.2">
      <c r="B20" s="2" t="s">
        <v>39</v>
      </c>
      <c r="C20" s="3" t="s">
        <v>52</v>
      </c>
      <c r="D20" s="3" t="s">
        <v>35</v>
      </c>
      <c r="E20" s="3" t="s">
        <v>36</v>
      </c>
      <c r="F20" s="3" t="s">
        <v>57</v>
      </c>
      <c r="G20" s="3" t="s">
        <v>37</v>
      </c>
      <c r="H20" s="3" t="s">
        <v>38</v>
      </c>
      <c r="I20" s="3" t="s">
        <v>40</v>
      </c>
    </row>
    <row r="21" spans="2:13" ht="98.25" customHeight="1" x14ac:dyDescent="0.2">
      <c r="B21" s="4">
        <v>1</v>
      </c>
      <c r="C21" s="6" t="s">
        <v>85</v>
      </c>
      <c r="D21" s="16" t="s">
        <v>196</v>
      </c>
      <c r="E21" s="12" t="s">
        <v>50</v>
      </c>
      <c r="F21" s="12">
        <v>2</v>
      </c>
      <c r="G21" s="13">
        <v>79154000.203999996</v>
      </c>
      <c r="H21" s="13">
        <f>F21*G21</f>
        <v>158308000.40799999</v>
      </c>
      <c r="I21" s="15" t="s">
        <v>88</v>
      </c>
    </row>
    <row r="22" spans="2:13" ht="121.5" customHeight="1" x14ac:dyDescent="0.2">
      <c r="B22" s="4">
        <v>2</v>
      </c>
      <c r="C22" s="5" t="s">
        <v>87</v>
      </c>
      <c r="D22" s="16" t="s">
        <v>197</v>
      </c>
      <c r="E22" s="12" t="s">
        <v>50</v>
      </c>
      <c r="F22" s="12">
        <v>2</v>
      </c>
      <c r="G22" s="13">
        <f>33241240*1.29</f>
        <v>42881199.600000001</v>
      </c>
      <c r="H22" s="13">
        <f t="shared" ref="H22:H24" si="1">F22*G22</f>
        <v>85762399.200000003</v>
      </c>
      <c r="I22" s="15" t="s">
        <v>89</v>
      </c>
      <c r="L22" s="61"/>
      <c r="M22" s="62"/>
    </row>
    <row r="23" spans="2:13" ht="216.75" x14ac:dyDescent="0.2">
      <c r="B23" s="4">
        <v>3</v>
      </c>
      <c r="C23" s="5" t="s">
        <v>221</v>
      </c>
      <c r="D23" s="16" t="s">
        <v>219</v>
      </c>
      <c r="E23" s="12" t="s">
        <v>50</v>
      </c>
      <c r="F23" s="12">
        <v>2</v>
      </c>
      <c r="G23" s="13">
        <f>+[1]Hoja1!$I$30</f>
        <v>22491000</v>
      </c>
      <c r="H23" s="13">
        <f t="shared" si="1"/>
        <v>44982000</v>
      </c>
      <c r="I23" s="15" t="s">
        <v>220</v>
      </c>
    </row>
    <row r="24" spans="2:13" ht="202.5" customHeight="1" x14ac:dyDescent="0.2">
      <c r="B24" s="4">
        <v>4</v>
      </c>
      <c r="C24" s="5" t="s">
        <v>198</v>
      </c>
      <c r="D24" s="16" t="s">
        <v>199</v>
      </c>
      <c r="E24" s="20" t="s">
        <v>50</v>
      </c>
      <c r="F24" s="12">
        <v>2</v>
      </c>
      <c r="G24" s="13">
        <v>10000000</v>
      </c>
      <c r="H24" s="13">
        <f t="shared" si="1"/>
        <v>20000000</v>
      </c>
      <c r="I24" s="15" t="s">
        <v>200</v>
      </c>
      <c r="K24" s="58"/>
    </row>
    <row r="25" spans="2:13" ht="19.5" customHeight="1" x14ac:dyDescent="0.2">
      <c r="B25" s="79" t="s">
        <v>58</v>
      </c>
      <c r="C25" s="79"/>
      <c r="D25" s="79"/>
      <c r="E25" s="79"/>
      <c r="F25" s="79"/>
      <c r="G25" s="10"/>
      <c r="H25" s="10">
        <f>SUM(H21:H24)</f>
        <v>309052399.60799998</v>
      </c>
      <c r="I25" s="8"/>
    </row>
    <row r="26" spans="2:13" ht="19.5" customHeight="1" x14ac:dyDescent="0.2">
      <c r="B26" s="79" t="s">
        <v>211</v>
      </c>
      <c r="C26" s="79"/>
      <c r="D26" s="79"/>
      <c r="E26" s="79"/>
      <c r="F26" s="79"/>
      <c r="G26" s="79"/>
      <c r="H26" s="79"/>
      <c r="I26" s="79"/>
    </row>
    <row r="27" spans="2:13" ht="63" customHeight="1" x14ac:dyDescent="0.2">
      <c r="B27" s="82" t="s">
        <v>201</v>
      </c>
      <c r="C27" s="83"/>
      <c r="D27" s="83"/>
      <c r="E27" s="83"/>
      <c r="F27" s="83"/>
      <c r="G27" s="83"/>
      <c r="H27" s="83"/>
      <c r="I27" s="84"/>
    </row>
    <row r="28" spans="2:13" ht="30" x14ac:dyDescent="0.2">
      <c r="B28" s="2" t="s">
        <v>39</v>
      </c>
      <c r="C28" s="3" t="s">
        <v>52</v>
      </c>
      <c r="D28" s="3" t="s">
        <v>35</v>
      </c>
      <c r="E28" s="3" t="s">
        <v>36</v>
      </c>
      <c r="F28" s="3" t="s">
        <v>57</v>
      </c>
      <c r="G28" s="3" t="s">
        <v>37</v>
      </c>
      <c r="H28" s="3" t="s">
        <v>38</v>
      </c>
      <c r="I28" s="3" t="s">
        <v>40</v>
      </c>
    </row>
    <row r="29" spans="2:13" ht="166.5" customHeight="1" x14ac:dyDescent="0.2">
      <c r="B29" s="4">
        <v>1</v>
      </c>
      <c r="C29" s="6" t="s">
        <v>91</v>
      </c>
      <c r="D29" s="16" t="s">
        <v>202</v>
      </c>
      <c r="E29" s="12" t="s">
        <v>50</v>
      </c>
      <c r="F29" s="12">
        <v>2</v>
      </c>
      <c r="G29" s="13">
        <v>12000000</v>
      </c>
      <c r="H29" s="13">
        <f>F29*G29</f>
        <v>24000000</v>
      </c>
      <c r="I29" s="92" t="s">
        <v>90</v>
      </c>
      <c r="K29" s="58"/>
    </row>
    <row r="30" spans="2:13" ht="105" customHeight="1" x14ac:dyDescent="0.2">
      <c r="B30" s="4"/>
      <c r="C30" s="5" t="s">
        <v>203</v>
      </c>
      <c r="D30" s="16" t="s">
        <v>204</v>
      </c>
      <c r="E30" s="12" t="s">
        <v>50</v>
      </c>
      <c r="F30" s="12">
        <v>2</v>
      </c>
      <c r="G30" s="13">
        <v>15000000</v>
      </c>
      <c r="H30" s="13">
        <f>F30*G30</f>
        <v>30000000</v>
      </c>
      <c r="I30" s="93"/>
      <c r="K30" s="58"/>
    </row>
    <row r="31" spans="2:13" ht="158.25" customHeight="1" x14ac:dyDescent="0.2">
      <c r="B31" s="4">
        <v>2</v>
      </c>
      <c r="C31" s="5" t="s">
        <v>205</v>
      </c>
      <c r="D31" s="15" t="s">
        <v>206</v>
      </c>
      <c r="E31" s="12" t="s">
        <v>50</v>
      </c>
      <c r="F31" s="12">
        <v>2</v>
      </c>
      <c r="G31" s="13">
        <v>35000000</v>
      </c>
      <c r="H31" s="13">
        <f t="shared" ref="H31:H33" si="2">F31*G31</f>
        <v>70000000</v>
      </c>
      <c r="I31" s="93"/>
      <c r="K31" s="58"/>
    </row>
    <row r="32" spans="2:13" ht="93" customHeight="1" x14ac:dyDescent="0.2">
      <c r="B32" s="4">
        <v>3</v>
      </c>
      <c r="C32" s="5" t="s">
        <v>207</v>
      </c>
      <c r="D32" s="15" t="s">
        <v>208</v>
      </c>
      <c r="E32" s="12" t="s">
        <v>50</v>
      </c>
      <c r="F32" s="12">
        <v>2</v>
      </c>
      <c r="G32" s="13">
        <v>30000000</v>
      </c>
      <c r="H32" s="13">
        <f t="shared" si="2"/>
        <v>60000000</v>
      </c>
      <c r="I32" s="93"/>
      <c r="K32" s="58"/>
    </row>
    <row r="33" spans="2:11" ht="76.5" x14ac:dyDescent="0.2">
      <c r="B33" s="4">
        <v>4</v>
      </c>
      <c r="C33" s="5" t="s">
        <v>209</v>
      </c>
      <c r="D33" s="15" t="s">
        <v>210</v>
      </c>
      <c r="E33" s="12" t="s">
        <v>50</v>
      </c>
      <c r="F33" s="12">
        <v>2</v>
      </c>
      <c r="G33" s="13">
        <v>20000000</v>
      </c>
      <c r="H33" s="13">
        <f t="shared" si="2"/>
        <v>40000000</v>
      </c>
      <c r="I33" s="94"/>
      <c r="K33" s="58"/>
    </row>
    <row r="34" spans="2:11" ht="19.5" customHeight="1" x14ac:dyDescent="0.2">
      <c r="B34" s="79" t="s">
        <v>58</v>
      </c>
      <c r="C34" s="79"/>
      <c r="D34" s="79"/>
      <c r="E34" s="79"/>
      <c r="F34" s="79"/>
      <c r="G34" s="10"/>
      <c r="H34" s="10">
        <f>SUM(H29:H33)</f>
        <v>224000000</v>
      </c>
      <c r="I34" s="8"/>
    </row>
    <row r="35" spans="2:11" ht="25.5" customHeight="1" x14ac:dyDescent="0.25">
      <c r="B35" s="88" t="s">
        <v>62</v>
      </c>
      <c r="C35" s="88"/>
      <c r="D35" s="88"/>
      <c r="E35" s="88"/>
      <c r="F35" s="88"/>
      <c r="G35" s="88"/>
      <c r="H35" s="14">
        <f>+H34+H25+H17</f>
        <v>615869799.60800004</v>
      </c>
      <c r="I35" s="8"/>
    </row>
  </sheetData>
  <mergeCells count="17">
    <mergeCell ref="B35:G35"/>
    <mergeCell ref="I11:I17"/>
    <mergeCell ref="I29:I33"/>
    <mergeCell ref="B17:F17"/>
    <mergeCell ref="B18:I18"/>
    <mergeCell ref="B25:F25"/>
    <mergeCell ref="B26:I26"/>
    <mergeCell ref="B34:F34"/>
    <mergeCell ref="B10:I10"/>
    <mergeCell ref="B19:I19"/>
    <mergeCell ref="B27:I27"/>
    <mergeCell ref="B9:I9"/>
    <mergeCell ref="B3:I3"/>
    <mergeCell ref="B4:I4"/>
    <mergeCell ref="B5:I5"/>
    <mergeCell ref="B6:I6"/>
    <mergeCell ref="B7:I7"/>
  </mergeCells>
  <pageMargins left="0.7" right="0.7" top="0.75" bottom="0.75" header="0.3" footer="0.3"/>
  <pageSetup scale="3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Plan de Eventos y Frecuencia Me</vt:lpstr>
      <vt:lpstr>PRESUPUESTO GENERAL</vt:lpstr>
      <vt:lpstr>ACTIVIDAD 1</vt:lpstr>
      <vt:lpstr>ACTIVIDAD 2</vt:lpstr>
      <vt:lpstr>ACTIVIDAD 3</vt:lpstr>
      <vt:lpstr>ACTIVIDAD 4</vt:lpstr>
      <vt:lpstr>'ACTIVIDAD 1'!Área_de_impresión</vt:lpstr>
      <vt:lpstr>'ACTIVIDAD 2'!Área_de_impresión</vt:lpstr>
      <vt:lpstr>'ACTIVIDAD 3'!Área_de_impresión</vt:lpstr>
      <vt:lpstr>'ACTIVIDAD 4'!Área_de_impresión</vt:lpstr>
      <vt:lpstr>'PRESUPUESTO GENERAL'!Área_de_impresión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SGENE-MARIA ANGELICA</dc:creator>
  <cp:lastModifiedBy>Gobernacion Cesar</cp:lastModifiedBy>
  <cp:lastPrinted>2026-03-18T01:51:42Z</cp:lastPrinted>
  <dcterms:created xsi:type="dcterms:W3CDTF">2026-10-20T23:15:42Z</dcterms:created>
  <dcterms:modified xsi:type="dcterms:W3CDTF">2026-10-20T23:15:42Z</dcterms:modified>
</cp:coreProperties>
</file>