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Asus Vivobook\Desktop\FASE 2 RECICLADORES\"/>
    </mc:Choice>
  </mc:AlternateContent>
  <xr:revisionPtr revIDLastSave="0" documentId="13_ncr:1_{37164CBF-B8BA-4F6B-8652-77E3F1A07AF6}" xr6:coauthVersionLast="47" xr6:coauthVersionMax="47" xr10:uidLastSave="{00000000-0000-0000-0000-000000000000}"/>
  <bookViews>
    <workbookView xWindow="-108" yWindow="-108" windowWidth="23256" windowHeight="12456" activeTab="4" xr2:uid="{00000000-000D-0000-FFFF-FFFF00000000}"/>
  </bookViews>
  <sheets>
    <sheet name="PRESUPUESTO GENERAL" sheetId="1" r:id="rId1"/>
    <sheet name="APU.1 MOTO" sheetId="15" r:id="rId2"/>
    <sheet name="APU 2. " sheetId="4" r:id="rId3"/>
    <sheet name="APU 3." sheetId="12" r:id="rId4"/>
    <sheet name="APU.4" sheetId="8" r:id="rId5"/>
    <sheet name="MATERIALES" sheetId="14" r:id="rId6"/>
    <sheet name="MEMORIAS" sheetId="10" r:id="rId7"/>
    <sheet name="CRONOGRAMA" sheetId="13" r:id="rId8"/>
  </sheets>
  <definedNames>
    <definedName name="_xlnm.Print_Area" localSheetId="7">CRONOGRAMA!$A$1:$J$18</definedName>
    <definedName name="_xlnm.Print_Area" localSheetId="6">MEMORIAS!$A$1:$J$89</definedName>
    <definedName name="_xlnm.Print_Area" localSheetId="0">'PRESUPUESTO GENERAL'!$A$1:$F$20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4" l="1"/>
  <c r="C11" i="14"/>
  <c r="C9" i="14"/>
  <c r="B10" i="14"/>
  <c r="B11" i="14"/>
  <c r="B9" i="14"/>
  <c r="A11" i="14"/>
  <c r="A10" i="14"/>
  <c r="A9" i="14"/>
  <c r="I49" i="10"/>
  <c r="I48" i="10"/>
  <c r="I47" i="10"/>
  <c r="E49" i="10"/>
  <c r="E48" i="10"/>
  <c r="E47" i="10"/>
  <c r="F16" i="8"/>
  <c r="F14" i="8"/>
  <c r="F13" i="8"/>
  <c r="F12" i="8"/>
  <c r="E11" i="8"/>
  <c r="C13" i="14" s="1"/>
  <c r="F9" i="8"/>
  <c r="F9" i="4"/>
  <c r="I6" i="10"/>
  <c r="I34" i="10"/>
  <c r="I33" i="10"/>
  <c r="I44" i="10"/>
  <c r="I45" i="10"/>
  <c r="I46" i="10"/>
  <c r="I50" i="10"/>
  <c r="I43" i="10"/>
  <c r="C14" i="14"/>
  <c r="B14" i="14"/>
  <c r="A14" i="14"/>
  <c r="E50" i="10" s="1"/>
  <c r="B13" i="14"/>
  <c r="A13" i="14"/>
  <c r="E46" i="10" s="1"/>
  <c r="B8" i="14"/>
  <c r="A8" i="14"/>
  <c r="E44" i="10" s="1"/>
  <c r="J35" i="10" l="1"/>
  <c r="C4" i="14"/>
  <c r="C8" i="14"/>
  <c r="D3" i="10"/>
  <c r="F11" i="8"/>
  <c r="F15" i="8"/>
  <c r="B12" i="14"/>
  <c r="B7" i="14"/>
  <c r="B6" i="14"/>
  <c r="B5" i="14"/>
  <c r="B4" i="14"/>
  <c r="C12" i="14"/>
  <c r="C7" i="14"/>
  <c r="A12" i="14"/>
  <c r="E45" i="10" s="1"/>
  <c r="A7" i="14"/>
  <c r="E43" i="10" s="1"/>
  <c r="C6" i="14"/>
  <c r="A6" i="14"/>
  <c r="E34" i="10" s="1"/>
  <c r="A5" i="14"/>
  <c r="E33" i="10" s="1"/>
  <c r="B3" i="4"/>
  <c r="B8" i="15"/>
  <c r="F9" i="12"/>
  <c r="F10" i="8"/>
  <c r="F8" i="8"/>
  <c r="F3" i="15"/>
  <c r="E3" i="15"/>
  <c r="B3" i="15"/>
  <c r="A4" i="15"/>
  <c r="F8" i="15"/>
  <c r="F9" i="15" s="1"/>
  <c r="E9" i="1" s="1"/>
  <c r="F9" i="1" s="1"/>
  <c r="A1" i="15"/>
  <c r="A1" i="14"/>
  <c r="B8" i="13"/>
  <c r="B9" i="13"/>
  <c r="B10" i="13"/>
  <c r="B7" i="13"/>
  <c r="A8" i="13"/>
  <c r="A9" i="13"/>
  <c r="A10" i="13"/>
  <c r="A7" i="13"/>
  <c r="A1" i="13"/>
  <c r="F3" i="8"/>
  <c r="E3" i="8"/>
  <c r="B3" i="8"/>
  <c r="A4" i="8"/>
  <c r="A1" i="8"/>
  <c r="E3" i="4"/>
  <c r="F3" i="12"/>
  <c r="E3" i="12"/>
  <c r="A4" i="12"/>
  <c r="B3" i="12"/>
  <c r="A1" i="12"/>
  <c r="F3" i="4"/>
  <c r="A4" i="4"/>
  <c r="A1" i="4"/>
  <c r="J22" i="10"/>
  <c r="J23" i="10"/>
  <c r="J24" i="10"/>
  <c r="J21" i="10"/>
  <c r="J40" i="10"/>
  <c r="D40" i="10"/>
  <c r="B39" i="10"/>
  <c r="J30" i="10"/>
  <c r="D30" i="10"/>
  <c r="B29" i="10"/>
  <c r="J18" i="10"/>
  <c r="D18" i="10"/>
  <c r="B17" i="10"/>
  <c r="E12" i="1" l="1"/>
  <c r="F12" i="1" s="1"/>
  <c r="A4" i="14"/>
  <c r="E6" i="10" s="1"/>
  <c r="J25" i="10"/>
  <c r="J51" i="10"/>
  <c r="J3" i="10" l="1"/>
  <c r="B2" i="10"/>
  <c r="I10" i="13" l="1"/>
  <c r="H10" i="13"/>
  <c r="G10" i="13"/>
  <c r="J12" i="10"/>
  <c r="F15" i="4" l="1"/>
  <c r="F14" i="4" l="1"/>
  <c r="F13" i="4"/>
  <c r="F8" i="4"/>
  <c r="F10" i="4" s="1"/>
  <c r="F16" i="4" s="1"/>
  <c r="E10" i="1" l="1"/>
  <c r="F10" i="1" s="1"/>
  <c r="F8" i="13" s="1"/>
  <c r="H8" i="13" l="1"/>
  <c r="D7" i="13"/>
  <c r="E7" i="13" s="1"/>
  <c r="J7" i="13" s="1"/>
  <c r="G8" i="13" l="1"/>
  <c r="J8" i="13" s="1"/>
  <c r="C5" i="14" l="1"/>
  <c r="F8" i="12"/>
  <c r="F10" i="12" s="1"/>
  <c r="E11" i="1" l="1"/>
  <c r="F11" i="1" s="1"/>
  <c r="F13" i="1" s="1"/>
  <c r="D9" i="13" l="1"/>
  <c r="E9" i="13" s="1"/>
  <c r="J9" i="13" s="1"/>
  <c r="F14" i="1" l="1"/>
  <c r="J10" i="13"/>
  <c r="F15" i="1" l="1"/>
  <c r="D11" i="13"/>
  <c r="H11" i="13" s="1"/>
  <c r="E11" i="13" l="1"/>
  <c r="F11" i="13" s="1"/>
  <c r="G11" i="13" s="1"/>
  <c r="I11" i="13" s="1"/>
  <c r="J11" i="13" l="1"/>
  <c r="J12" i="13" s="1"/>
</calcChain>
</file>

<file path=xl/sharedStrings.xml><?xml version="1.0" encoding="utf-8"?>
<sst xmlns="http://schemas.openxmlformats.org/spreadsheetml/2006/main" count="199" uniqueCount="95">
  <si>
    <t>ITEM</t>
  </si>
  <si>
    <t>UND</t>
  </si>
  <si>
    <t>MATERIALES</t>
  </si>
  <si>
    <t>COD</t>
  </si>
  <si>
    <t>DESCRIPCIÓN</t>
  </si>
  <si>
    <t>CANT</t>
  </si>
  <si>
    <t>V. UNIT</t>
  </si>
  <si>
    <t>V. TOTAL</t>
  </si>
  <si>
    <t>Und</t>
  </si>
  <si>
    <t>3.1</t>
  </si>
  <si>
    <t>Jornada</t>
  </si>
  <si>
    <t>ACTIVIDAD</t>
  </si>
  <si>
    <t>UNIDAD</t>
  </si>
  <si>
    <t>CANTIDAD</t>
  </si>
  <si>
    <t>VALOR</t>
  </si>
  <si>
    <t>COSTO TOTAL POR ACTIVIDAD</t>
  </si>
  <si>
    <t xml:space="preserve">COSTOS DIRECTOS </t>
  </si>
  <si>
    <t xml:space="preserve">TOTAL </t>
  </si>
  <si>
    <t>MANO DE OBRA  CALIFICADA</t>
  </si>
  <si>
    <t xml:space="preserve">Profesional ambiental. Esp en gestion ambiental </t>
  </si>
  <si>
    <t xml:space="preserve">Croasan de pollo y jugo de cajita de 250 ml </t>
  </si>
  <si>
    <t xml:space="preserve">Botellas de aguas </t>
  </si>
  <si>
    <t>IVA 19%</t>
  </si>
  <si>
    <t xml:space="preserve">SUB TOTAL </t>
  </si>
  <si>
    <t>KATHERINE HOYOS TORRES</t>
  </si>
  <si>
    <t>TOTAL</t>
  </si>
  <si>
    <t>GERENTE DE PLANEACION Y OBRAS</t>
  </si>
  <si>
    <t>MEMORIA DE CALCULO</t>
  </si>
  <si>
    <t>No ELEMENTOS</t>
  </si>
  <si>
    <t>PROYECTO</t>
  </si>
  <si>
    <t>KATHERINE HOYOS TORRES (GERENTE DE PLANEACION Y OBRAS)</t>
  </si>
  <si>
    <t>ADRIANA FIGUEROA (PROFESIONAL AREA AMBIENTAL)</t>
  </si>
  <si>
    <t>REVISÒ Y APROBÒ</t>
  </si>
  <si>
    <t>Total</t>
  </si>
  <si>
    <t xml:space="preserve">ITEM </t>
  </si>
  <si>
    <t xml:space="preserve">ACTIVIDAD </t>
  </si>
  <si>
    <t>SEM 1</t>
  </si>
  <si>
    <t>SEM 2</t>
  </si>
  <si>
    <t>SEM 3</t>
  </si>
  <si>
    <t>SEM 4</t>
  </si>
  <si>
    <t xml:space="preserve">Etapa Contratacion </t>
  </si>
  <si>
    <t>SEM 5</t>
  </si>
  <si>
    <t xml:space="preserve">BENEFICIARIOS </t>
  </si>
  <si>
    <t xml:space="preserve">ELEMENTOS </t>
  </si>
  <si>
    <t>Asociación Amirsa
Asociación Las bateas
Asociación Reciclar para vivir
Asociación Transformadores de vida</t>
  </si>
  <si>
    <t>ACTIVIDAD 4</t>
  </si>
  <si>
    <t>ACTIVIDAD 5</t>
  </si>
  <si>
    <t>PRESUPUESTO GENERAL</t>
  </si>
  <si>
    <t>CAPACITACION</t>
  </si>
  <si>
    <t>Asociacion Amirsa</t>
  </si>
  <si>
    <t>Asociacion las Bateas</t>
  </si>
  <si>
    <t>Asociacion Reciclar para vivir</t>
  </si>
  <si>
    <t>Asociación Transformadores de vida</t>
  </si>
  <si>
    <t>REFRIGERIO</t>
  </si>
  <si>
    <t>EQUIPOS</t>
  </si>
  <si>
    <t>4.1</t>
  </si>
  <si>
    <t>LISTA DE MATERIALES E INSUMOS</t>
  </si>
  <si>
    <t xml:space="preserve">MATERIAL </t>
  </si>
  <si>
    <t>V. UNITARIO</t>
  </si>
  <si>
    <t>Unid</t>
  </si>
  <si>
    <t>Sopladora / Aspiradora  125BVX a Gasolina 1.07hp 28cm³, 4.4kg (Motor 2 Tiempos)</t>
  </si>
  <si>
    <t>Suministrar kit de seguridad industrial y atención de emergencias con el fin de fortalecer las condiciones de seguridad y salud en el trabajo de los recicladores de oficio.</t>
  </si>
  <si>
    <t>Suminitro de bienes para mejoramiento de las ECA.</t>
  </si>
  <si>
    <t>Alquiler del lugar y sonido (Logística de sillas y ambientación)</t>
  </si>
  <si>
    <t>Técnico Ambiental</t>
  </si>
  <si>
    <t>Botiquín de primeros auxilios tipo industrial (Gasas estériles, Vendas elásticas y de gasa, Esparadrapo, Apósitos adhesivos, Guantes de nitrilo, Solución antiséptica, Tijeras de punta roma, Tapabocas, Manual básico de primeros auxilios)</t>
  </si>
  <si>
    <t>Extintor multipropósito ABC con soporte.
Capacidad: 10 lb (4,5 kg).
Agente extintor: Polvo químico seco tipo ABC.</t>
  </si>
  <si>
    <t xml:space="preserve">Botones informativos para cada Asociación </t>
  </si>
  <si>
    <t xml:space="preserve">Pendon con araña, publicidad de cada Asociación </t>
  </si>
  <si>
    <t>Punto ecológico de 55 litros (con logos de la Asociación)</t>
  </si>
  <si>
    <t>Contenedor de dos ruedas, con capacidad de 208 litros, con unas dimensiones de 104 cm de alto, 75 cm de largo y 66 cm de ancho</t>
  </si>
  <si>
    <t>2.1</t>
  </si>
  <si>
    <t>1.1</t>
  </si>
  <si>
    <t>4.2</t>
  </si>
  <si>
    <t>4.3</t>
  </si>
  <si>
    <t>4.4</t>
  </si>
  <si>
    <t>4.5</t>
  </si>
  <si>
    <t>Suministro de vehículo tipo moto carga, KARGUERO 200, incluye el costo de trámites de tránsito (Soat, Matrícula, Placa), con información promocional de la Asociación.</t>
  </si>
  <si>
    <t>Asociación Amirsa, Las Bateas, Reciclar para vivir, Transformadores de vida.</t>
  </si>
  <si>
    <t>Kit de herramientas de aseo (escoba industrial o de barrido pesado, rastrillo metalico, recogedor de basura, pala metalica y cono de seguridad vial)</t>
  </si>
  <si>
    <t>Señalización en acrilico que identifique (Administración, recepción, pesaje, selección y clasificacion, almacenamiento de material aprovechables, almacenamiento de rechazo), instalación</t>
  </si>
  <si>
    <t>2.2</t>
  </si>
  <si>
    <t>2.3</t>
  </si>
  <si>
    <t>2.4</t>
  </si>
  <si>
    <t>2.5</t>
  </si>
  <si>
    <t>3.2</t>
  </si>
  <si>
    <t>AGOSTO 2026</t>
  </si>
  <si>
    <t xml:space="preserve">SEM </t>
  </si>
  <si>
    <t>Apoyo profesional para la adecuada instalación y utilización de los suministros y herramientas, así como realizar charlas instructivas sobre el manejo y uso de los elementos, de acuerdo con las necesidades de cada ECA.</t>
  </si>
  <si>
    <t>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t>
  </si>
  <si>
    <t>SEM 6</t>
  </si>
  <si>
    <t>Carro plataforma Rubbermaid para carga pesada con ruedas giratorias, transporte al sitio</t>
  </si>
  <si>
    <t>4.6</t>
  </si>
  <si>
    <t>4.7</t>
  </si>
  <si>
    <t>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</si>
</sst>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_-* #,##0.00_-;\-* #,##0.00_-;_-* &quot;-&quot;_-;_-@_-"/>
    <numFmt numFmtId="167" formatCode="&quot;$&quot;\ #,##0.00"/>
    <numFmt numFmtId="168" formatCode="&quot;$&quot;\ #,##0.00000"/>
    <numFmt numFmtId="169" formatCode="&quot;$&quot;\ #,##0.00000000000"/>
  </numFmts>
  <fonts count="25" x14ac:knownFonts="1">
    <font>
      <sz val="11"/>
      <color theme="1"/>
      <name val="Aptos Narrow"/>
      <family val="2"/>
      <scheme val="minor"/>
    </font>
    <font>
      <sz val="11"/>
      <color theme="1"/>
      <name val="Aptos Narrow"/>
      <family val="2"/>
      <scheme val="minor"/>
    </font>
    <font>
      <b/>
      <sz val="11"/>
      <color theme="1"/>
      <name val="Aptos Narrow"/>
      <family val="2"/>
      <scheme val="minor"/>
    </font>
    <font>
      <sz val="10"/>
      <name val="Arial"/>
      <family val="2"/>
    </font>
    <font>
      <b/>
      <sz val="11"/>
      <name val="Arial"/>
      <family val="2"/>
    </font>
    <font>
      <sz val="11"/>
      <color theme="1"/>
      <name val="Arial"/>
      <family val="2"/>
    </font>
    <font>
      <b/>
      <sz val="16"/>
      <color theme="1"/>
      <name val="Arial"/>
      <family val="2"/>
    </font>
    <font>
      <b/>
      <sz val="12"/>
      <name val="Arial Narrow"/>
      <family val="2"/>
    </font>
    <font>
      <b/>
      <sz val="12"/>
      <color theme="1"/>
      <name val="Arial Narrow"/>
      <family val="2"/>
    </font>
    <font>
      <sz val="12"/>
      <color theme="1"/>
      <name val="Arial Narrow"/>
      <family val="2"/>
    </font>
    <font>
      <sz val="12"/>
      <name val="Arial Narrow"/>
      <family val="2"/>
    </font>
    <font>
      <b/>
      <sz val="9"/>
      <color theme="1"/>
      <name val="Arial"/>
      <family val="2"/>
    </font>
    <font>
      <b/>
      <sz val="10"/>
      <color theme="1"/>
      <name val="Arial"/>
      <family val="2"/>
    </font>
    <font>
      <b/>
      <sz val="8"/>
      <color theme="1"/>
      <name val="Arial"/>
      <family val="2"/>
    </font>
    <font>
      <sz val="9"/>
      <color theme="1"/>
      <name val="Arial"/>
      <family val="2"/>
    </font>
    <font>
      <sz val="14"/>
      <name val="Arial Narrow"/>
      <family val="2"/>
    </font>
    <font>
      <b/>
      <sz val="11"/>
      <color theme="1"/>
      <name val="Aptos Narrow"/>
      <family val="2"/>
      <scheme val="minor"/>
    </font>
    <font>
      <sz val="8"/>
      <name val="Aptos Narrow"/>
      <family val="2"/>
      <scheme val="minor"/>
    </font>
    <font>
      <sz val="12"/>
      <name val="Arial"/>
      <family val="2"/>
    </font>
    <font>
      <b/>
      <sz val="12"/>
      <name val="Arial"/>
      <family val="2"/>
    </font>
    <font>
      <b/>
      <sz val="12"/>
      <color theme="1"/>
      <name val="Arial"/>
      <family val="2"/>
    </font>
    <font>
      <sz val="12"/>
      <color theme="1"/>
      <name val="Arial"/>
      <family val="2"/>
    </font>
    <font>
      <sz val="12"/>
      <color theme="1"/>
      <name val="Aptos Narrow"/>
      <family val="2"/>
      <scheme val="minor"/>
    </font>
    <font>
      <sz val="24"/>
      <color theme="1"/>
      <name val="Aptos Narrow"/>
      <family val="2"/>
      <scheme val="minor"/>
    </font>
    <font>
      <sz val="8"/>
      <color theme="1"/>
      <name val="Aptos Narrow"/>
      <family val="2"/>
      <scheme val="minor"/>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3" tint="0.249977111117893"/>
        <bgColor indexed="64"/>
      </patternFill>
    </fill>
    <fill>
      <patternFill patternType="solid">
        <fgColor theme="5" tint="0.59999389629810485"/>
        <bgColor indexed="64"/>
      </patternFill>
    </fill>
    <fill>
      <patternFill patternType="solid">
        <fgColor theme="9"/>
        <bgColor indexed="64"/>
      </patternFill>
    </fill>
    <fill>
      <patternFill patternType="solid">
        <fgColor theme="8" tint="0.79998168889431442"/>
        <bgColor indexed="64"/>
      </patternFill>
    </fill>
  </fills>
  <borders count="30">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11">
    <xf numFmtId="0" fontId="0" fillId="0" borderId="0"/>
    <xf numFmtId="44" fontId="1" fillId="0" borderId="0" applyFont="0" applyFill="0" applyBorder="0" applyAlignment="0" applyProtection="0"/>
    <xf numFmtId="0" fontId="3" fillId="0" borderId="0"/>
    <xf numFmtId="0" fontId="3" fillId="0" borderId="0"/>
    <xf numFmtId="0" fontId="3" fillId="0" borderId="0"/>
    <xf numFmtId="41" fontId="1" fillId="0" borderId="0" applyFont="0" applyFill="0" applyBorder="0" applyAlignment="0" applyProtection="0"/>
    <xf numFmtId="0" fontId="3"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82">
    <xf numFmtId="0" fontId="0" fillId="0" borderId="0" xfId="0"/>
    <xf numFmtId="0" fontId="0" fillId="0" borderId="9" xfId="0" applyBorder="1"/>
    <xf numFmtId="0" fontId="5" fillId="2" borderId="9" xfId="2" applyFont="1" applyFill="1" applyBorder="1" applyAlignment="1">
      <alignment horizontal="center" vertical="center" wrapText="1"/>
    </xf>
    <xf numFmtId="0" fontId="5" fillId="0" borderId="9" xfId="0" applyFont="1" applyBorder="1" applyAlignment="1">
      <alignment horizontal="left" wrapText="1"/>
    </xf>
    <xf numFmtId="0" fontId="5" fillId="0" borderId="9" xfId="0" applyFont="1" applyBorder="1"/>
    <xf numFmtId="165" fontId="0" fillId="0" borderId="0" xfId="0" applyNumberFormat="1"/>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9" fillId="0" borderId="9" xfId="0" applyFont="1" applyBorder="1" applyAlignment="1">
      <alignment horizontal="center" vertical="center"/>
    </xf>
    <xf numFmtId="0" fontId="8" fillId="3" borderId="3" xfId="0" applyFont="1" applyFill="1" applyBorder="1" applyAlignment="1">
      <alignment horizontal="center" vertical="center"/>
    </xf>
    <xf numFmtId="0" fontId="8" fillId="3" borderId="5" xfId="0" applyFont="1" applyFill="1" applyBorder="1" applyAlignment="1">
      <alignment horizontal="center" vertical="center"/>
    </xf>
    <xf numFmtId="4" fontId="8" fillId="3" borderId="10" xfId="0" applyNumberFormat="1" applyFont="1" applyFill="1" applyBorder="1" applyAlignment="1">
      <alignment horizontal="center" vertical="center"/>
    </xf>
    <xf numFmtId="166" fontId="8" fillId="3" borderId="10" xfId="5" applyNumberFormat="1" applyFont="1" applyFill="1" applyBorder="1" applyAlignment="1">
      <alignment horizontal="center" vertical="center"/>
    </xf>
    <xf numFmtId="49" fontId="10" fillId="0" borderId="9" xfId="5" applyNumberFormat="1"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horizontal="center" vertical="center"/>
    </xf>
    <xf numFmtId="164" fontId="0" fillId="0" borderId="9" xfId="1" applyNumberFormat="1" applyFont="1" applyBorder="1" applyAlignment="1">
      <alignment horizontal="center" vertical="center"/>
    </xf>
    <xf numFmtId="0" fontId="16" fillId="0" borderId="9" xfId="0" applyFont="1" applyBorder="1" applyAlignment="1">
      <alignment horizontal="center" vertical="center" wrapText="1"/>
    </xf>
    <xf numFmtId="9" fontId="0" fillId="0" borderId="9" xfId="0" applyNumberFormat="1" applyBorder="1" applyAlignment="1">
      <alignment horizontal="center" vertical="center"/>
    </xf>
    <xf numFmtId="0" fontId="0" fillId="0" borderId="0" xfId="0" applyAlignment="1">
      <alignment wrapText="1"/>
    </xf>
    <xf numFmtId="0" fontId="11" fillId="4" borderId="9" xfId="0" applyFont="1" applyFill="1" applyBorder="1" applyAlignment="1">
      <alignment horizontal="left" vertical="center" wrapText="1"/>
    </xf>
    <xf numFmtId="0" fontId="11" fillId="2" borderId="9" xfId="0" applyFont="1" applyFill="1" applyBorder="1" applyAlignment="1">
      <alignment horizontal="left" vertical="center" wrapText="1"/>
    </xf>
    <xf numFmtId="0" fontId="11" fillId="5" borderId="9" xfId="0" applyFont="1" applyFill="1" applyBorder="1" applyAlignment="1">
      <alignment horizontal="left" vertical="center"/>
    </xf>
    <xf numFmtId="167" fontId="11" fillId="0" borderId="9" xfId="0" applyNumberFormat="1" applyFont="1" applyBorder="1" applyAlignment="1">
      <alignment horizontal="center" vertical="center"/>
    </xf>
    <xf numFmtId="0" fontId="14" fillId="0" borderId="9" xfId="0" applyFont="1" applyBorder="1" applyAlignment="1">
      <alignment vertical="center"/>
    </xf>
    <xf numFmtId="167" fontId="14" fillId="6" borderId="9" xfId="0" applyNumberFormat="1" applyFont="1" applyFill="1" applyBorder="1" applyAlignment="1">
      <alignment horizontal="center" vertical="center"/>
    </xf>
    <xf numFmtId="167" fontId="14" fillId="0" borderId="9" xfId="0" applyNumberFormat="1" applyFont="1" applyBorder="1" applyAlignment="1">
      <alignment horizontal="center" vertical="center"/>
    </xf>
    <xf numFmtId="167" fontId="14" fillId="0" borderId="9" xfId="0" applyNumberFormat="1" applyFont="1" applyBorder="1"/>
    <xf numFmtId="0" fontId="14" fillId="0" borderId="9" xfId="0" applyFont="1" applyBorder="1"/>
    <xf numFmtId="167" fontId="14" fillId="7" borderId="9" xfId="0" applyNumberFormat="1" applyFont="1" applyFill="1" applyBorder="1" applyAlignment="1">
      <alignment horizontal="center" vertical="center"/>
    </xf>
    <xf numFmtId="0" fontId="14" fillId="0" borderId="9" xfId="0" applyFont="1" applyBorder="1" applyAlignment="1">
      <alignment horizontal="center" vertical="center" wrapText="1"/>
    </xf>
    <xf numFmtId="167" fontId="14" fillId="10" borderId="9" xfId="0" applyNumberFormat="1" applyFont="1" applyFill="1" applyBorder="1" applyAlignment="1">
      <alignment horizontal="center" vertical="center"/>
    </xf>
    <xf numFmtId="167" fontId="14" fillId="8" borderId="9" xfId="0" applyNumberFormat="1" applyFont="1" applyFill="1" applyBorder="1" applyAlignment="1">
      <alignment horizontal="center" vertical="center"/>
    </xf>
    <xf numFmtId="167" fontId="14" fillId="9" borderId="9" xfId="0" applyNumberFormat="1" applyFont="1" applyFill="1" applyBorder="1"/>
    <xf numFmtId="0" fontId="11" fillId="4" borderId="8" xfId="0" applyFont="1" applyFill="1" applyBorder="1" applyAlignment="1">
      <alignment horizontal="center" vertical="center"/>
    </xf>
    <xf numFmtId="0" fontId="11" fillId="2" borderId="8" xfId="0" applyFont="1" applyFill="1" applyBorder="1" applyAlignment="1">
      <alignment horizontal="center" vertical="center"/>
    </xf>
    <xf numFmtId="0" fontId="13" fillId="4" borderId="10" xfId="0" applyFont="1" applyFill="1" applyBorder="1" applyAlignment="1">
      <alignment horizontal="center" vertical="center"/>
    </xf>
    <xf numFmtId="0" fontId="14" fillId="0" borderId="8" xfId="0" applyFont="1" applyBorder="1" applyAlignment="1">
      <alignment horizontal="center" vertical="center"/>
    </xf>
    <xf numFmtId="167" fontId="11" fillId="0" borderId="10" xfId="0" applyNumberFormat="1" applyFont="1" applyBorder="1" applyAlignment="1">
      <alignment horizontal="center" vertical="center"/>
    </xf>
    <xf numFmtId="0" fontId="12" fillId="0" borderId="11" xfId="0" applyFont="1" applyBorder="1" applyAlignment="1">
      <alignment horizontal="right"/>
    </xf>
    <xf numFmtId="165" fontId="12" fillId="0" borderId="11" xfId="0" applyNumberFormat="1" applyFont="1" applyBorder="1"/>
    <xf numFmtId="165" fontId="12" fillId="0" borderId="16" xfId="0" applyNumberFormat="1" applyFont="1" applyBorder="1" applyAlignment="1">
      <alignment horizontal="center" vertical="center"/>
    </xf>
    <xf numFmtId="42" fontId="0" fillId="0" borderId="0" xfId="7" applyFont="1"/>
    <xf numFmtId="42" fontId="16" fillId="0" borderId="9" xfId="7" applyFont="1" applyBorder="1" applyAlignment="1">
      <alignment horizontal="center" vertical="center" wrapText="1"/>
    </xf>
    <xf numFmtId="42" fontId="0" fillId="0" borderId="9" xfId="7" applyFont="1" applyBorder="1" applyAlignment="1">
      <alignment horizontal="center" vertical="center" wrapText="1"/>
    </xf>
    <xf numFmtId="0" fontId="0" fillId="0" borderId="9" xfId="0" applyBorder="1" applyAlignment="1">
      <alignment horizontal="left" vertical="center" wrapText="1"/>
    </xf>
    <xf numFmtId="165" fontId="0" fillId="0" borderId="9" xfId="1" applyNumberFormat="1" applyFont="1" applyBorder="1" applyAlignment="1">
      <alignment horizontal="center" vertical="center"/>
    </xf>
    <xf numFmtId="165" fontId="0" fillId="0" borderId="9" xfId="0" applyNumberFormat="1" applyBorder="1" applyAlignment="1">
      <alignment horizontal="center" vertical="center"/>
    </xf>
    <xf numFmtId="4" fontId="0" fillId="0" borderId="0" xfId="0" applyNumberFormat="1"/>
    <xf numFmtId="167" fontId="0" fillId="0" borderId="0" xfId="0" applyNumberFormat="1"/>
    <xf numFmtId="0" fontId="18" fillId="0" borderId="9" xfId="0" applyFont="1" applyBorder="1" applyAlignment="1">
      <alignment horizontal="justify" vertical="center" wrapText="1"/>
    </xf>
    <xf numFmtId="0" fontId="20" fillId="0" borderId="9" xfId="0" applyFont="1" applyBorder="1" applyAlignment="1">
      <alignment horizontal="center" vertical="center" wrapText="1"/>
    </xf>
    <xf numFmtId="0" fontId="18" fillId="0" borderId="9" xfId="0" applyFont="1" applyBorder="1" applyAlignment="1">
      <alignment horizontal="center" vertical="center" wrapText="1"/>
    </xf>
    <xf numFmtId="0" fontId="21" fillId="0" borderId="9" xfId="0" applyFont="1" applyBorder="1" applyAlignment="1">
      <alignment horizontal="center" vertical="center"/>
    </xf>
    <xf numFmtId="44" fontId="21" fillId="0" borderId="9" xfId="1" applyFont="1" applyFill="1" applyBorder="1" applyAlignment="1">
      <alignment horizontal="center" vertical="center"/>
    </xf>
    <xf numFmtId="0" fontId="21" fillId="2" borderId="9" xfId="0" applyFont="1" applyFill="1" applyBorder="1" applyAlignment="1">
      <alignment horizontal="center" vertical="center"/>
    </xf>
    <xf numFmtId="0" fontId="18" fillId="0" borderId="9" xfId="0" applyFont="1" applyBorder="1" applyAlignment="1">
      <alignment horizontal="left" vertical="center" wrapText="1"/>
    </xf>
    <xf numFmtId="0" fontId="21" fillId="0" borderId="9" xfId="0" applyFont="1" applyBorder="1" applyAlignment="1">
      <alignment horizontal="left" vertical="center" wrapText="1"/>
    </xf>
    <xf numFmtId="0" fontId="20" fillId="0" borderId="9" xfId="0" applyFont="1" applyBorder="1" applyAlignment="1">
      <alignment horizontal="right" vertical="center"/>
    </xf>
    <xf numFmtId="0" fontId="21" fillId="0" borderId="9" xfId="0" applyFont="1" applyBorder="1"/>
    <xf numFmtId="0" fontId="20" fillId="0" borderId="9" xfId="0" applyFont="1" applyBorder="1" applyAlignment="1">
      <alignment horizontal="right"/>
    </xf>
    <xf numFmtId="0" fontId="19" fillId="0" borderId="9" xfId="0" applyFont="1" applyBorder="1" applyAlignment="1">
      <alignment horizontal="left" vertical="center" wrapText="1"/>
    </xf>
    <xf numFmtId="0" fontId="22" fillId="0" borderId="0" xfId="0" applyFont="1"/>
    <xf numFmtId="0" fontId="0" fillId="2" borderId="9" xfId="0" applyFill="1" applyBorder="1" applyAlignment="1">
      <alignment horizontal="center" vertical="center"/>
    </xf>
    <xf numFmtId="0" fontId="2" fillId="0" borderId="9" xfId="0" applyFont="1" applyBorder="1" applyAlignment="1">
      <alignment horizontal="center" vertical="center"/>
    </xf>
    <xf numFmtId="164" fontId="0" fillId="0" borderId="9" xfId="0" applyNumberFormat="1" applyBorder="1" applyAlignment="1">
      <alignment horizontal="center" vertical="center"/>
    </xf>
    <xf numFmtId="165" fontId="20" fillId="0" borderId="9" xfId="0" applyNumberFormat="1" applyFont="1" applyBorder="1" applyAlignment="1">
      <alignment horizontal="right" vertical="center" wrapText="1"/>
    </xf>
    <xf numFmtId="165" fontId="20" fillId="0" borderId="9" xfId="0" applyNumberFormat="1" applyFont="1" applyBorder="1"/>
    <xf numFmtId="165" fontId="20" fillId="0" borderId="9" xfId="0" applyNumberFormat="1" applyFont="1" applyBorder="1" applyAlignment="1">
      <alignment horizontal="right"/>
    </xf>
    <xf numFmtId="168" fontId="0" fillId="0" borderId="0" xfId="0" applyNumberFormat="1"/>
    <xf numFmtId="169" fontId="0" fillId="0" borderId="0" xfId="0" applyNumberFormat="1"/>
    <xf numFmtId="164" fontId="21" fillId="0" borderId="9" xfId="1" applyNumberFormat="1" applyFont="1" applyFill="1" applyBorder="1" applyAlignment="1">
      <alignment horizontal="center" vertical="center"/>
    </xf>
    <xf numFmtId="0" fontId="0" fillId="0" borderId="9" xfId="0" applyBorder="1" applyAlignment="1">
      <alignment vertical="center" wrapText="1"/>
    </xf>
    <xf numFmtId="0" fontId="2" fillId="0" borderId="9" xfId="0" applyFont="1" applyBorder="1" applyAlignment="1">
      <alignment horizontal="center"/>
    </xf>
    <xf numFmtId="164" fontId="16" fillId="0" borderId="9" xfId="0" applyNumberFormat="1" applyFont="1" applyBorder="1"/>
    <xf numFmtId="0" fontId="2" fillId="0" borderId="25" xfId="0" applyFont="1" applyBorder="1" applyAlignment="1">
      <alignment horizontal="center"/>
    </xf>
    <xf numFmtId="164" fontId="16" fillId="0" borderId="25" xfId="0" applyNumberFormat="1" applyFont="1" applyBorder="1"/>
    <xf numFmtId="164" fontId="16" fillId="0" borderId="9" xfId="0" applyNumberFormat="1" applyFont="1" applyBorder="1" applyAlignment="1">
      <alignment horizontal="center" vertical="center"/>
    </xf>
    <xf numFmtId="164" fontId="2" fillId="0" borderId="9" xfId="0" applyNumberFormat="1" applyFont="1" applyBorder="1" applyAlignment="1">
      <alignment horizontal="center" vertical="center"/>
    </xf>
    <xf numFmtId="0" fontId="9" fillId="2" borderId="9" xfId="0" applyFont="1" applyFill="1" applyBorder="1" applyAlignment="1">
      <alignment horizontal="center" vertical="center" wrapText="1"/>
    </xf>
    <xf numFmtId="3" fontId="23" fillId="0" borderId="0" xfId="0" applyNumberFormat="1" applyFont="1"/>
    <xf numFmtId="167" fontId="24" fillId="0" borderId="0" xfId="0" applyNumberFormat="1" applyFont="1"/>
    <xf numFmtId="0" fontId="2" fillId="0" borderId="9" xfId="0" applyFont="1" applyBorder="1" applyAlignment="1">
      <alignment horizontal="center" vertical="center" wrapText="1"/>
    </xf>
    <xf numFmtId="0" fontId="2" fillId="0" borderId="9" xfId="0" applyFont="1" applyBorder="1" applyAlignment="1">
      <alignment horizontal="center" vertical="center"/>
    </xf>
    <xf numFmtId="0" fontId="2" fillId="2" borderId="9" xfId="0" applyFont="1" applyFill="1" applyBorder="1" applyAlignment="1">
      <alignment horizontal="center"/>
    </xf>
    <xf numFmtId="0" fontId="0" fillId="2" borderId="6" xfId="0" applyFill="1" applyBorder="1" applyAlignment="1">
      <alignment horizontal="center"/>
    </xf>
    <xf numFmtId="0" fontId="0" fillId="2" borderId="0" xfId="0" applyFill="1" applyAlignment="1">
      <alignment horizontal="center"/>
    </xf>
    <xf numFmtId="0" fontId="0" fillId="2" borderId="7" xfId="0" applyFill="1" applyBorder="1" applyAlignment="1">
      <alignment horizontal="center"/>
    </xf>
    <xf numFmtId="0" fontId="6" fillId="0" borderId="9" xfId="0" applyFont="1" applyBorder="1" applyAlignment="1">
      <alignment horizontal="center" vertical="center" wrapText="1"/>
    </xf>
    <xf numFmtId="0" fontId="4" fillId="0" borderId="9" xfId="0" applyFont="1" applyBorder="1" applyAlignment="1">
      <alignment horizontal="center" vertical="center" wrapText="1"/>
    </xf>
    <xf numFmtId="0" fontId="19" fillId="0" borderId="9"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9" xfId="0" applyFont="1" applyBorder="1" applyAlignment="1">
      <alignment horizontal="center" wrapText="1"/>
    </xf>
    <xf numFmtId="49" fontId="6" fillId="0" borderId="13" xfId="0" applyNumberFormat="1" applyFont="1" applyBorder="1" applyAlignment="1">
      <alignment horizontal="center" vertical="center" wrapText="1"/>
    </xf>
    <xf numFmtId="49" fontId="6" fillId="0" borderId="14" xfId="0" applyNumberFormat="1" applyFont="1" applyBorder="1" applyAlignment="1">
      <alignment horizontal="center" vertical="center" wrapText="1"/>
    </xf>
    <xf numFmtId="49" fontId="6" fillId="0" borderId="15" xfId="0" applyNumberFormat="1"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0" fillId="2" borderId="9" xfId="0" applyFill="1" applyBorder="1" applyAlignment="1">
      <alignment horizontal="center"/>
    </xf>
    <xf numFmtId="0" fontId="2" fillId="2" borderId="9" xfId="0" applyFont="1" applyFill="1" applyBorder="1" applyAlignment="1">
      <alignment horizontal="center" vertical="center" wrapText="1"/>
    </xf>
    <xf numFmtId="0" fontId="0" fillId="2" borderId="9" xfId="0" applyFill="1" applyBorder="1" applyAlignment="1">
      <alignment horizontal="center" vertical="center"/>
    </xf>
    <xf numFmtId="0" fontId="2" fillId="2" borderId="9" xfId="0" applyFont="1" applyFill="1" applyBorder="1" applyAlignment="1">
      <alignment horizontal="center" vertical="center"/>
    </xf>
    <xf numFmtId="0" fontId="16" fillId="0" borderId="9" xfId="0" applyFont="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8" fillId="3" borderId="9" xfId="0" applyFont="1" applyFill="1" applyBorder="1" applyAlignment="1">
      <alignment horizontal="center" vertical="center"/>
    </xf>
    <xf numFmtId="0" fontId="0" fillId="0" borderId="9" xfId="0" applyBorder="1" applyAlignment="1">
      <alignment horizontal="center"/>
    </xf>
    <xf numFmtId="0" fontId="0" fillId="0" borderId="10" xfId="0" applyBorder="1" applyAlignment="1">
      <alignment horizontal="center"/>
    </xf>
    <xf numFmtId="43" fontId="8" fillId="3" borderId="4" xfId="0" applyNumberFormat="1" applyFont="1" applyFill="1" applyBorder="1" applyAlignment="1">
      <alignment horizontal="center" vertical="center"/>
    </xf>
    <xf numFmtId="0" fontId="8" fillId="3" borderId="4" xfId="0" applyFont="1" applyFill="1" applyBorder="1" applyAlignment="1">
      <alignment horizontal="center" vertical="center"/>
    </xf>
    <xf numFmtId="0" fontId="0" fillId="0" borderId="11" xfId="0" applyBorder="1" applyAlignment="1">
      <alignment horizontal="center"/>
    </xf>
    <xf numFmtId="0" fontId="0" fillId="0" borderId="16" xfId="0" applyBorder="1" applyAlignment="1">
      <alignment horizont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0" fillId="0" borderId="9" xfId="5" applyNumberFormat="1" applyFont="1" applyFill="1" applyBorder="1" applyAlignment="1">
      <alignment horizontal="center"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2" fontId="8" fillId="3" borderId="9" xfId="0" applyNumberFormat="1" applyFont="1" applyFill="1" applyBorder="1" applyAlignment="1">
      <alignment horizontal="center" vertical="center" wrapText="1"/>
    </xf>
    <xf numFmtId="0" fontId="8" fillId="3" borderId="9" xfId="0" applyFont="1" applyFill="1" applyBorder="1" applyAlignment="1">
      <alignment horizontal="center" vertical="center" wrapText="1"/>
    </xf>
    <xf numFmtId="166" fontId="10" fillId="0" borderId="23" xfId="5" applyNumberFormat="1" applyFont="1" applyFill="1" applyBorder="1" applyAlignment="1">
      <alignment horizontal="center" vertical="center" wrapText="1"/>
    </xf>
    <xf numFmtId="166" fontId="10" fillId="0" borderId="24" xfId="5" applyNumberFormat="1" applyFont="1" applyFill="1" applyBorder="1" applyAlignment="1">
      <alignment horizontal="center" vertical="center" wrapText="1"/>
    </xf>
    <xf numFmtId="0" fontId="0" fillId="0" borderId="8" xfId="0" applyBorder="1" applyAlignment="1">
      <alignment horizontal="center"/>
    </xf>
    <xf numFmtId="0" fontId="8" fillId="3" borderId="10" xfId="0" applyFont="1" applyFill="1" applyBorder="1" applyAlignment="1">
      <alignment horizontal="center" vertical="center" wrapText="1"/>
    </xf>
    <xf numFmtId="166" fontId="8" fillId="3" borderId="9" xfId="5" applyNumberFormat="1" applyFont="1" applyFill="1" applyBorder="1" applyAlignment="1">
      <alignment horizontal="center" vertical="center"/>
    </xf>
    <xf numFmtId="0" fontId="9" fillId="2" borderId="14" xfId="0" applyFont="1" applyFill="1" applyBorder="1" applyAlignment="1">
      <alignment horizontal="center" vertical="center"/>
    </xf>
    <xf numFmtId="0" fontId="9" fillId="2" borderId="15" xfId="0" applyFont="1" applyFill="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10" fillId="0" borderId="13" xfId="5" applyNumberFormat="1" applyFont="1" applyFill="1" applyBorder="1" applyAlignment="1">
      <alignment horizontal="center" vertical="center" wrapText="1"/>
    </xf>
    <xf numFmtId="0" fontId="10" fillId="0" borderId="14" xfId="5" applyNumberFormat="1" applyFont="1" applyFill="1" applyBorder="1" applyAlignment="1">
      <alignment horizontal="center" vertical="center" wrapText="1"/>
    </xf>
    <xf numFmtId="0" fontId="10" fillId="0" borderId="15" xfId="5" applyNumberFormat="1" applyFont="1" applyFill="1" applyBorder="1" applyAlignment="1">
      <alignment horizontal="center" vertical="center" wrapText="1"/>
    </xf>
    <xf numFmtId="0" fontId="0" fillId="0" borderId="12" xfId="0" applyBorder="1" applyAlignment="1">
      <alignment horizontal="center"/>
    </xf>
    <xf numFmtId="166" fontId="8" fillId="2" borderId="13" xfId="5" applyNumberFormat="1" applyFont="1" applyFill="1" applyBorder="1" applyAlignment="1">
      <alignment horizontal="center" vertical="center"/>
    </xf>
    <xf numFmtId="166" fontId="8" fillId="2" borderId="14" xfId="5" applyNumberFormat="1" applyFont="1" applyFill="1" applyBorder="1" applyAlignment="1">
      <alignment horizontal="center" vertical="center"/>
    </xf>
    <xf numFmtId="166" fontId="8" fillId="2" borderId="26" xfId="5" applyNumberFormat="1" applyFont="1" applyFill="1" applyBorder="1" applyAlignment="1">
      <alignment horizontal="center" vertical="center"/>
    </xf>
    <xf numFmtId="166" fontId="10" fillId="0" borderId="17" xfId="5" applyNumberFormat="1" applyFont="1" applyFill="1" applyBorder="1" applyAlignment="1">
      <alignment horizontal="center" vertical="center" wrapText="1"/>
    </xf>
    <xf numFmtId="166" fontId="10" fillId="0" borderId="18" xfId="5" applyNumberFormat="1" applyFont="1" applyFill="1" applyBorder="1" applyAlignment="1">
      <alignment horizontal="center" vertical="center" wrapText="1"/>
    </xf>
    <xf numFmtId="166" fontId="10" fillId="0" borderId="19" xfId="5" applyNumberFormat="1" applyFont="1" applyFill="1" applyBorder="1" applyAlignment="1">
      <alignment horizontal="center" vertical="center" wrapText="1"/>
    </xf>
    <xf numFmtId="166" fontId="10" fillId="0" borderId="6" xfId="5" applyNumberFormat="1" applyFont="1" applyFill="1" applyBorder="1" applyAlignment="1">
      <alignment horizontal="center" vertical="center" wrapText="1"/>
    </xf>
    <xf numFmtId="166" fontId="10" fillId="0" borderId="0" xfId="5" applyNumberFormat="1" applyFont="1" applyFill="1" applyBorder="1" applyAlignment="1">
      <alignment horizontal="center" vertical="center" wrapText="1"/>
    </xf>
    <xf numFmtId="166" fontId="10" fillId="0" borderId="7" xfId="5" applyNumberFormat="1" applyFont="1" applyFill="1" applyBorder="1" applyAlignment="1">
      <alignment horizontal="center" vertical="center" wrapText="1"/>
    </xf>
    <xf numFmtId="166" fontId="10" fillId="0" borderId="20" xfId="5" applyNumberFormat="1" applyFont="1" applyFill="1" applyBorder="1" applyAlignment="1">
      <alignment horizontal="center" vertical="center" wrapText="1"/>
    </xf>
    <xf numFmtId="166" fontId="10" fillId="0" borderId="21" xfId="5" applyNumberFormat="1" applyFont="1" applyFill="1" applyBorder="1" applyAlignment="1">
      <alignment horizontal="center" vertical="center" wrapText="1"/>
    </xf>
    <xf numFmtId="166" fontId="10" fillId="0" borderId="22" xfId="5" applyNumberFormat="1" applyFont="1" applyFill="1" applyBorder="1" applyAlignment="1">
      <alignment horizontal="center" vertical="center" wrapText="1"/>
    </xf>
    <xf numFmtId="0" fontId="7" fillId="0" borderId="3" xfId="6" applyFont="1" applyBorder="1" applyAlignment="1">
      <alignment horizontal="center" vertical="center" wrapText="1"/>
    </xf>
    <xf numFmtId="0" fontId="7" fillId="0" borderId="4" xfId="6" applyFont="1" applyBorder="1" applyAlignment="1">
      <alignment horizontal="center" vertical="center" wrapText="1"/>
    </xf>
    <xf numFmtId="0" fontId="7" fillId="0" borderId="5" xfId="6" applyFont="1" applyBorder="1" applyAlignment="1">
      <alignment horizontal="center" vertical="center" wrapText="1"/>
    </xf>
    <xf numFmtId="43" fontId="8" fillId="3" borderId="9" xfId="0" applyNumberFormat="1" applyFont="1" applyFill="1" applyBorder="1" applyAlignment="1">
      <alignment horizontal="center" vertical="center"/>
    </xf>
    <xf numFmtId="0" fontId="9" fillId="0" borderId="9" xfId="5" applyNumberFormat="1" applyFont="1" applyFill="1" applyBorder="1" applyAlignment="1">
      <alignment horizontal="center" vertical="center"/>
    </xf>
    <xf numFmtId="166" fontId="15" fillId="0" borderId="9" xfId="5" applyNumberFormat="1" applyFont="1" applyFill="1" applyBorder="1" applyAlignment="1">
      <alignment horizontal="center" vertical="center" wrapText="1"/>
    </xf>
    <xf numFmtId="0" fontId="9" fillId="0" borderId="10" xfId="5" applyNumberFormat="1" applyFont="1" applyFill="1" applyBorder="1" applyAlignment="1">
      <alignment horizontal="center" vertical="center"/>
    </xf>
    <xf numFmtId="166" fontId="10" fillId="0" borderId="9" xfId="5" applyNumberFormat="1" applyFont="1" applyFill="1" applyBorder="1" applyAlignment="1">
      <alignment horizontal="center" vertical="center" wrapText="1"/>
    </xf>
    <xf numFmtId="0" fontId="11" fillId="0" borderId="8" xfId="0" applyFont="1" applyBorder="1" applyAlignment="1">
      <alignment horizontal="center" wrapText="1"/>
    </xf>
    <xf numFmtId="0" fontId="11" fillId="0" borderId="9" xfId="0" applyFont="1" applyBorder="1" applyAlignment="1">
      <alignment horizontal="center" wrapText="1"/>
    </xf>
    <xf numFmtId="0" fontId="12" fillId="0" borderId="12" xfId="0" applyFont="1" applyBorder="1" applyAlignment="1">
      <alignment horizontal="center" wrapText="1"/>
    </xf>
    <xf numFmtId="0" fontId="12" fillId="0" borderId="11" xfId="0" applyFont="1" applyBorder="1" applyAlignment="1">
      <alignment horizont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4" borderId="9" xfId="0" applyFont="1" applyFill="1" applyBorder="1" applyAlignment="1">
      <alignment horizontal="center" vertical="center"/>
    </xf>
    <xf numFmtId="0" fontId="12" fillId="4" borderId="10" xfId="0" applyFont="1" applyFill="1" applyBorder="1" applyAlignment="1">
      <alignment horizontal="center" vertical="center"/>
    </xf>
    <xf numFmtId="167" fontId="11" fillId="4" borderId="9" xfId="0" applyNumberFormat="1" applyFont="1" applyFill="1" applyBorder="1" applyAlignment="1">
      <alignment horizontal="center" vertical="center"/>
    </xf>
    <xf numFmtId="167" fontId="11" fillId="4" borderId="23" xfId="0" applyNumberFormat="1" applyFont="1" applyFill="1" applyBorder="1" applyAlignment="1">
      <alignment horizontal="center" vertical="center"/>
    </xf>
    <xf numFmtId="167" fontId="11" fillId="4" borderId="25" xfId="0" applyNumberFormat="1" applyFont="1" applyFill="1" applyBorder="1" applyAlignment="1">
      <alignment horizontal="center" vertical="center"/>
    </xf>
  </cellXfs>
  <cellStyles count="11">
    <cellStyle name="Millares [0]" xfId="5" builtinId="6"/>
    <cellStyle name="Millares [0] 2" xfId="9" xr:uid="{00000000-0005-0000-0000-000001000000}"/>
    <cellStyle name="Moneda" xfId="1" builtinId="4"/>
    <cellStyle name="Moneda [0]" xfId="7" builtinId="7"/>
    <cellStyle name="Moneda [0] 2" xfId="10" xr:uid="{00000000-0005-0000-0000-000004000000}"/>
    <cellStyle name="Moneda 2" xfId="8" xr:uid="{00000000-0005-0000-0000-000005000000}"/>
    <cellStyle name="Normal" xfId="0" builtinId="0"/>
    <cellStyle name="Normal 2" xfId="3" xr:uid="{00000000-0005-0000-0000-000007000000}"/>
    <cellStyle name="Normal 2 21" xfId="4" xr:uid="{00000000-0005-0000-0000-000008000000}"/>
    <cellStyle name="Normal 3 2" xfId="2" xr:uid="{00000000-0005-0000-0000-000009000000}"/>
    <cellStyle name="Normal 4" xfId="6"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18"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microsoft.com/office/2017/06/relationships/rdRichValueTypes" Target="richData/rdRichValueTypes.xml"/><Relationship Id="rId2" Type="http://schemas.openxmlformats.org/officeDocument/2006/relationships/worksheet" Target="worksheets/sheet2.xml"/><Relationship Id="rId20"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19"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10.jpeg"/><Relationship Id="rId13" Type="http://schemas.openxmlformats.org/officeDocument/2006/relationships/image" Target="../media/image15.jpeg"/><Relationship Id="rId3" Type="http://schemas.openxmlformats.org/officeDocument/2006/relationships/image" Target="../media/image5.jpeg"/><Relationship Id="rId7" Type="http://schemas.openxmlformats.org/officeDocument/2006/relationships/image" Target="../media/image9.jpeg"/><Relationship Id="rId12" Type="http://schemas.openxmlformats.org/officeDocument/2006/relationships/image" Target="../media/image14.jpeg"/><Relationship Id="rId2" Type="http://schemas.openxmlformats.org/officeDocument/2006/relationships/image" Target="../media/image4.jpg"/><Relationship Id="rId1" Type="http://schemas.openxmlformats.org/officeDocument/2006/relationships/image" Target="../media/image3.png"/><Relationship Id="rId6" Type="http://schemas.openxmlformats.org/officeDocument/2006/relationships/image" Target="../media/image8.jpeg"/><Relationship Id="rId11" Type="http://schemas.openxmlformats.org/officeDocument/2006/relationships/image" Target="../media/image13.jpeg"/><Relationship Id="rId5" Type="http://schemas.openxmlformats.org/officeDocument/2006/relationships/image" Target="../media/image7.jpeg"/><Relationship Id="rId15" Type="http://schemas.openxmlformats.org/officeDocument/2006/relationships/image" Target="../media/image17.jpeg"/><Relationship Id="rId10" Type="http://schemas.openxmlformats.org/officeDocument/2006/relationships/image" Target="../media/image12.jpeg"/><Relationship Id="rId4" Type="http://schemas.openxmlformats.org/officeDocument/2006/relationships/image" Target="../media/image6.jpeg"/><Relationship Id="rId9" Type="http://schemas.openxmlformats.org/officeDocument/2006/relationships/image" Target="../media/image11.jpeg"/><Relationship Id="rId14" Type="http://schemas.openxmlformats.org/officeDocument/2006/relationships/image" Target="../media/image16.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18.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163286</xdr:colOff>
      <xdr:row>3</xdr:row>
      <xdr:rowOff>27214</xdr:rowOff>
    </xdr:from>
    <xdr:to>
      <xdr:col>3</xdr:col>
      <xdr:colOff>540</xdr:colOff>
      <xdr:row>8</xdr:row>
      <xdr:rowOff>499929</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24643"/>
          <a:ext cx="2961455" cy="2160000"/>
        </a:xfrm>
        <a:prstGeom prst="rect">
          <a:avLst/>
        </a:prstGeom>
      </xdr:spPr>
    </xdr:pic>
    <xdr:clientData/>
  </xdr:twoCellAnchor>
  <xdr:twoCellAnchor editAs="oneCell">
    <xdr:from>
      <xdr:col>0</xdr:col>
      <xdr:colOff>202249</xdr:colOff>
      <xdr:row>30</xdr:row>
      <xdr:rowOff>86831</xdr:rowOff>
    </xdr:from>
    <xdr:to>
      <xdr:col>1</xdr:col>
      <xdr:colOff>460784</xdr:colOff>
      <xdr:row>34</xdr:row>
      <xdr:rowOff>57630</xdr:rowOff>
    </xdr:to>
    <xdr:pic>
      <xdr:nvPicPr>
        <xdr:cNvPr id="5" name="Imagen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2249" y="10699075"/>
          <a:ext cx="1048413" cy="1773579"/>
        </a:xfrm>
        <a:prstGeom prst="rect">
          <a:avLst/>
        </a:prstGeom>
      </xdr:spPr>
    </xdr:pic>
    <xdr:clientData/>
  </xdr:twoCellAnchor>
  <xdr:twoCellAnchor editAs="oneCell">
    <xdr:from>
      <xdr:col>1</xdr:col>
      <xdr:colOff>607378</xdr:colOff>
      <xdr:row>30</xdr:row>
      <xdr:rowOff>178553</xdr:rowOff>
    </xdr:from>
    <xdr:to>
      <xdr:col>2</xdr:col>
      <xdr:colOff>1282794</xdr:colOff>
      <xdr:row>33</xdr:row>
      <xdr:rowOff>696951</xdr:rowOff>
    </xdr:to>
    <xdr:pic>
      <xdr:nvPicPr>
        <xdr:cNvPr id="6" name="Imagen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97256" y="10790797"/>
          <a:ext cx="1465294" cy="1549886"/>
        </a:xfrm>
        <a:prstGeom prst="rect">
          <a:avLst/>
        </a:prstGeom>
      </xdr:spPr>
    </xdr:pic>
    <xdr:clientData/>
  </xdr:twoCellAnchor>
  <xdr:twoCellAnchor editAs="oneCell">
    <xdr:from>
      <xdr:col>0</xdr:col>
      <xdr:colOff>0</xdr:colOff>
      <xdr:row>42</xdr:row>
      <xdr:rowOff>116464</xdr:rowOff>
    </xdr:from>
    <xdr:to>
      <xdr:col>1</xdr:col>
      <xdr:colOff>325908</xdr:colOff>
      <xdr:row>43</xdr:row>
      <xdr:rowOff>173581</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114" t="33501" r="6060" b="30844"/>
        <a:stretch/>
      </xdr:blipFill>
      <xdr:spPr>
        <a:xfrm>
          <a:off x="0" y="17707513"/>
          <a:ext cx="1115786" cy="558922"/>
        </a:xfrm>
        <a:prstGeom prst="rect">
          <a:avLst/>
        </a:prstGeom>
      </xdr:spPr>
    </xdr:pic>
    <xdr:clientData/>
  </xdr:twoCellAnchor>
  <xdr:twoCellAnchor editAs="oneCell">
    <xdr:from>
      <xdr:col>1</xdr:col>
      <xdr:colOff>587761</xdr:colOff>
      <xdr:row>48</xdr:row>
      <xdr:rowOff>20244</xdr:rowOff>
    </xdr:from>
    <xdr:to>
      <xdr:col>2</xdr:col>
      <xdr:colOff>655797</xdr:colOff>
      <xdr:row>49</xdr:row>
      <xdr:rowOff>37233</xdr:rowOff>
    </xdr:to>
    <xdr:pic>
      <xdr:nvPicPr>
        <xdr:cNvPr id="9" name="Imagen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77639" y="18587024"/>
          <a:ext cx="857914" cy="518794"/>
        </a:xfrm>
        <a:prstGeom prst="rect">
          <a:avLst/>
        </a:prstGeom>
      </xdr:spPr>
    </xdr:pic>
    <xdr:clientData/>
  </xdr:twoCellAnchor>
  <xdr:twoCellAnchor editAs="oneCell">
    <xdr:from>
      <xdr:col>0</xdr:col>
      <xdr:colOff>340179</xdr:colOff>
      <xdr:row>39</xdr:row>
      <xdr:rowOff>30867</xdr:rowOff>
    </xdr:from>
    <xdr:to>
      <xdr:col>1</xdr:col>
      <xdr:colOff>320936</xdr:colOff>
      <xdr:row>42</xdr:row>
      <xdr:rowOff>114439</xdr:rowOff>
    </xdr:to>
    <xdr:pic>
      <xdr:nvPicPr>
        <xdr:cNvPr id="13" name="Imagen 12">
          <a:extLst>
            <a:ext uri="{FF2B5EF4-FFF2-40B4-BE49-F238E27FC236}">
              <a16:creationId xmlns:a16="http://schemas.microsoft.com/office/drawing/2014/main" id="{00000000-0008-0000-08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0179" y="14741184"/>
          <a:ext cx="770635" cy="929206"/>
        </a:xfrm>
        <a:prstGeom prst="rect">
          <a:avLst/>
        </a:prstGeom>
      </xdr:spPr>
    </xdr:pic>
    <xdr:clientData/>
  </xdr:twoCellAnchor>
  <xdr:twoCellAnchor editAs="oneCell">
    <xdr:from>
      <xdr:col>0</xdr:col>
      <xdr:colOff>199353</xdr:colOff>
      <xdr:row>43</xdr:row>
      <xdr:rowOff>213813</xdr:rowOff>
    </xdr:from>
    <xdr:to>
      <xdr:col>1</xdr:col>
      <xdr:colOff>612926</xdr:colOff>
      <xdr:row>45</xdr:row>
      <xdr:rowOff>106884</xdr:rowOff>
    </xdr:to>
    <xdr:pic>
      <xdr:nvPicPr>
        <xdr:cNvPr id="17" name="Imagen 16">
          <a:extLst>
            <a:ext uri="{FF2B5EF4-FFF2-40B4-BE49-F238E27FC236}">
              <a16:creationId xmlns:a16="http://schemas.microsoft.com/office/drawing/2014/main" id="{00000000-0008-0000-08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9353" y="18306667"/>
          <a:ext cx="1203451" cy="896681"/>
        </a:xfrm>
        <a:prstGeom prst="rect">
          <a:avLst/>
        </a:prstGeom>
      </xdr:spPr>
    </xdr:pic>
    <xdr:clientData/>
  </xdr:twoCellAnchor>
  <xdr:twoCellAnchor editAs="oneCell">
    <xdr:from>
      <xdr:col>1</xdr:col>
      <xdr:colOff>329807</xdr:colOff>
      <xdr:row>44</xdr:row>
      <xdr:rowOff>271718</xdr:rowOff>
    </xdr:from>
    <xdr:to>
      <xdr:col>2</xdr:col>
      <xdr:colOff>386164</xdr:colOff>
      <xdr:row>46</xdr:row>
      <xdr:rowOff>164789</xdr:rowOff>
    </xdr:to>
    <xdr:pic>
      <xdr:nvPicPr>
        <xdr:cNvPr id="21" name="Imagen 20">
          <a:extLst>
            <a:ext uri="{FF2B5EF4-FFF2-40B4-BE49-F238E27FC236}">
              <a16:creationId xmlns:a16="http://schemas.microsoft.com/office/drawing/2014/main" id="{00000000-0008-0000-0800-00001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19685" y="20371791"/>
          <a:ext cx="846235" cy="896681"/>
        </a:xfrm>
        <a:prstGeom prst="rect">
          <a:avLst/>
        </a:prstGeom>
      </xdr:spPr>
    </xdr:pic>
    <xdr:clientData/>
  </xdr:twoCellAnchor>
  <xdr:twoCellAnchor editAs="oneCell">
    <xdr:from>
      <xdr:col>2</xdr:col>
      <xdr:colOff>574393</xdr:colOff>
      <xdr:row>45</xdr:row>
      <xdr:rowOff>247147</xdr:rowOff>
    </xdr:from>
    <xdr:to>
      <xdr:col>3</xdr:col>
      <xdr:colOff>6998</xdr:colOff>
      <xdr:row>47</xdr:row>
      <xdr:rowOff>140218</xdr:rowOff>
    </xdr:to>
    <xdr:pic>
      <xdr:nvPicPr>
        <xdr:cNvPr id="22" name="Imagen 21">
          <a:extLst>
            <a:ext uri="{FF2B5EF4-FFF2-40B4-BE49-F238E27FC236}">
              <a16:creationId xmlns:a16="http://schemas.microsoft.com/office/drawing/2014/main" id="{00000000-0008-0000-0800-000016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154149" y="19343610"/>
          <a:ext cx="872971" cy="896681"/>
        </a:xfrm>
        <a:prstGeom prst="rect">
          <a:avLst/>
        </a:prstGeom>
      </xdr:spPr>
    </xdr:pic>
    <xdr:clientData/>
  </xdr:twoCellAnchor>
  <xdr:twoCellAnchor editAs="oneCell">
    <xdr:from>
      <xdr:col>0</xdr:col>
      <xdr:colOff>640427</xdr:colOff>
      <xdr:row>45</xdr:row>
      <xdr:rowOff>362414</xdr:rowOff>
    </xdr:from>
    <xdr:to>
      <xdr:col>1</xdr:col>
      <xdr:colOff>621184</xdr:colOff>
      <xdr:row>47</xdr:row>
      <xdr:rowOff>254424</xdr:rowOff>
    </xdr:to>
    <xdr:pic>
      <xdr:nvPicPr>
        <xdr:cNvPr id="23" name="Imagen 22">
          <a:extLst>
            <a:ext uri="{FF2B5EF4-FFF2-40B4-BE49-F238E27FC236}">
              <a16:creationId xmlns:a16="http://schemas.microsoft.com/office/drawing/2014/main" id="{00000000-0008-0000-0800-000017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40427" y="19458877"/>
          <a:ext cx="770635" cy="895620"/>
        </a:xfrm>
        <a:prstGeom prst="rect">
          <a:avLst/>
        </a:prstGeom>
      </xdr:spPr>
    </xdr:pic>
    <xdr:clientData/>
  </xdr:twoCellAnchor>
  <xdr:twoCellAnchor editAs="oneCell">
    <xdr:from>
      <xdr:col>0</xdr:col>
      <xdr:colOff>0</xdr:colOff>
      <xdr:row>45</xdr:row>
      <xdr:rowOff>269027</xdr:rowOff>
    </xdr:from>
    <xdr:to>
      <xdr:col>0</xdr:col>
      <xdr:colOff>762001</xdr:colOff>
      <xdr:row>47</xdr:row>
      <xdr:rowOff>162098</xdr:rowOff>
    </xdr:to>
    <xdr:pic>
      <xdr:nvPicPr>
        <xdr:cNvPr id="24" name="Imagen 23">
          <a:extLst>
            <a:ext uri="{FF2B5EF4-FFF2-40B4-BE49-F238E27FC236}">
              <a16:creationId xmlns:a16="http://schemas.microsoft.com/office/drawing/2014/main" id="{00000000-0008-0000-0800-000018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2161" r="21360"/>
        <a:stretch>
          <a:fillRect/>
        </a:stretch>
      </xdr:blipFill>
      <xdr:spPr>
        <a:xfrm>
          <a:off x="0" y="19365490"/>
          <a:ext cx="762001" cy="896681"/>
        </a:xfrm>
        <a:prstGeom prst="rect">
          <a:avLst/>
        </a:prstGeom>
      </xdr:spPr>
    </xdr:pic>
    <xdr:clientData/>
  </xdr:twoCellAnchor>
  <xdr:twoCellAnchor editAs="oneCell">
    <xdr:from>
      <xdr:col>2</xdr:col>
      <xdr:colOff>12807</xdr:colOff>
      <xdr:row>44</xdr:row>
      <xdr:rowOff>0</xdr:rowOff>
    </xdr:from>
    <xdr:to>
      <xdr:col>2</xdr:col>
      <xdr:colOff>859042</xdr:colOff>
      <xdr:row>45</xdr:row>
      <xdr:rowOff>393815</xdr:rowOff>
    </xdr:to>
    <xdr:pic>
      <xdr:nvPicPr>
        <xdr:cNvPr id="26" name="Imagen 25">
          <a:extLst>
            <a:ext uri="{FF2B5EF4-FFF2-40B4-BE49-F238E27FC236}">
              <a16:creationId xmlns:a16="http://schemas.microsoft.com/office/drawing/2014/main" id="{00000000-0008-0000-0800-00001A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592563" y="19133634"/>
          <a:ext cx="846235" cy="895620"/>
        </a:xfrm>
        <a:prstGeom prst="rect">
          <a:avLst/>
        </a:prstGeom>
      </xdr:spPr>
    </xdr:pic>
    <xdr:clientData/>
  </xdr:twoCellAnchor>
  <xdr:twoCellAnchor editAs="oneCell">
    <xdr:from>
      <xdr:col>2</xdr:col>
      <xdr:colOff>417560</xdr:colOff>
      <xdr:row>42</xdr:row>
      <xdr:rowOff>493308</xdr:rowOff>
    </xdr:from>
    <xdr:to>
      <xdr:col>2</xdr:col>
      <xdr:colOff>1321011</xdr:colOff>
      <xdr:row>44</xdr:row>
      <xdr:rowOff>386380</xdr:rowOff>
    </xdr:to>
    <xdr:pic>
      <xdr:nvPicPr>
        <xdr:cNvPr id="27" name="Imagen 26">
          <a:extLst>
            <a:ext uri="{FF2B5EF4-FFF2-40B4-BE49-F238E27FC236}">
              <a16:creationId xmlns:a16="http://schemas.microsoft.com/office/drawing/2014/main" id="{00000000-0008-0000-0800-00001B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997316" y="18084357"/>
          <a:ext cx="903451" cy="896682"/>
        </a:xfrm>
        <a:prstGeom prst="rect">
          <a:avLst/>
        </a:prstGeom>
      </xdr:spPr>
    </xdr:pic>
    <xdr:clientData/>
  </xdr:twoCellAnchor>
  <xdr:twoCellAnchor editAs="oneCell">
    <xdr:from>
      <xdr:col>1</xdr:col>
      <xdr:colOff>501806</xdr:colOff>
      <xdr:row>39</xdr:row>
      <xdr:rowOff>130097</xdr:rowOff>
    </xdr:from>
    <xdr:to>
      <xdr:col>2</xdr:col>
      <xdr:colOff>894580</xdr:colOff>
      <xdr:row>42</xdr:row>
      <xdr:rowOff>453064</xdr:rowOff>
    </xdr:to>
    <xdr:pic>
      <xdr:nvPicPr>
        <xdr:cNvPr id="3" name="Imagen 2" descr="Rubbermaid® Carrito con Plataforma de Plástico - 24 x 48&quot; H-5035 - ULINE">
          <a:extLst>
            <a:ext uri="{FF2B5EF4-FFF2-40B4-BE49-F238E27FC236}">
              <a16:creationId xmlns:a16="http://schemas.microsoft.com/office/drawing/2014/main" id="{18FCA3F7-545F-9777-C9FF-472AE87F929A}"/>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291684" y="16875512"/>
          <a:ext cx="1182652" cy="1168601"/>
        </a:xfrm>
        <a:prstGeom prst="rect">
          <a:avLst/>
        </a:prstGeom>
        <a:noFill/>
        <a:ln>
          <a:noFill/>
        </a:ln>
      </xdr:spPr>
    </xdr:pic>
    <xdr:clientData/>
  </xdr:twoCellAnchor>
  <xdr:twoCellAnchor editAs="oneCell">
    <xdr:from>
      <xdr:col>0</xdr:col>
      <xdr:colOff>557561</xdr:colOff>
      <xdr:row>47</xdr:row>
      <xdr:rowOff>483219</xdr:rowOff>
    </xdr:from>
    <xdr:to>
      <xdr:col>1</xdr:col>
      <xdr:colOff>416088</xdr:colOff>
      <xdr:row>49</xdr:row>
      <xdr:rowOff>485485</xdr:rowOff>
    </xdr:to>
    <xdr:pic>
      <xdr:nvPicPr>
        <xdr:cNvPr id="4" name="Imagen 3">
          <a:extLst>
            <a:ext uri="{FF2B5EF4-FFF2-40B4-BE49-F238E27FC236}">
              <a16:creationId xmlns:a16="http://schemas.microsoft.com/office/drawing/2014/main" id="{F401B0E7-4192-447B-A6DC-EC59F29C4FD0}"/>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14363" r="17601"/>
        <a:stretch/>
      </xdr:blipFill>
      <xdr:spPr>
        <a:xfrm>
          <a:off x="557561" y="18548195"/>
          <a:ext cx="648405" cy="1005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330798</xdr:colOff>
      <xdr:row>12</xdr:row>
      <xdr:rowOff>0</xdr:rowOff>
    </xdr:from>
    <xdr:to>
      <xdr:col>6</xdr:col>
      <xdr:colOff>276561</xdr:colOff>
      <xdr:row>12</xdr:row>
      <xdr:rowOff>46168</xdr:rowOff>
    </xdr:to>
    <xdr:sp macro="" textlink="">
      <xdr:nvSpPr>
        <xdr:cNvPr id="2" name="CuadroTexto 1">
          <a:extLst>
            <a:ext uri="{FF2B5EF4-FFF2-40B4-BE49-F238E27FC236}">
              <a16:creationId xmlns:a16="http://schemas.microsoft.com/office/drawing/2014/main" id="{4B9D0193-20CC-49E7-AB68-9E5094D0CF01}"/>
            </a:ext>
          </a:extLst>
        </xdr:cNvPr>
        <xdr:cNvSpPr txBox="1"/>
      </xdr:nvSpPr>
      <xdr:spPr>
        <a:xfrm>
          <a:off x="3957918" y="12216205"/>
          <a:ext cx="2483223" cy="7306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s-ES" sz="1000"/>
            <a:t>___________________________________</a:t>
          </a:r>
          <a:br>
            <a:rPr lang="es-ES" sz="1000"/>
          </a:br>
          <a:r>
            <a:rPr lang="es-CO" sz="1000" b="1">
              <a:solidFill>
                <a:schemeClr val="dk1"/>
              </a:solidFill>
              <a:effectLst/>
              <a:latin typeface="Times New Roman" panose="02020603050405020304" pitchFamily="18" charset="0"/>
              <a:ea typeface="+mn-ea"/>
              <a:cs typeface="Times New Roman" panose="02020603050405020304" pitchFamily="18" charset="0"/>
            </a:rPr>
            <a:t>CINDY</a:t>
          </a:r>
          <a:r>
            <a:rPr lang="es-CO" sz="1000" b="1" baseline="0">
              <a:solidFill>
                <a:schemeClr val="dk1"/>
              </a:solidFill>
              <a:effectLst/>
              <a:latin typeface="Times New Roman" panose="02020603050405020304" pitchFamily="18" charset="0"/>
              <a:ea typeface="+mn-ea"/>
              <a:cs typeface="Times New Roman" panose="02020603050405020304" pitchFamily="18" charset="0"/>
            </a:rPr>
            <a:t> MOLIN</a:t>
          </a:r>
          <a:endParaRPr lang="es-ES" sz="1000">
            <a:latin typeface="Times New Roman" panose="02020603050405020304" pitchFamily="18" charset="0"/>
            <a:cs typeface="Times New Roman" panose="02020603050405020304" pitchFamily="18" charset="0"/>
          </a:endParaRPr>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0"/>
  <sheetViews>
    <sheetView topLeftCell="A2" zoomScale="70" zoomScaleNormal="70" zoomScaleSheetLayoutView="100" zoomScalePageLayoutView="51" workbookViewId="0">
      <selection activeCell="B12" sqref="B12"/>
    </sheetView>
  </sheetViews>
  <sheetFormatPr baseColWidth="10" defaultRowHeight="14.4" x14ac:dyDescent="0.3"/>
  <cols>
    <col min="1" max="1" width="11.77734375" bestFit="1" customWidth="1"/>
    <col min="2" max="2" width="46.44140625" bestFit="1" customWidth="1"/>
    <col min="3" max="3" width="17.109375" customWidth="1"/>
    <col min="4" max="4" width="18.6640625" customWidth="1"/>
    <col min="5" max="5" width="23.77734375" customWidth="1"/>
    <col min="6" max="6" width="28.77734375" customWidth="1"/>
    <col min="7" max="7" width="20.109375" customWidth="1"/>
    <col min="8" max="8" width="2.6640625" customWidth="1"/>
    <col min="9" max="9" width="32.88671875" customWidth="1"/>
    <col min="10" max="10" width="32.33203125" customWidth="1"/>
  </cols>
  <sheetData>
    <row r="1" spans="1:10" x14ac:dyDescent="0.3">
      <c r="A1" s="95" t="s">
        <v>89</v>
      </c>
      <c r="B1" s="95"/>
      <c r="C1" s="95"/>
      <c r="D1" s="95"/>
      <c r="E1" s="95"/>
      <c r="F1" s="95"/>
    </row>
    <row r="2" spans="1:10" x14ac:dyDescent="0.3">
      <c r="A2" s="95"/>
      <c r="B2" s="95"/>
      <c r="C2" s="95"/>
      <c r="D2" s="95"/>
      <c r="E2" s="95"/>
      <c r="F2" s="95"/>
    </row>
    <row r="3" spans="1:10" x14ac:dyDescent="0.3">
      <c r="A3" s="95"/>
      <c r="B3" s="95"/>
      <c r="C3" s="95"/>
      <c r="D3" s="95"/>
      <c r="E3" s="95"/>
      <c r="F3" s="95"/>
    </row>
    <row r="4" spans="1:10" ht="70.5" customHeight="1" x14ac:dyDescent="0.3">
      <c r="A4" s="95"/>
      <c r="B4" s="95"/>
      <c r="C4" s="95"/>
      <c r="D4" s="95"/>
      <c r="E4" s="95"/>
      <c r="F4" s="95"/>
    </row>
    <row r="5" spans="1:10" ht="51" customHeight="1" x14ac:dyDescent="0.3">
      <c r="A5" s="103" t="s">
        <v>47</v>
      </c>
      <c r="B5" s="104"/>
      <c r="C5" s="104"/>
      <c r="D5" s="104"/>
      <c r="E5" s="104"/>
      <c r="F5" s="105"/>
    </row>
    <row r="6" spans="1:10" ht="37.950000000000003" customHeight="1" x14ac:dyDescent="0.3">
      <c r="A6" s="100" t="s">
        <v>86</v>
      </c>
      <c r="B6" s="101"/>
      <c r="C6" s="101"/>
      <c r="D6" s="101"/>
      <c r="E6" s="101"/>
      <c r="F6" s="102"/>
    </row>
    <row r="7" spans="1:10" x14ac:dyDescent="0.3">
      <c r="A7" s="96" t="s">
        <v>0</v>
      </c>
      <c r="B7" s="97" t="s">
        <v>11</v>
      </c>
      <c r="C7" s="97" t="s">
        <v>12</v>
      </c>
      <c r="D7" s="98" t="s">
        <v>13</v>
      </c>
      <c r="E7" s="98" t="s">
        <v>14</v>
      </c>
      <c r="F7" s="99" t="s">
        <v>15</v>
      </c>
    </row>
    <row r="8" spans="1:10" ht="19.05" customHeight="1" x14ac:dyDescent="0.3">
      <c r="A8" s="96"/>
      <c r="B8" s="97"/>
      <c r="C8" s="97"/>
      <c r="D8" s="98"/>
      <c r="E8" s="98"/>
      <c r="F8" s="99"/>
    </row>
    <row r="9" spans="1:10" ht="75" customHeight="1" x14ac:dyDescent="0.6">
      <c r="A9" s="2">
        <v>1</v>
      </c>
      <c r="B9" s="57" t="s">
        <v>77</v>
      </c>
      <c r="C9" s="59" t="s">
        <v>8</v>
      </c>
      <c r="D9" s="60">
        <v>4</v>
      </c>
      <c r="E9" s="72">
        <f>'APU.1 MOTO'!F9</f>
        <v>21810028.199999999</v>
      </c>
      <c r="F9" s="78">
        <f>E9*D9</f>
        <v>87240112.799999997</v>
      </c>
      <c r="I9" s="87"/>
    </row>
    <row r="10" spans="1:10" ht="104.4" customHeight="1" x14ac:dyDescent="0.3">
      <c r="A10" s="2">
        <v>2</v>
      </c>
      <c r="B10" s="57" t="s">
        <v>88</v>
      </c>
      <c r="C10" s="59" t="s">
        <v>8</v>
      </c>
      <c r="D10" s="62">
        <v>4</v>
      </c>
      <c r="E10" s="78">
        <f>'APU 2. '!F16</f>
        <v>1544000</v>
      </c>
      <c r="F10" s="78">
        <f>D10*E10</f>
        <v>6176000</v>
      </c>
      <c r="H10" s="76"/>
      <c r="I10" s="55"/>
    </row>
    <row r="11" spans="1:10" ht="75" x14ac:dyDescent="0.3">
      <c r="A11" s="2">
        <v>3</v>
      </c>
      <c r="B11" s="57" t="s">
        <v>61</v>
      </c>
      <c r="C11" s="59" t="s">
        <v>8</v>
      </c>
      <c r="D11" s="62">
        <v>4</v>
      </c>
      <c r="E11" s="78">
        <f>'APU 3.'!F10</f>
        <v>550000</v>
      </c>
      <c r="F11" s="78">
        <f>D11*E11</f>
        <v>2200000</v>
      </c>
      <c r="H11" s="55"/>
      <c r="I11" s="75"/>
      <c r="J11" s="56"/>
    </row>
    <row r="12" spans="1:10" ht="34.5" customHeight="1" x14ac:dyDescent="0.3">
      <c r="A12" s="2">
        <v>4</v>
      </c>
      <c r="B12" s="57" t="s">
        <v>62</v>
      </c>
      <c r="C12" s="59" t="s">
        <v>59</v>
      </c>
      <c r="D12" s="62">
        <v>4</v>
      </c>
      <c r="E12" s="78">
        <f>APU.4!F16</f>
        <v>27566560</v>
      </c>
      <c r="F12" s="78">
        <f>D12*E12</f>
        <v>110266240</v>
      </c>
      <c r="H12" s="61"/>
      <c r="I12" s="5"/>
    </row>
    <row r="13" spans="1:10" ht="15.6" x14ac:dyDescent="0.3">
      <c r="A13" s="3"/>
      <c r="B13" s="58" t="s">
        <v>16</v>
      </c>
      <c r="C13" s="63"/>
      <c r="D13" s="64"/>
      <c r="E13" s="65" t="s">
        <v>23</v>
      </c>
      <c r="F13" s="73">
        <f>F9+F10+F11+F12</f>
        <v>205882352.80000001</v>
      </c>
      <c r="G13" s="5"/>
      <c r="H13" s="5"/>
    </row>
    <row r="14" spans="1:10" ht="15.6" x14ac:dyDescent="0.3">
      <c r="A14" s="4"/>
      <c r="B14" s="66"/>
      <c r="C14" s="66"/>
      <c r="D14" s="66"/>
      <c r="E14" s="67" t="s">
        <v>22</v>
      </c>
      <c r="F14" s="74">
        <f>F13*19%</f>
        <v>39117647.032000005</v>
      </c>
      <c r="I14" s="77"/>
    </row>
    <row r="15" spans="1:10" ht="15.6" x14ac:dyDescent="0.3">
      <c r="A15" s="4"/>
      <c r="B15" s="68"/>
      <c r="C15" s="66"/>
      <c r="D15" s="66"/>
      <c r="E15" s="67" t="s">
        <v>17</v>
      </c>
      <c r="F15" s="75">
        <f>F13+F14</f>
        <v>244999999.83200002</v>
      </c>
      <c r="I15" s="75"/>
    </row>
    <row r="16" spans="1:10" ht="15.6" x14ac:dyDescent="0.3">
      <c r="B16" s="69"/>
      <c r="C16" s="69"/>
      <c r="D16" s="69"/>
      <c r="E16" s="69"/>
      <c r="F16" s="69"/>
    </row>
    <row r="19" spans="2:2" x14ac:dyDescent="0.3">
      <c r="B19" s="6" t="s">
        <v>24</v>
      </c>
    </row>
    <row r="20" spans="2:2" x14ac:dyDescent="0.3">
      <c r="B20" s="6" t="s">
        <v>26</v>
      </c>
    </row>
  </sheetData>
  <mergeCells count="9">
    <mergeCell ref="A1:F4"/>
    <mergeCell ref="A7:A8"/>
    <mergeCell ref="B7:B8"/>
    <mergeCell ref="C7:C8"/>
    <mergeCell ref="D7:D8"/>
    <mergeCell ref="E7:E8"/>
    <mergeCell ref="F7:F8"/>
    <mergeCell ref="A6:F6"/>
    <mergeCell ref="A5:F5"/>
  </mergeCells>
  <pageMargins left="0.7" right="0.7" top="0.89375000000000004" bottom="0.88611111111111107" header="0.3" footer="0.3"/>
  <pageSetup paperSize="9" scale="55" orientation="portrait" r:id="rId1"/>
  <headerFooter>
    <oddHeader>&amp;C&amp;G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0"/>
  <sheetViews>
    <sheetView view="pageLayout" topLeftCell="A6" zoomScale="80" zoomScaleNormal="94" zoomScaleSheetLayoutView="128" zoomScalePageLayoutView="80" workbookViewId="0">
      <selection activeCell="E9" sqref="E9"/>
    </sheetView>
  </sheetViews>
  <sheetFormatPr baseColWidth="10" defaultRowHeight="14.4" x14ac:dyDescent="0.3"/>
  <cols>
    <col min="1" max="1" width="15.109375" customWidth="1"/>
    <col min="2" max="2" width="32.6640625" customWidth="1"/>
    <col min="3" max="4" width="10.6640625" customWidth="1"/>
    <col min="5" max="6" width="15.109375" customWidth="1"/>
  </cols>
  <sheetData>
    <row r="1" spans="1:8" ht="37.950000000000003" customHeight="1" x14ac:dyDescent="0.3">
      <c r="A1" s="89" t="str">
        <f>'PRESUPUESTO GENERAL'!A1</f>
        <v>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v>
      </c>
      <c r="B1" s="89"/>
      <c r="C1" s="89"/>
      <c r="D1" s="89"/>
      <c r="E1" s="89"/>
      <c r="F1" s="89"/>
    </row>
    <row r="2" spans="1:8" x14ac:dyDescent="0.3">
      <c r="A2" s="89"/>
      <c r="B2" s="89"/>
      <c r="C2" s="89"/>
      <c r="D2" s="89"/>
      <c r="E2" s="89"/>
      <c r="F2" s="89"/>
    </row>
    <row r="3" spans="1:8" x14ac:dyDescent="0.3">
      <c r="A3" s="71" t="s">
        <v>0</v>
      </c>
      <c r="B3" s="89" t="str">
        <f>'PRESUPUESTO GENERAL'!B9</f>
        <v>Suministro de vehículo tipo moto carga, KARGUERO 200, incluye el costo de trámites de tránsito (Soat, Matrícula, Placa), con información promocional de la Asociación.</v>
      </c>
      <c r="C3" s="89"/>
      <c r="D3" s="89"/>
      <c r="E3" s="90" t="str">
        <f>'PRESUPUESTO GENERAL'!C9</f>
        <v>Und</v>
      </c>
      <c r="F3" s="90">
        <f>'PRESUPUESTO GENERAL'!D9</f>
        <v>4</v>
      </c>
    </row>
    <row r="4" spans="1:8" ht="52.95" customHeight="1" x14ac:dyDescent="0.3">
      <c r="A4" s="71">
        <f>'PRESUPUESTO GENERAL'!A9</f>
        <v>1</v>
      </c>
      <c r="B4" s="89"/>
      <c r="C4" s="89"/>
      <c r="D4" s="89"/>
      <c r="E4" s="90"/>
      <c r="F4" s="90"/>
    </row>
    <row r="5" spans="1:8" x14ac:dyDescent="0.3">
      <c r="A5" s="106"/>
      <c r="B5" s="106"/>
      <c r="C5" s="106"/>
      <c r="D5" s="106"/>
      <c r="E5" s="106"/>
      <c r="F5" s="106"/>
    </row>
    <row r="6" spans="1:8" x14ac:dyDescent="0.3">
      <c r="A6" s="91" t="s">
        <v>54</v>
      </c>
      <c r="B6" s="91"/>
      <c r="C6" s="91"/>
      <c r="D6" s="91"/>
      <c r="E6" s="91"/>
      <c r="F6" s="91"/>
    </row>
    <row r="7" spans="1:8" x14ac:dyDescent="0.3">
      <c r="A7" s="71" t="s">
        <v>3</v>
      </c>
      <c r="B7" s="71" t="s">
        <v>4</v>
      </c>
      <c r="C7" s="71" t="s">
        <v>1</v>
      </c>
      <c r="D7" s="71" t="s">
        <v>5</v>
      </c>
      <c r="E7" s="71" t="s">
        <v>6</v>
      </c>
      <c r="F7" s="71" t="s">
        <v>7</v>
      </c>
    </row>
    <row r="8" spans="1:8" ht="136.5" customHeight="1" x14ac:dyDescent="0.3">
      <c r="A8" s="22" t="s">
        <v>72</v>
      </c>
      <c r="B8" s="21" t="str">
        <f>'PRESUPUESTO GENERAL'!B9</f>
        <v>Suministro de vehículo tipo moto carga, KARGUERO 200, incluye el costo de trámites de tránsito (Soat, Matrícula, Placa), con información promocional de la Asociación.</v>
      </c>
      <c r="C8" s="22" t="s">
        <v>8</v>
      </c>
      <c r="D8" s="22">
        <v>1</v>
      </c>
      <c r="E8" s="23">
        <v>21810028.199999999</v>
      </c>
      <c r="F8" s="72">
        <f>D8*E8</f>
        <v>21810028.199999999</v>
      </c>
      <c r="H8" s="88"/>
    </row>
    <row r="9" spans="1:8" x14ac:dyDescent="0.3">
      <c r="B9" s="26"/>
      <c r="E9" s="80" t="s">
        <v>25</v>
      </c>
      <c r="F9" s="81">
        <f>F8</f>
        <v>21810028.199999999</v>
      </c>
    </row>
    <row r="14" spans="1:8" x14ac:dyDescent="0.3">
      <c r="B14" s="6" t="s">
        <v>24</v>
      </c>
    </row>
    <row r="15" spans="1:8" x14ac:dyDescent="0.3">
      <c r="B15" s="6" t="s">
        <v>26</v>
      </c>
    </row>
    <row r="30" spans="5:5" x14ac:dyDescent="0.3">
      <c r="E30">
        <v>0</v>
      </c>
    </row>
  </sheetData>
  <mergeCells count="6">
    <mergeCell ref="A6:F6"/>
    <mergeCell ref="A1:F2"/>
    <mergeCell ref="B3:D4"/>
    <mergeCell ref="E3:E4"/>
    <mergeCell ref="F3:F4"/>
    <mergeCell ref="A5:F5"/>
  </mergeCells>
  <pageMargins left="0.7" right="0.7" top="1.0259722222222223" bottom="1.2680555555555555" header="0.3" footer="0.3"/>
  <pageSetup scale="83" orientation="portrait" r:id="rId1"/>
  <headerFooter>
    <oddHeader>&amp;C&amp;G</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1"/>
  <sheetViews>
    <sheetView view="pageLayout" topLeftCell="A4" zoomScale="80" zoomScaleNormal="71" zoomScaleSheetLayoutView="133" zoomScalePageLayoutView="80" workbookViewId="0">
      <selection activeCell="E16" sqref="E16"/>
    </sheetView>
  </sheetViews>
  <sheetFormatPr baseColWidth="10" defaultRowHeight="14.4" x14ac:dyDescent="0.3"/>
  <cols>
    <col min="1" max="1" width="15.109375" style="7" customWidth="1"/>
    <col min="2" max="2" width="32.6640625" style="7" customWidth="1"/>
    <col min="3" max="4" width="10.6640625" style="7" customWidth="1"/>
    <col min="5" max="6" width="15.109375" style="7" customWidth="1"/>
  </cols>
  <sheetData>
    <row r="1" spans="1:6" x14ac:dyDescent="0.3">
      <c r="A1" s="89" t="str">
        <f>'PRESUPUESTO GENERAL'!A1</f>
        <v>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v>
      </c>
      <c r="B1" s="89"/>
      <c r="C1" s="89"/>
      <c r="D1" s="89"/>
      <c r="E1" s="89"/>
      <c r="F1" s="89"/>
    </row>
    <row r="2" spans="1:6" ht="36" customHeight="1" x14ac:dyDescent="0.3">
      <c r="A2" s="89"/>
      <c r="B2" s="89"/>
      <c r="C2" s="89"/>
      <c r="D2" s="89"/>
      <c r="E2" s="89"/>
      <c r="F2" s="89"/>
    </row>
    <row r="3" spans="1:6" x14ac:dyDescent="0.3">
      <c r="A3" s="71" t="s">
        <v>0</v>
      </c>
      <c r="B3" s="89" t="str">
        <f>'PRESUPUESTO GENERAL'!B10</f>
        <v>Apoyo profesional para la adecuada instalación y utilización de los suministros y herramientas, así como realizar charlas instructivas sobre el manejo y uso de los elementos, de acuerdo con las necesidades de cada ECA.</v>
      </c>
      <c r="C3" s="89"/>
      <c r="D3" s="89"/>
      <c r="E3" s="90" t="str">
        <f>'PRESUPUESTO GENERAL'!C10</f>
        <v>Und</v>
      </c>
      <c r="F3" s="90">
        <f>'PRESUPUESTO GENERAL'!D10</f>
        <v>4</v>
      </c>
    </row>
    <row r="4" spans="1:6" ht="54" customHeight="1" x14ac:dyDescent="0.3">
      <c r="A4" s="71">
        <f>'PRESUPUESTO GENERAL'!A10</f>
        <v>2</v>
      </c>
      <c r="B4" s="89"/>
      <c r="C4" s="89"/>
      <c r="D4" s="89"/>
      <c r="E4" s="90"/>
      <c r="F4" s="90"/>
    </row>
    <row r="5" spans="1:6" x14ac:dyDescent="0.3">
      <c r="A5" s="108"/>
      <c r="B5" s="108"/>
      <c r="C5" s="108"/>
      <c r="D5" s="108"/>
      <c r="E5" s="108"/>
      <c r="F5" s="108"/>
    </row>
    <row r="6" spans="1:6" x14ac:dyDescent="0.3">
      <c r="A6" s="109" t="s">
        <v>18</v>
      </c>
      <c r="B6" s="109"/>
      <c r="C6" s="109"/>
      <c r="D6" s="109"/>
      <c r="E6" s="109"/>
      <c r="F6" s="109"/>
    </row>
    <row r="7" spans="1:6" x14ac:dyDescent="0.3">
      <c r="A7" s="71" t="s">
        <v>3</v>
      </c>
      <c r="B7" s="71" t="s">
        <v>4</v>
      </c>
      <c r="C7" s="71" t="s">
        <v>1</v>
      </c>
      <c r="D7" s="71" t="s">
        <v>5</v>
      </c>
      <c r="E7" s="71" t="s">
        <v>6</v>
      </c>
      <c r="F7" s="71" t="s">
        <v>7</v>
      </c>
    </row>
    <row r="8" spans="1:6" ht="28.8" x14ac:dyDescent="0.3">
      <c r="A8" s="22" t="s">
        <v>71</v>
      </c>
      <c r="B8" s="21" t="s">
        <v>19</v>
      </c>
      <c r="C8" s="22" t="s">
        <v>10</v>
      </c>
      <c r="D8" s="25">
        <v>0.2</v>
      </c>
      <c r="E8" s="23">
        <v>4000000</v>
      </c>
      <c r="F8" s="72">
        <f>D8*E8</f>
        <v>800000</v>
      </c>
    </row>
    <row r="9" spans="1:6" ht="31.2" customHeight="1" x14ac:dyDescent="0.3">
      <c r="A9" s="22" t="s">
        <v>81</v>
      </c>
      <c r="B9" s="21" t="s">
        <v>64</v>
      </c>
      <c r="C9" s="22" t="s">
        <v>10</v>
      </c>
      <c r="D9" s="25">
        <v>0.1</v>
      </c>
      <c r="E9" s="23">
        <v>2000000</v>
      </c>
      <c r="F9" s="72">
        <f>D9*E9</f>
        <v>200000</v>
      </c>
    </row>
    <row r="10" spans="1:6" x14ac:dyDescent="0.3">
      <c r="A10" s="22"/>
      <c r="B10" s="21"/>
      <c r="C10" s="22"/>
      <c r="D10" s="22"/>
      <c r="E10" s="23"/>
      <c r="F10" s="85">
        <f>F8+F9</f>
        <v>1000000</v>
      </c>
    </row>
    <row r="11" spans="1:6" ht="16.95" customHeight="1" x14ac:dyDescent="0.3">
      <c r="A11" s="107" t="s">
        <v>53</v>
      </c>
      <c r="B11" s="107"/>
      <c r="C11" s="107"/>
      <c r="D11" s="107"/>
      <c r="E11" s="107"/>
      <c r="F11" s="107"/>
    </row>
    <row r="12" spans="1:6" x14ac:dyDescent="0.3">
      <c r="A12" s="71" t="s">
        <v>3</v>
      </c>
      <c r="B12" s="71" t="s">
        <v>4</v>
      </c>
      <c r="C12" s="71" t="s">
        <v>1</v>
      </c>
      <c r="D12" s="71" t="s">
        <v>5</v>
      </c>
      <c r="E12" s="71" t="s">
        <v>6</v>
      </c>
      <c r="F12" s="71" t="s">
        <v>7</v>
      </c>
    </row>
    <row r="13" spans="1:6" ht="28.8" x14ac:dyDescent="0.3">
      <c r="A13" s="22" t="s">
        <v>82</v>
      </c>
      <c r="B13" s="21" t="s">
        <v>20</v>
      </c>
      <c r="C13" s="22" t="s">
        <v>10</v>
      </c>
      <c r="D13" s="22">
        <v>20</v>
      </c>
      <c r="E13" s="23">
        <v>9200</v>
      </c>
      <c r="F13" s="72">
        <f>D13*E13</f>
        <v>184000</v>
      </c>
    </row>
    <row r="14" spans="1:6" ht="32.700000000000003" customHeight="1" x14ac:dyDescent="0.3">
      <c r="A14" s="22" t="s">
        <v>83</v>
      </c>
      <c r="B14" s="21" t="s">
        <v>21</v>
      </c>
      <c r="C14" s="22" t="s">
        <v>10</v>
      </c>
      <c r="D14" s="22">
        <v>20</v>
      </c>
      <c r="E14" s="23">
        <v>3000</v>
      </c>
      <c r="F14" s="72">
        <f>D14*E14</f>
        <v>60000</v>
      </c>
    </row>
    <row r="15" spans="1:6" ht="69.75" customHeight="1" x14ac:dyDescent="0.3">
      <c r="A15" s="22" t="s">
        <v>84</v>
      </c>
      <c r="B15" s="21" t="s">
        <v>63</v>
      </c>
      <c r="C15" s="22" t="s">
        <v>10</v>
      </c>
      <c r="D15" s="22">
        <v>1</v>
      </c>
      <c r="E15" s="23">
        <v>300000</v>
      </c>
      <c r="F15" s="72">
        <f>E15*D15</f>
        <v>300000</v>
      </c>
    </row>
    <row r="16" spans="1:6" x14ac:dyDescent="0.3">
      <c r="E16" s="80" t="s">
        <v>25</v>
      </c>
      <c r="F16" s="85">
        <f>F10+F13+F14+F15</f>
        <v>1544000</v>
      </c>
    </row>
    <row r="20" spans="2:2" x14ac:dyDescent="0.3">
      <c r="B20" s="6" t="s">
        <v>24</v>
      </c>
    </row>
    <row r="21" spans="2:2" x14ac:dyDescent="0.3">
      <c r="B21" s="6" t="s">
        <v>26</v>
      </c>
    </row>
  </sheetData>
  <mergeCells count="7">
    <mergeCell ref="A11:F11"/>
    <mergeCell ref="A5:F5"/>
    <mergeCell ref="A1:F2"/>
    <mergeCell ref="B3:D4"/>
    <mergeCell ref="E3:E4"/>
    <mergeCell ref="F3:F4"/>
    <mergeCell ref="A6:F6"/>
  </mergeCells>
  <pageMargins left="0.7" right="0.7" top="1.100138888888889" bottom="1.1125" header="0.3" footer="0.3"/>
  <pageSetup scale="83" orientation="portrait" r:id="rId1"/>
  <headerFooter>
    <oddHeader>&amp;C&amp;G</oddHead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4"/>
  <sheetViews>
    <sheetView view="pageLayout" zoomScale="80" zoomScaleNormal="94" zoomScalePageLayoutView="80" workbookViewId="0">
      <selection activeCell="D13" sqref="D13"/>
    </sheetView>
  </sheetViews>
  <sheetFormatPr baseColWidth="10" defaultRowHeight="14.4" x14ac:dyDescent="0.3"/>
  <cols>
    <col min="1" max="1" width="15.109375" customWidth="1"/>
    <col min="2" max="2" width="32.6640625" customWidth="1"/>
    <col min="3" max="4" width="10.6640625" customWidth="1"/>
    <col min="5" max="6" width="15.109375" customWidth="1"/>
    <col min="9" max="9" width="13.6640625" bestFit="1" customWidth="1"/>
  </cols>
  <sheetData>
    <row r="1" spans="1:9" x14ac:dyDescent="0.3">
      <c r="A1" s="89" t="str">
        <f>'PRESUPUESTO GENERAL'!A1</f>
        <v>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v>
      </c>
      <c r="B1" s="89"/>
      <c r="C1" s="89"/>
      <c r="D1" s="89"/>
      <c r="E1" s="89"/>
      <c r="F1" s="89"/>
    </row>
    <row r="2" spans="1:9" ht="39" customHeight="1" x14ac:dyDescent="0.3">
      <c r="A2" s="89"/>
      <c r="B2" s="89"/>
      <c r="C2" s="89"/>
      <c r="D2" s="89"/>
      <c r="E2" s="89"/>
      <c r="F2" s="89"/>
    </row>
    <row r="3" spans="1:9" x14ac:dyDescent="0.3">
      <c r="A3" s="71" t="s">
        <v>0</v>
      </c>
      <c r="B3" s="89" t="str">
        <f>'PRESUPUESTO GENERAL'!B11</f>
        <v>Suministrar kit de seguridad industrial y atención de emergencias con el fin de fortalecer las condiciones de seguridad y salud en el trabajo de los recicladores de oficio.</v>
      </c>
      <c r="C3" s="89"/>
      <c r="D3" s="89"/>
      <c r="E3" s="90" t="str">
        <f>'PRESUPUESTO GENERAL'!C11</f>
        <v>Und</v>
      </c>
      <c r="F3" s="90">
        <f>'PRESUPUESTO GENERAL'!D11</f>
        <v>4</v>
      </c>
    </row>
    <row r="4" spans="1:9" ht="46.5" customHeight="1" x14ac:dyDescent="0.3">
      <c r="A4" s="71">
        <f>'PRESUPUESTO GENERAL'!A11</f>
        <v>3</v>
      </c>
      <c r="B4" s="89"/>
      <c r="C4" s="89"/>
      <c r="D4" s="89"/>
      <c r="E4" s="90"/>
      <c r="F4" s="90"/>
    </row>
    <row r="5" spans="1:9" x14ac:dyDescent="0.3">
      <c r="A5" s="108"/>
      <c r="B5" s="108"/>
      <c r="C5" s="108"/>
      <c r="D5" s="108"/>
      <c r="E5" s="108"/>
      <c r="F5" s="108"/>
    </row>
    <row r="6" spans="1:9" x14ac:dyDescent="0.3">
      <c r="A6" s="109" t="s">
        <v>2</v>
      </c>
      <c r="B6" s="109"/>
      <c r="C6" s="109"/>
      <c r="D6" s="109"/>
      <c r="E6" s="109"/>
      <c r="F6" s="109"/>
    </row>
    <row r="7" spans="1:9" x14ac:dyDescent="0.3">
      <c r="A7" s="71" t="s">
        <v>3</v>
      </c>
      <c r="B7" s="71" t="s">
        <v>4</v>
      </c>
      <c r="C7" s="71" t="s">
        <v>1</v>
      </c>
      <c r="D7" s="71" t="s">
        <v>5</v>
      </c>
      <c r="E7" s="71" t="s">
        <v>6</v>
      </c>
      <c r="F7" s="71" t="s">
        <v>7</v>
      </c>
    </row>
    <row r="8" spans="1:9" ht="78" customHeight="1" x14ac:dyDescent="0.3">
      <c r="A8" s="22" t="s">
        <v>9</v>
      </c>
      <c r="B8" s="52" t="s">
        <v>66</v>
      </c>
      <c r="C8" s="22" t="s">
        <v>8</v>
      </c>
      <c r="D8" s="22">
        <v>1</v>
      </c>
      <c r="E8" s="23">
        <v>260000</v>
      </c>
      <c r="F8" s="72">
        <f>D8*E8</f>
        <v>260000</v>
      </c>
    </row>
    <row r="9" spans="1:9" ht="105" customHeight="1" x14ac:dyDescent="0.3">
      <c r="A9" s="22" t="s">
        <v>85</v>
      </c>
      <c r="B9" s="52" t="s">
        <v>65</v>
      </c>
      <c r="C9" s="22" t="s">
        <v>8</v>
      </c>
      <c r="D9" s="22">
        <v>1</v>
      </c>
      <c r="E9" s="23">
        <v>290000</v>
      </c>
      <c r="F9" s="72">
        <f t="shared" ref="F9" si="0">D9*E9</f>
        <v>290000</v>
      </c>
      <c r="I9" s="56"/>
    </row>
    <row r="10" spans="1:9" x14ac:dyDescent="0.3">
      <c r="E10" s="80" t="s">
        <v>25</v>
      </c>
      <c r="F10" s="84">
        <f>F8+F9</f>
        <v>550000</v>
      </c>
    </row>
    <row r="13" spans="1:9" x14ac:dyDescent="0.3">
      <c r="B13" s="6" t="s">
        <v>24</v>
      </c>
    </row>
    <row r="14" spans="1:9" x14ac:dyDescent="0.3">
      <c r="B14" s="6" t="s">
        <v>26</v>
      </c>
    </row>
  </sheetData>
  <mergeCells count="6">
    <mergeCell ref="A1:F2"/>
    <mergeCell ref="B3:D4"/>
    <mergeCell ref="E3:E4"/>
    <mergeCell ref="F3:F4"/>
    <mergeCell ref="A6:F6"/>
    <mergeCell ref="A5:F5"/>
  </mergeCells>
  <pageMargins left="0.7" right="0.7" top="1.1066666666666667" bottom="1.0605555555555555" header="0.3" footer="0.3"/>
  <pageSetup scale="78" orientation="portrait" r:id="rId1"/>
  <headerFooter>
    <oddHeader>&amp;C&amp;G</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8"/>
  <sheetViews>
    <sheetView tabSelected="1" view="pageLayout" zoomScale="50" zoomScaleNormal="100" zoomScaleSheetLayoutView="128" zoomScalePageLayoutView="50" workbookViewId="0">
      <selection activeCell="A3" sqref="A3:F16"/>
    </sheetView>
  </sheetViews>
  <sheetFormatPr baseColWidth="10" defaultRowHeight="14.4" x14ac:dyDescent="0.3"/>
  <cols>
    <col min="1" max="1" width="14.6640625" customWidth="1"/>
    <col min="2" max="2" width="27.21875" customWidth="1"/>
    <col min="5" max="5" width="15.109375" customWidth="1"/>
    <col min="6" max="6" width="20.21875" customWidth="1"/>
    <col min="8" max="8" width="13.109375" bestFit="1" customWidth="1"/>
  </cols>
  <sheetData>
    <row r="1" spans="1:11" ht="37.950000000000003" customHeight="1" x14ac:dyDescent="0.3">
      <c r="A1" s="89" t="str">
        <f>'PRESUPUESTO GENERAL'!A1</f>
        <v>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v>
      </c>
      <c r="B1" s="89"/>
      <c r="C1" s="89"/>
      <c r="D1" s="89"/>
      <c r="E1" s="89"/>
      <c r="F1" s="89"/>
    </row>
    <row r="2" spans="1:11" x14ac:dyDescent="0.3">
      <c r="A2" s="89"/>
      <c r="B2" s="89"/>
      <c r="C2" s="89"/>
      <c r="D2" s="89"/>
      <c r="E2" s="89"/>
      <c r="F2" s="89"/>
    </row>
    <row r="3" spans="1:11" x14ac:dyDescent="0.3">
      <c r="A3" s="71" t="s">
        <v>0</v>
      </c>
      <c r="B3" s="89" t="str">
        <f>'PRESUPUESTO GENERAL'!B12</f>
        <v>Suminitro de bienes para mejoramiento de las ECA.</v>
      </c>
      <c r="C3" s="89"/>
      <c r="D3" s="89"/>
      <c r="E3" s="90" t="str">
        <f>'PRESUPUESTO GENERAL'!C12</f>
        <v>Unid</v>
      </c>
      <c r="F3" s="90">
        <f>'PRESUPUESTO GENERAL'!D12</f>
        <v>4</v>
      </c>
    </row>
    <row r="4" spans="1:11" ht="52.95" customHeight="1" x14ac:dyDescent="0.3">
      <c r="A4" s="71">
        <f>'PRESUPUESTO GENERAL'!A12</f>
        <v>4</v>
      </c>
      <c r="B4" s="89"/>
      <c r="C4" s="89"/>
      <c r="D4" s="89"/>
      <c r="E4" s="90"/>
      <c r="F4" s="90"/>
    </row>
    <row r="5" spans="1:11" x14ac:dyDescent="0.3">
      <c r="A5" s="92"/>
      <c r="B5" s="93"/>
      <c r="C5" s="93"/>
      <c r="D5" s="93"/>
      <c r="E5" s="93"/>
      <c r="F5" s="94"/>
    </row>
    <row r="6" spans="1:11" x14ac:dyDescent="0.3">
      <c r="A6" s="91" t="s">
        <v>54</v>
      </c>
      <c r="B6" s="91"/>
      <c r="C6" s="91"/>
      <c r="D6" s="91"/>
      <c r="E6" s="91"/>
      <c r="F6" s="91"/>
    </row>
    <row r="7" spans="1:11" x14ac:dyDescent="0.3">
      <c r="A7" s="71" t="s">
        <v>3</v>
      </c>
      <c r="B7" s="71" t="s">
        <v>4</v>
      </c>
      <c r="C7" s="71" t="s">
        <v>1</v>
      </c>
      <c r="D7" s="71" t="s">
        <v>5</v>
      </c>
      <c r="E7" s="71" t="s">
        <v>6</v>
      </c>
      <c r="F7" s="71" t="s">
        <v>7</v>
      </c>
    </row>
    <row r="8" spans="1:11" ht="42" customHeight="1" x14ac:dyDescent="0.3">
      <c r="A8" s="22" t="s">
        <v>55</v>
      </c>
      <c r="B8" s="52" t="s">
        <v>69</v>
      </c>
      <c r="C8" s="22" t="s">
        <v>8</v>
      </c>
      <c r="D8" s="22">
        <v>2</v>
      </c>
      <c r="E8" s="53">
        <v>880000</v>
      </c>
      <c r="F8" s="72">
        <f>D8*E8</f>
        <v>1760000</v>
      </c>
    </row>
    <row r="9" spans="1:11" ht="43.2" x14ac:dyDescent="0.3">
      <c r="A9" s="70" t="s">
        <v>73</v>
      </c>
      <c r="B9" s="52" t="s">
        <v>91</v>
      </c>
      <c r="C9" s="22" t="s">
        <v>8</v>
      </c>
      <c r="D9" s="22">
        <v>1</v>
      </c>
      <c r="E9" s="53">
        <v>7444560</v>
      </c>
      <c r="F9" s="72">
        <f>E9*D9</f>
        <v>7444560</v>
      </c>
    </row>
    <row r="10" spans="1:11" ht="111" customHeight="1" x14ac:dyDescent="0.3">
      <c r="A10" s="70" t="s">
        <v>74</v>
      </c>
      <c r="B10" s="52" t="s">
        <v>80</v>
      </c>
      <c r="C10" s="22" t="s">
        <v>8</v>
      </c>
      <c r="D10" s="22">
        <v>1</v>
      </c>
      <c r="E10" s="54">
        <v>610000</v>
      </c>
      <c r="F10" s="72">
        <f t="shared" ref="F10:F15" si="0">D10*E10</f>
        <v>610000</v>
      </c>
    </row>
    <row r="11" spans="1:11" ht="86.4" x14ac:dyDescent="0.3">
      <c r="A11" s="22" t="s">
        <v>75</v>
      </c>
      <c r="B11" s="79" t="s">
        <v>79</v>
      </c>
      <c r="C11" s="22" t="s">
        <v>8</v>
      </c>
      <c r="D11" s="22">
        <v>12</v>
      </c>
      <c r="E11" s="54">
        <f>590000</f>
        <v>590000</v>
      </c>
      <c r="F11" s="72">
        <f t="shared" si="0"/>
        <v>7080000</v>
      </c>
      <c r="H11" s="88"/>
      <c r="I11" s="56"/>
    </row>
    <row r="12" spans="1:11" ht="28.8" x14ac:dyDescent="0.3">
      <c r="A12" s="22" t="s">
        <v>76</v>
      </c>
      <c r="B12" s="79" t="s">
        <v>67</v>
      </c>
      <c r="C12" s="22" t="s">
        <v>8</v>
      </c>
      <c r="D12" s="22">
        <v>1000</v>
      </c>
      <c r="E12" s="23">
        <v>3800</v>
      </c>
      <c r="F12" s="72">
        <f>E12*D12</f>
        <v>3800000</v>
      </c>
      <c r="H12" s="88"/>
      <c r="I12" s="56"/>
    </row>
    <row r="13" spans="1:11" ht="28.8" x14ac:dyDescent="0.3">
      <c r="A13" s="70" t="s">
        <v>92</v>
      </c>
      <c r="B13" s="79" t="s">
        <v>68</v>
      </c>
      <c r="C13" s="22" t="s">
        <v>8</v>
      </c>
      <c r="D13" s="22">
        <v>1</v>
      </c>
      <c r="E13" s="23">
        <v>750000</v>
      </c>
      <c r="F13" s="72">
        <f>E13</f>
        <v>750000</v>
      </c>
      <c r="H13" s="88"/>
      <c r="I13" s="56"/>
    </row>
    <row r="14" spans="1:11" ht="43.2" x14ac:dyDescent="0.3">
      <c r="A14" s="70" t="s">
        <v>93</v>
      </c>
      <c r="B14" s="79" t="s">
        <v>60</v>
      </c>
      <c r="C14" s="22" t="s">
        <v>8</v>
      </c>
      <c r="D14" s="22">
        <v>1</v>
      </c>
      <c r="E14" s="23">
        <v>2450000</v>
      </c>
      <c r="F14" s="72">
        <f t="shared" ref="F14" si="1">D14*E14</f>
        <v>2450000</v>
      </c>
      <c r="H14" s="88"/>
      <c r="I14" s="56"/>
    </row>
    <row r="15" spans="1:11" ht="79.5" customHeight="1" x14ac:dyDescent="0.3">
      <c r="A15" s="22" t="s">
        <v>94</v>
      </c>
      <c r="B15" s="79" t="s">
        <v>70</v>
      </c>
      <c r="C15" s="22" t="s">
        <v>8</v>
      </c>
      <c r="D15" s="22">
        <v>2</v>
      </c>
      <c r="E15" s="54">
        <v>1836000</v>
      </c>
      <c r="F15" s="72">
        <f t="shared" si="0"/>
        <v>3672000</v>
      </c>
      <c r="I15" s="56"/>
      <c r="K15" s="5"/>
    </row>
    <row r="16" spans="1:11" x14ac:dyDescent="0.3">
      <c r="E16" s="82" t="s">
        <v>25</v>
      </c>
      <c r="F16" s="83">
        <f>F8+F10+F11+F15++F9+F12+F13+F14</f>
        <v>27566560</v>
      </c>
    </row>
    <row r="17" spans="2:2" x14ac:dyDescent="0.3">
      <c r="B17" s="6" t="s">
        <v>24</v>
      </c>
    </row>
    <row r="18" spans="2:2" x14ac:dyDescent="0.3">
      <c r="B18" s="6" t="s">
        <v>26</v>
      </c>
    </row>
  </sheetData>
  <mergeCells count="6">
    <mergeCell ref="A1:F2"/>
    <mergeCell ref="B3:D4"/>
    <mergeCell ref="E3:E4"/>
    <mergeCell ref="F3:F4"/>
    <mergeCell ref="A6:F6"/>
    <mergeCell ref="A5:F5"/>
  </mergeCells>
  <phoneticPr fontId="17" type="noConversion"/>
  <pageMargins left="0.7" right="0.7" top="1.0259722222222223" bottom="1.2680555555555555" header="0.3" footer="0.3"/>
  <pageSetup scale="80" orientation="portrait" r:id="rId1"/>
  <headerFooter>
    <oddHeader>&amp;C&amp;G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18"/>
  <sheetViews>
    <sheetView zoomScaleNormal="100" workbookViewId="0">
      <selection activeCell="D11" sqref="D11"/>
    </sheetView>
  </sheetViews>
  <sheetFormatPr baseColWidth="10" defaultRowHeight="14.4" x14ac:dyDescent="0.3"/>
  <cols>
    <col min="1" max="1" width="47.77734375" customWidth="1"/>
    <col min="3" max="3" width="15.44140625" style="49" customWidth="1"/>
  </cols>
  <sheetData>
    <row r="1" spans="1:3" ht="82.95" customHeight="1" x14ac:dyDescent="0.3">
      <c r="A1" s="110" t="str">
        <f>'PRESUPUESTO GENERAL'!A1</f>
        <v>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v>
      </c>
      <c r="B1" s="110"/>
      <c r="C1" s="110"/>
    </row>
    <row r="2" spans="1:3" x14ac:dyDescent="0.3">
      <c r="A2" s="110" t="s">
        <v>56</v>
      </c>
      <c r="B2" s="110"/>
      <c r="C2" s="110"/>
    </row>
    <row r="3" spans="1:3" x14ac:dyDescent="0.3">
      <c r="A3" s="24" t="s">
        <v>57</v>
      </c>
      <c r="B3" s="24" t="s">
        <v>12</v>
      </c>
      <c r="C3" s="50" t="s">
        <v>58</v>
      </c>
    </row>
    <row r="4" spans="1:3" ht="49.5" customHeight="1" x14ac:dyDescent="0.3">
      <c r="A4" s="21" t="str">
        <f>'APU.1 MOTO'!B8</f>
        <v>Suministro de vehículo tipo moto carga, KARGUERO 200, incluye el costo de trámites de tránsito (Soat, Matrícula, Placa), con información promocional de la Asociación.</v>
      </c>
      <c r="B4" s="21" t="str">
        <f>'APU.1 MOTO'!C8</f>
        <v>Und</v>
      </c>
      <c r="C4" s="51">
        <f>'APU.1 MOTO'!E8</f>
        <v>21810028.199999999</v>
      </c>
    </row>
    <row r="5" spans="1:3" ht="43.2" x14ac:dyDescent="0.3">
      <c r="A5" s="21" t="str">
        <f>'APU 3.'!B8</f>
        <v>Extintor multipropósito ABC con soporte.
Capacidad: 10 lb (4,5 kg).
Agente extintor: Polvo químico seco tipo ABC.</v>
      </c>
      <c r="B5" s="21" t="str">
        <f>'APU 3.'!C8</f>
        <v>Und</v>
      </c>
      <c r="C5" s="51">
        <f>'APU 3.'!E8</f>
        <v>260000</v>
      </c>
    </row>
    <row r="6" spans="1:3" ht="72" x14ac:dyDescent="0.3">
      <c r="A6" s="21" t="str">
        <f>'APU 3.'!B9</f>
        <v>Botiquín de primeros auxilios tipo industrial (Gasas estériles, Vendas elásticas y de gasa, Esparadrapo, Apósitos adhesivos, Guantes de nitrilo, Solución antiséptica, Tijeras de punta roma, Tapabocas, Manual básico de primeros auxilios)</v>
      </c>
      <c r="B6" s="21" t="str">
        <f>'APU 3.'!C9</f>
        <v>Und</v>
      </c>
      <c r="C6" s="51">
        <f>'APU 3.'!E9</f>
        <v>290000</v>
      </c>
    </row>
    <row r="7" spans="1:3" ht="25.5" customHeight="1" x14ac:dyDescent="0.3">
      <c r="A7" s="21" t="str">
        <f>APU.4!B8</f>
        <v>Punto ecológico de 55 litros (con logos de la Asociación)</v>
      </c>
      <c r="B7" s="21" t="str">
        <f>APU.4!C8</f>
        <v>Und</v>
      </c>
      <c r="C7" s="51">
        <f>APU.4!E8</f>
        <v>880000</v>
      </c>
    </row>
    <row r="8" spans="1:3" ht="25.5" customHeight="1" x14ac:dyDescent="0.3">
      <c r="A8" s="21" t="str">
        <f>APU.4!B9</f>
        <v>Carro plataforma Rubbermaid para carga pesada con ruedas giratorias, transporte al sitio</v>
      </c>
      <c r="B8" s="21" t="str">
        <f>APU.4!C9</f>
        <v>Und</v>
      </c>
      <c r="C8" s="51">
        <f>APU.4!E9</f>
        <v>7444560</v>
      </c>
    </row>
    <row r="9" spans="1:3" ht="32.25" customHeight="1" x14ac:dyDescent="0.3">
      <c r="A9" s="21" t="str">
        <f>APU.4!B12</f>
        <v xml:space="preserve">Botones informativos para cada Asociación </v>
      </c>
      <c r="B9" s="21" t="str">
        <f>APU.4!C12</f>
        <v>Und</v>
      </c>
      <c r="C9" s="51">
        <f>APU.4!E12</f>
        <v>3800</v>
      </c>
    </row>
    <row r="10" spans="1:3" ht="32.25" customHeight="1" x14ac:dyDescent="0.3">
      <c r="A10" s="21" t="str">
        <f>APU.4!B13</f>
        <v xml:space="preserve">Pendon con araña, publicidad de cada Asociación </v>
      </c>
      <c r="B10" s="21" t="str">
        <f>APU.4!C13</f>
        <v>Und</v>
      </c>
      <c r="C10" s="51">
        <f>APU.4!E13</f>
        <v>750000</v>
      </c>
    </row>
    <row r="11" spans="1:3" ht="25.5" customHeight="1" x14ac:dyDescent="0.3">
      <c r="A11" s="21" t="str">
        <f>APU.4!B14</f>
        <v>Sopladora / Aspiradora  125BVX a Gasolina 1.07hp 28cm³, 4.4kg (Motor 2 Tiempos)</v>
      </c>
      <c r="B11" s="21" t="str">
        <f>APU.4!C14</f>
        <v>Und</v>
      </c>
      <c r="C11" s="51">
        <f>APU.4!E14</f>
        <v>2450000</v>
      </c>
    </row>
    <row r="12" spans="1:3" ht="60" customHeight="1" x14ac:dyDescent="0.3">
      <c r="A12" s="21" t="str">
        <f>APU.4!B10</f>
        <v>Señalización en acrilico que identifique (Administración, recepción, pesaje, selección y clasificacion, almacenamiento de material aprovechables, almacenamiento de rechazo), instalación</v>
      </c>
      <c r="B12" s="21" t="str">
        <f>APU.4!C10</f>
        <v>Und</v>
      </c>
      <c r="C12" s="51">
        <f>APU.4!E10</f>
        <v>610000</v>
      </c>
    </row>
    <row r="13" spans="1:3" ht="48" customHeight="1" x14ac:dyDescent="0.3">
      <c r="A13" s="21" t="str">
        <f>APU.4!B11</f>
        <v>Kit de herramientas de aseo (escoba industrial o de barrido pesado, rastrillo metalico, recogedor de basura, pala metalica y cono de seguridad vial)</v>
      </c>
      <c r="B13" s="21" t="str">
        <f>APU.4!C11</f>
        <v>Und</v>
      </c>
      <c r="C13" s="51">
        <f>APU.4!E11</f>
        <v>590000</v>
      </c>
    </row>
    <row r="14" spans="1:3" ht="47.25" customHeight="1" x14ac:dyDescent="0.3">
      <c r="A14" s="21" t="str">
        <f>APU.4!B15</f>
        <v>Contenedor de dos ruedas, con capacidad de 208 litros, con unas dimensiones de 104 cm de alto, 75 cm de largo y 66 cm de ancho</v>
      </c>
      <c r="B14" s="21" t="str">
        <f>APU.4!C15</f>
        <v>Und</v>
      </c>
      <c r="C14" s="51">
        <f>APU.4!E15</f>
        <v>1836000</v>
      </c>
    </row>
    <row r="16" spans="1:3" ht="45" customHeight="1" x14ac:dyDescent="0.3"/>
    <row r="17" spans="1:1" x14ac:dyDescent="0.3">
      <c r="A17" s="6" t="s">
        <v>24</v>
      </c>
    </row>
    <row r="18" spans="1:1" x14ac:dyDescent="0.3">
      <c r="A18" s="6" t="s">
        <v>26</v>
      </c>
    </row>
  </sheetData>
  <mergeCells count="2">
    <mergeCell ref="A2:C2"/>
    <mergeCell ref="A1:C1"/>
  </mergeCells>
  <pageMargins left="0.7" right="0.7" top="1.2222222222222223" bottom="1.2922705314009661" header="0.3" footer="0.3"/>
  <pageSetup fitToHeight="0" orientation="portrait" r:id="rId1"/>
  <headerFooter>
    <oddHeader>&amp;C&amp;G</oddHeader>
    <oddFooter>&amp;C&amp;G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53"/>
  <sheetViews>
    <sheetView view="pageBreakPreview" topLeftCell="A70" zoomScale="82" zoomScaleNormal="70" zoomScaleSheetLayoutView="82" zoomScalePageLayoutView="70" workbookViewId="0">
      <selection activeCell="D43" sqref="D43:D50"/>
    </sheetView>
  </sheetViews>
  <sheetFormatPr baseColWidth="10" defaultRowHeight="14.4" x14ac:dyDescent="0.3"/>
  <cols>
    <col min="3" max="3" width="21" customWidth="1"/>
    <col min="4" max="4" width="76.44140625" customWidth="1"/>
    <col min="8" max="8" width="42" customWidth="1"/>
    <col min="9" max="9" width="15.109375" customWidth="1"/>
  </cols>
  <sheetData>
    <row r="1" spans="1:10" ht="15.6" x14ac:dyDescent="0.3">
      <c r="A1" s="157" t="s">
        <v>27</v>
      </c>
      <c r="B1" s="158"/>
      <c r="C1" s="158"/>
      <c r="D1" s="158"/>
      <c r="E1" s="158"/>
      <c r="F1" s="158"/>
      <c r="G1" s="158"/>
      <c r="H1" s="158"/>
      <c r="I1" s="158"/>
      <c r="J1" s="159"/>
    </row>
    <row r="2" spans="1:10" ht="15.6" x14ac:dyDescent="0.3">
      <c r="A2" s="15" t="s">
        <v>0</v>
      </c>
      <c r="B2" s="160">
        <f>+'PRESUPUESTO GENERAL'!A9</f>
        <v>1</v>
      </c>
      <c r="C2" s="116"/>
      <c r="D2" s="116" t="s">
        <v>11</v>
      </c>
      <c r="E2" s="116"/>
      <c r="F2" s="116"/>
      <c r="G2" s="116"/>
      <c r="H2" s="116"/>
      <c r="I2" s="116"/>
      <c r="J2" s="16" t="s">
        <v>12</v>
      </c>
    </row>
    <row r="3" spans="1:10" ht="62.7" customHeight="1" x14ac:dyDescent="0.3">
      <c r="A3" s="127"/>
      <c r="B3" s="128"/>
      <c r="C3" s="128"/>
      <c r="D3" s="129" t="str">
        <f>+'PRESUPUESTO GENERAL'!B9</f>
        <v>Suministro de vehículo tipo moto carga, KARGUERO 200, incluye el costo de trámites de tránsito (Soat, Matrícula, Placa), con información promocional de la Asociación.</v>
      </c>
      <c r="E3" s="129"/>
      <c r="F3" s="129"/>
      <c r="G3" s="129"/>
      <c r="H3" s="129"/>
      <c r="I3" s="129"/>
      <c r="J3" s="12" t="str">
        <f>+'PRESUPUESTO GENERAL'!C9</f>
        <v>Und</v>
      </c>
    </row>
    <row r="4" spans="1:10" ht="15.45" customHeight="1" x14ac:dyDescent="0.3">
      <c r="A4" s="127"/>
      <c r="B4" s="128"/>
      <c r="C4" s="128"/>
      <c r="D4" s="116" t="s">
        <v>42</v>
      </c>
      <c r="E4" s="116" t="s">
        <v>43</v>
      </c>
      <c r="F4" s="116"/>
      <c r="G4" s="116"/>
      <c r="H4" s="116"/>
      <c r="I4" s="130" t="s">
        <v>28</v>
      </c>
      <c r="J4" s="134" t="s">
        <v>25</v>
      </c>
    </row>
    <row r="5" spans="1:10" x14ac:dyDescent="0.3">
      <c r="A5" s="127"/>
      <c r="B5" s="128"/>
      <c r="C5" s="128"/>
      <c r="D5" s="116"/>
      <c r="E5" s="116"/>
      <c r="F5" s="116"/>
      <c r="G5" s="116"/>
      <c r="H5" s="116"/>
      <c r="I5" s="130"/>
      <c r="J5" s="134"/>
    </row>
    <row r="6" spans="1:10" ht="38.700000000000003" customHeight="1" x14ac:dyDescent="0.3">
      <c r="A6" s="127"/>
      <c r="B6" s="128"/>
      <c r="C6" s="128"/>
      <c r="D6" s="162" t="s">
        <v>44</v>
      </c>
      <c r="E6" s="148" t="str">
        <f>MATERIALES!A4</f>
        <v>Suministro de vehículo tipo moto carga, KARGUERO 200, incluye el costo de trámites de tránsito (Soat, Matrícula, Placa), con información promocional de la Asociación.</v>
      </c>
      <c r="F6" s="149"/>
      <c r="G6" s="149"/>
      <c r="H6" s="150"/>
      <c r="I6" s="161">
        <f>'APU.1 MOTO'!D8</f>
        <v>1</v>
      </c>
      <c r="J6" s="163">
        <v>4</v>
      </c>
    </row>
    <row r="7" spans="1:10" ht="35.700000000000003" customHeight="1" x14ac:dyDescent="0.3">
      <c r="A7" s="127"/>
      <c r="B7" s="128"/>
      <c r="C7" s="128"/>
      <c r="D7" s="162"/>
      <c r="E7" s="151"/>
      <c r="F7" s="152"/>
      <c r="G7" s="152"/>
      <c r="H7" s="153"/>
      <c r="I7" s="161"/>
      <c r="J7" s="163"/>
    </row>
    <row r="8" spans="1:10" ht="30" customHeight="1" x14ac:dyDescent="0.3">
      <c r="A8" s="127"/>
      <c r="B8" s="128"/>
      <c r="C8" s="128"/>
      <c r="D8" s="162"/>
      <c r="E8" s="151"/>
      <c r="F8" s="152"/>
      <c r="G8" s="152"/>
      <c r="H8" s="153"/>
      <c r="I8" s="161"/>
      <c r="J8" s="163"/>
    </row>
    <row r="9" spans="1:10" ht="63" customHeight="1" x14ac:dyDescent="0.3">
      <c r="A9" s="127"/>
      <c r="B9" s="128"/>
      <c r="C9" s="128"/>
      <c r="D9" s="162"/>
      <c r="E9" s="151"/>
      <c r="F9" s="152"/>
      <c r="G9" s="152"/>
      <c r="H9" s="153"/>
      <c r="I9" s="161"/>
      <c r="J9" s="163"/>
    </row>
    <row r="10" spans="1:10" ht="19.95" customHeight="1" x14ac:dyDescent="0.3">
      <c r="A10" s="127"/>
      <c r="B10" s="128"/>
      <c r="C10" s="128"/>
      <c r="D10" s="162"/>
      <c r="E10" s="151"/>
      <c r="F10" s="152"/>
      <c r="G10" s="152"/>
      <c r="H10" s="153"/>
      <c r="I10" s="161"/>
      <c r="J10" s="163"/>
    </row>
    <row r="11" spans="1:10" ht="21.45" customHeight="1" x14ac:dyDescent="0.3">
      <c r="A11" s="127"/>
      <c r="B11" s="128"/>
      <c r="C11" s="128"/>
      <c r="D11" s="162"/>
      <c r="E11" s="154"/>
      <c r="F11" s="155"/>
      <c r="G11" s="155"/>
      <c r="H11" s="156"/>
      <c r="I11" s="161"/>
      <c r="J11" s="163"/>
    </row>
    <row r="12" spans="1:10" ht="12.45" customHeight="1" x14ac:dyDescent="0.3">
      <c r="A12" s="127"/>
      <c r="B12" s="128"/>
      <c r="C12" s="128"/>
      <c r="D12" s="135" t="s">
        <v>25</v>
      </c>
      <c r="E12" s="135"/>
      <c r="F12" s="135"/>
      <c r="G12" s="135"/>
      <c r="H12" s="135"/>
      <c r="I12" s="135"/>
      <c r="J12" s="13">
        <f>ROUND(SUM(J6:J11),2)</f>
        <v>4</v>
      </c>
    </row>
    <row r="13" spans="1:10" ht="71.400000000000006" customHeight="1" x14ac:dyDescent="0.3">
      <c r="A13" s="133" t="s">
        <v>32</v>
      </c>
      <c r="B13" s="117"/>
      <c r="C13" s="117" t="s">
        <v>30</v>
      </c>
      <c r="D13" s="117"/>
      <c r="E13" s="117"/>
      <c r="F13" s="117"/>
      <c r="G13" s="117"/>
      <c r="H13" s="145"/>
      <c r="I13" s="146"/>
      <c r="J13" s="147"/>
    </row>
    <row r="14" spans="1:10" ht="71.400000000000006" customHeight="1" thickBot="1" x14ac:dyDescent="0.35">
      <c r="A14" s="144" t="s">
        <v>29</v>
      </c>
      <c r="B14" s="121"/>
      <c r="C14" s="121" t="s">
        <v>31</v>
      </c>
      <c r="D14" s="121"/>
      <c r="E14" s="121"/>
      <c r="F14" s="121"/>
      <c r="G14" s="121"/>
      <c r="H14" s="145"/>
      <c r="I14" s="146"/>
      <c r="J14" s="147"/>
    </row>
    <row r="16" spans="1:10" ht="15" thickBot="1" x14ac:dyDescent="0.35">
      <c r="A16" s="17"/>
      <c r="B16" s="8"/>
      <c r="C16" s="8"/>
      <c r="D16" s="8"/>
      <c r="E16" s="8"/>
      <c r="F16" s="8"/>
      <c r="G16" s="8"/>
      <c r="H16" s="8"/>
      <c r="I16" s="8"/>
      <c r="J16" s="18"/>
    </row>
    <row r="17" spans="1:10" ht="15.6" x14ac:dyDescent="0.3">
      <c r="A17" s="10" t="s">
        <v>0</v>
      </c>
      <c r="B17" s="119">
        <f>'PRESUPUESTO GENERAL'!A10</f>
        <v>2</v>
      </c>
      <c r="C17" s="120"/>
      <c r="D17" s="120" t="s">
        <v>11</v>
      </c>
      <c r="E17" s="120"/>
      <c r="F17" s="120"/>
      <c r="G17" s="120"/>
      <c r="H17" s="120"/>
      <c r="I17" s="120"/>
      <c r="J17" s="11" t="s">
        <v>12</v>
      </c>
    </row>
    <row r="18" spans="1:10" ht="15.6" x14ac:dyDescent="0.3">
      <c r="A18" s="127"/>
      <c r="B18" s="128"/>
      <c r="C18" s="128"/>
      <c r="D18" s="129" t="str">
        <f>'PRESUPUESTO GENERAL'!B10</f>
        <v>Apoyo profesional para la adecuada instalación y utilización de los suministros y herramientas, así como realizar charlas instructivas sobre el manejo y uso de los elementos, de acuerdo con las necesidades de cada ECA.</v>
      </c>
      <c r="E18" s="129"/>
      <c r="F18" s="129"/>
      <c r="G18" s="129"/>
      <c r="H18" s="129"/>
      <c r="I18" s="129"/>
      <c r="J18" s="12" t="str">
        <f>'PRESUPUESTO GENERAL'!C10</f>
        <v>Und</v>
      </c>
    </row>
    <row r="19" spans="1:10" x14ac:dyDescent="0.3">
      <c r="A19" s="127"/>
      <c r="B19" s="128"/>
      <c r="C19" s="128"/>
      <c r="D19" s="116" t="s">
        <v>42</v>
      </c>
      <c r="E19" s="116" t="s">
        <v>43</v>
      </c>
      <c r="F19" s="116"/>
      <c r="G19" s="116"/>
      <c r="H19" s="116"/>
      <c r="I19" s="130" t="s">
        <v>28</v>
      </c>
      <c r="J19" s="134" t="s">
        <v>25</v>
      </c>
    </row>
    <row r="20" spans="1:10" x14ac:dyDescent="0.3">
      <c r="A20" s="127"/>
      <c r="B20" s="128"/>
      <c r="C20" s="128"/>
      <c r="D20" s="116"/>
      <c r="E20" s="116"/>
      <c r="F20" s="116"/>
      <c r="G20" s="116"/>
      <c r="H20" s="116"/>
      <c r="I20" s="130"/>
      <c r="J20" s="134"/>
    </row>
    <row r="21" spans="1:10" ht="15.6" x14ac:dyDescent="0.3">
      <c r="A21" s="127"/>
      <c r="B21" s="128"/>
      <c r="C21" s="128"/>
      <c r="D21" s="9" t="s">
        <v>49</v>
      </c>
      <c r="E21" s="164" t="s">
        <v>48</v>
      </c>
      <c r="F21" s="164"/>
      <c r="G21" s="164"/>
      <c r="H21" s="164"/>
      <c r="I21" s="19">
        <v>1</v>
      </c>
      <c r="J21" s="20">
        <f>I21</f>
        <v>1</v>
      </c>
    </row>
    <row r="22" spans="1:10" ht="15.6" x14ac:dyDescent="0.3">
      <c r="A22" s="127"/>
      <c r="B22" s="128"/>
      <c r="C22" s="128"/>
      <c r="D22" s="9" t="s">
        <v>50</v>
      </c>
      <c r="E22" s="164"/>
      <c r="F22" s="164"/>
      <c r="G22" s="164"/>
      <c r="H22" s="164"/>
      <c r="I22" s="19">
        <v>1</v>
      </c>
      <c r="J22" s="20">
        <f t="shared" ref="J22:J24" si="0">I22</f>
        <v>1</v>
      </c>
    </row>
    <row r="23" spans="1:10" ht="15.6" x14ac:dyDescent="0.3">
      <c r="A23" s="127"/>
      <c r="B23" s="128"/>
      <c r="C23" s="128"/>
      <c r="D23" s="9" t="s">
        <v>51</v>
      </c>
      <c r="E23" s="164"/>
      <c r="F23" s="164"/>
      <c r="G23" s="164"/>
      <c r="H23" s="164"/>
      <c r="I23" s="19">
        <v>1</v>
      </c>
      <c r="J23" s="20">
        <f t="shared" si="0"/>
        <v>1</v>
      </c>
    </row>
    <row r="24" spans="1:10" ht="24" customHeight="1" x14ac:dyDescent="0.3">
      <c r="A24" s="127"/>
      <c r="B24" s="128"/>
      <c r="C24" s="128"/>
      <c r="D24" s="14" t="s">
        <v>52</v>
      </c>
      <c r="E24" s="164"/>
      <c r="F24" s="164"/>
      <c r="G24" s="164"/>
      <c r="H24" s="164"/>
      <c r="I24" s="19">
        <v>1</v>
      </c>
      <c r="J24" s="20">
        <f t="shared" si="0"/>
        <v>1</v>
      </c>
    </row>
    <row r="25" spans="1:10" ht="15.6" x14ac:dyDescent="0.3">
      <c r="A25" s="127"/>
      <c r="B25" s="128"/>
      <c r="C25" s="128"/>
      <c r="D25" s="135" t="s">
        <v>25</v>
      </c>
      <c r="E25" s="135"/>
      <c r="F25" s="135"/>
      <c r="G25" s="135"/>
      <c r="H25" s="135"/>
      <c r="I25" s="135"/>
      <c r="J25" s="13">
        <f>SUM(J21:J24)</f>
        <v>4</v>
      </c>
    </row>
    <row r="26" spans="1:10" ht="64.2" customHeight="1" x14ac:dyDescent="0.3">
      <c r="A26" s="133" t="s">
        <v>32</v>
      </c>
      <c r="B26" s="117"/>
      <c r="C26" s="117" t="s">
        <v>30</v>
      </c>
      <c r="D26" s="117"/>
      <c r="E26" s="117"/>
      <c r="F26" s="117"/>
      <c r="G26" s="117"/>
      <c r="H26" s="117"/>
      <c r="I26" s="117"/>
      <c r="J26" s="118"/>
    </row>
    <row r="27" spans="1:10" ht="64.2" customHeight="1" thickBot="1" x14ac:dyDescent="0.35">
      <c r="A27" s="144" t="s">
        <v>29</v>
      </c>
      <c r="B27" s="121"/>
      <c r="C27" s="121" t="s">
        <v>31</v>
      </c>
      <c r="D27" s="121"/>
      <c r="E27" s="121"/>
      <c r="F27" s="121"/>
      <c r="G27" s="121"/>
      <c r="H27" s="121"/>
      <c r="I27" s="121"/>
      <c r="J27" s="122"/>
    </row>
    <row r="28" spans="1:10" ht="15" thickBot="1" x14ac:dyDescent="0.35"/>
    <row r="29" spans="1:10" ht="15.6" x14ac:dyDescent="0.3">
      <c r="A29" s="10" t="s">
        <v>0</v>
      </c>
      <c r="B29" s="119">
        <f>'PRESUPUESTO GENERAL'!A11</f>
        <v>3</v>
      </c>
      <c r="C29" s="120"/>
      <c r="D29" s="120" t="s">
        <v>45</v>
      </c>
      <c r="E29" s="120"/>
      <c r="F29" s="120"/>
      <c r="G29" s="120"/>
      <c r="H29" s="120"/>
      <c r="I29" s="120"/>
      <c r="J29" s="11" t="s">
        <v>12</v>
      </c>
    </row>
    <row r="30" spans="1:10" ht="15.6" x14ac:dyDescent="0.3">
      <c r="A30" s="127"/>
      <c r="B30" s="128"/>
      <c r="C30" s="128"/>
      <c r="D30" s="129" t="str">
        <f>'PRESUPUESTO GENERAL'!B11</f>
        <v>Suministrar kit de seguridad industrial y atención de emergencias con el fin de fortalecer las condiciones de seguridad y salud en el trabajo de los recicladores de oficio.</v>
      </c>
      <c r="E30" s="129"/>
      <c r="F30" s="129"/>
      <c r="G30" s="129"/>
      <c r="H30" s="129"/>
      <c r="I30" s="129"/>
      <c r="J30" s="12" t="str">
        <f>'PRESUPUESTO GENERAL'!C11</f>
        <v>Und</v>
      </c>
    </row>
    <row r="31" spans="1:10" ht="16.2" customHeight="1" x14ac:dyDescent="0.3">
      <c r="A31" s="127"/>
      <c r="B31" s="128"/>
      <c r="C31" s="128"/>
      <c r="D31" s="116" t="s">
        <v>42</v>
      </c>
      <c r="E31" s="116" t="s">
        <v>43</v>
      </c>
      <c r="F31" s="116"/>
      <c r="G31" s="116"/>
      <c r="H31" s="116"/>
      <c r="I31" s="130" t="s">
        <v>28</v>
      </c>
      <c r="J31" s="134" t="s">
        <v>25</v>
      </c>
    </row>
    <row r="32" spans="1:10" x14ac:dyDescent="0.3">
      <c r="A32" s="127"/>
      <c r="B32" s="128"/>
      <c r="C32" s="128"/>
      <c r="D32" s="116"/>
      <c r="E32" s="116"/>
      <c r="F32" s="116"/>
      <c r="G32" s="116"/>
      <c r="H32" s="116"/>
      <c r="I32" s="130"/>
      <c r="J32" s="134"/>
    </row>
    <row r="33" spans="1:10" ht="50.4" customHeight="1" x14ac:dyDescent="0.3">
      <c r="A33" s="127"/>
      <c r="B33" s="128"/>
      <c r="C33" s="128"/>
      <c r="D33" s="131" t="s">
        <v>44</v>
      </c>
      <c r="E33" s="113" t="str">
        <f>MATERIALES!A5</f>
        <v>Extintor multipropósito ABC con soporte.
Capacidad: 10 lb (4,5 kg).
Agente extintor: Polvo químico seco tipo ABC.</v>
      </c>
      <c r="F33" s="136"/>
      <c r="G33" s="136"/>
      <c r="H33" s="137"/>
      <c r="I33" s="86">
        <f>'APU 3.'!D8</f>
        <v>1</v>
      </c>
      <c r="J33" s="111">
        <v>4</v>
      </c>
    </row>
    <row r="34" spans="1:10" ht="60.6" customHeight="1" x14ac:dyDescent="0.3">
      <c r="A34" s="127"/>
      <c r="B34" s="128"/>
      <c r="C34" s="128"/>
      <c r="D34" s="132"/>
      <c r="E34" s="113" t="str">
        <f>MATERIALES!A6</f>
        <v>Botiquín de primeros auxilios tipo industrial (Gasas estériles, Vendas elásticas y de gasa, Esparadrapo, Apósitos adhesivos, Guantes de nitrilo, Solución antiséptica, Tijeras de punta roma, Tapabocas, Manual básico de primeros auxilios)</v>
      </c>
      <c r="F34" s="114"/>
      <c r="G34" s="114"/>
      <c r="H34" s="115"/>
      <c r="I34" s="86">
        <f>'APU 3.'!D9</f>
        <v>1</v>
      </c>
      <c r="J34" s="112"/>
    </row>
    <row r="35" spans="1:10" ht="15.6" x14ac:dyDescent="0.3">
      <c r="A35" s="127"/>
      <c r="B35" s="128"/>
      <c r="C35" s="128"/>
      <c r="D35" s="135" t="s">
        <v>25</v>
      </c>
      <c r="E35" s="135"/>
      <c r="F35" s="135"/>
      <c r="G35" s="135"/>
      <c r="H35" s="135"/>
      <c r="I35" s="135"/>
      <c r="J35" s="13">
        <f>SUM(J33:J34)</f>
        <v>4</v>
      </c>
    </row>
    <row r="36" spans="1:10" ht="67.2" customHeight="1" x14ac:dyDescent="0.3">
      <c r="A36" s="133" t="s">
        <v>32</v>
      </c>
      <c r="B36" s="117"/>
      <c r="C36" s="117" t="s">
        <v>30</v>
      </c>
      <c r="D36" s="117"/>
      <c r="E36" s="117"/>
      <c r="F36" s="117"/>
      <c r="G36" s="117"/>
      <c r="H36" s="117"/>
      <c r="I36" s="117"/>
      <c r="J36" s="118"/>
    </row>
    <row r="37" spans="1:10" ht="67.2" customHeight="1" thickBot="1" x14ac:dyDescent="0.35">
      <c r="A37" s="144" t="s">
        <v>29</v>
      </c>
      <c r="B37" s="121"/>
      <c r="C37" s="121" t="s">
        <v>31</v>
      </c>
      <c r="D37" s="121"/>
      <c r="E37" s="121"/>
      <c r="F37" s="121"/>
      <c r="G37" s="121"/>
      <c r="H37" s="121"/>
      <c r="I37" s="121"/>
      <c r="J37" s="122"/>
    </row>
    <row r="38" spans="1:10" ht="15" thickBot="1" x14ac:dyDescent="0.35"/>
    <row r="39" spans="1:10" ht="15.6" x14ac:dyDescent="0.3">
      <c r="A39" s="10" t="s">
        <v>0</v>
      </c>
      <c r="B39" s="119">
        <f>'PRESUPUESTO GENERAL'!A12</f>
        <v>4</v>
      </c>
      <c r="C39" s="120"/>
      <c r="D39" s="120" t="s">
        <v>46</v>
      </c>
      <c r="E39" s="120"/>
      <c r="F39" s="120"/>
      <c r="G39" s="120"/>
      <c r="H39" s="120"/>
      <c r="I39" s="120"/>
      <c r="J39" s="11" t="s">
        <v>12</v>
      </c>
    </row>
    <row r="40" spans="1:10" ht="37.200000000000003" customHeight="1" x14ac:dyDescent="0.3">
      <c r="A40" s="127"/>
      <c r="B40" s="128"/>
      <c r="C40" s="128"/>
      <c r="D40" s="129" t="str">
        <f>'PRESUPUESTO GENERAL'!B12</f>
        <v>Suminitro de bienes para mejoramiento de las ECA.</v>
      </c>
      <c r="E40" s="129"/>
      <c r="F40" s="129"/>
      <c r="G40" s="129"/>
      <c r="H40" s="129"/>
      <c r="I40" s="129"/>
      <c r="J40" s="12" t="str">
        <f>'PRESUPUESTO GENERAL'!C12</f>
        <v>Unid</v>
      </c>
    </row>
    <row r="41" spans="1:10" x14ac:dyDescent="0.3">
      <c r="A41" s="127"/>
      <c r="B41" s="128"/>
      <c r="C41" s="128"/>
      <c r="D41" s="116" t="s">
        <v>42</v>
      </c>
      <c r="E41" s="116" t="s">
        <v>43</v>
      </c>
      <c r="F41" s="116"/>
      <c r="G41" s="116"/>
      <c r="H41" s="116"/>
      <c r="I41" s="130" t="s">
        <v>28</v>
      </c>
      <c r="J41" s="134" t="s">
        <v>25</v>
      </c>
    </row>
    <row r="42" spans="1:10" x14ac:dyDescent="0.3">
      <c r="A42" s="127"/>
      <c r="B42" s="128"/>
      <c r="C42" s="128"/>
      <c r="D42" s="116"/>
      <c r="E42" s="116"/>
      <c r="F42" s="116"/>
      <c r="G42" s="116"/>
      <c r="H42" s="116"/>
      <c r="I42" s="130"/>
      <c r="J42" s="134"/>
    </row>
    <row r="43" spans="1:10" ht="39.9" customHeight="1" x14ac:dyDescent="0.3">
      <c r="A43" s="127"/>
      <c r="B43" s="128"/>
      <c r="C43" s="128"/>
      <c r="D43" s="138" t="s">
        <v>78</v>
      </c>
      <c r="E43" s="141" t="str">
        <f>MATERIALES!A7</f>
        <v>Punto ecológico de 55 litros (con logos de la Asociación)</v>
      </c>
      <c r="F43" s="142"/>
      <c r="G43" s="142"/>
      <c r="H43" s="143"/>
      <c r="I43" s="19">
        <f>APU.4!D8</f>
        <v>2</v>
      </c>
      <c r="J43" s="123">
        <v>4</v>
      </c>
    </row>
    <row r="44" spans="1:10" ht="39.9" customHeight="1" x14ac:dyDescent="0.3">
      <c r="A44" s="127"/>
      <c r="B44" s="128"/>
      <c r="C44" s="128"/>
      <c r="D44" s="139"/>
      <c r="E44" s="141" t="str">
        <f>MATERIALES!A8</f>
        <v>Carro plataforma Rubbermaid para carga pesada con ruedas giratorias, transporte al sitio</v>
      </c>
      <c r="F44" s="142"/>
      <c r="G44" s="142"/>
      <c r="H44" s="143"/>
      <c r="I44" s="19">
        <f>APU.4!D9</f>
        <v>1</v>
      </c>
      <c r="J44" s="124"/>
    </row>
    <row r="45" spans="1:10" ht="39.9" customHeight="1" x14ac:dyDescent="0.3">
      <c r="A45" s="127"/>
      <c r="B45" s="128"/>
      <c r="C45" s="128"/>
      <c r="D45" s="139"/>
      <c r="E45" s="126" t="str">
        <f>MATERIALES!A12</f>
        <v>Señalización en acrilico que identifique (Administración, recepción, pesaje, selección y clasificacion, almacenamiento de material aprovechables, almacenamiento de rechazo), instalación</v>
      </c>
      <c r="F45" s="126"/>
      <c r="G45" s="126"/>
      <c r="H45" s="126"/>
      <c r="I45" s="19">
        <f>APU.4!D10</f>
        <v>1</v>
      </c>
      <c r="J45" s="124"/>
    </row>
    <row r="46" spans="1:10" ht="39.9" customHeight="1" x14ac:dyDescent="0.3">
      <c r="A46" s="127"/>
      <c r="B46" s="128"/>
      <c r="C46" s="128"/>
      <c r="D46" s="139"/>
      <c r="E46" s="126" t="str">
        <f>MATERIALES!A13</f>
        <v>Kit de herramientas de aseo (escoba industrial o de barrido pesado, rastrillo metalico, recogedor de basura, pala metalica y cono de seguridad vial)</v>
      </c>
      <c r="F46" s="126"/>
      <c r="G46" s="126"/>
      <c r="H46" s="126"/>
      <c r="I46" s="19">
        <f>APU.4!D11</f>
        <v>12</v>
      </c>
      <c r="J46" s="124"/>
    </row>
    <row r="47" spans="1:10" ht="39.9" customHeight="1" x14ac:dyDescent="0.3">
      <c r="A47" s="127"/>
      <c r="B47" s="128"/>
      <c r="C47" s="128"/>
      <c r="D47" s="139"/>
      <c r="E47" s="141" t="str">
        <f>APU.4!B12</f>
        <v xml:space="preserve">Botones informativos para cada Asociación </v>
      </c>
      <c r="F47" s="142"/>
      <c r="G47" s="142"/>
      <c r="H47" s="143"/>
      <c r="I47" s="19">
        <f>APU.4!D12</f>
        <v>1000</v>
      </c>
      <c r="J47" s="124"/>
    </row>
    <row r="48" spans="1:10" ht="39.9" customHeight="1" x14ac:dyDescent="0.3">
      <c r="A48" s="127"/>
      <c r="B48" s="128"/>
      <c r="C48" s="128"/>
      <c r="D48" s="139"/>
      <c r="E48" s="141" t="str">
        <f>APU.4!B13</f>
        <v xml:space="preserve">Pendon con araña, publicidad de cada Asociación </v>
      </c>
      <c r="F48" s="142"/>
      <c r="G48" s="142"/>
      <c r="H48" s="143"/>
      <c r="I48" s="19">
        <f>APU.4!D13</f>
        <v>1</v>
      </c>
      <c r="J48" s="124"/>
    </row>
    <row r="49" spans="1:10" ht="39.9" customHeight="1" x14ac:dyDescent="0.3">
      <c r="A49" s="127"/>
      <c r="B49" s="128"/>
      <c r="C49" s="128"/>
      <c r="D49" s="139"/>
      <c r="E49" s="141" t="str">
        <f>APU.4!B14</f>
        <v>Sopladora / Aspiradora  125BVX a Gasolina 1.07hp 28cm³, 4.4kg (Motor 2 Tiempos)</v>
      </c>
      <c r="F49" s="142"/>
      <c r="G49" s="142"/>
      <c r="H49" s="143"/>
      <c r="I49" s="19">
        <f>APU.4!D14</f>
        <v>1</v>
      </c>
      <c r="J49" s="124"/>
    </row>
    <row r="50" spans="1:10" ht="39.9" customHeight="1" x14ac:dyDescent="0.3">
      <c r="A50" s="127"/>
      <c r="B50" s="128"/>
      <c r="C50" s="128"/>
      <c r="D50" s="140"/>
      <c r="E50" s="126" t="str">
        <f>MATERIALES!A14</f>
        <v>Contenedor de dos ruedas, con capacidad de 208 litros, con unas dimensiones de 104 cm de alto, 75 cm de largo y 66 cm de ancho</v>
      </c>
      <c r="F50" s="126"/>
      <c r="G50" s="126"/>
      <c r="H50" s="126"/>
      <c r="I50" s="19">
        <f>APU.4!D15</f>
        <v>2</v>
      </c>
      <c r="J50" s="125"/>
    </row>
    <row r="51" spans="1:10" ht="15.6" x14ac:dyDescent="0.3">
      <c r="A51" s="127"/>
      <c r="B51" s="128"/>
      <c r="C51" s="128"/>
      <c r="D51" s="135" t="s">
        <v>25</v>
      </c>
      <c r="E51" s="135"/>
      <c r="F51" s="135"/>
      <c r="G51" s="135"/>
      <c r="H51" s="135"/>
      <c r="I51" s="135"/>
      <c r="J51" s="13">
        <f>SUM(J43:J50)</f>
        <v>4</v>
      </c>
    </row>
    <row r="52" spans="1:10" ht="58.2" customHeight="1" x14ac:dyDescent="0.3">
      <c r="A52" s="133" t="s">
        <v>32</v>
      </c>
      <c r="B52" s="117"/>
      <c r="C52" s="117" t="s">
        <v>30</v>
      </c>
      <c r="D52" s="117"/>
      <c r="E52" s="117"/>
      <c r="F52" s="117"/>
      <c r="G52" s="117"/>
      <c r="H52" s="117"/>
      <c r="I52" s="117"/>
      <c r="J52" s="118"/>
    </row>
    <row r="53" spans="1:10" ht="58.2" customHeight="1" thickBot="1" x14ac:dyDescent="0.35">
      <c r="A53" s="144" t="s">
        <v>29</v>
      </c>
      <c r="B53" s="121"/>
      <c r="C53" s="121" t="s">
        <v>31</v>
      </c>
      <c r="D53" s="121"/>
      <c r="E53" s="121"/>
      <c r="F53" s="121"/>
      <c r="G53" s="121"/>
      <c r="H53" s="121"/>
      <c r="I53" s="121"/>
      <c r="J53" s="122"/>
    </row>
  </sheetData>
  <mergeCells count="80">
    <mergeCell ref="E47:H47"/>
    <mergeCell ref="E48:H48"/>
    <mergeCell ref="E49:H49"/>
    <mergeCell ref="A18:C25"/>
    <mergeCell ref="D18:I18"/>
    <mergeCell ref="D19:D20"/>
    <mergeCell ref="E19:H20"/>
    <mergeCell ref="I19:I20"/>
    <mergeCell ref="E21:H24"/>
    <mergeCell ref="A53:B53"/>
    <mergeCell ref="C53:G53"/>
    <mergeCell ref="H53:J53"/>
    <mergeCell ref="B29:C29"/>
    <mergeCell ref="D29:I29"/>
    <mergeCell ref="J41:J42"/>
    <mergeCell ref="D51:I51"/>
    <mergeCell ref="A52:B52"/>
    <mergeCell ref="C52:G52"/>
    <mergeCell ref="H52:J52"/>
    <mergeCell ref="A40:C51"/>
    <mergeCell ref="D40:I40"/>
    <mergeCell ref="D41:D42"/>
    <mergeCell ref="I41:I42"/>
    <mergeCell ref="A37:B37"/>
    <mergeCell ref="C37:G37"/>
    <mergeCell ref="E6:H11"/>
    <mergeCell ref="A13:B13"/>
    <mergeCell ref="H13:J13"/>
    <mergeCell ref="A1:J1"/>
    <mergeCell ref="B2:C2"/>
    <mergeCell ref="D2:I2"/>
    <mergeCell ref="A3:C12"/>
    <mergeCell ref="D3:I3"/>
    <mergeCell ref="D4:D5"/>
    <mergeCell ref="I4:I5"/>
    <mergeCell ref="J4:J5"/>
    <mergeCell ref="D12:I12"/>
    <mergeCell ref="I6:I11"/>
    <mergeCell ref="D6:D11"/>
    <mergeCell ref="E4:H5"/>
    <mergeCell ref="J6:J11"/>
    <mergeCell ref="E44:H44"/>
    <mergeCell ref="A14:B14"/>
    <mergeCell ref="C13:G13"/>
    <mergeCell ref="C14:G14"/>
    <mergeCell ref="H14:J14"/>
    <mergeCell ref="A27:B27"/>
    <mergeCell ref="C27:G27"/>
    <mergeCell ref="H27:J27"/>
    <mergeCell ref="D25:I25"/>
    <mergeCell ref="A26:B26"/>
    <mergeCell ref="C26:G26"/>
    <mergeCell ref="H26:J26"/>
    <mergeCell ref="J19:J20"/>
    <mergeCell ref="B17:C17"/>
    <mergeCell ref="E43:H43"/>
    <mergeCell ref="D17:I17"/>
    <mergeCell ref="J43:J50"/>
    <mergeCell ref="E50:H50"/>
    <mergeCell ref="E31:H32"/>
    <mergeCell ref="A30:C35"/>
    <mergeCell ref="D30:I30"/>
    <mergeCell ref="I31:I32"/>
    <mergeCell ref="D33:D34"/>
    <mergeCell ref="E34:H34"/>
    <mergeCell ref="A36:B36"/>
    <mergeCell ref="E45:H45"/>
    <mergeCell ref="E46:H46"/>
    <mergeCell ref="J31:J32"/>
    <mergeCell ref="D35:I35"/>
    <mergeCell ref="E33:H33"/>
    <mergeCell ref="D43:D50"/>
    <mergeCell ref="J33:J34"/>
    <mergeCell ref="D31:D32"/>
    <mergeCell ref="E41:H42"/>
    <mergeCell ref="C36:G36"/>
    <mergeCell ref="H36:J36"/>
    <mergeCell ref="B39:C39"/>
    <mergeCell ref="D39:I39"/>
    <mergeCell ref="H37:J37"/>
  </mergeCells>
  <pageMargins left="0.7" right="0.7" top="0.84333333333333338" bottom="0.75" header="0.3" footer="0.3"/>
  <pageSetup scale="40" fitToHeight="0" orientation="portrait" horizontalDpi="360" verticalDpi="360" r:id="rId1"/>
  <headerFooter>
    <oddHeader>&amp;C&amp;G</oddHeader>
    <oddFooter>&amp;C&amp;G</oddFooter>
  </headerFooter>
  <rowBreaks count="2" manualBreakCount="2">
    <brk id="37" max="9" man="1"/>
    <brk id="53" max="9" man="1"/>
  </rowBreaks>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16"/>
  <sheetViews>
    <sheetView view="pageBreakPreview" zoomScaleNormal="100" zoomScaleSheetLayoutView="100" workbookViewId="0">
      <selection activeCell="I4" sqref="I4:I5"/>
    </sheetView>
  </sheetViews>
  <sheetFormatPr baseColWidth="10" defaultRowHeight="14.4" x14ac:dyDescent="0.3"/>
  <cols>
    <col min="2" max="2" width="28.109375" customWidth="1"/>
    <col min="3" max="3" width="18.6640625" customWidth="1"/>
    <col min="4" max="4" width="14.77734375" customWidth="1"/>
    <col min="5" max="5" width="16.33203125" customWidth="1"/>
    <col min="6" max="6" width="17.109375" customWidth="1"/>
    <col min="7" max="7" width="14.44140625" customWidth="1"/>
    <col min="8" max="8" width="13.77734375" customWidth="1"/>
    <col min="9" max="9" width="12.33203125" bestFit="1" customWidth="1"/>
    <col min="10" max="10" width="16.33203125" bestFit="1" customWidth="1"/>
  </cols>
  <sheetData>
    <row r="1" spans="1:10" x14ac:dyDescent="0.3">
      <c r="A1" s="169" t="str">
        <f>'PRESUPUESTO GENERAL'!A1</f>
        <v>DOTACIÓN DE HERRAMIENTAS PARA LA IMPLEMENTACIÓN DEL PLAN DE GESTIÓN INTEGRAL DE RESIDUOS SÓLIDOS (PGIRS) DEL MUNICIPIO DE AGUACHICA, CESAR, MEDIANTE EL SUMINISTRO DE ELEMENTOS DESTINADOS AL FORTALECIMIENTO OPERATIVO DE LAS ESTACIONES DE CLASIFICACIÓN Y APROVECHAMIENTO (ECA) DDE LAS ASOCIACIONES DE RECICLADORES LEGALMENTE CONSTITUIDAS.</v>
      </c>
      <c r="B1" s="170"/>
      <c r="C1" s="170"/>
      <c r="D1" s="170"/>
      <c r="E1" s="170"/>
      <c r="F1" s="170"/>
      <c r="G1" s="170"/>
      <c r="H1" s="170"/>
      <c r="I1" s="170"/>
      <c r="J1" s="171"/>
    </row>
    <row r="2" spans="1:10" x14ac:dyDescent="0.3">
      <c r="A2" s="172"/>
      <c r="B2" s="173"/>
      <c r="C2" s="173"/>
      <c r="D2" s="173"/>
      <c r="E2" s="173"/>
      <c r="F2" s="173"/>
      <c r="G2" s="173"/>
      <c r="H2" s="173"/>
      <c r="I2" s="173"/>
      <c r="J2" s="174"/>
    </row>
    <row r="3" spans="1:10" x14ac:dyDescent="0.3">
      <c r="A3" s="172"/>
      <c r="B3" s="173"/>
      <c r="C3" s="173"/>
      <c r="D3" s="173"/>
      <c r="E3" s="173"/>
      <c r="F3" s="173"/>
      <c r="G3" s="173"/>
      <c r="H3" s="173"/>
      <c r="I3" s="173"/>
      <c r="J3" s="174"/>
    </row>
    <row r="4" spans="1:10" x14ac:dyDescent="0.3">
      <c r="A4" s="175"/>
      <c r="B4" s="176"/>
      <c r="C4" s="177" t="s">
        <v>87</v>
      </c>
      <c r="D4" s="179" t="s">
        <v>36</v>
      </c>
      <c r="E4" s="179" t="s">
        <v>37</v>
      </c>
      <c r="F4" s="179" t="s">
        <v>38</v>
      </c>
      <c r="G4" s="179" t="s">
        <v>39</v>
      </c>
      <c r="H4" s="180" t="s">
        <v>41</v>
      </c>
      <c r="I4" s="177" t="s">
        <v>90</v>
      </c>
      <c r="J4" s="178" t="s">
        <v>33</v>
      </c>
    </row>
    <row r="5" spans="1:10" x14ac:dyDescent="0.3">
      <c r="A5" s="41" t="s">
        <v>34</v>
      </c>
      <c r="B5" s="27" t="s">
        <v>35</v>
      </c>
      <c r="C5" s="177"/>
      <c r="D5" s="179"/>
      <c r="E5" s="179"/>
      <c r="F5" s="179"/>
      <c r="G5" s="179"/>
      <c r="H5" s="181"/>
      <c r="I5" s="177"/>
      <c r="J5" s="178"/>
    </row>
    <row r="6" spans="1:10" x14ac:dyDescent="0.3">
      <c r="A6" s="42"/>
      <c r="B6" s="28" t="s">
        <v>40</v>
      </c>
      <c r="C6" s="29"/>
      <c r="D6" s="30"/>
      <c r="E6" s="30"/>
      <c r="F6" s="30"/>
      <c r="G6" s="30"/>
      <c r="H6" s="30"/>
      <c r="I6" s="30"/>
      <c r="J6" s="43"/>
    </row>
    <row r="7" spans="1:10" ht="57" x14ac:dyDescent="0.3">
      <c r="A7" s="44">
        <f>'PRESUPUESTO GENERAL'!A9</f>
        <v>1</v>
      </c>
      <c r="B7" s="37" t="str">
        <f>'PRESUPUESTO GENERAL'!B9</f>
        <v>Suministro de vehículo tipo moto carga, KARGUERO 200, incluye el costo de trámites de tránsito (Soat, Matrícula, Placa), con información promocional de la Asociación.</v>
      </c>
      <c r="C7" s="31"/>
      <c r="D7" s="32">
        <f>'PRESUPUESTO GENERAL'!F9/2</f>
        <v>43620056.399999999</v>
      </c>
      <c r="E7" s="32">
        <f>D7</f>
        <v>43620056.399999999</v>
      </c>
      <c r="F7" s="33"/>
      <c r="G7" s="33"/>
      <c r="H7" s="33"/>
      <c r="I7" s="33"/>
      <c r="J7" s="45">
        <f>SUM(D7:G7)</f>
        <v>87240112.799999997</v>
      </c>
    </row>
    <row r="8" spans="1:10" ht="79.8" x14ac:dyDescent="0.3">
      <c r="A8" s="44">
        <f>'PRESUPUESTO GENERAL'!A10</f>
        <v>2</v>
      </c>
      <c r="B8" s="37" t="str">
        <f>'PRESUPUESTO GENERAL'!B10</f>
        <v>Apoyo profesional para la adecuada instalación y utilización de los suministros y herramientas, así como realizar charlas instructivas sobre el manejo y uso de los elementos, de acuerdo con las necesidades de cada ECA.</v>
      </c>
      <c r="C8" s="35"/>
      <c r="D8" s="33"/>
      <c r="E8" s="33"/>
      <c r="F8" s="36">
        <f>'PRESUPUESTO GENERAL'!F10/3</f>
        <v>2058666.6666666667</v>
      </c>
      <c r="G8" s="36">
        <f>F8</f>
        <v>2058666.6666666667</v>
      </c>
      <c r="H8" s="36">
        <f>F8</f>
        <v>2058666.6666666667</v>
      </c>
      <c r="I8" s="33"/>
      <c r="J8" s="45">
        <f>SUM(D8:H8)</f>
        <v>6176000</v>
      </c>
    </row>
    <row r="9" spans="1:10" ht="57" x14ac:dyDescent="0.3">
      <c r="A9" s="44">
        <f>'PRESUPUESTO GENERAL'!A11</f>
        <v>3</v>
      </c>
      <c r="B9" s="37" t="str">
        <f>'PRESUPUESTO GENERAL'!B11</f>
        <v>Suministrar kit de seguridad industrial y atención de emergencias con el fin de fortalecer las condiciones de seguridad y salud en el trabajo de los recicladores de oficio.</v>
      </c>
      <c r="C9" s="35"/>
      <c r="D9" s="38">
        <f>'PRESUPUESTO GENERAL'!F11/2</f>
        <v>1100000</v>
      </c>
      <c r="E9" s="38">
        <f>D9</f>
        <v>1100000</v>
      </c>
      <c r="F9" s="1"/>
      <c r="G9" s="34"/>
      <c r="H9" s="34"/>
      <c r="I9" s="34"/>
      <c r="J9" s="45">
        <f t="shared" ref="J9" si="0">SUM(D9:I9)</f>
        <v>2200000</v>
      </c>
    </row>
    <row r="10" spans="1:10" ht="22.8" x14ac:dyDescent="0.3">
      <c r="A10" s="44">
        <f>'PRESUPUESTO GENERAL'!A12</f>
        <v>4</v>
      </c>
      <c r="B10" s="37" t="str">
        <f>'PRESUPUESTO GENERAL'!B12</f>
        <v>Suminitro de bienes para mejoramiento de las ECA.</v>
      </c>
      <c r="C10" s="35"/>
      <c r="D10" s="34"/>
      <c r="E10" s="1"/>
      <c r="F10" s="1"/>
      <c r="G10" s="39">
        <f>'PRESUPUESTO GENERAL'!F12/3</f>
        <v>36755413.333333336</v>
      </c>
      <c r="H10" s="39">
        <f>'PRESUPUESTO GENERAL'!F12/3</f>
        <v>36755413.333333336</v>
      </c>
      <c r="I10" s="39">
        <f>'PRESUPUESTO GENERAL'!F12/3</f>
        <v>36755413.333333336</v>
      </c>
      <c r="J10" s="45">
        <f>SUM(D10:I10)</f>
        <v>110266240</v>
      </c>
    </row>
    <row r="11" spans="1:10" x14ac:dyDescent="0.3">
      <c r="A11" s="165" t="s">
        <v>22</v>
      </c>
      <c r="B11" s="166"/>
      <c r="C11" s="35"/>
      <c r="D11" s="40">
        <f>'PRESUPUESTO GENERAL'!F14/6</f>
        <v>6519607.8386666672</v>
      </c>
      <c r="E11" s="40">
        <f>D11</f>
        <v>6519607.8386666672</v>
      </c>
      <c r="F11" s="40">
        <f t="shared" ref="F11:G11" si="1">E11</f>
        <v>6519607.8386666672</v>
      </c>
      <c r="G11" s="40">
        <f t="shared" si="1"/>
        <v>6519607.8386666672</v>
      </c>
      <c r="H11" s="40">
        <f>D11</f>
        <v>6519607.8386666672</v>
      </c>
      <c r="I11" s="40">
        <f>G11</f>
        <v>6519607.8386666672</v>
      </c>
      <c r="J11" s="45">
        <f>SUM(D11:I11)</f>
        <v>39117647.032000005</v>
      </c>
    </row>
    <row r="12" spans="1:10" ht="15" thickBot="1" x14ac:dyDescent="0.35">
      <c r="A12" s="167" t="s">
        <v>33</v>
      </c>
      <c r="B12" s="168"/>
      <c r="C12" s="46"/>
      <c r="D12" s="47"/>
      <c r="E12" s="47"/>
      <c r="F12" s="47"/>
      <c r="G12" s="47"/>
      <c r="H12" s="47"/>
      <c r="I12" s="47"/>
      <c r="J12" s="48">
        <f>SUM(J7:J11)</f>
        <v>244999999.83200002</v>
      </c>
    </row>
    <row r="14" spans="1:10" ht="22.95" customHeight="1" x14ac:dyDescent="0.3"/>
    <row r="15" spans="1:10" x14ac:dyDescent="0.3">
      <c r="B15" s="6" t="s">
        <v>24</v>
      </c>
    </row>
    <row r="16" spans="1:10" x14ac:dyDescent="0.3">
      <c r="B16" s="6" t="s">
        <v>26</v>
      </c>
    </row>
  </sheetData>
  <mergeCells count="12">
    <mergeCell ref="A11:B11"/>
    <mergeCell ref="A12:B12"/>
    <mergeCell ref="A1:J3"/>
    <mergeCell ref="A4:B4"/>
    <mergeCell ref="C4:C5"/>
    <mergeCell ref="I4:I5"/>
    <mergeCell ref="J4:J5"/>
    <mergeCell ref="D4:D5"/>
    <mergeCell ref="E4:E5"/>
    <mergeCell ref="F4:F5"/>
    <mergeCell ref="G4:G5"/>
    <mergeCell ref="H4:H5"/>
  </mergeCells>
  <pageMargins left="0.7" right="0.7" top="0.93041666666666667" bottom="1.0587500000000001" header="0.3" footer="0.3"/>
  <pageSetup scale="55" orientation="portrait" r:id="rId1"/>
  <headerFooter>
    <oddHeader>&amp;C&amp;G</oddHeader>
    <oddFooter>&amp;C&amp;G</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330249F-E7D4-453C-80CE-B4A96A2760B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PRESUPUESTO GENERAL</vt:lpstr>
      <vt:lpstr>APU.1 MOTO</vt:lpstr>
      <vt:lpstr>APU 2. </vt:lpstr>
      <vt:lpstr>APU 3.</vt:lpstr>
      <vt:lpstr>APU.4</vt:lpstr>
      <vt:lpstr>MATERIALES</vt:lpstr>
      <vt:lpstr>MEMORIAS</vt:lpstr>
      <vt:lpstr>CRONOGRAMA</vt:lpstr>
      <vt:lpstr>CRONOGRAMA!Área_de_impresión</vt:lpstr>
      <vt:lpstr>MEMORIAS!Área_de_impresión</vt:lpstr>
      <vt:lpstr>'PRESUPUESTO GENERAL'!Área_de_impresión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JHADER ALBERTO FAJARDO URIBE</dc:creator>
  <cp:lastModifiedBy>anyi lorena quintero vera</cp:lastModifiedBy>
  <cp:lastPrinted>2026-09-29T18:45:27Z</cp:lastPrinted>
  <dcterms:created xsi:type="dcterms:W3CDTF">2026-01-30T05:47:13Z</dcterms:created>
  <dcterms:modified xsi:type="dcterms:W3CDTF">2026-09-30T00:43:03Z</dcterms:modified>
</cp:coreProperties>
</file>